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thama\Downloads\"/>
    </mc:Choice>
  </mc:AlternateContent>
  <xr:revisionPtr revIDLastSave="0" documentId="13_ncr:1_{9EC8A431-8772-4993-8865-7DFE99E42A12}" xr6:coauthVersionLast="47" xr6:coauthVersionMax="47" xr10:uidLastSave="{00000000-0000-0000-0000-000000000000}"/>
  <bookViews>
    <workbookView xWindow="-108" yWindow="-108" windowWidth="23256" windowHeight="12456" tabRatio="911" firstSheet="3" activeTab="12" xr2:uid="{4DDBF0B2-CD4A-4EE9-AC9D-3324878D5C19}"/>
  </bookViews>
  <sheets>
    <sheet name="CONTROL" sheetId="13" r:id="rId1"/>
    <sheet name="RAW DATA" sheetId="2" r:id="rId2"/>
    <sheet name="SAMPLING PLAN (ALLOCATION)" sheetId="3" r:id="rId3"/>
    <sheet name="CHEMICAL PER SAMPLE" sheetId="1" r:id="rId4"/>
    <sheet name="TOTAL SAMPLE" sheetId="12" r:id="rId5"/>
    <sheet name="36H401" sheetId="8" r:id="rId6"/>
    <sheet name="36P119" sheetId="5" r:id="rId7"/>
    <sheet name="37A124" sheetId="6" r:id="rId8"/>
    <sheet name="38M618" sheetId="7" r:id="rId9"/>
    <sheet name="40D096" sheetId="9" r:id="rId10"/>
    <sheet name="4IL739" sheetId="10" r:id="rId11"/>
    <sheet name="42V425" sheetId="11" r:id="rId12"/>
    <sheet name="SUMMARY REPORT &amp; CI" sheetId="4" r:id="rId13"/>
    <sheet name="Sample CC" sheetId="14" r:id="rId14"/>
    <sheet name="36H401  CC" sheetId="15" r:id="rId15"/>
    <sheet name="36P119 CC" sheetId="16" r:id="rId16"/>
    <sheet name="37A124 CC" sheetId="17" r:id="rId17"/>
    <sheet name="38M618 CC" sheetId="19" r:id="rId18"/>
    <sheet name="40D096 CC" sheetId="18" r:id="rId19"/>
    <sheet name="4IL739 CC" sheetId="20" r:id="rId20"/>
    <sheet name="42V425 CC" sheetId="21" r:id="rId21"/>
  </sheets>
  <definedNames>
    <definedName name="data_array">'TOTAL SAMPLE'!$C$5:$C$329</definedName>
    <definedName name="h_max">'36H401'!$F$11</definedName>
    <definedName name="h_min">'36H401'!$F$10</definedName>
    <definedName name="h_scott">'36H401'!#REF!</definedName>
    <definedName name="h_set">'36H401'!$C$5:$C$66</definedName>
    <definedName name="h_stdev">'36H401'!$F$6</definedName>
    <definedName name="Maximum">'TOTAL SAMPLE'!$F$8</definedName>
    <definedName name="mean">'TOTAL SAMPLE'!$F$5</definedName>
    <definedName name="Minimum">'TOTAL SAMPLE'!$F$7</definedName>
    <definedName name="newmax">'TOTAL SAMPLE'!$G$8:$G$8</definedName>
    <definedName name="normalized_data_array">'TOTAL SAMPLE'!#REF!</definedName>
    <definedName name="normalized_min">'TOTAL SAMPLE'!#REF!</definedName>
    <definedName name="normmax">'TOTAL SAMPLE'!$G$8:$G$8</definedName>
    <definedName name="normmin">'TOTAL SAMPLE'!$G$9:$G$9</definedName>
    <definedName name="normrange">'TOTAL SAMPLE'!$G$9:$G$9</definedName>
    <definedName name="Range">'TOTAL SAMPLE'!$F$9</definedName>
    <definedName name="sample" localSheetId="14">'36H401  CC'!$B$2:$B$63</definedName>
    <definedName name="sample" localSheetId="15">'36P119 CC'!$B$2:$B$46</definedName>
    <definedName name="sample" localSheetId="16">'37A124 CC'!$B$2:$B$31</definedName>
    <definedName name="sample" localSheetId="17">'38M618 CC'!$B$2:$B$31</definedName>
    <definedName name="sample" localSheetId="18">'40D096 CC'!$B$2:$B$31</definedName>
    <definedName name="sample" localSheetId="20">'42V425 CC'!$B$2:$B$31</definedName>
    <definedName name="sample" localSheetId="19">'4IL739 CC'!$B$2:$B$31</definedName>
    <definedName name="sample" localSheetId="13">'Sample CC'!$B$2:$B$63</definedName>
    <definedName name="sample">#REF!</definedName>
    <definedName name="stdev">'TOTAL SAMPLE'!$F$6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12" i="8" l="1"/>
  <c r="I11" i="8"/>
  <c r="I10" i="8"/>
  <c r="I9" i="8"/>
  <c r="I8" i="8"/>
  <c r="J37" i="21"/>
  <c r="I37" i="21"/>
  <c r="H37" i="21"/>
  <c r="G37" i="21"/>
  <c r="F37" i="21"/>
  <c r="E37" i="21"/>
  <c r="D37" i="21"/>
  <c r="C37" i="21"/>
  <c r="J36" i="21"/>
  <c r="I36" i="21"/>
  <c r="H36" i="21"/>
  <c r="G36" i="21"/>
  <c r="F36" i="21"/>
  <c r="E36" i="21"/>
  <c r="D36" i="21"/>
  <c r="C36" i="21"/>
  <c r="J35" i="21"/>
  <c r="I35" i="21"/>
  <c r="H35" i="21"/>
  <c r="G35" i="21"/>
  <c r="F35" i="21"/>
  <c r="E35" i="21"/>
  <c r="D35" i="21"/>
  <c r="C35" i="21"/>
  <c r="J34" i="21"/>
  <c r="I34" i="21"/>
  <c r="H34" i="21"/>
  <c r="G34" i="21"/>
  <c r="F34" i="21"/>
  <c r="E34" i="21"/>
  <c r="D34" i="21"/>
  <c r="C34" i="21"/>
  <c r="J33" i="21"/>
  <c r="I33" i="21"/>
  <c r="H33" i="21"/>
  <c r="G33" i="21"/>
  <c r="F33" i="21"/>
  <c r="E33" i="21"/>
  <c r="D33" i="21"/>
  <c r="C33" i="21"/>
  <c r="J32" i="21"/>
  <c r="I32" i="21"/>
  <c r="H32" i="21"/>
  <c r="G32" i="21"/>
  <c r="F32" i="21"/>
  <c r="E32" i="21"/>
  <c r="D32" i="21"/>
  <c r="C32" i="21"/>
  <c r="J31" i="21"/>
  <c r="I31" i="21"/>
  <c r="H31" i="21"/>
  <c r="G31" i="21"/>
  <c r="F31" i="21"/>
  <c r="E31" i="21"/>
  <c r="D31" i="21"/>
  <c r="C31" i="21"/>
  <c r="J30" i="21"/>
  <c r="I30" i="21"/>
  <c r="H30" i="21"/>
  <c r="G30" i="21"/>
  <c r="F30" i="21"/>
  <c r="E30" i="21"/>
  <c r="D30" i="21"/>
  <c r="C30" i="21"/>
  <c r="J29" i="21"/>
  <c r="I29" i="21"/>
  <c r="H29" i="21"/>
  <c r="G29" i="21"/>
  <c r="F29" i="21"/>
  <c r="E29" i="21"/>
  <c r="D29" i="21"/>
  <c r="C29" i="21"/>
  <c r="J28" i="21"/>
  <c r="I28" i="21"/>
  <c r="H28" i="21"/>
  <c r="G28" i="21"/>
  <c r="F28" i="21"/>
  <c r="E28" i="21"/>
  <c r="D28" i="21"/>
  <c r="C28" i="21"/>
  <c r="J27" i="21"/>
  <c r="I27" i="21"/>
  <c r="H27" i="21"/>
  <c r="G27" i="21"/>
  <c r="F27" i="21"/>
  <c r="E27" i="21"/>
  <c r="D27" i="21"/>
  <c r="C27" i="21"/>
  <c r="J26" i="21"/>
  <c r="I26" i="21"/>
  <c r="H26" i="21"/>
  <c r="G26" i="21"/>
  <c r="F26" i="21"/>
  <c r="E26" i="21"/>
  <c r="D26" i="21"/>
  <c r="C26" i="21"/>
  <c r="N25" i="21"/>
  <c r="J25" i="21"/>
  <c r="I25" i="21"/>
  <c r="H25" i="21"/>
  <c r="G25" i="21"/>
  <c r="F25" i="21"/>
  <c r="E25" i="21"/>
  <c r="D25" i="21"/>
  <c r="C25" i="21"/>
  <c r="J24" i="21"/>
  <c r="I24" i="21"/>
  <c r="H24" i="21"/>
  <c r="G24" i="21"/>
  <c r="F24" i="21"/>
  <c r="E24" i="21"/>
  <c r="D24" i="21"/>
  <c r="C24" i="21"/>
  <c r="J23" i="21"/>
  <c r="I23" i="21"/>
  <c r="H23" i="21"/>
  <c r="G23" i="21"/>
  <c r="F23" i="21"/>
  <c r="E23" i="21"/>
  <c r="D23" i="21"/>
  <c r="C23" i="21"/>
  <c r="J22" i="21"/>
  <c r="I22" i="21"/>
  <c r="H22" i="21"/>
  <c r="G22" i="21"/>
  <c r="F22" i="21"/>
  <c r="E22" i="21"/>
  <c r="D22" i="21"/>
  <c r="C22" i="21"/>
  <c r="J21" i="21"/>
  <c r="I21" i="21"/>
  <c r="H21" i="21"/>
  <c r="G21" i="21"/>
  <c r="F21" i="21"/>
  <c r="E21" i="21"/>
  <c r="D21" i="21"/>
  <c r="C21" i="21"/>
  <c r="J20" i="21"/>
  <c r="I20" i="21"/>
  <c r="H20" i="21"/>
  <c r="G20" i="21"/>
  <c r="F20" i="21"/>
  <c r="E20" i="21"/>
  <c r="D20" i="21"/>
  <c r="C20" i="21"/>
  <c r="J19" i="21"/>
  <c r="I19" i="21"/>
  <c r="H19" i="21"/>
  <c r="G19" i="21"/>
  <c r="F19" i="21"/>
  <c r="E19" i="21"/>
  <c r="D19" i="21"/>
  <c r="C19" i="21"/>
  <c r="N18" i="21"/>
  <c r="N21" i="21" s="1"/>
  <c r="J18" i="21"/>
  <c r="I18" i="21"/>
  <c r="H18" i="21"/>
  <c r="G18" i="21"/>
  <c r="F18" i="21"/>
  <c r="E18" i="21"/>
  <c r="D18" i="21"/>
  <c r="C18" i="21"/>
  <c r="J17" i="21"/>
  <c r="I17" i="21"/>
  <c r="H17" i="21"/>
  <c r="G17" i="21"/>
  <c r="F17" i="21"/>
  <c r="E17" i="21"/>
  <c r="D17" i="21"/>
  <c r="C17" i="21"/>
  <c r="J16" i="21"/>
  <c r="I16" i="21"/>
  <c r="H16" i="21"/>
  <c r="G16" i="21"/>
  <c r="F16" i="21"/>
  <c r="E16" i="21"/>
  <c r="D16" i="21"/>
  <c r="C16" i="21"/>
  <c r="J15" i="21"/>
  <c r="I15" i="21"/>
  <c r="H15" i="21"/>
  <c r="G15" i="21"/>
  <c r="F15" i="21"/>
  <c r="E15" i="21"/>
  <c r="D15" i="21"/>
  <c r="C15" i="21"/>
  <c r="J14" i="21"/>
  <c r="I14" i="21"/>
  <c r="H14" i="21"/>
  <c r="G14" i="21"/>
  <c r="F14" i="21"/>
  <c r="E14" i="21"/>
  <c r="D14" i="21"/>
  <c r="C14" i="21"/>
  <c r="J13" i="21"/>
  <c r="I13" i="21"/>
  <c r="H13" i="21"/>
  <c r="G13" i="21"/>
  <c r="F13" i="21"/>
  <c r="E13" i="21"/>
  <c r="D13" i="21"/>
  <c r="C13" i="21"/>
  <c r="J12" i="21"/>
  <c r="I12" i="21"/>
  <c r="H12" i="21"/>
  <c r="G12" i="21"/>
  <c r="F12" i="21"/>
  <c r="E12" i="21"/>
  <c r="D12" i="21"/>
  <c r="C12" i="21"/>
  <c r="N11" i="21"/>
  <c r="O11" i="21" s="1"/>
  <c r="J11" i="21"/>
  <c r="I11" i="21"/>
  <c r="H11" i="21"/>
  <c r="G11" i="21"/>
  <c r="F11" i="21"/>
  <c r="E11" i="21"/>
  <c r="D11" i="21"/>
  <c r="C11" i="21"/>
  <c r="O10" i="21"/>
  <c r="N10" i="21"/>
  <c r="J10" i="21"/>
  <c r="I10" i="21"/>
  <c r="H10" i="21"/>
  <c r="G10" i="21"/>
  <c r="F10" i="21"/>
  <c r="E10" i="21"/>
  <c r="D10" i="21"/>
  <c r="C10" i="21"/>
  <c r="O9" i="21"/>
  <c r="N9" i="21"/>
  <c r="J9" i="21"/>
  <c r="I9" i="21"/>
  <c r="H9" i="21"/>
  <c r="G9" i="21"/>
  <c r="F9" i="21"/>
  <c r="E9" i="21"/>
  <c r="D9" i="21"/>
  <c r="C9" i="21"/>
  <c r="J8" i="21"/>
  <c r="I8" i="21"/>
  <c r="H8" i="21"/>
  <c r="G8" i="21"/>
  <c r="F8" i="21"/>
  <c r="E8" i="21"/>
  <c r="D8" i="21"/>
  <c r="C8" i="21"/>
  <c r="N7" i="21"/>
  <c r="J7" i="21"/>
  <c r="I7" i="21"/>
  <c r="H7" i="21"/>
  <c r="G7" i="21"/>
  <c r="F7" i="21"/>
  <c r="E7" i="21"/>
  <c r="D7" i="21"/>
  <c r="C7" i="21"/>
  <c r="J6" i="21"/>
  <c r="I6" i="21"/>
  <c r="H6" i="21"/>
  <c r="G6" i="21"/>
  <c r="F6" i="21"/>
  <c r="E6" i="21"/>
  <c r="D6" i="21"/>
  <c r="C6" i="21"/>
  <c r="J5" i="21"/>
  <c r="I5" i="21"/>
  <c r="H5" i="21"/>
  <c r="G5" i="21"/>
  <c r="F5" i="21"/>
  <c r="E5" i="21"/>
  <c r="D5" i="21"/>
  <c r="C5" i="21"/>
  <c r="J4" i="21"/>
  <c r="I4" i="21"/>
  <c r="H4" i="21"/>
  <c r="G4" i="21"/>
  <c r="F4" i="21"/>
  <c r="E4" i="21"/>
  <c r="D4" i="21"/>
  <c r="C4" i="21"/>
  <c r="J3" i="21"/>
  <c r="I3" i="21"/>
  <c r="H3" i="21"/>
  <c r="G3" i="21"/>
  <c r="F3" i="21"/>
  <c r="E3" i="21"/>
  <c r="D3" i="21"/>
  <c r="C3" i="21"/>
  <c r="J2" i="21"/>
  <c r="I2" i="21"/>
  <c r="H2" i="21"/>
  <c r="G2" i="21"/>
  <c r="F2" i="21"/>
  <c r="E2" i="21"/>
  <c r="D2" i="21"/>
  <c r="C2" i="21"/>
  <c r="J39" i="20"/>
  <c r="I39" i="20"/>
  <c r="H39" i="20"/>
  <c r="G39" i="20"/>
  <c r="F39" i="20"/>
  <c r="E39" i="20"/>
  <c r="D39" i="20"/>
  <c r="C39" i="20"/>
  <c r="J38" i="20"/>
  <c r="I38" i="20"/>
  <c r="H38" i="20"/>
  <c r="G38" i="20"/>
  <c r="F38" i="20"/>
  <c r="E38" i="20"/>
  <c r="D38" i="20"/>
  <c r="C38" i="20"/>
  <c r="J37" i="20"/>
  <c r="I37" i="20"/>
  <c r="H37" i="20"/>
  <c r="G37" i="20"/>
  <c r="F37" i="20"/>
  <c r="E37" i="20"/>
  <c r="D37" i="20"/>
  <c r="C37" i="20"/>
  <c r="J36" i="20"/>
  <c r="I36" i="20"/>
  <c r="H36" i="20"/>
  <c r="G36" i="20"/>
  <c r="F36" i="20"/>
  <c r="E36" i="20"/>
  <c r="D36" i="20"/>
  <c r="C36" i="20"/>
  <c r="J35" i="20"/>
  <c r="I35" i="20"/>
  <c r="H35" i="20"/>
  <c r="G35" i="20"/>
  <c r="F35" i="20"/>
  <c r="E35" i="20"/>
  <c r="D35" i="20"/>
  <c r="C35" i="20"/>
  <c r="J34" i="20"/>
  <c r="I34" i="20"/>
  <c r="H34" i="20"/>
  <c r="G34" i="20"/>
  <c r="F34" i="20"/>
  <c r="E34" i="20"/>
  <c r="D34" i="20"/>
  <c r="C34" i="20"/>
  <c r="J33" i="20"/>
  <c r="I33" i="20"/>
  <c r="H33" i="20"/>
  <c r="G33" i="20"/>
  <c r="F33" i="20"/>
  <c r="E33" i="20"/>
  <c r="D33" i="20"/>
  <c r="C33" i="20"/>
  <c r="J32" i="20"/>
  <c r="I32" i="20"/>
  <c r="H32" i="20"/>
  <c r="G32" i="20"/>
  <c r="F32" i="20"/>
  <c r="E32" i="20"/>
  <c r="D32" i="20"/>
  <c r="C32" i="20"/>
  <c r="J31" i="20"/>
  <c r="I31" i="20"/>
  <c r="H31" i="20"/>
  <c r="G31" i="20"/>
  <c r="F31" i="20"/>
  <c r="E31" i="20"/>
  <c r="D31" i="20"/>
  <c r="C31" i="20"/>
  <c r="J30" i="20"/>
  <c r="I30" i="20"/>
  <c r="H30" i="20"/>
  <c r="G30" i="20"/>
  <c r="F30" i="20"/>
  <c r="E30" i="20"/>
  <c r="D30" i="20"/>
  <c r="C30" i="20"/>
  <c r="J29" i="20"/>
  <c r="I29" i="20"/>
  <c r="H29" i="20"/>
  <c r="G29" i="20"/>
  <c r="F29" i="20"/>
  <c r="E29" i="20"/>
  <c r="D29" i="20"/>
  <c r="C29" i="20"/>
  <c r="J28" i="20"/>
  <c r="I28" i="20"/>
  <c r="H28" i="20"/>
  <c r="G28" i="20"/>
  <c r="F28" i="20"/>
  <c r="E28" i="20"/>
  <c r="D28" i="20"/>
  <c r="C28" i="20"/>
  <c r="J27" i="20"/>
  <c r="I27" i="20"/>
  <c r="H27" i="20"/>
  <c r="G27" i="20"/>
  <c r="F27" i="20"/>
  <c r="E27" i="20"/>
  <c r="D27" i="20"/>
  <c r="C27" i="20"/>
  <c r="J26" i="20"/>
  <c r="I26" i="20"/>
  <c r="H26" i="20"/>
  <c r="G26" i="20"/>
  <c r="F26" i="20"/>
  <c r="E26" i="20"/>
  <c r="D26" i="20"/>
  <c r="C26" i="20"/>
  <c r="N25" i="20"/>
  <c r="J25" i="20"/>
  <c r="I25" i="20"/>
  <c r="H25" i="20"/>
  <c r="G25" i="20"/>
  <c r="F25" i="20"/>
  <c r="E25" i="20"/>
  <c r="D25" i="20"/>
  <c r="C25" i="20"/>
  <c r="J24" i="20"/>
  <c r="I24" i="20"/>
  <c r="H24" i="20"/>
  <c r="G24" i="20"/>
  <c r="F24" i="20"/>
  <c r="E24" i="20"/>
  <c r="D24" i="20"/>
  <c r="C24" i="20"/>
  <c r="J23" i="20"/>
  <c r="I23" i="20"/>
  <c r="H23" i="20"/>
  <c r="G23" i="20"/>
  <c r="F23" i="20"/>
  <c r="E23" i="20"/>
  <c r="D23" i="20"/>
  <c r="C23" i="20"/>
  <c r="J22" i="20"/>
  <c r="I22" i="20"/>
  <c r="H22" i="20"/>
  <c r="G22" i="20"/>
  <c r="F22" i="20"/>
  <c r="E22" i="20"/>
  <c r="D22" i="20"/>
  <c r="C22" i="20"/>
  <c r="J21" i="20"/>
  <c r="I21" i="20"/>
  <c r="H21" i="20"/>
  <c r="G21" i="20"/>
  <c r="F21" i="20"/>
  <c r="E21" i="20"/>
  <c r="D21" i="20"/>
  <c r="C21" i="20"/>
  <c r="N20" i="20"/>
  <c r="J20" i="20"/>
  <c r="I20" i="20"/>
  <c r="H20" i="20"/>
  <c r="G20" i="20"/>
  <c r="F20" i="20"/>
  <c r="E20" i="20"/>
  <c r="D20" i="20"/>
  <c r="C20" i="20"/>
  <c r="J19" i="20"/>
  <c r="I19" i="20"/>
  <c r="H19" i="20"/>
  <c r="G19" i="20"/>
  <c r="F19" i="20"/>
  <c r="E19" i="20"/>
  <c r="D19" i="20"/>
  <c r="C19" i="20"/>
  <c r="N18" i="20"/>
  <c r="J18" i="20"/>
  <c r="I18" i="20"/>
  <c r="H18" i="20"/>
  <c r="G18" i="20"/>
  <c r="F18" i="20"/>
  <c r="E18" i="20"/>
  <c r="D18" i="20"/>
  <c r="C18" i="20"/>
  <c r="J17" i="20"/>
  <c r="I17" i="20"/>
  <c r="H17" i="20"/>
  <c r="G17" i="20"/>
  <c r="F17" i="20"/>
  <c r="E17" i="20"/>
  <c r="D17" i="20"/>
  <c r="C17" i="20"/>
  <c r="J16" i="20"/>
  <c r="I16" i="20"/>
  <c r="H16" i="20"/>
  <c r="G16" i="20"/>
  <c r="F16" i="20"/>
  <c r="E16" i="20"/>
  <c r="D16" i="20"/>
  <c r="C16" i="20"/>
  <c r="J15" i="20"/>
  <c r="I15" i="20"/>
  <c r="H15" i="20"/>
  <c r="G15" i="20"/>
  <c r="F15" i="20"/>
  <c r="E15" i="20"/>
  <c r="D15" i="20"/>
  <c r="C15" i="20"/>
  <c r="J14" i="20"/>
  <c r="I14" i="20"/>
  <c r="H14" i="20"/>
  <c r="G14" i="20"/>
  <c r="F14" i="20"/>
  <c r="E14" i="20"/>
  <c r="D14" i="20"/>
  <c r="C14" i="20"/>
  <c r="J13" i="20"/>
  <c r="I13" i="20"/>
  <c r="H13" i="20"/>
  <c r="G13" i="20"/>
  <c r="F13" i="20"/>
  <c r="E13" i="20"/>
  <c r="D13" i="20"/>
  <c r="C13" i="20"/>
  <c r="J12" i="20"/>
  <c r="I12" i="20"/>
  <c r="H12" i="20"/>
  <c r="G12" i="20"/>
  <c r="F12" i="20"/>
  <c r="E12" i="20"/>
  <c r="D12" i="20"/>
  <c r="C12" i="20"/>
  <c r="N11" i="20"/>
  <c r="O11" i="20" s="1"/>
  <c r="J11" i="20"/>
  <c r="I11" i="20"/>
  <c r="H11" i="20"/>
  <c r="G11" i="20"/>
  <c r="F11" i="20"/>
  <c r="E11" i="20"/>
  <c r="D11" i="20"/>
  <c r="C11" i="20"/>
  <c r="O10" i="20"/>
  <c r="N10" i="20"/>
  <c r="J10" i="20"/>
  <c r="I10" i="20"/>
  <c r="H10" i="20"/>
  <c r="G10" i="20"/>
  <c r="F10" i="20"/>
  <c r="E10" i="20"/>
  <c r="D10" i="20"/>
  <c r="C10" i="20"/>
  <c r="N9" i="20"/>
  <c r="O9" i="20" s="1"/>
  <c r="J9" i="20"/>
  <c r="I9" i="20"/>
  <c r="H9" i="20"/>
  <c r="G9" i="20"/>
  <c r="F9" i="20"/>
  <c r="E9" i="20"/>
  <c r="D9" i="20"/>
  <c r="C9" i="20"/>
  <c r="J8" i="20"/>
  <c r="I8" i="20"/>
  <c r="H8" i="20"/>
  <c r="G8" i="20"/>
  <c r="F8" i="20"/>
  <c r="E8" i="20"/>
  <c r="D8" i="20"/>
  <c r="C8" i="20"/>
  <c r="N7" i="20"/>
  <c r="J7" i="20"/>
  <c r="I7" i="20"/>
  <c r="H7" i="20"/>
  <c r="G7" i="20"/>
  <c r="F7" i="20"/>
  <c r="E7" i="20"/>
  <c r="D7" i="20"/>
  <c r="C7" i="20"/>
  <c r="J6" i="20"/>
  <c r="I6" i="20"/>
  <c r="H6" i="20"/>
  <c r="G6" i="20"/>
  <c r="F6" i="20"/>
  <c r="E6" i="20"/>
  <c r="D6" i="20"/>
  <c r="C6" i="20"/>
  <c r="J5" i="20"/>
  <c r="I5" i="20"/>
  <c r="H5" i="20"/>
  <c r="G5" i="20"/>
  <c r="F5" i="20"/>
  <c r="E5" i="20"/>
  <c r="D5" i="20"/>
  <c r="C5" i="20"/>
  <c r="J4" i="20"/>
  <c r="I4" i="20"/>
  <c r="H4" i="20"/>
  <c r="G4" i="20"/>
  <c r="F4" i="20"/>
  <c r="E4" i="20"/>
  <c r="D4" i="20"/>
  <c r="C4" i="20"/>
  <c r="J3" i="20"/>
  <c r="I3" i="20"/>
  <c r="H3" i="20"/>
  <c r="G3" i="20"/>
  <c r="F3" i="20"/>
  <c r="E3" i="20"/>
  <c r="D3" i="20"/>
  <c r="C3" i="20"/>
  <c r="J2" i="20"/>
  <c r="I2" i="20"/>
  <c r="H2" i="20"/>
  <c r="G2" i="20"/>
  <c r="F2" i="20"/>
  <c r="E2" i="20"/>
  <c r="D2" i="20"/>
  <c r="C2" i="20"/>
  <c r="J67" i="19"/>
  <c r="I67" i="19"/>
  <c r="H67" i="19"/>
  <c r="G67" i="19"/>
  <c r="F67" i="19"/>
  <c r="E67" i="19"/>
  <c r="D67" i="19"/>
  <c r="C67" i="19"/>
  <c r="J66" i="19"/>
  <c r="I66" i="19"/>
  <c r="H66" i="19"/>
  <c r="G66" i="19"/>
  <c r="F66" i="19"/>
  <c r="E66" i="19"/>
  <c r="D66" i="19"/>
  <c r="C66" i="19"/>
  <c r="J65" i="19"/>
  <c r="I65" i="19"/>
  <c r="H65" i="19"/>
  <c r="G65" i="19"/>
  <c r="F65" i="19"/>
  <c r="E65" i="19"/>
  <c r="D65" i="19"/>
  <c r="C65" i="19"/>
  <c r="J64" i="19"/>
  <c r="I64" i="19"/>
  <c r="H64" i="19"/>
  <c r="G64" i="19"/>
  <c r="F64" i="19"/>
  <c r="E64" i="19"/>
  <c r="D64" i="19"/>
  <c r="C64" i="19"/>
  <c r="J63" i="19"/>
  <c r="I63" i="19"/>
  <c r="H63" i="19"/>
  <c r="G63" i="19"/>
  <c r="F63" i="19"/>
  <c r="E63" i="19"/>
  <c r="D63" i="19"/>
  <c r="C63" i="19"/>
  <c r="J62" i="19"/>
  <c r="I62" i="19"/>
  <c r="H62" i="19"/>
  <c r="G62" i="19"/>
  <c r="F62" i="19"/>
  <c r="E62" i="19"/>
  <c r="D62" i="19"/>
  <c r="C62" i="19"/>
  <c r="J61" i="19"/>
  <c r="I61" i="19"/>
  <c r="H61" i="19"/>
  <c r="G61" i="19"/>
  <c r="F61" i="19"/>
  <c r="E61" i="19"/>
  <c r="D61" i="19"/>
  <c r="C61" i="19"/>
  <c r="J60" i="19"/>
  <c r="I60" i="19"/>
  <c r="H60" i="19"/>
  <c r="G60" i="19"/>
  <c r="F60" i="19"/>
  <c r="E60" i="19"/>
  <c r="D60" i="19"/>
  <c r="C60" i="19"/>
  <c r="J59" i="19"/>
  <c r="I59" i="19"/>
  <c r="H59" i="19"/>
  <c r="G59" i="19"/>
  <c r="F59" i="19"/>
  <c r="E59" i="19"/>
  <c r="D59" i="19"/>
  <c r="C59" i="19"/>
  <c r="J58" i="19"/>
  <c r="I58" i="19"/>
  <c r="H58" i="19"/>
  <c r="G58" i="19"/>
  <c r="F58" i="19"/>
  <c r="E58" i="19"/>
  <c r="D58" i="19"/>
  <c r="C58" i="19"/>
  <c r="J57" i="19"/>
  <c r="I57" i="19"/>
  <c r="H57" i="19"/>
  <c r="G57" i="19"/>
  <c r="F57" i="19"/>
  <c r="E57" i="19"/>
  <c r="D57" i="19"/>
  <c r="C57" i="19"/>
  <c r="J56" i="19"/>
  <c r="I56" i="19"/>
  <c r="H56" i="19"/>
  <c r="G56" i="19"/>
  <c r="F56" i="19"/>
  <c r="E56" i="19"/>
  <c r="D56" i="19"/>
  <c r="C56" i="19"/>
  <c r="J55" i="19"/>
  <c r="I55" i="19"/>
  <c r="H55" i="19"/>
  <c r="G55" i="19"/>
  <c r="F55" i="19"/>
  <c r="E55" i="19"/>
  <c r="D55" i="19"/>
  <c r="C55" i="19"/>
  <c r="J54" i="19"/>
  <c r="I54" i="19"/>
  <c r="H54" i="19"/>
  <c r="G54" i="19"/>
  <c r="F54" i="19"/>
  <c r="E54" i="19"/>
  <c r="D54" i="19"/>
  <c r="C54" i="19"/>
  <c r="J53" i="19"/>
  <c r="I53" i="19"/>
  <c r="H53" i="19"/>
  <c r="G53" i="19"/>
  <c r="F53" i="19"/>
  <c r="E53" i="19"/>
  <c r="D53" i="19"/>
  <c r="C53" i="19"/>
  <c r="J52" i="19"/>
  <c r="I52" i="19"/>
  <c r="H52" i="19"/>
  <c r="G52" i="19"/>
  <c r="F52" i="19"/>
  <c r="E52" i="19"/>
  <c r="D52" i="19"/>
  <c r="C52" i="19"/>
  <c r="J51" i="19"/>
  <c r="I51" i="19"/>
  <c r="H51" i="19"/>
  <c r="G51" i="19"/>
  <c r="F51" i="19"/>
  <c r="E51" i="19"/>
  <c r="D51" i="19"/>
  <c r="C51" i="19"/>
  <c r="J50" i="19"/>
  <c r="I50" i="19"/>
  <c r="H50" i="19"/>
  <c r="G50" i="19"/>
  <c r="F50" i="19"/>
  <c r="E50" i="19"/>
  <c r="D50" i="19"/>
  <c r="C50" i="19"/>
  <c r="J49" i="19"/>
  <c r="I49" i="19"/>
  <c r="H49" i="19"/>
  <c r="G49" i="19"/>
  <c r="F49" i="19"/>
  <c r="E49" i="19"/>
  <c r="D49" i="19"/>
  <c r="C49" i="19"/>
  <c r="J48" i="19"/>
  <c r="I48" i="19"/>
  <c r="H48" i="19"/>
  <c r="G48" i="19"/>
  <c r="F48" i="19"/>
  <c r="E48" i="19"/>
  <c r="D48" i="19"/>
  <c r="C48" i="19"/>
  <c r="J47" i="19"/>
  <c r="I47" i="19"/>
  <c r="H47" i="19"/>
  <c r="G47" i="19"/>
  <c r="F47" i="19"/>
  <c r="E47" i="19"/>
  <c r="D47" i="19"/>
  <c r="C47" i="19"/>
  <c r="J46" i="19"/>
  <c r="I46" i="19"/>
  <c r="H46" i="19"/>
  <c r="G46" i="19"/>
  <c r="F46" i="19"/>
  <c r="E46" i="19"/>
  <c r="D46" i="19"/>
  <c r="C46" i="19"/>
  <c r="J45" i="19"/>
  <c r="I45" i="19"/>
  <c r="H45" i="19"/>
  <c r="G45" i="19"/>
  <c r="F45" i="19"/>
  <c r="E45" i="19"/>
  <c r="D45" i="19"/>
  <c r="C45" i="19"/>
  <c r="J44" i="19"/>
  <c r="I44" i="19"/>
  <c r="H44" i="19"/>
  <c r="G44" i="19"/>
  <c r="F44" i="19"/>
  <c r="E44" i="19"/>
  <c r="D44" i="19"/>
  <c r="C44" i="19"/>
  <c r="J43" i="19"/>
  <c r="I43" i="19"/>
  <c r="H43" i="19"/>
  <c r="G43" i="19"/>
  <c r="F43" i="19"/>
  <c r="E43" i="19"/>
  <c r="D43" i="19"/>
  <c r="C43" i="19"/>
  <c r="J42" i="19"/>
  <c r="I42" i="19"/>
  <c r="H42" i="19"/>
  <c r="G42" i="19"/>
  <c r="F42" i="19"/>
  <c r="E42" i="19"/>
  <c r="D42" i="19"/>
  <c r="C42" i="19"/>
  <c r="J41" i="19"/>
  <c r="I41" i="19"/>
  <c r="H41" i="19"/>
  <c r="G41" i="19"/>
  <c r="F41" i="19"/>
  <c r="E41" i="19"/>
  <c r="D41" i="19"/>
  <c r="C41" i="19"/>
  <c r="J40" i="19"/>
  <c r="I40" i="19"/>
  <c r="H40" i="19"/>
  <c r="G40" i="19"/>
  <c r="F40" i="19"/>
  <c r="E40" i="19"/>
  <c r="D40" i="19"/>
  <c r="C40" i="19"/>
  <c r="J39" i="19"/>
  <c r="I39" i="19"/>
  <c r="H39" i="19"/>
  <c r="G39" i="19"/>
  <c r="F39" i="19"/>
  <c r="E39" i="19"/>
  <c r="D39" i="19"/>
  <c r="C39" i="19"/>
  <c r="J38" i="19"/>
  <c r="I38" i="19"/>
  <c r="H38" i="19"/>
  <c r="G38" i="19"/>
  <c r="F38" i="19"/>
  <c r="E38" i="19"/>
  <c r="D38" i="19"/>
  <c r="C38" i="19"/>
  <c r="J37" i="19"/>
  <c r="I37" i="19"/>
  <c r="H37" i="19"/>
  <c r="G37" i="19"/>
  <c r="F37" i="19"/>
  <c r="E37" i="19"/>
  <c r="D37" i="19"/>
  <c r="C37" i="19"/>
  <c r="J36" i="19"/>
  <c r="I36" i="19"/>
  <c r="H36" i="19"/>
  <c r="G36" i="19"/>
  <c r="F36" i="19"/>
  <c r="E36" i="19"/>
  <c r="D36" i="19"/>
  <c r="C36" i="19"/>
  <c r="J35" i="19"/>
  <c r="I35" i="19"/>
  <c r="H35" i="19"/>
  <c r="G35" i="19"/>
  <c r="F35" i="19"/>
  <c r="E35" i="19"/>
  <c r="D35" i="19"/>
  <c r="C35" i="19"/>
  <c r="J34" i="19"/>
  <c r="I34" i="19"/>
  <c r="H34" i="19"/>
  <c r="G34" i="19"/>
  <c r="F34" i="19"/>
  <c r="E34" i="19"/>
  <c r="D34" i="19"/>
  <c r="C34" i="19"/>
  <c r="J33" i="19"/>
  <c r="I33" i="19"/>
  <c r="H33" i="19"/>
  <c r="G33" i="19"/>
  <c r="F33" i="19"/>
  <c r="E33" i="19"/>
  <c r="D33" i="19"/>
  <c r="C33" i="19"/>
  <c r="J32" i="19"/>
  <c r="I32" i="19"/>
  <c r="H32" i="19"/>
  <c r="G32" i="19"/>
  <c r="F32" i="19"/>
  <c r="E32" i="19"/>
  <c r="D32" i="19"/>
  <c r="C32" i="19"/>
  <c r="J31" i="19"/>
  <c r="I31" i="19"/>
  <c r="H31" i="19"/>
  <c r="G31" i="19"/>
  <c r="F31" i="19"/>
  <c r="E31" i="19"/>
  <c r="D31" i="19"/>
  <c r="C31" i="19"/>
  <c r="J30" i="19"/>
  <c r="I30" i="19"/>
  <c r="H30" i="19"/>
  <c r="G30" i="19"/>
  <c r="F30" i="19"/>
  <c r="E30" i="19"/>
  <c r="D30" i="19"/>
  <c r="C30" i="19"/>
  <c r="J29" i="19"/>
  <c r="I29" i="19"/>
  <c r="H29" i="19"/>
  <c r="G29" i="19"/>
  <c r="F29" i="19"/>
  <c r="E29" i="19"/>
  <c r="D29" i="19"/>
  <c r="C29" i="19"/>
  <c r="J28" i="19"/>
  <c r="I28" i="19"/>
  <c r="H28" i="19"/>
  <c r="G28" i="19"/>
  <c r="F28" i="19"/>
  <c r="E28" i="19"/>
  <c r="D28" i="19"/>
  <c r="C28" i="19"/>
  <c r="J27" i="19"/>
  <c r="I27" i="19"/>
  <c r="H27" i="19"/>
  <c r="G27" i="19"/>
  <c r="F27" i="19"/>
  <c r="E27" i="19"/>
  <c r="D27" i="19"/>
  <c r="C27" i="19"/>
  <c r="J26" i="19"/>
  <c r="I26" i="19"/>
  <c r="H26" i="19"/>
  <c r="G26" i="19"/>
  <c r="F26" i="19"/>
  <c r="E26" i="19"/>
  <c r="D26" i="19"/>
  <c r="C26" i="19"/>
  <c r="N25" i="19"/>
  <c r="J25" i="19"/>
  <c r="I25" i="19"/>
  <c r="H25" i="19"/>
  <c r="G25" i="19"/>
  <c r="F25" i="19"/>
  <c r="E25" i="19"/>
  <c r="D25" i="19"/>
  <c r="C25" i="19"/>
  <c r="J24" i="19"/>
  <c r="I24" i="19"/>
  <c r="H24" i="19"/>
  <c r="G24" i="19"/>
  <c r="F24" i="19"/>
  <c r="E24" i="19"/>
  <c r="D24" i="19"/>
  <c r="C24" i="19"/>
  <c r="J23" i="19"/>
  <c r="I23" i="19"/>
  <c r="H23" i="19"/>
  <c r="G23" i="19"/>
  <c r="F23" i="19"/>
  <c r="E23" i="19"/>
  <c r="D23" i="19"/>
  <c r="C23" i="19"/>
  <c r="J22" i="19"/>
  <c r="I22" i="19"/>
  <c r="H22" i="19"/>
  <c r="G22" i="19"/>
  <c r="F22" i="19"/>
  <c r="E22" i="19"/>
  <c r="D22" i="19"/>
  <c r="C22" i="19"/>
  <c r="J21" i="19"/>
  <c r="I21" i="19"/>
  <c r="H21" i="19"/>
  <c r="G21" i="19"/>
  <c r="F21" i="19"/>
  <c r="E21" i="19"/>
  <c r="D21" i="19"/>
  <c r="C21" i="19"/>
  <c r="J20" i="19"/>
  <c r="I20" i="19"/>
  <c r="H20" i="19"/>
  <c r="G20" i="19"/>
  <c r="F20" i="19"/>
  <c r="E20" i="19"/>
  <c r="D20" i="19"/>
  <c r="C20" i="19"/>
  <c r="J19" i="19"/>
  <c r="I19" i="19"/>
  <c r="H19" i="19"/>
  <c r="G19" i="19"/>
  <c r="F19" i="19"/>
  <c r="E19" i="19"/>
  <c r="D19" i="19"/>
  <c r="C19" i="19"/>
  <c r="N18" i="19"/>
  <c r="J18" i="19"/>
  <c r="I18" i="19"/>
  <c r="H18" i="19"/>
  <c r="G18" i="19"/>
  <c r="F18" i="19"/>
  <c r="E18" i="19"/>
  <c r="D18" i="19"/>
  <c r="C18" i="19"/>
  <c r="J17" i="19"/>
  <c r="I17" i="19"/>
  <c r="H17" i="19"/>
  <c r="G17" i="19"/>
  <c r="F17" i="19"/>
  <c r="E17" i="19"/>
  <c r="D17" i="19"/>
  <c r="C17" i="19"/>
  <c r="N16" i="19"/>
  <c r="J16" i="19"/>
  <c r="I16" i="19"/>
  <c r="H16" i="19"/>
  <c r="G16" i="19"/>
  <c r="F16" i="19"/>
  <c r="E16" i="19"/>
  <c r="D16" i="19"/>
  <c r="C16" i="19"/>
  <c r="J15" i="19"/>
  <c r="I15" i="19"/>
  <c r="H15" i="19"/>
  <c r="G15" i="19"/>
  <c r="F15" i="19"/>
  <c r="E15" i="19"/>
  <c r="D15" i="19"/>
  <c r="C15" i="19"/>
  <c r="J14" i="19"/>
  <c r="I14" i="19"/>
  <c r="H14" i="19"/>
  <c r="G14" i="19"/>
  <c r="F14" i="19"/>
  <c r="E14" i="19"/>
  <c r="D14" i="19"/>
  <c r="C14" i="19"/>
  <c r="J13" i="19"/>
  <c r="I13" i="19"/>
  <c r="H13" i="19"/>
  <c r="G13" i="19"/>
  <c r="F13" i="19"/>
  <c r="E13" i="19"/>
  <c r="D13" i="19"/>
  <c r="C13" i="19"/>
  <c r="J12" i="19"/>
  <c r="I12" i="19"/>
  <c r="H12" i="19"/>
  <c r="G12" i="19"/>
  <c r="F12" i="19"/>
  <c r="E12" i="19"/>
  <c r="D12" i="19"/>
  <c r="C12" i="19"/>
  <c r="O11" i="19"/>
  <c r="N11" i="19"/>
  <c r="J11" i="19"/>
  <c r="I11" i="19"/>
  <c r="H11" i="19"/>
  <c r="G11" i="19"/>
  <c r="F11" i="19"/>
  <c r="E11" i="19"/>
  <c r="D11" i="19"/>
  <c r="C11" i="19"/>
  <c r="N10" i="19"/>
  <c r="O10" i="19" s="1"/>
  <c r="J10" i="19"/>
  <c r="I10" i="19"/>
  <c r="H10" i="19"/>
  <c r="G10" i="19"/>
  <c r="F10" i="19"/>
  <c r="E10" i="19"/>
  <c r="D10" i="19"/>
  <c r="C10" i="19"/>
  <c r="O9" i="19"/>
  <c r="N9" i="19"/>
  <c r="J9" i="19"/>
  <c r="I9" i="19"/>
  <c r="H9" i="19"/>
  <c r="G9" i="19"/>
  <c r="F9" i="19"/>
  <c r="E9" i="19"/>
  <c r="D9" i="19"/>
  <c r="C9" i="19"/>
  <c r="J8" i="19"/>
  <c r="I8" i="19"/>
  <c r="H8" i="19"/>
  <c r="G8" i="19"/>
  <c r="F8" i="19"/>
  <c r="E8" i="19"/>
  <c r="D8" i="19"/>
  <c r="C8" i="19"/>
  <c r="N7" i="19"/>
  <c r="J7" i="19"/>
  <c r="I7" i="19"/>
  <c r="H7" i="19"/>
  <c r="G7" i="19"/>
  <c r="F7" i="19"/>
  <c r="E7" i="19"/>
  <c r="D7" i="19"/>
  <c r="C7" i="19"/>
  <c r="J6" i="19"/>
  <c r="I6" i="19"/>
  <c r="H6" i="19"/>
  <c r="G6" i="19"/>
  <c r="F6" i="19"/>
  <c r="E6" i="19"/>
  <c r="D6" i="19"/>
  <c r="C6" i="19"/>
  <c r="J5" i="19"/>
  <c r="I5" i="19"/>
  <c r="H5" i="19"/>
  <c r="G5" i="19"/>
  <c r="F5" i="19"/>
  <c r="E5" i="19"/>
  <c r="D5" i="19"/>
  <c r="C5" i="19"/>
  <c r="J4" i="19"/>
  <c r="I4" i="19"/>
  <c r="H4" i="19"/>
  <c r="G4" i="19"/>
  <c r="F4" i="19"/>
  <c r="E4" i="19"/>
  <c r="D4" i="19"/>
  <c r="C4" i="19"/>
  <c r="J3" i="19"/>
  <c r="I3" i="19"/>
  <c r="H3" i="19"/>
  <c r="G3" i="19"/>
  <c r="F3" i="19"/>
  <c r="E3" i="19"/>
  <c r="D3" i="19"/>
  <c r="C3" i="19"/>
  <c r="J2" i="19"/>
  <c r="I2" i="19"/>
  <c r="H2" i="19"/>
  <c r="G2" i="19"/>
  <c r="F2" i="19"/>
  <c r="E2" i="19"/>
  <c r="D2" i="19"/>
  <c r="C2" i="19"/>
  <c r="J49" i="18"/>
  <c r="I49" i="18"/>
  <c r="H49" i="18"/>
  <c r="G49" i="18"/>
  <c r="F49" i="18"/>
  <c r="E49" i="18"/>
  <c r="D49" i="18"/>
  <c r="C49" i="18"/>
  <c r="J48" i="18"/>
  <c r="I48" i="18"/>
  <c r="H48" i="18"/>
  <c r="G48" i="18"/>
  <c r="F48" i="18"/>
  <c r="E48" i="18"/>
  <c r="D48" i="18"/>
  <c r="C48" i="18"/>
  <c r="J47" i="18"/>
  <c r="I47" i="18"/>
  <c r="H47" i="18"/>
  <c r="G47" i="18"/>
  <c r="F47" i="18"/>
  <c r="E47" i="18"/>
  <c r="D47" i="18"/>
  <c r="C47" i="18"/>
  <c r="J46" i="18"/>
  <c r="I46" i="18"/>
  <c r="H46" i="18"/>
  <c r="G46" i="18"/>
  <c r="F46" i="18"/>
  <c r="E46" i="18"/>
  <c r="D46" i="18"/>
  <c r="C46" i="18"/>
  <c r="J45" i="18"/>
  <c r="I45" i="18"/>
  <c r="H45" i="18"/>
  <c r="G45" i="18"/>
  <c r="F45" i="18"/>
  <c r="E45" i="18"/>
  <c r="D45" i="18"/>
  <c r="C45" i="18"/>
  <c r="J44" i="18"/>
  <c r="I44" i="18"/>
  <c r="H44" i="18"/>
  <c r="G44" i="18"/>
  <c r="F44" i="18"/>
  <c r="E44" i="18"/>
  <c r="D44" i="18"/>
  <c r="C44" i="18"/>
  <c r="J43" i="18"/>
  <c r="I43" i="18"/>
  <c r="H43" i="18"/>
  <c r="G43" i="18"/>
  <c r="F43" i="18"/>
  <c r="E43" i="18"/>
  <c r="D43" i="18"/>
  <c r="C43" i="18"/>
  <c r="J42" i="18"/>
  <c r="I42" i="18"/>
  <c r="H42" i="18"/>
  <c r="G42" i="18"/>
  <c r="F42" i="18"/>
  <c r="E42" i="18"/>
  <c r="D42" i="18"/>
  <c r="C42" i="18"/>
  <c r="J41" i="18"/>
  <c r="I41" i="18"/>
  <c r="H41" i="18"/>
  <c r="G41" i="18"/>
  <c r="F41" i="18"/>
  <c r="E41" i="18"/>
  <c r="D41" i="18"/>
  <c r="C41" i="18"/>
  <c r="J40" i="18"/>
  <c r="I40" i="18"/>
  <c r="H40" i="18"/>
  <c r="G40" i="18"/>
  <c r="F40" i="18"/>
  <c r="E40" i="18"/>
  <c r="D40" i="18"/>
  <c r="C40" i="18"/>
  <c r="J39" i="18"/>
  <c r="I39" i="18"/>
  <c r="H39" i="18"/>
  <c r="G39" i="18"/>
  <c r="F39" i="18"/>
  <c r="E39" i="18"/>
  <c r="D39" i="18"/>
  <c r="C39" i="18"/>
  <c r="J38" i="18"/>
  <c r="I38" i="18"/>
  <c r="H38" i="18"/>
  <c r="G38" i="18"/>
  <c r="F38" i="18"/>
  <c r="E38" i="18"/>
  <c r="D38" i="18"/>
  <c r="C38" i="18"/>
  <c r="J37" i="18"/>
  <c r="I37" i="18"/>
  <c r="H37" i="18"/>
  <c r="G37" i="18"/>
  <c r="F37" i="18"/>
  <c r="E37" i="18"/>
  <c r="D37" i="18"/>
  <c r="C37" i="18"/>
  <c r="J36" i="18"/>
  <c r="I36" i="18"/>
  <c r="H36" i="18"/>
  <c r="G36" i="18"/>
  <c r="F36" i="18"/>
  <c r="E36" i="18"/>
  <c r="D36" i="18"/>
  <c r="C36" i="18"/>
  <c r="J35" i="18"/>
  <c r="I35" i="18"/>
  <c r="H35" i="18"/>
  <c r="G35" i="18"/>
  <c r="F35" i="18"/>
  <c r="E35" i="18"/>
  <c r="D35" i="18"/>
  <c r="C35" i="18"/>
  <c r="J34" i="18"/>
  <c r="I34" i="18"/>
  <c r="H34" i="18"/>
  <c r="G34" i="18"/>
  <c r="F34" i="18"/>
  <c r="E34" i="18"/>
  <c r="D34" i="18"/>
  <c r="C34" i="18"/>
  <c r="J33" i="18"/>
  <c r="I33" i="18"/>
  <c r="H33" i="18"/>
  <c r="G33" i="18"/>
  <c r="F33" i="18"/>
  <c r="E33" i="18"/>
  <c r="D33" i="18"/>
  <c r="C33" i="18"/>
  <c r="J32" i="18"/>
  <c r="I32" i="18"/>
  <c r="H32" i="18"/>
  <c r="G32" i="18"/>
  <c r="F32" i="18"/>
  <c r="E32" i="18"/>
  <c r="D32" i="18"/>
  <c r="C32" i="18"/>
  <c r="J31" i="18"/>
  <c r="I31" i="18"/>
  <c r="H31" i="18"/>
  <c r="G31" i="18"/>
  <c r="F31" i="18"/>
  <c r="E31" i="18"/>
  <c r="D31" i="18"/>
  <c r="C31" i="18"/>
  <c r="J30" i="18"/>
  <c r="I30" i="18"/>
  <c r="H30" i="18"/>
  <c r="G30" i="18"/>
  <c r="F30" i="18"/>
  <c r="E30" i="18"/>
  <c r="D30" i="18"/>
  <c r="C30" i="18"/>
  <c r="J29" i="18"/>
  <c r="I29" i="18"/>
  <c r="H29" i="18"/>
  <c r="G29" i="18"/>
  <c r="F29" i="18"/>
  <c r="E29" i="18"/>
  <c r="D29" i="18"/>
  <c r="C29" i="18"/>
  <c r="J28" i="18"/>
  <c r="I28" i="18"/>
  <c r="H28" i="18"/>
  <c r="G28" i="18"/>
  <c r="F28" i="18"/>
  <c r="E28" i="18"/>
  <c r="D28" i="18"/>
  <c r="C28" i="18"/>
  <c r="J27" i="18"/>
  <c r="I27" i="18"/>
  <c r="H27" i="18"/>
  <c r="G27" i="18"/>
  <c r="F27" i="18"/>
  <c r="E27" i="18"/>
  <c r="D27" i="18"/>
  <c r="C27" i="18"/>
  <c r="J26" i="18"/>
  <c r="I26" i="18"/>
  <c r="H26" i="18"/>
  <c r="G26" i="18"/>
  <c r="F26" i="18"/>
  <c r="E26" i="18"/>
  <c r="D26" i="18"/>
  <c r="C26" i="18"/>
  <c r="N25" i="18"/>
  <c r="J25" i="18"/>
  <c r="I25" i="18"/>
  <c r="H25" i="18"/>
  <c r="G25" i="18"/>
  <c r="F25" i="18"/>
  <c r="E25" i="18"/>
  <c r="D25" i="18"/>
  <c r="C25" i="18"/>
  <c r="J24" i="18"/>
  <c r="I24" i="18"/>
  <c r="H24" i="18"/>
  <c r="G24" i="18"/>
  <c r="F24" i="18"/>
  <c r="E24" i="18"/>
  <c r="D24" i="18"/>
  <c r="C24" i="18"/>
  <c r="J23" i="18"/>
  <c r="I23" i="18"/>
  <c r="H23" i="18"/>
  <c r="G23" i="18"/>
  <c r="F23" i="18"/>
  <c r="E23" i="18"/>
  <c r="D23" i="18"/>
  <c r="C23" i="18"/>
  <c r="J22" i="18"/>
  <c r="I22" i="18"/>
  <c r="H22" i="18"/>
  <c r="G22" i="18"/>
  <c r="F22" i="18"/>
  <c r="E22" i="18"/>
  <c r="D22" i="18"/>
  <c r="C22" i="18"/>
  <c r="J21" i="18"/>
  <c r="I21" i="18"/>
  <c r="H21" i="18"/>
  <c r="G21" i="18"/>
  <c r="F21" i="18"/>
  <c r="E21" i="18"/>
  <c r="D21" i="18"/>
  <c r="C21" i="18"/>
  <c r="J20" i="18"/>
  <c r="I20" i="18"/>
  <c r="H20" i="18"/>
  <c r="G20" i="18"/>
  <c r="F20" i="18"/>
  <c r="E20" i="18"/>
  <c r="D20" i="18"/>
  <c r="C20" i="18"/>
  <c r="J19" i="18"/>
  <c r="I19" i="18"/>
  <c r="H19" i="18"/>
  <c r="G19" i="18"/>
  <c r="F19" i="18"/>
  <c r="E19" i="18"/>
  <c r="D19" i="18"/>
  <c r="C19" i="18"/>
  <c r="N18" i="18"/>
  <c r="J18" i="18"/>
  <c r="I18" i="18"/>
  <c r="H18" i="18"/>
  <c r="G18" i="18"/>
  <c r="F18" i="18"/>
  <c r="E18" i="18"/>
  <c r="D18" i="18"/>
  <c r="C18" i="18"/>
  <c r="J17" i="18"/>
  <c r="I17" i="18"/>
  <c r="H17" i="18"/>
  <c r="G17" i="18"/>
  <c r="F17" i="18"/>
  <c r="E17" i="18"/>
  <c r="D17" i="18"/>
  <c r="C17" i="18"/>
  <c r="N16" i="18"/>
  <c r="J16" i="18"/>
  <c r="I16" i="18"/>
  <c r="H16" i="18"/>
  <c r="G16" i="18"/>
  <c r="F16" i="18"/>
  <c r="E16" i="18"/>
  <c r="D16" i="18"/>
  <c r="C16" i="18"/>
  <c r="J15" i="18"/>
  <c r="I15" i="18"/>
  <c r="H15" i="18"/>
  <c r="G15" i="18"/>
  <c r="F15" i="18"/>
  <c r="E15" i="18"/>
  <c r="D15" i="18"/>
  <c r="C15" i="18"/>
  <c r="J14" i="18"/>
  <c r="I14" i="18"/>
  <c r="H14" i="18"/>
  <c r="G14" i="18"/>
  <c r="F14" i="18"/>
  <c r="E14" i="18"/>
  <c r="D14" i="18"/>
  <c r="C14" i="18"/>
  <c r="J13" i="18"/>
  <c r="I13" i="18"/>
  <c r="H13" i="18"/>
  <c r="G13" i="18"/>
  <c r="F13" i="18"/>
  <c r="E13" i="18"/>
  <c r="D13" i="18"/>
  <c r="C13" i="18"/>
  <c r="J12" i="18"/>
  <c r="I12" i="18"/>
  <c r="H12" i="18"/>
  <c r="G12" i="18"/>
  <c r="F12" i="18"/>
  <c r="E12" i="18"/>
  <c r="D12" i="18"/>
  <c r="C12" i="18"/>
  <c r="O11" i="18"/>
  <c r="N11" i="18"/>
  <c r="J11" i="18"/>
  <c r="I11" i="18"/>
  <c r="H11" i="18"/>
  <c r="G11" i="18"/>
  <c r="F11" i="18"/>
  <c r="E11" i="18"/>
  <c r="D11" i="18"/>
  <c r="C11" i="18"/>
  <c r="O10" i="18"/>
  <c r="N10" i="18"/>
  <c r="J10" i="18"/>
  <c r="I10" i="18"/>
  <c r="H10" i="18"/>
  <c r="G10" i="18"/>
  <c r="F10" i="18"/>
  <c r="E10" i="18"/>
  <c r="D10" i="18"/>
  <c r="C10" i="18"/>
  <c r="N9" i="18"/>
  <c r="O9" i="18" s="1"/>
  <c r="J9" i="18"/>
  <c r="I9" i="18"/>
  <c r="H9" i="18"/>
  <c r="G9" i="18"/>
  <c r="F9" i="18"/>
  <c r="E9" i="18"/>
  <c r="D9" i="18"/>
  <c r="C9" i="18"/>
  <c r="J8" i="18"/>
  <c r="I8" i="18"/>
  <c r="H8" i="18"/>
  <c r="G8" i="18"/>
  <c r="F8" i="18"/>
  <c r="E8" i="18"/>
  <c r="D8" i="18"/>
  <c r="C8" i="18"/>
  <c r="N7" i="18"/>
  <c r="J7" i="18"/>
  <c r="I7" i="18"/>
  <c r="H7" i="18"/>
  <c r="G7" i="18"/>
  <c r="F7" i="18"/>
  <c r="E7" i="18"/>
  <c r="D7" i="18"/>
  <c r="C7" i="18"/>
  <c r="J6" i="18"/>
  <c r="I6" i="18"/>
  <c r="H6" i="18"/>
  <c r="G6" i="18"/>
  <c r="F6" i="18"/>
  <c r="E6" i="18"/>
  <c r="D6" i="18"/>
  <c r="C6" i="18"/>
  <c r="J5" i="18"/>
  <c r="I5" i="18"/>
  <c r="H5" i="18"/>
  <c r="G5" i="18"/>
  <c r="F5" i="18"/>
  <c r="E5" i="18"/>
  <c r="D5" i="18"/>
  <c r="C5" i="18"/>
  <c r="J4" i="18"/>
  <c r="I4" i="18"/>
  <c r="H4" i="18"/>
  <c r="G4" i="18"/>
  <c r="F4" i="18"/>
  <c r="E4" i="18"/>
  <c r="D4" i="18"/>
  <c r="C4" i="18"/>
  <c r="J3" i="18"/>
  <c r="I3" i="18"/>
  <c r="H3" i="18"/>
  <c r="G3" i="18"/>
  <c r="F3" i="18"/>
  <c r="E3" i="18"/>
  <c r="D3" i="18"/>
  <c r="C3" i="18"/>
  <c r="J2" i="18"/>
  <c r="I2" i="18"/>
  <c r="H2" i="18"/>
  <c r="G2" i="18"/>
  <c r="F2" i="18"/>
  <c r="E2" i="18"/>
  <c r="D2" i="18"/>
  <c r="C2" i="18"/>
  <c r="J31" i="17"/>
  <c r="I31" i="17"/>
  <c r="H31" i="17"/>
  <c r="G31" i="17"/>
  <c r="F31" i="17"/>
  <c r="E31" i="17"/>
  <c r="D31" i="17"/>
  <c r="C31" i="17"/>
  <c r="J30" i="17"/>
  <c r="I30" i="17"/>
  <c r="H30" i="17"/>
  <c r="G30" i="17"/>
  <c r="F30" i="17"/>
  <c r="E30" i="17"/>
  <c r="D30" i="17"/>
  <c r="C30" i="17"/>
  <c r="J29" i="17"/>
  <c r="I29" i="17"/>
  <c r="H29" i="17"/>
  <c r="G29" i="17"/>
  <c r="F29" i="17"/>
  <c r="E29" i="17"/>
  <c r="D29" i="17"/>
  <c r="C29" i="17"/>
  <c r="J28" i="17"/>
  <c r="I28" i="17"/>
  <c r="H28" i="17"/>
  <c r="G28" i="17"/>
  <c r="F28" i="17"/>
  <c r="E28" i="17"/>
  <c r="D28" i="17"/>
  <c r="C28" i="17"/>
  <c r="J27" i="17"/>
  <c r="I27" i="17"/>
  <c r="H27" i="17"/>
  <c r="G27" i="17"/>
  <c r="F27" i="17"/>
  <c r="E27" i="17"/>
  <c r="D27" i="17"/>
  <c r="C27" i="17"/>
  <c r="J26" i="17"/>
  <c r="I26" i="17"/>
  <c r="H26" i="17"/>
  <c r="G26" i="17"/>
  <c r="F26" i="17"/>
  <c r="E26" i="17"/>
  <c r="D26" i="17"/>
  <c r="C26" i="17"/>
  <c r="N25" i="17"/>
  <c r="J25" i="17"/>
  <c r="I25" i="17"/>
  <c r="H25" i="17"/>
  <c r="G25" i="17"/>
  <c r="F25" i="17"/>
  <c r="E25" i="17"/>
  <c r="D25" i="17"/>
  <c r="C25" i="17"/>
  <c r="J24" i="17"/>
  <c r="I24" i="17"/>
  <c r="H24" i="17"/>
  <c r="G24" i="17"/>
  <c r="F24" i="17"/>
  <c r="E24" i="17"/>
  <c r="D24" i="17"/>
  <c r="C24" i="17"/>
  <c r="J23" i="17"/>
  <c r="I23" i="17"/>
  <c r="H23" i="17"/>
  <c r="G23" i="17"/>
  <c r="F23" i="17"/>
  <c r="E23" i="17"/>
  <c r="D23" i="17"/>
  <c r="C23" i="17"/>
  <c r="J22" i="17"/>
  <c r="I22" i="17"/>
  <c r="H22" i="17"/>
  <c r="G22" i="17"/>
  <c r="F22" i="17"/>
  <c r="E22" i="17"/>
  <c r="D22" i="17"/>
  <c r="C22" i="17"/>
  <c r="N21" i="17"/>
  <c r="J21" i="17"/>
  <c r="I21" i="17"/>
  <c r="H21" i="17"/>
  <c r="G21" i="17"/>
  <c r="F21" i="17"/>
  <c r="E21" i="17"/>
  <c r="D21" i="17"/>
  <c r="C21" i="17"/>
  <c r="J20" i="17"/>
  <c r="I20" i="17"/>
  <c r="H20" i="17"/>
  <c r="G20" i="17"/>
  <c r="F20" i="17"/>
  <c r="E20" i="17"/>
  <c r="D20" i="17"/>
  <c r="C20" i="17"/>
  <c r="J19" i="17"/>
  <c r="I19" i="17"/>
  <c r="H19" i="17"/>
  <c r="G19" i="17"/>
  <c r="F19" i="17"/>
  <c r="E19" i="17"/>
  <c r="D19" i="17"/>
  <c r="C19" i="17"/>
  <c r="N18" i="17"/>
  <c r="J18" i="17"/>
  <c r="I18" i="17"/>
  <c r="H18" i="17"/>
  <c r="G18" i="17"/>
  <c r="F18" i="17"/>
  <c r="E18" i="17"/>
  <c r="D18" i="17"/>
  <c r="C18" i="17"/>
  <c r="J17" i="17"/>
  <c r="I17" i="17"/>
  <c r="H17" i="17"/>
  <c r="G17" i="17"/>
  <c r="F17" i="17"/>
  <c r="E17" i="17"/>
  <c r="D17" i="17"/>
  <c r="C17" i="17"/>
  <c r="N16" i="17"/>
  <c r="J16" i="17"/>
  <c r="I16" i="17"/>
  <c r="H16" i="17"/>
  <c r="G16" i="17"/>
  <c r="F16" i="17"/>
  <c r="E16" i="17"/>
  <c r="D16" i="17"/>
  <c r="C16" i="17"/>
  <c r="J15" i="17"/>
  <c r="I15" i="17"/>
  <c r="H15" i="17"/>
  <c r="G15" i="17"/>
  <c r="F15" i="17"/>
  <c r="E15" i="17"/>
  <c r="D15" i="17"/>
  <c r="C15" i="17"/>
  <c r="J14" i="17"/>
  <c r="I14" i="17"/>
  <c r="H14" i="17"/>
  <c r="G14" i="17"/>
  <c r="F14" i="17"/>
  <c r="E14" i="17"/>
  <c r="D14" i="17"/>
  <c r="C14" i="17"/>
  <c r="J13" i="17"/>
  <c r="I13" i="17"/>
  <c r="H13" i="17"/>
  <c r="G13" i="17"/>
  <c r="F13" i="17"/>
  <c r="E13" i="17"/>
  <c r="D13" i="17"/>
  <c r="C13" i="17"/>
  <c r="J12" i="17"/>
  <c r="I12" i="17"/>
  <c r="H12" i="17"/>
  <c r="G12" i="17"/>
  <c r="F12" i="17"/>
  <c r="E12" i="17"/>
  <c r="D12" i="17"/>
  <c r="C12" i="17"/>
  <c r="O11" i="17"/>
  <c r="N11" i="17"/>
  <c r="J11" i="17"/>
  <c r="I11" i="17"/>
  <c r="H11" i="17"/>
  <c r="G11" i="17"/>
  <c r="F11" i="17"/>
  <c r="E11" i="17"/>
  <c r="D11" i="17"/>
  <c r="C11" i="17"/>
  <c r="N10" i="17"/>
  <c r="O10" i="17" s="1"/>
  <c r="J10" i="17"/>
  <c r="I10" i="17"/>
  <c r="H10" i="17"/>
  <c r="G10" i="17"/>
  <c r="F10" i="17"/>
  <c r="E10" i="17"/>
  <c r="D10" i="17"/>
  <c r="C10" i="17"/>
  <c r="O9" i="17"/>
  <c r="N9" i="17"/>
  <c r="J9" i="17"/>
  <c r="I9" i="17"/>
  <c r="H9" i="17"/>
  <c r="G9" i="17"/>
  <c r="F9" i="17"/>
  <c r="E9" i="17"/>
  <c r="D9" i="17"/>
  <c r="C9" i="17"/>
  <c r="J8" i="17"/>
  <c r="I8" i="17"/>
  <c r="H8" i="17"/>
  <c r="G8" i="17"/>
  <c r="F8" i="17"/>
  <c r="E8" i="17"/>
  <c r="D8" i="17"/>
  <c r="C8" i="17"/>
  <c r="N7" i="17"/>
  <c r="J7" i="17"/>
  <c r="I7" i="17"/>
  <c r="H7" i="17"/>
  <c r="G7" i="17"/>
  <c r="F7" i="17"/>
  <c r="E7" i="17"/>
  <c r="D7" i="17"/>
  <c r="C7" i="17"/>
  <c r="J6" i="17"/>
  <c r="I6" i="17"/>
  <c r="H6" i="17"/>
  <c r="G6" i="17"/>
  <c r="F6" i="17"/>
  <c r="E6" i="17"/>
  <c r="D6" i="17"/>
  <c r="C6" i="17"/>
  <c r="J5" i="17"/>
  <c r="I5" i="17"/>
  <c r="H5" i="17"/>
  <c r="G5" i="17"/>
  <c r="F5" i="17"/>
  <c r="E5" i="17"/>
  <c r="D5" i="17"/>
  <c r="C5" i="17"/>
  <c r="J4" i="17"/>
  <c r="I4" i="17"/>
  <c r="H4" i="17"/>
  <c r="G4" i="17"/>
  <c r="F4" i="17"/>
  <c r="E4" i="17"/>
  <c r="D4" i="17"/>
  <c r="C4" i="17"/>
  <c r="J3" i="17"/>
  <c r="I3" i="17"/>
  <c r="H3" i="17"/>
  <c r="G3" i="17"/>
  <c r="F3" i="17"/>
  <c r="E3" i="17"/>
  <c r="D3" i="17"/>
  <c r="C3" i="17"/>
  <c r="J2" i="17"/>
  <c r="I2" i="17"/>
  <c r="H2" i="17"/>
  <c r="G2" i="17"/>
  <c r="F2" i="17"/>
  <c r="E2" i="17"/>
  <c r="D2" i="17"/>
  <c r="C2" i="17"/>
  <c r="J46" i="16"/>
  <c r="I46" i="16"/>
  <c r="H46" i="16"/>
  <c r="G46" i="16"/>
  <c r="F46" i="16"/>
  <c r="E46" i="16"/>
  <c r="D46" i="16"/>
  <c r="C46" i="16"/>
  <c r="J45" i="16"/>
  <c r="I45" i="16"/>
  <c r="H45" i="16"/>
  <c r="G45" i="16"/>
  <c r="F45" i="16"/>
  <c r="E45" i="16"/>
  <c r="D45" i="16"/>
  <c r="C45" i="16"/>
  <c r="J44" i="16"/>
  <c r="I44" i="16"/>
  <c r="H44" i="16"/>
  <c r="G44" i="16"/>
  <c r="F44" i="16"/>
  <c r="E44" i="16"/>
  <c r="D44" i="16"/>
  <c r="C44" i="16"/>
  <c r="J43" i="16"/>
  <c r="I43" i="16"/>
  <c r="H43" i="16"/>
  <c r="G43" i="16"/>
  <c r="F43" i="16"/>
  <c r="E43" i="16"/>
  <c r="D43" i="16"/>
  <c r="C43" i="16"/>
  <c r="J42" i="16"/>
  <c r="I42" i="16"/>
  <c r="H42" i="16"/>
  <c r="G42" i="16"/>
  <c r="F42" i="16"/>
  <c r="E42" i="16"/>
  <c r="D42" i="16"/>
  <c r="C42" i="16"/>
  <c r="J41" i="16"/>
  <c r="I41" i="16"/>
  <c r="H41" i="16"/>
  <c r="G41" i="16"/>
  <c r="F41" i="16"/>
  <c r="E41" i="16"/>
  <c r="D41" i="16"/>
  <c r="C41" i="16"/>
  <c r="J40" i="16"/>
  <c r="I40" i="16"/>
  <c r="H40" i="16"/>
  <c r="G40" i="16"/>
  <c r="F40" i="16"/>
  <c r="E40" i="16"/>
  <c r="D40" i="16"/>
  <c r="C40" i="16"/>
  <c r="J39" i="16"/>
  <c r="I39" i="16"/>
  <c r="H39" i="16"/>
  <c r="G39" i="16"/>
  <c r="F39" i="16"/>
  <c r="E39" i="16"/>
  <c r="D39" i="16"/>
  <c r="C39" i="16"/>
  <c r="J38" i="16"/>
  <c r="I38" i="16"/>
  <c r="H38" i="16"/>
  <c r="G38" i="16"/>
  <c r="F38" i="16"/>
  <c r="E38" i="16"/>
  <c r="D38" i="16"/>
  <c r="C38" i="16"/>
  <c r="J37" i="16"/>
  <c r="I37" i="16"/>
  <c r="H37" i="16"/>
  <c r="G37" i="16"/>
  <c r="F37" i="16"/>
  <c r="E37" i="16"/>
  <c r="D37" i="16"/>
  <c r="C37" i="16"/>
  <c r="J36" i="16"/>
  <c r="I36" i="16"/>
  <c r="H36" i="16"/>
  <c r="G36" i="16"/>
  <c r="F36" i="16"/>
  <c r="E36" i="16"/>
  <c r="D36" i="16"/>
  <c r="C36" i="16"/>
  <c r="J35" i="16"/>
  <c r="I35" i="16"/>
  <c r="H35" i="16"/>
  <c r="G35" i="16"/>
  <c r="F35" i="16"/>
  <c r="E35" i="16"/>
  <c r="D35" i="16"/>
  <c r="C35" i="16"/>
  <c r="J34" i="16"/>
  <c r="I34" i="16"/>
  <c r="H34" i="16"/>
  <c r="G34" i="16"/>
  <c r="F34" i="16"/>
  <c r="E34" i="16"/>
  <c r="D34" i="16"/>
  <c r="C34" i="16"/>
  <c r="J33" i="16"/>
  <c r="I33" i="16"/>
  <c r="H33" i="16"/>
  <c r="G33" i="16"/>
  <c r="F33" i="16"/>
  <c r="E33" i="16"/>
  <c r="D33" i="16"/>
  <c r="C33" i="16"/>
  <c r="J32" i="16"/>
  <c r="I32" i="16"/>
  <c r="H32" i="16"/>
  <c r="G32" i="16"/>
  <c r="F32" i="16"/>
  <c r="E32" i="16"/>
  <c r="D32" i="16"/>
  <c r="C32" i="16"/>
  <c r="J31" i="16"/>
  <c r="I31" i="16"/>
  <c r="H31" i="16"/>
  <c r="G31" i="16"/>
  <c r="F31" i="16"/>
  <c r="E31" i="16"/>
  <c r="D31" i="16"/>
  <c r="C31" i="16"/>
  <c r="J30" i="16"/>
  <c r="I30" i="16"/>
  <c r="H30" i="16"/>
  <c r="G30" i="16"/>
  <c r="F30" i="16"/>
  <c r="E30" i="16"/>
  <c r="D30" i="16"/>
  <c r="C30" i="16"/>
  <c r="J29" i="16"/>
  <c r="I29" i="16"/>
  <c r="H29" i="16"/>
  <c r="G29" i="16"/>
  <c r="F29" i="16"/>
  <c r="E29" i="16"/>
  <c r="D29" i="16"/>
  <c r="C29" i="16"/>
  <c r="J28" i="16"/>
  <c r="I28" i="16"/>
  <c r="H28" i="16"/>
  <c r="G28" i="16"/>
  <c r="F28" i="16"/>
  <c r="E28" i="16"/>
  <c r="D28" i="16"/>
  <c r="C28" i="16"/>
  <c r="J27" i="16"/>
  <c r="I27" i="16"/>
  <c r="H27" i="16"/>
  <c r="G27" i="16"/>
  <c r="F27" i="16"/>
  <c r="E27" i="16"/>
  <c r="D27" i="16"/>
  <c r="C27" i="16"/>
  <c r="J26" i="16"/>
  <c r="I26" i="16"/>
  <c r="H26" i="16"/>
  <c r="G26" i="16"/>
  <c r="F26" i="16"/>
  <c r="E26" i="16"/>
  <c r="D26" i="16"/>
  <c r="C26" i="16"/>
  <c r="N25" i="16"/>
  <c r="J25" i="16"/>
  <c r="I25" i="16"/>
  <c r="H25" i="16"/>
  <c r="G25" i="16"/>
  <c r="F25" i="16"/>
  <c r="E25" i="16"/>
  <c r="D25" i="16"/>
  <c r="C25" i="16"/>
  <c r="J24" i="16"/>
  <c r="I24" i="16"/>
  <c r="H24" i="16"/>
  <c r="G24" i="16"/>
  <c r="F24" i="16"/>
  <c r="E24" i="16"/>
  <c r="D24" i="16"/>
  <c r="C24" i="16"/>
  <c r="J23" i="16"/>
  <c r="I23" i="16"/>
  <c r="H23" i="16"/>
  <c r="G23" i="16"/>
  <c r="F23" i="16"/>
  <c r="E23" i="16"/>
  <c r="D23" i="16"/>
  <c r="C23" i="16"/>
  <c r="J22" i="16"/>
  <c r="I22" i="16"/>
  <c r="H22" i="16"/>
  <c r="G22" i="16"/>
  <c r="F22" i="16"/>
  <c r="E22" i="16"/>
  <c r="D22" i="16"/>
  <c r="C22" i="16"/>
  <c r="J21" i="16"/>
  <c r="I21" i="16"/>
  <c r="H21" i="16"/>
  <c r="G21" i="16"/>
  <c r="F21" i="16"/>
  <c r="E21" i="16"/>
  <c r="D21" i="16"/>
  <c r="C21" i="16"/>
  <c r="N20" i="16"/>
  <c r="J20" i="16"/>
  <c r="I20" i="16"/>
  <c r="H20" i="16"/>
  <c r="G20" i="16"/>
  <c r="F20" i="16"/>
  <c r="E20" i="16"/>
  <c r="D20" i="16"/>
  <c r="C20" i="16"/>
  <c r="J19" i="16"/>
  <c r="I19" i="16"/>
  <c r="H19" i="16"/>
  <c r="G19" i="16"/>
  <c r="F19" i="16"/>
  <c r="E19" i="16"/>
  <c r="D19" i="16"/>
  <c r="C19" i="16"/>
  <c r="N18" i="16"/>
  <c r="N17" i="16" s="1"/>
  <c r="J18" i="16"/>
  <c r="I18" i="16"/>
  <c r="H18" i="16"/>
  <c r="G18" i="16"/>
  <c r="F18" i="16"/>
  <c r="E18" i="16"/>
  <c r="D18" i="16"/>
  <c r="C18" i="16"/>
  <c r="J17" i="16"/>
  <c r="I17" i="16"/>
  <c r="H17" i="16"/>
  <c r="G17" i="16"/>
  <c r="F17" i="16"/>
  <c r="E17" i="16"/>
  <c r="D17" i="16"/>
  <c r="C17" i="16"/>
  <c r="J16" i="16"/>
  <c r="I16" i="16"/>
  <c r="H16" i="16"/>
  <c r="G16" i="16"/>
  <c r="F16" i="16"/>
  <c r="E16" i="16"/>
  <c r="D16" i="16"/>
  <c r="C16" i="16"/>
  <c r="J15" i="16"/>
  <c r="I15" i="16"/>
  <c r="H15" i="16"/>
  <c r="G15" i="16"/>
  <c r="F15" i="16"/>
  <c r="E15" i="16"/>
  <c r="D15" i="16"/>
  <c r="C15" i="16"/>
  <c r="J14" i="16"/>
  <c r="I14" i="16"/>
  <c r="H14" i="16"/>
  <c r="G14" i="16"/>
  <c r="F14" i="16"/>
  <c r="E14" i="16"/>
  <c r="D14" i="16"/>
  <c r="C14" i="16"/>
  <c r="J13" i="16"/>
  <c r="I13" i="16"/>
  <c r="H13" i="16"/>
  <c r="G13" i="16"/>
  <c r="F13" i="16"/>
  <c r="E13" i="16"/>
  <c r="D13" i="16"/>
  <c r="C13" i="16"/>
  <c r="J12" i="16"/>
  <c r="I12" i="16"/>
  <c r="H12" i="16"/>
  <c r="G12" i="16"/>
  <c r="F12" i="16"/>
  <c r="E12" i="16"/>
  <c r="D12" i="16"/>
  <c r="C12" i="16"/>
  <c r="N11" i="16"/>
  <c r="O11" i="16" s="1"/>
  <c r="J11" i="16"/>
  <c r="I11" i="16"/>
  <c r="H11" i="16"/>
  <c r="G11" i="16"/>
  <c r="F11" i="16"/>
  <c r="E11" i="16"/>
  <c r="D11" i="16"/>
  <c r="C11" i="16"/>
  <c r="O10" i="16"/>
  <c r="N10" i="16"/>
  <c r="J10" i="16"/>
  <c r="I10" i="16"/>
  <c r="H10" i="16"/>
  <c r="G10" i="16"/>
  <c r="F10" i="16"/>
  <c r="E10" i="16"/>
  <c r="D10" i="16"/>
  <c r="C10" i="16"/>
  <c r="O9" i="16"/>
  <c r="N9" i="16"/>
  <c r="J9" i="16"/>
  <c r="I9" i="16"/>
  <c r="H9" i="16"/>
  <c r="G9" i="16"/>
  <c r="F9" i="16"/>
  <c r="E9" i="16"/>
  <c r="D9" i="16"/>
  <c r="C9" i="16"/>
  <c r="J8" i="16"/>
  <c r="I8" i="16"/>
  <c r="H8" i="16"/>
  <c r="G8" i="16"/>
  <c r="F8" i="16"/>
  <c r="E8" i="16"/>
  <c r="D8" i="16"/>
  <c r="C8" i="16"/>
  <c r="N7" i="16"/>
  <c r="J7" i="16"/>
  <c r="I7" i="16"/>
  <c r="H7" i="16"/>
  <c r="G7" i="16"/>
  <c r="F7" i="16"/>
  <c r="E7" i="16"/>
  <c r="D7" i="16"/>
  <c r="C7" i="16"/>
  <c r="J6" i="16"/>
  <c r="I6" i="16"/>
  <c r="H6" i="16"/>
  <c r="G6" i="16"/>
  <c r="F6" i="16"/>
  <c r="E6" i="16"/>
  <c r="D6" i="16"/>
  <c r="C6" i="16"/>
  <c r="J5" i="16"/>
  <c r="I5" i="16"/>
  <c r="H5" i="16"/>
  <c r="G5" i="16"/>
  <c r="F5" i="16"/>
  <c r="E5" i="16"/>
  <c r="D5" i="16"/>
  <c r="C5" i="16"/>
  <c r="J4" i="16"/>
  <c r="I4" i="16"/>
  <c r="H4" i="16"/>
  <c r="G4" i="16"/>
  <c r="F4" i="16"/>
  <c r="E4" i="16"/>
  <c r="D4" i="16"/>
  <c r="C4" i="16"/>
  <c r="J3" i="16"/>
  <c r="I3" i="16"/>
  <c r="H3" i="16"/>
  <c r="G3" i="16"/>
  <c r="F3" i="16"/>
  <c r="E3" i="16"/>
  <c r="D3" i="16"/>
  <c r="C3" i="16"/>
  <c r="J2" i="16"/>
  <c r="I2" i="16"/>
  <c r="H2" i="16"/>
  <c r="G2" i="16"/>
  <c r="F2" i="16"/>
  <c r="E2" i="16"/>
  <c r="D2" i="16"/>
  <c r="C2" i="16"/>
  <c r="J63" i="15"/>
  <c r="I63" i="15"/>
  <c r="H63" i="15"/>
  <c r="G63" i="15"/>
  <c r="F63" i="15"/>
  <c r="E63" i="15"/>
  <c r="D63" i="15"/>
  <c r="C63" i="15"/>
  <c r="J62" i="15"/>
  <c r="I62" i="15"/>
  <c r="H62" i="15"/>
  <c r="G62" i="15"/>
  <c r="F62" i="15"/>
  <c r="E62" i="15"/>
  <c r="D62" i="15"/>
  <c r="C62" i="15"/>
  <c r="J61" i="15"/>
  <c r="I61" i="15"/>
  <c r="H61" i="15"/>
  <c r="G61" i="15"/>
  <c r="F61" i="15"/>
  <c r="E61" i="15"/>
  <c r="D61" i="15"/>
  <c r="C61" i="15"/>
  <c r="J60" i="15"/>
  <c r="I60" i="15"/>
  <c r="H60" i="15"/>
  <c r="G60" i="15"/>
  <c r="F60" i="15"/>
  <c r="E60" i="15"/>
  <c r="D60" i="15"/>
  <c r="C60" i="15"/>
  <c r="J59" i="15"/>
  <c r="I59" i="15"/>
  <c r="H59" i="15"/>
  <c r="G59" i="15"/>
  <c r="F59" i="15"/>
  <c r="E59" i="15"/>
  <c r="D59" i="15"/>
  <c r="C59" i="15"/>
  <c r="J58" i="15"/>
  <c r="I58" i="15"/>
  <c r="H58" i="15"/>
  <c r="G58" i="15"/>
  <c r="F58" i="15"/>
  <c r="E58" i="15"/>
  <c r="D58" i="15"/>
  <c r="C58" i="15"/>
  <c r="J57" i="15"/>
  <c r="I57" i="15"/>
  <c r="H57" i="15"/>
  <c r="G57" i="15"/>
  <c r="F57" i="15"/>
  <c r="E57" i="15"/>
  <c r="D57" i="15"/>
  <c r="C57" i="15"/>
  <c r="J56" i="15"/>
  <c r="I56" i="15"/>
  <c r="H56" i="15"/>
  <c r="G56" i="15"/>
  <c r="F56" i="15"/>
  <c r="E56" i="15"/>
  <c r="D56" i="15"/>
  <c r="C56" i="15"/>
  <c r="J55" i="15"/>
  <c r="I55" i="15"/>
  <c r="H55" i="15"/>
  <c r="G55" i="15"/>
  <c r="F55" i="15"/>
  <c r="E55" i="15"/>
  <c r="D55" i="15"/>
  <c r="C55" i="15"/>
  <c r="J54" i="15"/>
  <c r="I54" i="15"/>
  <c r="H54" i="15"/>
  <c r="G54" i="15"/>
  <c r="F54" i="15"/>
  <c r="E54" i="15"/>
  <c r="D54" i="15"/>
  <c r="C54" i="15"/>
  <c r="J53" i="15"/>
  <c r="I53" i="15"/>
  <c r="H53" i="15"/>
  <c r="G53" i="15"/>
  <c r="F53" i="15"/>
  <c r="E53" i="15"/>
  <c r="D53" i="15"/>
  <c r="C53" i="15"/>
  <c r="J52" i="15"/>
  <c r="I52" i="15"/>
  <c r="H52" i="15"/>
  <c r="G52" i="15"/>
  <c r="F52" i="15"/>
  <c r="E52" i="15"/>
  <c r="D52" i="15"/>
  <c r="C52" i="15"/>
  <c r="J51" i="15"/>
  <c r="I51" i="15"/>
  <c r="H51" i="15"/>
  <c r="G51" i="15"/>
  <c r="F51" i="15"/>
  <c r="E51" i="15"/>
  <c r="D51" i="15"/>
  <c r="C51" i="15"/>
  <c r="J50" i="15"/>
  <c r="I50" i="15"/>
  <c r="H50" i="15"/>
  <c r="G50" i="15"/>
  <c r="F50" i="15"/>
  <c r="E50" i="15"/>
  <c r="D50" i="15"/>
  <c r="C50" i="15"/>
  <c r="J49" i="15"/>
  <c r="I49" i="15"/>
  <c r="H49" i="15"/>
  <c r="G49" i="15"/>
  <c r="F49" i="15"/>
  <c r="E49" i="15"/>
  <c r="D49" i="15"/>
  <c r="C49" i="15"/>
  <c r="J48" i="15"/>
  <c r="I48" i="15"/>
  <c r="H48" i="15"/>
  <c r="G48" i="15"/>
  <c r="F48" i="15"/>
  <c r="E48" i="15"/>
  <c r="D48" i="15"/>
  <c r="C48" i="15"/>
  <c r="J47" i="15"/>
  <c r="I47" i="15"/>
  <c r="H47" i="15"/>
  <c r="G47" i="15"/>
  <c r="F47" i="15"/>
  <c r="E47" i="15"/>
  <c r="D47" i="15"/>
  <c r="C47" i="15"/>
  <c r="J46" i="15"/>
  <c r="I46" i="15"/>
  <c r="H46" i="15"/>
  <c r="G46" i="15"/>
  <c r="F46" i="15"/>
  <c r="E46" i="15"/>
  <c r="D46" i="15"/>
  <c r="C46" i="15"/>
  <c r="J45" i="15"/>
  <c r="I45" i="15"/>
  <c r="H45" i="15"/>
  <c r="G45" i="15"/>
  <c r="F45" i="15"/>
  <c r="E45" i="15"/>
  <c r="D45" i="15"/>
  <c r="C45" i="15"/>
  <c r="J44" i="15"/>
  <c r="I44" i="15"/>
  <c r="H44" i="15"/>
  <c r="G44" i="15"/>
  <c r="F44" i="15"/>
  <c r="E44" i="15"/>
  <c r="D44" i="15"/>
  <c r="C44" i="15"/>
  <c r="J43" i="15"/>
  <c r="I43" i="15"/>
  <c r="H43" i="15"/>
  <c r="G43" i="15"/>
  <c r="F43" i="15"/>
  <c r="E43" i="15"/>
  <c r="D43" i="15"/>
  <c r="C43" i="15"/>
  <c r="J42" i="15"/>
  <c r="I42" i="15"/>
  <c r="H42" i="15"/>
  <c r="G42" i="15"/>
  <c r="F42" i="15"/>
  <c r="E42" i="15"/>
  <c r="D42" i="15"/>
  <c r="C42" i="15"/>
  <c r="J41" i="15"/>
  <c r="I41" i="15"/>
  <c r="H41" i="15"/>
  <c r="G41" i="15"/>
  <c r="F41" i="15"/>
  <c r="E41" i="15"/>
  <c r="D41" i="15"/>
  <c r="C41" i="15"/>
  <c r="J40" i="15"/>
  <c r="I40" i="15"/>
  <c r="H40" i="15"/>
  <c r="G40" i="15"/>
  <c r="F40" i="15"/>
  <c r="E40" i="15"/>
  <c r="D40" i="15"/>
  <c r="C40" i="15"/>
  <c r="J39" i="15"/>
  <c r="I39" i="15"/>
  <c r="H39" i="15"/>
  <c r="G39" i="15"/>
  <c r="F39" i="15"/>
  <c r="E39" i="15"/>
  <c r="D39" i="15"/>
  <c r="C39" i="15"/>
  <c r="J38" i="15"/>
  <c r="I38" i="15"/>
  <c r="H38" i="15"/>
  <c r="G38" i="15"/>
  <c r="F38" i="15"/>
  <c r="E38" i="15"/>
  <c r="D38" i="15"/>
  <c r="C38" i="15"/>
  <c r="J37" i="15"/>
  <c r="I37" i="15"/>
  <c r="H37" i="15"/>
  <c r="G37" i="15"/>
  <c r="F37" i="15"/>
  <c r="E37" i="15"/>
  <c r="D37" i="15"/>
  <c r="C37" i="15"/>
  <c r="J36" i="15"/>
  <c r="I36" i="15"/>
  <c r="H36" i="15"/>
  <c r="G36" i="15"/>
  <c r="F36" i="15"/>
  <c r="E36" i="15"/>
  <c r="D36" i="15"/>
  <c r="C36" i="15"/>
  <c r="J35" i="15"/>
  <c r="I35" i="15"/>
  <c r="H35" i="15"/>
  <c r="G35" i="15"/>
  <c r="F35" i="15"/>
  <c r="E35" i="15"/>
  <c r="D35" i="15"/>
  <c r="C35" i="15"/>
  <c r="J34" i="15"/>
  <c r="I34" i="15"/>
  <c r="H34" i="15"/>
  <c r="G34" i="15"/>
  <c r="F34" i="15"/>
  <c r="E34" i="15"/>
  <c r="D34" i="15"/>
  <c r="C34" i="15"/>
  <c r="J33" i="15"/>
  <c r="I33" i="15"/>
  <c r="H33" i="15"/>
  <c r="G33" i="15"/>
  <c r="F33" i="15"/>
  <c r="E33" i="15"/>
  <c r="D33" i="15"/>
  <c r="C33" i="15"/>
  <c r="J32" i="15"/>
  <c r="I32" i="15"/>
  <c r="H32" i="15"/>
  <c r="G32" i="15"/>
  <c r="F32" i="15"/>
  <c r="E32" i="15"/>
  <c r="D32" i="15"/>
  <c r="C32" i="15"/>
  <c r="J31" i="15"/>
  <c r="I31" i="15"/>
  <c r="H31" i="15"/>
  <c r="G31" i="15"/>
  <c r="F31" i="15"/>
  <c r="E31" i="15"/>
  <c r="D31" i="15"/>
  <c r="C31" i="15"/>
  <c r="J30" i="15"/>
  <c r="I30" i="15"/>
  <c r="H30" i="15"/>
  <c r="G30" i="15"/>
  <c r="F30" i="15"/>
  <c r="E30" i="15"/>
  <c r="D30" i="15"/>
  <c r="C30" i="15"/>
  <c r="J29" i="15"/>
  <c r="I29" i="15"/>
  <c r="H29" i="15"/>
  <c r="G29" i="15"/>
  <c r="F29" i="15"/>
  <c r="E29" i="15"/>
  <c r="D29" i="15"/>
  <c r="C29" i="15"/>
  <c r="J28" i="15"/>
  <c r="I28" i="15"/>
  <c r="H28" i="15"/>
  <c r="G28" i="15"/>
  <c r="F28" i="15"/>
  <c r="E28" i="15"/>
  <c r="D28" i="15"/>
  <c r="C28" i="15"/>
  <c r="J27" i="15"/>
  <c r="I27" i="15"/>
  <c r="H27" i="15"/>
  <c r="G27" i="15"/>
  <c r="F27" i="15"/>
  <c r="E27" i="15"/>
  <c r="D27" i="15"/>
  <c r="C27" i="15"/>
  <c r="J26" i="15"/>
  <c r="I26" i="15"/>
  <c r="H26" i="15"/>
  <c r="G26" i="15"/>
  <c r="F26" i="15"/>
  <c r="E26" i="15"/>
  <c r="D26" i="15"/>
  <c r="C26" i="15"/>
  <c r="N25" i="15"/>
  <c r="Q25" i="15" s="1"/>
  <c r="J25" i="15"/>
  <c r="I25" i="15"/>
  <c r="H25" i="15"/>
  <c r="G25" i="15"/>
  <c r="F25" i="15"/>
  <c r="E25" i="15"/>
  <c r="D25" i="15"/>
  <c r="C25" i="15"/>
  <c r="J24" i="15"/>
  <c r="I24" i="15"/>
  <c r="H24" i="15"/>
  <c r="G24" i="15"/>
  <c r="F24" i="15"/>
  <c r="E24" i="15"/>
  <c r="D24" i="15"/>
  <c r="C24" i="15"/>
  <c r="J23" i="15"/>
  <c r="I23" i="15"/>
  <c r="H23" i="15"/>
  <c r="G23" i="15"/>
  <c r="F23" i="15"/>
  <c r="E23" i="15"/>
  <c r="D23" i="15"/>
  <c r="C23" i="15"/>
  <c r="J22" i="15"/>
  <c r="I22" i="15"/>
  <c r="H22" i="15"/>
  <c r="G22" i="15"/>
  <c r="F22" i="15"/>
  <c r="E22" i="15"/>
  <c r="D22" i="15"/>
  <c r="C22" i="15"/>
  <c r="N21" i="15"/>
  <c r="J21" i="15"/>
  <c r="I21" i="15"/>
  <c r="H21" i="15"/>
  <c r="G21" i="15"/>
  <c r="F21" i="15"/>
  <c r="E21" i="15"/>
  <c r="D21" i="15"/>
  <c r="C21" i="15"/>
  <c r="J20" i="15"/>
  <c r="I20" i="15"/>
  <c r="H20" i="15"/>
  <c r="G20" i="15"/>
  <c r="F20" i="15"/>
  <c r="E20" i="15"/>
  <c r="D20" i="15"/>
  <c r="C20" i="15"/>
  <c r="J19" i="15"/>
  <c r="I19" i="15"/>
  <c r="H19" i="15"/>
  <c r="G19" i="15"/>
  <c r="F19" i="15"/>
  <c r="E19" i="15"/>
  <c r="D19" i="15"/>
  <c r="C19" i="15"/>
  <c r="N18" i="15"/>
  <c r="J18" i="15"/>
  <c r="I18" i="15"/>
  <c r="H18" i="15"/>
  <c r="G18" i="15"/>
  <c r="F18" i="15"/>
  <c r="E18" i="15"/>
  <c r="D18" i="15"/>
  <c r="C18" i="15"/>
  <c r="J17" i="15"/>
  <c r="I17" i="15"/>
  <c r="H17" i="15"/>
  <c r="G17" i="15"/>
  <c r="F17" i="15"/>
  <c r="E17" i="15"/>
  <c r="D17" i="15"/>
  <c r="C17" i="15"/>
  <c r="J16" i="15"/>
  <c r="I16" i="15"/>
  <c r="H16" i="15"/>
  <c r="G16" i="15"/>
  <c r="F16" i="15"/>
  <c r="E16" i="15"/>
  <c r="D16" i="15"/>
  <c r="C16" i="15"/>
  <c r="J15" i="15"/>
  <c r="I15" i="15"/>
  <c r="H15" i="15"/>
  <c r="G15" i="15"/>
  <c r="F15" i="15"/>
  <c r="E15" i="15"/>
  <c r="D15" i="15"/>
  <c r="C15" i="15"/>
  <c r="J14" i="15"/>
  <c r="I14" i="15"/>
  <c r="H14" i="15"/>
  <c r="G14" i="15"/>
  <c r="F14" i="15"/>
  <c r="E14" i="15"/>
  <c r="D14" i="15"/>
  <c r="C14" i="15"/>
  <c r="J13" i="15"/>
  <c r="I13" i="15"/>
  <c r="H13" i="15"/>
  <c r="G13" i="15"/>
  <c r="F13" i="15"/>
  <c r="E13" i="15"/>
  <c r="D13" i="15"/>
  <c r="C13" i="15"/>
  <c r="J12" i="15"/>
  <c r="I12" i="15"/>
  <c r="H12" i="15"/>
  <c r="G12" i="15"/>
  <c r="F12" i="15"/>
  <c r="E12" i="15"/>
  <c r="D12" i="15"/>
  <c r="C12" i="15"/>
  <c r="O11" i="15"/>
  <c r="N11" i="15"/>
  <c r="J11" i="15"/>
  <c r="I11" i="15"/>
  <c r="H11" i="15"/>
  <c r="G11" i="15"/>
  <c r="F11" i="15"/>
  <c r="E11" i="15"/>
  <c r="D11" i="15"/>
  <c r="C11" i="15"/>
  <c r="O10" i="15"/>
  <c r="N10" i="15"/>
  <c r="J10" i="15"/>
  <c r="I10" i="15"/>
  <c r="H10" i="15"/>
  <c r="G10" i="15"/>
  <c r="F10" i="15"/>
  <c r="E10" i="15"/>
  <c r="D10" i="15"/>
  <c r="C10" i="15"/>
  <c r="O9" i="15"/>
  <c r="N9" i="15"/>
  <c r="J9" i="15"/>
  <c r="I9" i="15"/>
  <c r="H9" i="15"/>
  <c r="G9" i="15"/>
  <c r="F9" i="15"/>
  <c r="E9" i="15"/>
  <c r="D9" i="15"/>
  <c r="C9" i="15"/>
  <c r="J8" i="15"/>
  <c r="I8" i="15"/>
  <c r="H8" i="15"/>
  <c r="G8" i="15"/>
  <c r="F8" i="15"/>
  <c r="E8" i="15"/>
  <c r="D8" i="15"/>
  <c r="C8" i="15"/>
  <c r="N7" i="15"/>
  <c r="J7" i="15"/>
  <c r="I7" i="15"/>
  <c r="H7" i="15"/>
  <c r="G7" i="15"/>
  <c r="F7" i="15"/>
  <c r="E7" i="15"/>
  <c r="D7" i="15"/>
  <c r="C7" i="15"/>
  <c r="J6" i="15"/>
  <c r="I6" i="15"/>
  <c r="H6" i="15"/>
  <c r="G6" i="15"/>
  <c r="F6" i="15"/>
  <c r="E6" i="15"/>
  <c r="D6" i="15"/>
  <c r="C6" i="15"/>
  <c r="J5" i="15"/>
  <c r="I5" i="15"/>
  <c r="H5" i="15"/>
  <c r="G5" i="15"/>
  <c r="F5" i="15"/>
  <c r="E5" i="15"/>
  <c r="D5" i="15"/>
  <c r="C5" i="15"/>
  <c r="J4" i="15"/>
  <c r="I4" i="15"/>
  <c r="H4" i="15"/>
  <c r="G4" i="15"/>
  <c r="F4" i="15"/>
  <c r="E4" i="15"/>
  <c r="D4" i="15"/>
  <c r="C4" i="15"/>
  <c r="J3" i="15"/>
  <c r="I3" i="15"/>
  <c r="H3" i="15"/>
  <c r="G3" i="15"/>
  <c r="F3" i="15"/>
  <c r="E3" i="15"/>
  <c r="D3" i="15"/>
  <c r="C3" i="15"/>
  <c r="J2" i="15"/>
  <c r="I2" i="15"/>
  <c r="H2" i="15"/>
  <c r="G2" i="15"/>
  <c r="F2" i="15"/>
  <c r="E2" i="15"/>
  <c r="D2" i="15"/>
  <c r="C2" i="15"/>
  <c r="J326" i="14"/>
  <c r="J325" i="14"/>
  <c r="J324" i="14"/>
  <c r="J323" i="14"/>
  <c r="J322" i="14"/>
  <c r="I322" i="14"/>
  <c r="D322" i="14"/>
  <c r="J321" i="14"/>
  <c r="J320" i="14"/>
  <c r="J319" i="14"/>
  <c r="J318" i="14"/>
  <c r="J317" i="14"/>
  <c r="I317" i="14"/>
  <c r="J316" i="14"/>
  <c r="I316" i="14"/>
  <c r="J315" i="14"/>
  <c r="J314" i="14"/>
  <c r="J313" i="14"/>
  <c r="G313" i="14"/>
  <c r="E313" i="14"/>
  <c r="J312" i="14"/>
  <c r="J311" i="14"/>
  <c r="J310" i="14"/>
  <c r="J309" i="14"/>
  <c r="J308" i="14"/>
  <c r="J307" i="14"/>
  <c r="E307" i="14"/>
  <c r="J306" i="14"/>
  <c r="J305" i="14"/>
  <c r="J304" i="14"/>
  <c r="H304" i="14"/>
  <c r="J303" i="14"/>
  <c r="J302" i="14"/>
  <c r="J301" i="14"/>
  <c r="J300" i="14"/>
  <c r="J299" i="14"/>
  <c r="J298" i="14"/>
  <c r="H298" i="14"/>
  <c r="D298" i="14"/>
  <c r="J297" i="14"/>
  <c r="J296" i="14"/>
  <c r="J295" i="14"/>
  <c r="J294" i="14"/>
  <c r="J293" i="14"/>
  <c r="H293" i="14"/>
  <c r="J292" i="14"/>
  <c r="J291" i="14"/>
  <c r="J290" i="14"/>
  <c r="J289" i="14"/>
  <c r="G289" i="14"/>
  <c r="J288" i="14"/>
  <c r="H288" i="14"/>
  <c r="J287" i="14"/>
  <c r="J286" i="14"/>
  <c r="J285" i="14"/>
  <c r="H285" i="14"/>
  <c r="G285" i="14"/>
  <c r="E285" i="14"/>
  <c r="J284" i="14"/>
  <c r="J283" i="14"/>
  <c r="J282" i="14"/>
  <c r="J281" i="14"/>
  <c r="J280" i="14"/>
  <c r="H280" i="14"/>
  <c r="J279" i="14"/>
  <c r="J278" i="14"/>
  <c r="J277" i="14"/>
  <c r="J276" i="14"/>
  <c r="J275" i="14"/>
  <c r="G275" i="14"/>
  <c r="J274" i="14"/>
  <c r="J273" i="14"/>
  <c r="J272" i="14"/>
  <c r="J271" i="14"/>
  <c r="J270" i="14"/>
  <c r="J269" i="14"/>
  <c r="J268" i="14"/>
  <c r="J267" i="14"/>
  <c r="J266" i="14"/>
  <c r="C266" i="14"/>
  <c r="J265" i="14"/>
  <c r="J264" i="14"/>
  <c r="J263" i="14"/>
  <c r="J262" i="14"/>
  <c r="J261" i="14"/>
  <c r="J260" i="14"/>
  <c r="J259" i="14"/>
  <c r="J258" i="14"/>
  <c r="J257" i="14"/>
  <c r="J256" i="14"/>
  <c r="J255" i="14"/>
  <c r="I255" i="14"/>
  <c r="J254" i="14"/>
  <c r="J253" i="14"/>
  <c r="E253" i="14"/>
  <c r="J252" i="14"/>
  <c r="J251" i="14"/>
  <c r="J250" i="14"/>
  <c r="J249" i="14"/>
  <c r="J248" i="14"/>
  <c r="I248" i="14"/>
  <c r="H248" i="14"/>
  <c r="J247" i="14"/>
  <c r="J246" i="14"/>
  <c r="J245" i="14"/>
  <c r="J244" i="14"/>
  <c r="J243" i="14"/>
  <c r="H243" i="14"/>
  <c r="G243" i="14"/>
  <c r="J242" i="14"/>
  <c r="J241" i="14"/>
  <c r="J240" i="14"/>
  <c r="J239" i="14"/>
  <c r="G239" i="14"/>
  <c r="J238" i="14"/>
  <c r="D238" i="14"/>
  <c r="J237" i="14"/>
  <c r="J236" i="14"/>
  <c r="J235" i="14"/>
  <c r="G235" i="14"/>
  <c r="J234" i="14"/>
  <c r="H234" i="14"/>
  <c r="J233" i="14"/>
  <c r="J232" i="14"/>
  <c r="J231" i="14"/>
  <c r="G231" i="14"/>
  <c r="J230" i="14"/>
  <c r="D230" i="14"/>
  <c r="J229" i="14"/>
  <c r="J228" i="14"/>
  <c r="J227" i="14"/>
  <c r="J226" i="14"/>
  <c r="H226" i="14"/>
  <c r="G226" i="14"/>
  <c r="J225" i="14"/>
  <c r="J224" i="14"/>
  <c r="J223" i="14"/>
  <c r="J222" i="14"/>
  <c r="J221" i="14"/>
  <c r="E221" i="14"/>
  <c r="J220" i="14"/>
  <c r="J219" i="14"/>
  <c r="E219" i="14"/>
  <c r="J218" i="14"/>
  <c r="J217" i="14"/>
  <c r="J216" i="14"/>
  <c r="J215" i="14"/>
  <c r="J214" i="14"/>
  <c r="D214" i="14"/>
  <c r="C214" i="14"/>
  <c r="J213" i="14"/>
  <c r="J212" i="14"/>
  <c r="J211" i="14"/>
  <c r="J210" i="14"/>
  <c r="C210" i="14"/>
  <c r="J209" i="14"/>
  <c r="J208" i="14"/>
  <c r="J207" i="14"/>
  <c r="J206" i="14"/>
  <c r="J205" i="14"/>
  <c r="J204" i="14"/>
  <c r="I204" i="14"/>
  <c r="J203" i="14"/>
  <c r="J202" i="14"/>
  <c r="J201" i="14"/>
  <c r="J200" i="14"/>
  <c r="J199" i="14"/>
  <c r="I199" i="14"/>
  <c r="J198" i="14"/>
  <c r="J197" i="14"/>
  <c r="J196" i="14"/>
  <c r="J195" i="14"/>
  <c r="G195" i="14"/>
  <c r="E195" i="14"/>
  <c r="J194" i="14"/>
  <c r="J193" i="14"/>
  <c r="J192" i="14"/>
  <c r="J191" i="14"/>
  <c r="J190" i="14"/>
  <c r="G190" i="14"/>
  <c r="J189" i="14"/>
  <c r="J188" i="14"/>
  <c r="J187" i="14"/>
  <c r="E187" i="14"/>
  <c r="C187" i="14"/>
  <c r="J186" i="14"/>
  <c r="J185" i="14"/>
  <c r="J184" i="14"/>
  <c r="J183" i="14"/>
  <c r="C183" i="14"/>
  <c r="J182" i="14"/>
  <c r="J181" i="14"/>
  <c r="J180" i="14"/>
  <c r="D180" i="14"/>
  <c r="J179" i="14"/>
  <c r="G179" i="14"/>
  <c r="E179" i="14"/>
  <c r="J178" i="14"/>
  <c r="J177" i="14"/>
  <c r="J176" i="14"/>
  <c r="I176" i="14"/>
  <c r="J175" i="14"/>
  <c r="G175" i="14"/>
  <c r="J174" i="14"/>
  <c r="J173" i="14"/>
  <c r="J172" i="14"/>
  <c r="H172" i="14"/>
  <c r="J171" i="14"/>
  <c r="I171" i="14"/>
  <c r="J170" i="14"/>
  <c r="J169" i="14"/>
  <c r="J168" i="14"/>
  <c r="G168" i="14"/>
  <c r="J167" i="14"/>
  <c r="H167" i="14"/>
  <c r="J166" i="14"/>
  <c r="J165" i="14"/>
  <c r="J164" i="14"/>
  <c r="I164" i="14"/>
  <c r="J163" i="14"/>
  <c r="H163" i="14"/>
  <c r="J162" i="14"/>
  <c r="J161" i="14"/>
  <c r="H161" i="14"/>
  <c r="G161" i="14"/>
  <c r="F161" i="14"/>
  <c r="J160" i="14"/>
  <c r="J159" i="14"/>
  <c r="J158" i="14"/>
  <c r="I158" i="14"/>
  <c r="G158" i="14"/>
  <c r="J157" i="14"/>
  <c r="F157" i="14"/>
  <c r="J156" i="14"/>
  <c r="J155" i="14"/>
  <c r="F155" i="14"/>
  <c r="D155" i="14"/>
  <c r="C155" i="14"/>
  <c r="J154" i="14"/>
  <c r="J153" i="14"/>
  <c r="J152" i="14"/>
  <c r="J151" i="14"/>
  <c r="I151" i="14"/>
  <c r="H151" i="14"/>
  <c r="C151" i="14"/>
  <c r="J150" i="14"/>
  <c r="J149" i="14"/>
  <c r="J148" i="14"/>
  <c r="I148" i="14"/>
  <c r="J147" i="14"/>
  <c r="J146" i="14"/>
  <c r="J145" i="14"/>
  <c r="I145" i="14"/>
  <c r="E145" i="14"/>
  <c r="D145" i="14"/>
  <c r="J144" i="14"/>
  <c r="J143" i="14"/>
  <c r="G143" i="14"/>
  <c r="F143" i="14"/>
  <c r="J142" i="14"/>
  <c r="J141" i="14"/>
  <c r="D141" i="14"/>
  <c r="J140" i="14"/>
  <c r="H140" i="14"/>
  <c r="G140" i="14"/>
  <c r="J139" i="14"/>
  <c r="J138" i="14"/>
  <c r="D138" i="14"/>
  <c r="C138" i="14"/>
  <c r="J137" i="14"/>
  <c r="J136" i="14"/>
  <c r="J135" i="14"/>
  <c r="I135" i="14"/>
  <c r="H135" i="14"/>
  <c r="J134" i="14"/>
  <c r="H134" i="14"/>
  <c r="J133" i="14"/>
  <c r="G133" i="14"/>
  <c r="F133" i="14"/>
  <c r="J132" i="14"/>
  <c r="J131" i="14"/>
  <c r="D131" i="14"/>
  <c r="J130" i="14"/>
  <c r="J129" i="14"/>
  <c r="I129" i="14"/>
  <c r="J128" i="14"/>
  <c r="J127" i="14"/>
  <c r="H127" i="14"/>
  <c r="G127" i="14"/>
  <c r="J126" i="14"/>
  <c r="J125" i="14"/>
  <c r="F125" i="14"/>
  <c r="E125" i="14"/>
  <c r="D125" i="14"/>
  <c r="J124" i="14"/>
  <c r="J123" i="14"/>
  <c r="D123" i="14"/>
  <c r="C123" i="14"/>
  <c r="J122" i="14"/>
  <c r="J121" i="14"/>
  <c r="J120" i="14"/>
  <c r="H120" i="14"/>
  <c r="J119" i="14"/>
  <c r="I119" i="14"/>
  <c r="H119" i="14"/>
  <c r="J118" i="14"/>
  <c r="J117" i="14"/>
  <c r="H117" i="14"/>
  <c r="G117" i="14"/>
  <c r="J116" i="14"/>
  <c r="J115" i="14"/>
  <c r="F115" i="14"/>
  <c r="E115" i="14"/>
  <c r="D115" i="14"/>
  <c r="J114" i="14"/>
  <c r="J113" i="14"/>
  <c r="D113" i="14"/>
  <c r="C113" i="14"/>
  <c r="J112" i="14"/>
  <c r="J111" i="14"/>
  <c r="J110" i="14"/>
  <c r="J109" i="14"/>
  <c r="I109" i="14"/>
  <c r="H109" i="14"/>
  <c r="J108" i="14"/>
  <c r="J107" i="14"/>
  <c r="H107" i="14"/>
  <c r="G107" i="14"/>
  <c r="J106" i="14"/>
  <c r="J105" i="14"/>
  <c r="G105" i="14"/>
  <c r="F105" i="14"/>
  <c r="E105" i="14"/>
  <c r="J104" i="14"/>
  <c r="J103" i="14"/>
  <c r="I103" i="14"/>
  <c r="F103" i="14"/>
  <c r="E103" i="14"/>
  <c r="J102" i="14"/>
  <c r="J101" i="14"/>
  <c r="H101" i="14"/>
  <c r="F101" i="14"/>
  <c r="E101" i="14"/>
  <c r="J100" i="14"/>
  <c r="E100" i="14"/>
  <c r="D100" i="14"/>
  <c r="J99" i="14"/>
  <c r="J98" i="14"/>
  <c r="E98" i="14"/>
  <c r="D98" i="14"/>
  <c r="C98" i="14"/>
  <c r="J97" i="14"/>
  <c r="J96" i="14"/>
  <c r="I96" i="14"/>
  <c r="D96" i="14"/>
  <c r="C96" i="14"/>
  <c r="J95" i="14"/>
  <c r="J94" i="14"/>
  <c r="H94" i="14"/>
  <c r="C94" i="14"/>
  <c r="J93" i="14"/>
  <c r="I93" i="14"/>
  <c r="J92" i="14"/>
  <c r="G92" i="14"/>
  <c r="J91" i="14"/>
  <c r="I91" i="14"/>
  <c r="J90" i="14"/>
  <c r="G90" i="14"/>
  <c r="E90" i="14"/>
  <c r="J89" i="14"/>
  <c r="I89" i="14"/>
  <c r="J88" i="14"/>
  <c r="H88" i="14"/>
  <c r="G88" i="14"/>
  <c r="E88" i="14"/>
  <c r="J87" i="14"/>
  <c r="J86" i="14"/>
  <c r="I86" i="14"/>
  <c r="H86" i="14"/>
  <c r="G86" i="14"/>
  <c r="J85" i="14"/>
  <c r="G85" i="14"/>
  <c r="F85" i="14"/>
  <c r="E85" i="14"/>
  <c r="J84" i="14"/>
  <c r="C84" i="14"/>
  <c r="J83" i="14"/>
  <c r="F83" i="14"/>
  <c r="E83" i="14"/>
  <c r="J82" i="14"/>
  <c r="E82" i="14"/>
  <c r="D82" i="14"/>
  <c r="C82" i="14"/>
  <c r="J81" i="14"/>
  <c r="J80" i="14"/>
  <c r="G80" i="14"/>
  <c r="F80" i="14"/>
  <c r="E80" i="14"/>
  <c r="D80" i="14"/>
  <c r="J79" i="14"/>
  <c r="D79" i="14"/>
  <c r="J78" i="14"/>
  <c r="G78" i="14"/>
  <c r="J77" i="14"/>
  <c r="F77" i="14"/>
  <c r="E77" i="14"/>
  <c r="D77" i="14"/>
  <c r="J76" i="14"/>
  <c r="C76" i="14"/>
  <c r="J75" i="14"/>
  <c r="F75" i="14"/>
  <c r="J74" i="14"/>
  <c r="E74" i="14"/>
  <c r="D74" i="14"/>
  <c r="C74" i="14"/>
  <c r="J73" i="14"/>
  <c r="J72" i="14"/>
  <c r="G72" i="14"/>
  <c r="F72" i="14"/>
  <c r="E72" i="14"/>
  <c r="J71" i="14"/>
  <c r="D71" i="14"/>
  <c r="J70" i="14"/>
  <c r="G70" i="14"/>
  <c r="F70" i="14"/>
  <c r="J69" i="14"/>
  <c r="F69" i="14"/>
  <c r="E69" i="14"/>
  <c r="D69" i="14"/>
  <c r="J68" i="14"/>
  <c r="C68" i="14"/>
  <c r="J67" i="14"/>
  <c r="F67" i="14"/>
  <c r="E67" i="14"/>
  <c r="J66" i="14"/>
  <c r="E66" i="14"/>
  <c r="D66" i="14"/>
  <c r="C66" i="14"/>
  <c r="J65" i="14"/>
  <c r="J64" i="14"/>
  <c r="G64" i="14"/>
  <c r="F64" i="14"/>
  <c r="E64" i="14"/>
  <c r="J63" i="14"/>
  <c r="F63" i="14"/>
  <c r="E63" i="14"/>
  <c r="D63" i="14"/>
  <c r="J62" i="14"/>
  <c r="C62" i="14"/>
  <c r="J61" i="14"/>
  <c r="G61" i="14"/>
  <c r="F61" i="14"/>
  <c r="J60" i="14"/>
  <c r="F60" i="14"/>
  <c r="E60" i="14"/>
  <c r="D60" i="14"/>
  <c r="J59" i="14"/>
  <c r="D59" i="14"/>
  <c r="J58" i="14"/>
  <c r="G58" i="14"/>
  <c r="F58" i="14"/>
  <c r="J57" i="14"/>
  <c r="G57" i="14"/>
  <c r="F57" i="14"/>
  <c r="E57" i="14"/>
  <c r="J56" i="14"/>
  <c r="D56" i="14"/>
  <c r="C56" i="14"/>
  <c r="J55" i="14"/>
  <c r="G55" i="14"/>
  <c r="J54" i="14"/>
  <c r="G54" i="14"/>
  <c r="F54" i="14"/>
  <c r="E54" i="14"/>
  <c r="J53" i="14"/>
  <c r="E53" i="14"/>
  <c r="D53" i="14"/>
  <c r="J52" i="14"/>
  <c r="G52" i="14"/>
  <c r="J51" i="14"/>
  <c r="G51" i="14"/>
  <c r="F51" i="14"/>
  <c r="J50" i="14"/>
  <c r="E50" i="14"/>
  <c r="D50" i="14"/>
  <c r="C50" i="14"/>
  <c r="J49" i="14"/>
  <c r="J48" i="14"/>
  <c r="G48" i="14"/>
  <c r="F48" i="14"/>
  <c r="J47" i="14"/>
  <c r="F47" i="14"/>
  <c r="E47" i="14"/>
  <c r="D47" i="14"/>
  <c r="J46" i="14"/>
  <c r="C46" i="14"/>
  <c r="J45" i="14"/>
  <c r="G45" i="14"/>
  <c r="J44" i="14"/>
  <c r="F44" i="14"/>
  <c r="E44" i="14"/>
  <c r="D44" i="14"/>
  <c r="C44" i="14"/>
  <c r="J43" i="14"/>
  <c r="D43" i="14"/>
  <c r="J42" i="14"/>
  <c r="G42" i="14"/>
  <c r="J41" i="14"/>
  <c r="G41" i="14"/>
  <c r="F41" i="14"/>
  <c r="E41" i="14"/>
  <c r="D41" i="14"/>
  <c r="J40" i="14"/>
  <c r="D40" i="14"/>
  <c r="C40" i="14"/>
  <c r="J39" i="14"/>
  <c r="J38" i="14"/>
  <c r="G38" i="14"/>
  <c r="F38" i="14"/>
  <c r="E38" i="14"/>
  <c r="D38" i="14"/>
  <c r="J37" i="14"/>
  <c r="E37" i="14"/>
  <c r="D37" i="14"/>
  <c r="J36" i="14"/>
  <c r="J35" i="14"/>
  <c r="G35" i="14"/>
  <c r="F35" i="14"/>
  <c r="E35" i="14"/>
  <c r="J34" i="14"/>
  <c r="E34" i="14"/>
  <c r="D34" i="14"/>
  <c r="C34" i="14"/>
  <c r="J33" i="14"/>
  <c r="J32" i="14"/>
  <c r="G32" i="14"/>
  <c r="F32" i="14"/>
  <c r="E32" i="14"/>
  <c r="J31" i="14"/>
  <c r="H31" i="14"/>
  <c r="G31" i="14"/>
  <c r="F31" i="14"/>
  <c r="J30" i="14"/>
  <c r="I30" i="14"/>
  <c r="H30" i="14"/>
  <c r="G30" i="14"/>
  <c r="F30" i="14"/>
  <c r="J29" i="14"/>
  <c r="E29" i="14"/>
  <c r="D29" i="14"/>
  <c r="C29" i="14"/>
  <c r="J28" i="14"/>
  <c r="E28" i="14"/>
  <c r="D28" i="14"/>
  <c r="C28" i="14"/>
  <c r="J27" i="14"/>
  <c r="C27" i="14"/>
  <c r="J26" i="14"/>
  <c r="I26" i="14"/>
  <c r="C26" i="14"/>
  <c r="N25" i="14"/>
  <c r="J25" i="14"/>
  <c r="I25" i="14"/>
  <c r="J24" i="14"/>
  <c r="I24" i="14"/>
  <c r="H24" i="14"/>
  <c r="J23" i="14"/>
  <c r="I23" i="14"/>
  <c r="F23" i="14"/>
  <c r="E23" i="14"/>
  <c r="J22" i="14"/>
  <c r="H22" i="14"/>
  <c r="G22" i="14"/>
  <c r="F22" i="14"/>
  <c r="J21" i="14"/>
  <c r="G21" i="14"/>
  <c r="F21" i="14"/>
  <c r="E21" i="14"/>
  <c r="D21" i="14"/>
  <c r="J20" i="14"/>
  <c r="H20" i="14"/>
  <c r="G20" i="14"/>
  <c r="F20" i="14"/>
  <c r="J19" i="14"/>
  <c r="H19" i="14"/>
  <c r="G19" i="14"/>
  <c r="F19" i="14"/>
  <c r="E19" i="14"/>
  <c r="J18" i="14"/>
  <c r="I18" i="14"/>
  <c r="H18" i="14"/>
  <c r="G18" i="14"/>
  <c r="J17" i="14"/>
  <c r="H17" i="14"/>
  <c r="G17" i="14"/>
  <c r="F17" i="14"/>
  <c r="E17" i="14"/>
  <c r="J16" i="14"/>
  <c r="I16" i="14"/>
  <c r="H16" i="14"/>
  <c r="G16" i="14"/>
  <c r="J15" i="14"/>
  <c r="H15" i="14"/>
  <c r="G15" i="14"/>
  <c r="F15" i="14"/>
  <c r="E15" i="14"/>
  <c r="J14" i="14"/>
  <c r="H14" i="14"/>
  <c r="E14" i="14"/>
  <c r="D14" i="14"/>
  <c r="J13" i="14"/>
  <c r="F13" i="14"/>
  <c r="E13" i="14"/>
  <c r="D13" i="14"/>
  <c r="C13" i="14"/>
  <c r="J12" i="14"/>
  <c r="D12" i="14"/>
  <c r="C12" i="14"/>
  <c r="J11" i="14"/>
  <c r="F11" i="14"/>
  <c r="E11" i="14"/>
  <c r="D11" i="14"/>
  <c r="C11" i="14"/>
  <c r="J10" i="14"/>
  <c r="G10" i="14"/>
  <c r="F10" i="14"/>
  <c r="E10" i="14"/>
  <c r="J9" i="14"/>
  <c r="I9" i="14"/>
  <c r="H9" i="14"/>
  <c r="G9" i="14"/>
  <c r="F9" i="14"/>
  <c r="J8" i="14"/>
  <c r="G8" i="14"/>
  <c r="F8" i="14"/>
  <c r="E8" i="14"/>
  <c r="N7" i="14"/>
  <c r="J7" i="14"/>
  <c r="H7" i="14"/>
  <c r="G7" i="14"/>
  <c r="D7" i="14"/>
  <c r="C7" i="14"/>
  <c r="J6" i="14"/>
  <c r="G6" i="14"/>
  <c r="F6" i="14"/>
  <c r="E6" i="14"/>
  <c r="N5" i="14"/>
  <c r="N6" i="14" s="1"/>
  <c r="J5" i="14"/>
  <c r="F5" i="14"/>
  <c r="E5" i="14"/>
  <c r="D5" i="14"/>
  <c r="C5" i="14"/>
  <c r="N4" i="14"/>
  <c r="J4" i="14"/>
  <c r="G4" i="14"/>
  <c r="F4" i="14"/>
  <c r="E4" i="14"/>
  <c r="N3" i="14"/>
  <c r="N10" i="14" s="1"/>
  <c r="O10" i="14" s="1"/>
  <c r="J3" i="14"/>
  <c r="G3" i="14"/>
  <c r="F3" i="14"/>
  <c r="E3" i="14"/>
  <c r="D3" i="14"/>
  <c r="N2" i="14"/>
  <c r="D310" i="14" s="1"/>
  <c r="J2" i="14"/>
  <c r="H2" i="14"/>
  <c r="G2" i="14"/>
  <c r="F2" i="14"/>
  <c r="I14" i="8" l="1"/>
  <c r="I13" i="8"/>
  <c r="H3" i="14"/>
  <c r="I5" i="14"/>
  <c r="I7" i="14"/>
  <c r="G11" i="14"/>
  <c r="G13" i="14"/>
  <c r="I15" i="14"/>
  <c r="I17" i="14"/>
  <c r="I19" i="14"/>
  <c r="C24" i="14"/>
  <c r="D26" i="14"/>
  <c r="F28" i="14"/>
  <c r="D33" i="14"/>
  <c r="C36" i="14"/>
  <c r="G44" i="14"/>
  <c r="G47" i="14"/>
  <c r="F50" i="14"/>
  <c r="F53" i="14"/>
  <c r="E56" i="14"/>
  <c r="E59" i="14"/>
  <c r="D62" i="14"/>
  <c r="D65" i="14"/>
  <c r="D68" i="14"/>
  <c r="E71" i="14"/>
  <c r="F74" i="14"/>
  <c r="D84" i="14"/>
  <c r="F87" i="14"/>
  <c r="H90" i="14"/>
  <c r="I94" i="14"/>
  <c r="E102" i="14"/>
  <c r="C111" i="14"/>
  <c r="I120" i="14"/>
  <c r="E131" i="14"/>
  <c r="E141" i="14"/>
  <c r="C146" i="14"/>
  <c r="C165" i="14"/>
  <c r="C173" i="14"/>
  <c r="G180" i="14"/>
  <c r="C224" i="14"/>
  <c r="H240" i="14"/>
  <c r="H258" i="14"/>
  <c r="I268" i="14"/>
  <c r="C278" i="14"/>
  <c r="E295" i="14"/>
  <c r="I304" i="14"/>
  <c r="N9" i="14"/>
  <c r="O9" i="14" s="1"/>
  <c r="H11" i="14"/>
  <c r="H13" i="14"/>
  <c r="D24" i="14"/>
  <c r="E26" i="14"/>
  <c r="G28" i="14"/>
  <c r="E33" i="14"/>
  <c r="D36" i="14"/>
  <c r="D39" i="14"/>
  <c r="C42" i="14"/>
  <c r="G50" i="14"/>
  <c r="G53" i="14"/>
  <c r="F56" i="14"/>
  <c r="F59" i="14"/>
  <c r="E62" i="14"/>
  <c r="E65" i="14"/>
  <c r="E68" i="14"/>
  <c r="F71" i="14"/>
  <c r="G74" i="14"/>
  <c r="C78" i="14"/>
  <c r="D81" i="14"/>
  <c r="E84" i="14"/>
  <c r="G87" i="14"/>
  <c r="I90" i="14"/>
  <c r="C99" i="14"/>
  <c r="G102" i="14"/>
  <c r="H106" i="14"/>
  <c r="D111" i="14"/>
  <c r="C116" i="14"/>
  <c r="H126" i="14"/>
  <c r="F131" i="14"/>
  <c r="H136" i="14"/>
  <c r="F141" i="14"/>
  <c r="H153" i="14"/>
  <c r="H180" i="14"/>
  <c r="C188" i="14"/>
  <c r="C206" i="14"/>
  <c r="H224" i="14"/>
  <c r="I240" i="14"/>
  <c r="I258" i="14"/>
  <c r="D278" i="14"/>
  <c r="G295" i="14"/>
  <c r="C324" i="14"/>
  <c r="I11" i="14"/>
  <c r="I13" i="14"/>
  <c r="C20" i="14"/>
  <c r="C22" i="14"/>
  <c r="E24" i="14"/>
  <c r="F26" i="14"/>
  <c r="H28" i="14"/>
  <c r="F33" i="14"/>
  <c r="E36" i="14"/>
  <c r="E39" i="14"/>
  <c r="D42" i="14"/>
  <c r="D45" i="14"/>
  <c r="C48" i="14"/>
  <c r="G56" i="14"/>
  <c r="G59" i="14"/>
  <c r="F62" i="14"/>
  <c r="F65" i="14"/>
  <c r="F68" i="14"/>
  <c r="D78" i="14"/>
  <c r="E81" i="14"/>
  <c r="G84" i="14"/>
  <c r="H87" i="14"/>
  <c r="C95" i="14"/>
  <c r="D99" i="14"/>
  <c r="H102" i="14"/>
  <c r="I106" i="14"/>
  <c r="H111" i="14"/>
  <c r="D116" i="14"/>
  <c r="I126" i="14"/>
  <c r="I136" i="14"/>
  <c r="F147" i="14"/>
  <c r="I153" i="14"/>
  <c r="G160" i="14"/>
  <c r="C197" i="14"/>
  <c r="D206" i="14"/>
  <c r="C216" i="14"/>
  <c r="H250" i="14"/>
  <c r="D2" i="14"/>
  <c r="C4" i="14"/>
  <c r="C6" i="14"/>
  <c r="C8" i="14"/>
  <c r="C10" i="14"/>
  <c r="C16" i="14"/>
  <c r="E18" i="14"/>
  <c r="D20" i="14"/>
  <c r="D22" i="14"/>
  <c r="F24" i="14"/>
  <c r="G26" i="14"/>
  <c r="I28" i="14"/>
  <c r="G33" i="14"/>
  <c r="F36" i="14"/>
  <c r="F39" i="14"/>
  <c r="E42" i="14"/>
  <c r="E45" i="14"/>
  <c r="D48" i="14"/>
  <c r="D51" i="14"/>
  <c r="C54" i="14"/>
  <c r="G62" i="14"/>
  <c r="G65" i="14"/>
  <c r="G68" i="14"/>
  <c r="C72" i="14"/>
  <c r="D75" i="14"/>
  <c r="E78" i="14"/>
  <c r="F81" i="14"/>
  <c r="H84" i="14"/>
  <c r="C91" i="14"/>
  <c r="E95" i="14"/>
  <c r="E99" i="14"/>
  <c r="I111" i="14"/>
  <c r="C122" i="14"/>
  <c r="C132" i="14"/>
  <c r="H142" i="14"/>
  <c r="G147" i="14"/>
  <c r="I160" i="14"/>
  <c r="F167" i="14"/>
  <c r="C175" i="14"/>
  <c r="E197" i="14"/>
  <c r="H216" i="14"/>
  <c r="C234" i="14"/>
  <c r="I250" i="14"/>
  <c r="C270" i="14"/>
  <c r="C288" i="14"/>
  <c r="I306" i="14"/>
  <c r="D316" i="14"/>
  <c r="E2" i="14"/>
  <c r="D4" i="14"/>
  <c r="D6" i="14"/>
  <c r="D8" i="14"/>
  <c r="D10" i="14"/>
  <c r="N11" i="14"/>
  <c r="O11" i="14" s="1"/>
  <c r="C14" i="14"/>
  <c r="D16" i="14"/>
  <c r="F18" i="14"/>
  <c r="E20" i="14"/>
  <c r="E22" i="14"/>
  <c r="G24" i="14"/>
  <c r="H26" i="14"/>
  <c r="E31" i="14"/>
  <c r="G36" i="14"/>
  <c r="G39" i="14"/>
  <c r="F42" i="14"/>
  <c r="F45" i="14"/>
  <c r="E48" i="14"/>
  <c r="E51" i="14"/>
  <c r="D54" i="14"/>
  <c r="D57" i="14"/>
  <c r="C60" i="14"/>
  <c r="D72" i="14"/>
  <c r="E75" i="14"/>
  <c r="F78" i="14"/>
  <c r="D88" i="14"/>
  <c r="H91" i="14"/>
  <c r="G99" i="14"/>
  <c r="D103" i="14"/>
  <c r="F107" i="14"/>
  <c r="F117" i="14"/>
  <c r="D122" i="14"/>
  <c r="F127" i="14"/>
  <c r="D132" i="14"/>
  <c r="I142" i="14"/>
  <c r="H147" i="14"/>
  <c r="G167" i="14"/>
  <c r="F175" i="14"/>
  <c r="I182" i="14"/>
  <c r="D190" i="14"/>
  <c r="C226" i="14"/>
  <c r="G234" i="14"/>
  <c r="I260" i="14"/>
  <c r="D270" i="14"/>
  <c r="C280" i="14"/>
  <c r="D288" i="14"/>
  <c r="H316" i="14"/>
  <c r="I2" i="14"/>
  <c r="H4" i="14"/>
  <c r="H6" i="14"/>
  <c r="H8" i="14"/>
  <c r="H10" i="14"/>
  <c r="E12" i="14"/>
  <c r="I14" i="14"/>
  <c r="I20" i="14"/>
  <c r="I22" i="14"/>
  <c r="C25" i="14"/>
  <c r="D27" i="14"/>
  <c r="H29" i="14"/>
  <c r="F34" i="14"/>
  <c r="F37" i="14"/>
  <c r="E40" i="14"/>
  <c r="E43" i="14"/>
  <c r="D46" i="14"/>
  <c r="D49" i="14"/>
  <c r="C52" i="14"/>
  <c r="G60" i="14"/>
  <c r="G63" i="14"/>
  <c r="F66" i="14"/>
  <c r="D76" i="14"/>
  <c r="E79" i="14"/>
  <c r="F82" i="14"/>
  <c r="I88" i="14"/>
  <c r="H92" i="14"/>
  <c r="G100" i="14"/>
  <c r="I108" i="14"/>
  <c r="E113" i="14"/>
  <c r="D118" i="14"/>
  <c r="H133" i="14"/>
  <c r="C139" i="14"/>
  <c r="H143" i="14"/>
  <c r="C149" i="14"/>
  <c r="G184" i="14"/>
  <c r="C192" i="14"/>
  <c r="C200" i="14"/>
  <c r="G219" i="14"/>
  <c r="H235" i="14"/>
  <c r="G253" i="14"/>
  <c r="G263" i="14"/>
  <c r="I4" i="14"/>
  <c r="I6" i="14"/>
  <c r="I8" i="14"/>
  <c r="I10" i="14"/>
  <c r="H12" i="14"/>
  <c r="N18" i="14"/>
  <c r="D25" i="14"/>
  <c r="E27" i="14"/>
  <c r="I29" i="14"/>
  <c r="G34" i="14"/>
  <c r="G37" i="14"/>
  <c r="F40" i="14"/>
  <c r="F43" i="14"/>
  <c r="E46" i="14"/>
  <c r="E49" i="14"/>
  <c r="D52" i="14"/>
  <c r="D55" i="14"/>
  <c r="C58" i="14"/>
  <c r="G66" i="14"/>
  <c r="C70" i="14"/>
  <c r="D73" i="14"/>
  <c r="E76" i="14"/>
  <c r="F79" i="14"/>
  <c r="G82" i="14"/>
  <c r="C86" i="14"/>
  <c r="I92" i="14"/>
  <c r="C97" i="14"/>
  <c r="G104" i="14"/>
  <c r="I113" i="14"/>
  <c r="G118" i="14"/>
  <c r="D124" i="14"/>
  <c r="C129" i="14"/>
  <c r="D139" i="14"/>
  <c r="F169" i="14"/>
  <c r="C177" i="14"/>
  <c r="H184" i="14"/>
  <c r="D192" i="14"/>
  <c r="E211" i="14"/>
  <c r="E245" i="14"/>
  <c r="I263" i="14"/>
  <c r="C274" i="14"/>
  <c r="E283" i="14"/>
  <c r="I290" i="14"/>
  <c r="I300" i="14"/>
  <c r="D325" i="14"/>
  <c r="D323" i="14"/>
  <c r="D321" i="14"/>
  <c r="D319" i="14"/>
  <c r="D317" i="14"/>
  <c r="D315" i="14"/>
  <c r="D313" i="14"/>
  <c r="D311" i="14"/>
  <c r="D309" i="14"/>
  <c r="D307" i="14"/>
  <c r="D305" i="14"/>
  <c r="D303" i="14"/>
  <c r="D301" i="14"/>
  <c r="D299" i="14"/>
  <c r="D297" i="14"/>
  <c r="D295" i="14"/>
  <c r="D293" i="14"/>
  <c r="D291" i="14"/>
  <c r="D289" i="14"/>
  <c r="D287" i="14"/>
  <c r="D285" i="14"/>
  <c r="D283" i="14"/>
  <c r="D281" i="14"/>
  <c r="D279" i="14"/>
  <c r="D277" i="14"/>
  <c r="D275" i="14"/>
  <c r="D273" i="14"/>
  <c r="D271" i="14"/>
  <c r="D269" i="14"/>
  <c r="D267" i="14"/>
  <c r="D265" i="14"/>
  <c r="D263" i="14"/>
  <c r="D261" i="14"/>
  <c r="D259" i="14"/>
  <c r="D257" i="14"/>
  <c r="D255" i="14"/>
  <c r="D253" i="14"/>
  <c r="D251" i="14"/>
  <c r="D249" i="14"/>
  <c r="D247" i="14"/>
  <c r="D245" i="14"/>
  <c r="D243" i="14"/>
  <c r="D241" i="14"/>
  <c r="D239" i="14"/>
  <c r="D237" i="14"/>
  <c r="D235" i="14"/>
  <c r="D233" i="14"/>
  <c r="D231" i="14"/>
  <c r="D229" i="14"/>
  <c r="D227" i="14"/>
  <c r="D225" i="14"/>
  <c r="D223" i="14"/>
  <c r="D221" i="14"/>
  <c r="D219" i="14"/>
  <c r="D217" i="14"/>
  <c r="D215" i="14"/>
  <c r="D213" i="14"/>
  <c r="D211" i="14"/>
  <c r="D209" i="14"/>
  <c r="D207" i="14"/>
  <c r="D205" i="14"/>
  <c r="D203" i="14"/>
  <c r="D201" i="14"/>
  <c r="D199" i="14"/>
  <c r="D197" i="14"/>
  <c r="D195" i="14"/>
  <c r="D193" i="14"/>
  <c r="D191" i="14"/>
  <c r="D189" i="14"/>
  <c r="D187" i="14"/>
  <c r="D185" i="14"/>
  <c r="D183" i="14"/>
  <c r="D181" i="14"/>
  <c r="D179" i="14"/>
  <c r="D177" i="14"/>
  <c r="D175" i="14"/>
  <c r="D173" i="14"/>
  <c r="D171" i="14"/>
  <c r="D169" i="14"/>
  <c r="D167" i="14"/>
  <c r="D165" i="14"/>
  <c r="C325" i="14"/>
  <c r="C323" i="14"/>
  <c r="C321" i="14"/>
  <c r="C319" i="14"/>
  <c r="C317" i="14"/>
  <c r="C315" i="14"/>
  <c r="C313" i="14"/>
  <c r="C311" i="14"/>
  <c r="C309" i="14"/>
  <c r="C307" i="14"/>
  <c r="C305" i="14"/>
  <c r="C303" i="14"/>
  <c r="C301" i="14"/>
  <c r="C299" i="14"/>
  <c r="C297" i="14"/>
  <c r="C295" i="14"/>
  <c r="G326" i="14"/>
  <c r="G324" i="14"/>
  <c r="G322" i="14"/>
  <c r="G320" i="14"/>
  <c r="G318" i="14"/>
  <c r="G316" i="14"/>
  <c r="G314" i="14"/>
  <c r="G312" i="14"/>
  <c r="G310" i="14"/>
  <c r="G308" i="14"/>
  <c r="G306" i="14"/>
  <c r="G304" i="14"/>
  <c r="G302" i="14"/>
  <c r="G300" i="14"/>
  <c r="G298" i="14"/>
  <c r="G296" i="14"/>
  <c r="G294" i="14"/>
  <c r="G292" i="14"/>
  <c r="G290" i="14"/>
  <c r="G288" i="14"/>
  <c r="G286" i="14"/>
  <c r="G284" i="14"/>
  <c r="F326" i="14"/>
  <c r="F324" i="14"/>
  <c r="F322" i="14"/>
  <c r="F320" i="14"/>
  <c r="F318" i="14"/>
  <c r="F316" i="14"/>
  <c r="F314" i="14"/>
  <c r="F312" i="14"/>
  <c r="F310" i="14"/>
  <c r="F308" i="14"/>
  <c r="F306" i="14"/>
  <c r="F304" i="14"/>
  <c r="F302" i="14"/>
  <c r="F300" i="14"/>
  <c r="F298" i="14"/>
  <c r="F296" i="14"/>
  <c r="F294" i="14"/>
  <c r="F292" i="14"/>
  <c r="F290" i="14"/>
  <c r="F288" i="14"/>
  <c r="F286" i="14"/>
  <c r="F284" i="14"/>
  <c r="F282" i="14"/>
  <c r="F280" i="14"/>
  <c r="F278" i="14"/>
  <c r="F276" i="14"/>
  <c r="F274" i="14"/>
  <c r="F272" i="14"/>
  <c r="F270" i="14"/>
  <c r="F268" i="14"/>
  <c r="F266" i="14"/>
  <c r="F264" i="14"/>
  <c r="F262" i="14"/>
  <c r="F260" i="14"/>
  <c r="F258" i="14"/>
  <c r="F256" i="14"/>
  <c r="F254" i="14"/>
  <c r="F252" i="14"/>
  <c r="F250" i="14"/>
  <c r="F248" i="14"/>
  <c r="F246" i="14"/>
  <c r="F244" i="14"/>
  <c r="F242" i="14"/>
  <c r="F240" i="14"/>
  <c r="F238" i="14"/>
  <c r="F236" i="14"/>
  <c r="F234" i="14"/>
  <c r="F232" i="14"/>
  <c r="F230" i="14"/>
  <c r="F228" i="14"/>
  <c r="F226" i="14"/>
  <c r="F224" i="14"/>
  <c r="F222" i="14"/>
  <c r="F220" i="14"/>
  <c r="F218" i="14"/>
  <c r="F216" i="14"/>
  <c r="F214" i="14"/>
  <c r="F212" i="14"/>
  <c r="F210" i="14"/>
  <c r="F208" i="14"/>
  <c r="F206" i="14"/>
  <c r="F204" i="14"/>
  <c r="F202" i="14"/>
  <c r="F200" i="14"/>
  <c r="F198" i="14"/>
  <c r="F196" i="14"/>
  <c r="F194" i="14"/>
  <c r="F192" i="14"/>
  <c r="F190" i="14"/>
  <c r="F188" i="14"/>
  <c r="F186" i="14"/>
  <c r="F184" i="14"/>
  <c r="F182" i="14"/>
  <c r="F180" i="14"/>
  <c r="F178" i="14"/>
  <c r="F176" i="14"/>
  <c r="F174" i="14"/>
  <c r="F172" i="14"/>
  <c r="F170" i="14"/>
  <c r="F168" i="14"/>
  <c r="F166" i="14"/>
  <c r="E326" i="14"/>
  <c r="E324" i="14"/>
  <c r="E322" i="14"/>
  <c r="E320" i="14"/>
  <c r="E318" i="14"/>
  <c r="E316" i="14"/>
  <c r="E314" i="14"/>
  <c r="E312" i="14"/>
  <c r="E310" i="14"/>
  <c r="E308" i="14"/>
  <c r="E306" i="14"/>
  <c r="E304" i="14"/>
  <c r="E302" i="14"/>
  <c r="E300" i="14"/>
  <c r="E298" i="14"/>
  <c r="E296" i="14"/>
  <c r="E294" i="14"/>
  <c r="E292" i="14"/>
  <c r="E290" i="14"/>
  <c r="E288" i="14"/>
  <c r="E286" i="14"/>
  <c r="E284" i="14"/>
  <c r="E282" i="14"/>
  <c r="E280" i="14"/>
  <c r="E278" i="14"/>
  <c r="E276" i="14"/>
  <c r="E274" i="14"/>
  <c r="E272" i="14"/>
  <c r="E270" i="14"/>
  <c r="E268" i="14"/>
  <c r="E266" i="14"/>
  <c r="E264" i="14"/>
  <c r="E262" i="14"/>
  <c r="E260" i="14"/>
  <c r="E258" i="14"/>
  <c r="E256" i="14"/>
  <c r="E254" i="14"/>
  <c r="E252" i="14"/>
  <c r="E250" i="14"/>
  <c r="E248" i="14"/>
  <c r="E246" i="14"/>
  <c r="E244" i="14"/>
  <c r="E242" i="14"/>
  <c r="E240" i="14"/>
  <c r="E238" i="14"/>
  <c r="E236" i="14"/>
  <c r="E234" i="14"/>
  <c r="E232" i="14"/>
  <c r="E230" i="14"/>
  <c r="E228" i="14"/>
  <c r="E226" i="14"/>
  <c r="E224" i="14"/>
  <c r="E222" i="14"/>
  <c r="E220" i="14"/>
  <c r="E218" i="14"/>
  <c r="E216" i="14"/>
  <c r="E214" i="14"/>
  <c r="E212" i="14"/>
  <c r="E210" i="14"/>
  <c r="E208" i="14"/>
  <c r="E206" i="14"/>
  <c r="E204" i="14"/>
  <c r="E202" i="14"/>
  <c r="E200" i="14"/>
  <c r="E198" i="14"/>
  <c r="E196" i="14"/>
  <c r="E194" i="14"/>
  <c r="E192" i="14"/>
  <c r="E190" i="14"/>
  <c r="E188" i="14"/>
  <c r="E186" i="14"/>
  <c r="E184" i="14"/>
  <c r="E182" i="14"/>
  <c r="E180" i="14"/>
  <c r="E178" i="14"/>
  <c r="E176" i="14"/>
  <c r="E174" i="14"/>
  <c r="E172" i="14"/>
  <c r="E170" i="14"/>
  <c r="E168" i="14"/>
  <c r="E166" i="14"/>
  <c r="F325" i="14"/>
  <c r="F323" i="14"/>
  <c r="F321" i="14"/>
  <c r="F319" i="14"/>
  <c r="F317" i="14"/>
  <c r="F315" i="14"/>
  <c r="F313" i="14"/>
  <c r="F311" i="14"/>
  <c r="F309" i="14"/>
  <c r="F307" i="14"/>
  <c r="F305" i="14"/>
  <c r="F303" i="14"/>
  <c r="F301" i="14"/>
  <c r="F299" i="14"/>
  <c r="F297" i="14"/>
  <c r="F295" i="14"/>
  <c r="F293" i="14"/>
  <c r="F291" i="14"/>
  <c r="F289" i="14"/>
  <c r="F287" i="14"/>
  <c r="F285" i="14"/>
  <c r="F283" i="14"/>
  <c r="F281" i="14"/>
  <c r="F279" i="14"/>
  <c r="F277" i="14"/>
  <c r="F275" i="14"/>
  <c r="F273" i="14"/>
  <c r="F271" i="14"/>
  <c r="F269" i="14"/>
  <c r="F267" i="14"/>
  <c r="F265" i="14"/>
  <c r="F263" i="14"/>
  <c r="F261" i="14"/>
  <c r="F259" i="14"/>
  <c r="F257" i="14"/>
  <c r="F255" i="14"/>
  <c r="F253" i="14"/>
  <c r="F251" i="14"/>
  <c r="F249" i="14"/>
  <c r="F247" i="14"/>
  <c r="F245" i="14"/>
  <c r="F243" i="14"/>
  <c r="F241" i="14"/>
  <c r="F239" i="14"/>
  <c r="F237" i="14"/>
  <c r="F235" i="14"/>
  <c r="F233" i="14"/>
  <c r="F231" i="14"/>
  <c r="F229" i="14"/>
  <c r="F227" i="14"/>
  <c r="F225" i="14"/>
  <c r="F223" i="14"/>
  <c r="F221" i="14"/>
  <c r="F219" i="14"/>
  <c r="F217" i="14"/>
  <c r="F215" i="14"/>
  <c r="F213" i="14"/>
  <c r="F211" i="14"/>
  <c r="F209" i="14"/>
  <c r="F207" i="14"/>
  <c r="F205" i="14"/>
  <c r="F203" i="14"/>
  <c r="F201" i="14"/>
  <c r="F199" i="14"/>
  <c r="F197" i="14"/>
  <c r="F195" i="14"/>
  <c r="F193" i="14"/>
  <c r="I326" i="14"/>
  <c r="H323" i="14"/>
  <c r="D320" i="14"/>
  <c r="E317" i="14"/>
  <c r="I310" i="14"/>
  <c r="H307" i="14"/>
  <c r="D304" i="14"/>
  <c r="E301" i="14"/>
  <c r="I294" i="14"/>
  <c r="I291" i="14"/>
  <c r="C283" i="14"/>
  <c r="G280" i="14"/>
  <c r="I277" i="14"/>
  <c r="C275" i="14"/>
  <c r="G272" i="14"/>
  <c r="I269" i="14"/>
  <c r="C267" i="14"/>
  <c r="G264" i="14"/>
  <c r="I261" i="14"/>
  <c r="C259" i="14"/>
  <c r="G256" i="14"/>
  <c r="I253" i="14"/>
  <c r="C251" i="14"/>
  <c r="G248" i="14"/>
  <c r="I245" i="14"/>
  <c r="C243" i="14"/>
  <c r="G240" i="14"/>
  <c r="I237" i="14"/>
  <c r="C235" i="14"/>
  <c r="G232" i="14"/>
  <c r="I229" i="14"/>
  <c r="C227" i="14"/>
  <c r="G224" i="14"/>
  <c r="I221" i="14"/>
  <c r="C219" i="14"/>
  <c r="G216" i="14"/>
  <c r="I213" i="14"/>
  <c r="C211" i="14"/>
  <c r="G208" i="14"/>
  <c r="I205" i="14"/>
  <c r="C203" i="14"/>
  <c r="G200" i="14"/>
  <c r="I197" i="14"/>
  <c r="C195" i="14"/>
  <c r="G192" i="14"/>
  <c r="G187" i="14"/>
  <c r="C185" i="14"/>
  <c r="H182" i="14"/>
  <c r="C180" i="14"/>
  <c r="H177" i="14"/>
  <c r="E175" i="14"/>
  <c r="I172" i="14"/>
  <c r="D170" i="14"/>
  <c r="I167" i="14"/>
  <c r="F165" i="14"/>
  <c r="E163" i="14"/>
  <c r="E161" i="14"/>
  <c r="E159" i="14"/>
  <c r="E157" i="14"/>
  <c r="E155" i="14"/>
  <c r="E153" i="14"/>
  <c r="E151" i="14"/>
  <c r="E149" i="14"/>
  <c r="H326" i="14"/>
  <c r="G323" i="14"/>
  <c r="C320" i="14"/>
  <c r="I313" i="14"/>
  <c r="H310" i="14"/>
  <c r="G307" i="14"/>
  <c r="C304" i="14"/>
  <c r="I297" i="14"/>
  <c r="H294" i="14"/>
  <c r="H291" i="14"/>
  <c r="I288" i="14"/>
  <c r="I285" i="14"/>
  <c r="D280" i="14"/>
  <c r="H277" i="14"/>
  <c r="D272" i="14"/>
  <c r="H269" i="14"/>
  <c r="D264" i="14"/>
  <c r="H261" i="14"/>
  <c r="D256" i="14"/>
  <c r="H253" i="14"/>
  <c r="D248" i="14"/>
  <c r="H245" i="14"/>
  <c r="D240" i="14"/>
  <c r="H237" i="14"/>
  <c r="D232" i="14"/>
  <c r="H229" i="14"/>
  <c r="D224" i="14"/>
  <c r="H221" i="14"/>
  <c r="D216" i="14"/>
  <c r="H213" i="14"/>
  <c r="D208" i="14"/>
  <c r="H205" i="14"/>
  <c r="I325" i="14"/>
  <c r="H322" i="14"/>
  <c r="G319" i="14"/>
  <c r="C316" i="14"/>
  <c r="I309" i="14"/>
  <c r="H306" i="14"/>
  <c r="G303" i="14"/>
  <c r="C300" i="14"/>
  <c r="I293" i="14"/>
  <c r="C285" i="14"/>
  <c r="D282" i="14"/>
  <c r="H279" i="14"/>
  <c r="D274" i="14"/>
  <c r="H271" i="14"/>
  <c r="D266" i="14"/>
  <c r="H263" i="14"/>
  <c r="D258" i="14"/>
  <c r="H255" i="14"/>
  <c r="D250" i="14"/>
  <c r="H247" i="14"/>
  <c r="D242" i="14"/>
  <c r="H239" i="14"/>
  <c r="D234" i="14"/>
  <c r="H231" i="14"/>
  <c r="D226" i="14"/>
  <c r="H223" i="14"/>
  <c r="D218" i="14"/>
  <c r="H215" i="14"/>
  <c r="D210" i="14"/>
  <c r="H207" i="14"/>
  <c r="D202" i="14"/>
  <c r="H199" i="14"/>
  <c r="D194" i="14"/>
  <c r="H191" i="14"/>
  <c r="E189" i="14"/>
  <c r="I186" i="14"/>
  <c r="D184" i="14"/>
  <c r="I181" i="14"/>
  <c r="F179" i="14"/>
  <c r="G174" i="14"/>
  <c r="G169" i="14"/>
  <c r="C167" i="14"/>
  <c r="H164" i="14"/>
  <c r="H162" i="14"/>
  <c r="H160" i="14"/>
  <c r="H158" i="14"/>
  <c r="H156" i="14"/>
  <c r="H154" i="14"/>
  <c r="H152" i="14"/>
  <c r="H150" i="14"/>
  <c r="H148" i="14"/>
  <c r="G325" i="14"/>
  <c r="C322" i="14"/>
  <c r="I315" i="14"/>
  <c r="H312" i="14"/>
  <c r="G309" i="14"/>
  <c r="C306" i="14"/>
  <c r="I299" i="14"/>
  <c r="H296" i="14"/>
  <c r="G293" i="14"/>
  <c r="H290" i="14"/>
  <c r="H287" i="14"/>
  <c r="I284" i="14"/>
  <c r="E279" i="14"/>
  <c r="H276" i="14"/>
  <c r="E271" i="14"/>
  <c r="H268" i="14"/>
  <c r="E263" i="14"/>
  <c r="H260" i="14"/>
  <c r="E255" i="14"/>
  <c r="H252" i="14"/>
  <c r="E247" i="14"/>
  <c r="H244" i="14"/>
  <c r="E239" i="14"/>
  <c r="H236" i="14"/>
  <c r="E231" i="14"/>
  <c r="H228" i="14"/>
  <c r="E223" i="14"/>
  <c r="H220" i="14"/>
  <c r="E215" i="14"/>
  <c r="H212" i="14"/>
  <c r="E207" i="14"/>
  <c r="H204" i="14"/>
  <c r="E199" i="14"/>
  <c r="H196" i="14"/>
  <c r="F191" i="14"/>
  <c r="G186" i="14"/>
  <c r="G181" i="14"/>
  <c r="C179" i="14"/>
  <c r="H176" i="14"/>
  <c r="C174" i="14"/>
  <c r="H171" i="14"/>
  <c r="E169" i="14"/>
  <c r="I166" i="14"/>
  <c r="F164" i="14"/>
  <c r="F162" i="14"/>
  <c r="F160" i="14"/>
  <c r="F158" i="14"/>
  <c r="F156" i="14"/>
  <c r="F154" i="14"/>
  <c r="F152" i="14"/>
  <c r="F150" i="14"/>
  <c r="F148" i="14"/>
  <c r="F146" i="14"/>
  <c r="F144" i="14"/>
  <c r="F142" i="14"/>
  <c r="F140" i="14"/>
  <c r="F138" i="14"/>
  <c r="F136" i="14"/>
  <c r="F134" i="14"/>
  <c r="F132" i="14"/>
  <c r="F130" i="14"/>
  <c r="F128" i="14"/>
  <c r="F126" i="14"/>
  <c r="F124" i="14"/>
  <c r="F122" i="14"/>
  <c r="F120" i="14"/>
  <c r="F118" i="14"/>
  <c r="F116" i="14"/>
  <c r="F114" i="14"/>
  <c r="F112" i="14"/>
  <c r="F110" i="14"/>
  <c r="F108" i="14"/>
  <c r="F106" i="14"/>
  <c r="F104" i="14"/>
  <c r="F102" i="14"/>
  <c r="F100" i="14"/>
  <c r="F98" i="14"/>
  <c r="F96" i="14"/>
  <c r="F94" i="14"/>
  <c r="F92" i="14"/>
  <c r="F90" i="14"/>
  <c r="F88" i="14"/>
  <c r="F86" i="14"/>
  <c r="F84" i="14"/>
  <c r="E325" i="14"/>
  <c r="I318" i="14"/>
  <c r="H315" i="14"/>
  <c r="D312" i="14"/>
  <c r="E309" i="14"/>
  <c r="I302" i="14"/>
  <c r="H299" i="14"/>
  <c r="D296" i="14"/>
  <c r="E293" i="14"/>
  <c r="D290" i="14"/>
  <c r="G287" i="14"/>
  <c r="H284" i="14"/>
  <c r="I281" i="14"/>
  <c r="C279" i="14"/>
  <c r="G276" i="14"/>
  <c r="I273" i="14"/>
  <c r="C271" i="14"/>
  <c r="G268" i="14"/>
  <c r="I265" i="14"/>
  <c r="C263" i="14"/>
  <c r="G260" i="14"/>
  <c r="I257" i="14"/>
  <c r="C255" i="14"/>
  <c r="G252" i="14"/>
  <c r="I249" i="14"/>
  <c r="C247" i="14"/>
  <c r="G244" i="14"/>
  <c r="I241" i="14"/>
  <c r="C239" i="14"/>
  <c r="G236" i="14"/>
  <c r="I233" i="14"/>
  <c r="C231" i="14"/>
  <c r="G228" i="14"/>
  <c r="I225" i="14"/>
  <c r="C223" i="14"/>
  <c r="G220" i="14"/>
  <c r="I217" i="14"/>
  <c r="C215" i="14"/>
  <c r="G212" i="14"/>
  <c r="I209" i="14"/>
  <c r="C207" i="14"/>
  <c r="G204" i="14"/>
  <c r="I201" i="14"/>
  <c r="C199" i="14"/>
  <c r="G196" i="14"/>
  <c r="I193" i="14"/>
  <c r="E191" i="14"/>
  <c r="I188" i="14"/>
  <c r="D186" i="14"/>
  <c r="I183" i="14"/>
  <c r="F181" i="14"/>
  <c r="G176" i="14"/>
  <c r="G171" i="14"/>
  <c r="C169" i="14"/>
  <c r="H166" i="14"/>
  <c r="E164" i="14"/>
  <c r="E162" i="14"/>
  <c r="E160" i="14"/>
  <c r="E158" i="14"/>
  <c r="E156" i="14"/>
  <c r="E154" i="14"/>
  <c r="E152" i="14"/>
  <c r="E150" i="14"/>
  <c r="E148" i="14"/>
  <c r="E146" i="14"/>
  <c r="E144" i="14"/>
  <c r="E142" i="14"/>
  <c r="E140" i="14"/>
  <c r="E138" i="14"/>
  <c r="E136" i="14"/>
  <c r="E134" i="14"/>
  <c r="E132" i="14"/>
  <c r="E130" i="14"/>
  <c r="E128" i="14"/>
  <c r="E126" i="14"/>
  <c r="E124" i="14"/>
  <c r="E122" i="14"/>
  <c r="E120" i="14"/>
  <c r="E118" i="14"/>
  <c r="E116" i="14"/>
  <c r="I321" i="14"/>
  <c r="H318" i="14"/>
  <c r="G315" i="14"/>
  <c r="C312" i="14"/>
  <c r="I305" i="14"/>
  <c r="H302" i="14"/>
  <c r="G299" i="14"/>
  <c r="C296" i="14"/>
  <c r="C293" i="14"/>
  <c r="C290" i="14"/>
  <c r="E287" i="14"/>
  <c r="D284" i="14"/>
  <c r="H281" i="14"/>
  <c r="D276" i="14"/>
  <c r="H273" i="14"/>
  <c r="D268" i="14"/>
  <c r="H265" i="14"/>
  <c r="D260" i="14"/>
  <c r="H257" i="14"/>
  <c r="D252" i="14"/>
  <c r="H249" i="14"/>
  <c r="D244" i="14"/>
  <c r="H241" i="14"/>
  <c r="D236" i="14"/>
  <c r="H233" i="14"/>
  <c r="D228" i="14"/>
  <c r="H225" i="14"/>
  <c r="D220" i="14"/>
  <c r="H217" i="14"/>
  <c r="D212" i="14"/>
  <c r="H209" i="14"/>
  <c r="D204" i="14"/>
  <c r="H201" i="14"/>
  <c r="D196" i="14"/>
  <c r="H193" i="14"/>
  <c r="C191" i="14"/>
  <c r="H188" i="14"/>
  <c r="C186" i="14"/>
  <c r="H183" i="14"/>
  <c r="E181" i="14"/>
  <c r="I178" i="14"/>
  <c r="D176" i="14"/>
  <c r="I173" i="14"/>
  <c r="F171" i="14"/>
  <c r="G166" i="14"/>
  <c r="D164" i="14"/>
  <c r="D162" i="14"/>
  <c r="D160" i="14"/>
  <c r="D158" i="14"/>
  <c r="D156" i="14"/>
  <c r="D154" i="14"/>
  <c r="D152" i="14"/>
  <c r="D150" i="14"/>
  <c r="D148" i="14"/>
  <c r="D146" i="14"/>
  <c r="D144" i="14"/>
  <c r="I324" i="14"/>
  <c r="H321" i="14"/>
  <c r="D318" i="14"/>
  <c r="E315" i="14"/>
  <c r="I308" i="14"/>
  <c r="H305" i="14"/>
  <c r="D302" i="14"/>
  <c r="E299" i="14"/>
  <c r="C287" i="14"/>
  <c r="C284" i="14"/>
  <c r="G281" i="14"/>
  <c r="I278" i="14"/>
  <c r="C276" i="14"/>
  <c r="G273" i="14"/>
  <c r="I270" i="14"/>
  <c r="C268" i="14"/>
  <c r="G265" i="14"/>
  <c r="I262" i="14"/>
  <c r="C260" i="14"/>
  <c r="G257" i="14"/>
  <c r="I254" i="14"/>
  <c r="C252" i="14"/>
  <c r="G249" i="14"/>
  <c r="I246" i="14"/>
  <c r="C244" i="14"/>
  <c r="G241" i="14"/>
  <c r="I238" i="14"/>
  <c r="C236" i="14"/>
  <c r="G233" i="14"/>
  <c r="I230" i="14"/>
  <c r="C228" i="14"/>
  <c r="G225" i="14"/>
  <c r="I222" i="14"/>
  <c r="C220" i="14"/>
  <c r="G217" i="14"/>
  <c r="I214" i="14"/>
  <c r="C212" i="14"/>
  <c r="G209" i="14"/>
  <c r="I206" i="14"/>
  <c r="C204" i="14"/>
  <c r="G201" i="14"/>
  <c r="I198" i="14"/>
  <c r="C196" i="14"/>
  <c r="G193" i="14"/>
  <c r="G188" i="14"/>
  <c r="G183" i="14"/>
  <c r="C181" i="14"/>
  <c r="H178" i="14"/>
  <c r="C176" i="14"/>
  <c r="H173" i="14"/>
  <c r="E171" i="14"/>
  <c r="I168" i="14"/>
  <c r="D166" i="14"/>
  <c r="C164" i="14"/>
  <c r="C162" i="14"/>
  <c r="C160" i="14"/>
  <c r="C158" i="14"/>
  <c r="C156" i="14"/>
  <c r="C154" i="14"/>
  <c r="C152" i="14"/>
  <c r="C150" i="14"/>
  <c r="C148" i="14"/>
  <c r="H324" i="14"/>
  <c r="G321" i="14"/>
  <c r="C318" i="14"/>
  <c r="I311" i="14"/>
  <c r="H308" i="14"/>
  <c r="G305" i="14"/>
  <c r="C302" i="14"/>
  <c r="I295" i="14"/>
  <c r="I292" i="14"/>
  <c r="I289" i="14"/>
  <c r="E281" i="14"/>
  <c r="H278" i="14"/>
  <c r="E273" i="14"/>
  <c r="H270" i="14"/>
  <c r="E265" i="14"/>
  <c r="H262" i="14"/>
  <c r="E257" i="14"/>
  <c r="H254" i="14"/>
  <c r="E249" i="14"/>
  <c r="H246" i="14"/>
  <c r="E241" i="14"/>
  <c r="H238" i="14"/>
  <c r="E233" i="14"/>
  <c r="H230" i="14"/>
  <c r="E225" i="14"/>
  <c r="H222" i="14"/>
  <c r="E217" i="14"/>
  <c r="H214" i="14"/>
  <c r="E209" i="14"/>
  <c r="H206" i="14"/>
  <c r="E201" i="14"/>
  <c r="H198" i="14"/>
  <c r="E193" i="14"/>
  <c r="I190" i="14"/>
  <c r="D188" i="14"/>
  <c r="I185" i="14"/>
  <c r="F183" i="14"/>
  <c r="G178" i="14"/>
  <c r="G173" i="14"/>
  <c r="C171" i="14"/>
  <c r="H168" i="14"/>
  <c r="C166" i="14"/>
  <c r="D324" i="14"/>
  <c r="E321" i="14"/>
  <c r="I314" i="14"/>
  <c r="H311" i="14"/>
  <c r="D308" i="14"/>
  <c r="E305" i="14"/>
  <c r="I298" i="14"/>
  <c r="H295" i="14"/>
  <c r="H292" i="14"/>
  <c r="H289" i="14"/>
  <c r="I286" i="14"/>
  <c r="I283" i="14"/>
  <c r="C281" i="14"/>
  <c r="G278" i="14"/>
  <c r="I275" i="14"/>
  <c r="C273" i="14"/>
  <c r="G270" i="14"/>
  <c r="I267" i="14"/>
  <c r="C265" i="14"/>
  <c r="G262" i="14"/>
  <c r="I259" i="14"/>
  <c r="C257" i="14"/>
  <c r="G254" i="14"/>
  <c r="I251" i="14"/>
  <c r="C249" i="14"/>
  <c r="G246" i="14"/>
  <c r="I243" i="14"/>
  <c r="C241" i="14"/>
  <c r="G238" i="14"/>
  <c r="I235" i="14"/>
  <c r="C233" i="14"/>
  <c r="G230" i="14"/>
  <c r="I227" i="14"/>
  <c r="C225" i="14"/>
  <c r="G222" i="14"/>
  <c r="I219" i="14"/>
  <c r="C217" i="14"/>
  <c r="G214" i="14"/>
  <c r="I211" i="14"/>
  <c r="C209" i="14"/>
  <c r="G206" i="14"/>
  <c r="I203" i="14"/>
  <c r="C201" i="14"/>
  <c r="G198" i="14"/>
  <c r="I195" i="14"/>
  <c r="C193" i="14"/>
  <c r="H190" i="14"/>
  <c r="I323" i="14"/>
  <c r="H317" i="14"/>
  <c r="I312" i="14"/>
  <c r="D306" i="14"/>
  <c r="H300" i="14"/>
  <c r="E289" i="14"/>
  <c r="I279" i="14"/>
  <c r="I274" i="14"/>
  <c r="G269" i="14"/>
  <c r="I264" i="14"/>
  <c r="H259" i="14"/>
  <c r="G250" i="14"/>
  <c r="C245" i="14"/>
  <c r="C240" i="14"/>
  <c r="E235" i="14"/>
  <c r="C230" i="14"/>
  <c r="I220" i="14"/>
  <c r="I215" i="14"/>
  <c r="I210" i="14"/>
  <c r="G205" i="14"/>
  <c r="I200" i="14"/>
  <c r="I196" i="14"/>
  <c r="I187" i="14"/>
  <c r="C184" i="14"/>
  <c r="G172" i="14"/>
  <c r="D168" i="14"/>
  <c r="G164" i="14"/>
  <c r="D161" i="14"/>
  <c r="I157" i="14"/>
  <c r="G151" i="14"/>
  <c r="G148" i="14"/>
  <c r="H145" i="14"/>
  <c r="E143" i="14"/>
  <c r="C141" i="14"/>
  <c r="I138" i="14"/>
  <c r="G136" i="14"/>
  <c r="C134" i="14"/>
  <c r="I131" i="14"/>
  <c r="G129" i="14"/>
  <c r="E127" i="14"/>
  <c r="C125" i="14"/>
  <c r="I122" i="14"/>
  <c r="G120" i="14"/>
  <c r="C118" i="14"/>
  <c r="I115" i="14"/>
  <c r="H113" i="14"/>
  <c r="G111" i="14"/>
  <c r="F109" i="14"/>
  <c r="E107" i="14"/>
  <c r="D105" i="14"/>
  <c r="C103" i="14"/>
  <c r="I98" i="14"/>
  <c r="H96" i="14"/>
  <c r="G94" i="14"/>
  <c r="E92" i="14"/>
  <c r="D90" i="14"/>
  <c r="C88" i="14"/>
  <c r="I83" i="14"/>
  <c r="I81" i="14"/>
  <c r="I79" i="14"/>
  <c r="I77" i="14"/>
  <c r="I75" i="14"/>
  <c r="I73" i="14"/>
  <c r="I71" i="14"/>
  <c r="I69" i="14"/>
  <c r="I67" i="14"/>
  <c r="I65" i="14"/>
  <c r="I63" i="14"/>
  <c r="I61" i="14"/>
  <c r="I59" i="14"/>
  <c r="I57" i="14"/>
  <c r="I55" i="14"/>
  <c r="I53" i="14"/>
  <c r="I51" i="14"/>
  <c r="I49" i="14"/>
  <c r="I47" i="14"/>
  <c r="I45" i="14"/>
  <c r="I43" i="14"/>
  <c r="I41" i="14"/>
  <c r="I39" i="14"/>
  <c r="I37" i="14"/>
  <c r="I35" i="14"/>
  <c r="I33" i="14"/>
  <c r="E30" i="14"/>
  <c r="E323" i="14"/>
  <c r="G317" i="14"/>
  <c r="D300" i="14"/>
  <c r="D294" i="14"/>
  <c r="C289" i="14"/>
  <c r="G279" i="14"/>
  <c r="H274" i="14"/>
  <c r="E269" i="14"/>
  <c r="H264" i="14"/>
  <c r="G259" i="14"/>
  <c r="D254" i="14"/>
  <c r="C250" i="14"/>
  <c r="G215" i="14"/>
  <c r="H210" i="14"/>
  <c r="E205" i="14"/>
  <c r="H200" i="14"/>
  <c r="I191" i="14"/>
  <c r="H187" i="14"/>
  <c r="I179" i="14"/>
  <c r="I175" i="14"/>
  <c r="D172" i="14"/>
  <c r="C168" i="14"/>
  <c r="C161" i="14"/>
  <c r="H157" i="14"/>
  <c r="I154" i="14"/>
  <c r="F151" i="14"/>
  <c r="G145" i="14"/>
  <c r="D143" i="14"/>
  <c r="H138" i="14"/>
  <c r="D136" i="14"/>
  <c r="H131" i="14"/>
  <c r="F129" i="14"/>
  <c r="D127" i="14"/>
  <c r="H122" i="14"/>
  <c r="D120" i="14"/>
  <c r="H115" i="14"/>
  <c r="G113" i="14"/>
  <c r="F111" i="14"/>
  <c r="E109" i="14"/>
  <c r="D107" i="14"/>
  <c r="C105" i="14"/>
  <c r="I100" i="14"/>
  <c r="H98" i="14"/>
  <c r="G96" i="14"/>
  <c r="E94" i="14"/>
  <c r="D92" i="14"/>
  <c r="C90" i="14"/>
  <c r="I85" i="14"/>
  <c r="H83" i="14"/>
  <c r="H81" i="14"/>
  <c r="H79" i="14"/>
  <c r="H77" i="14"/>
  <c r="H75" i="14"/>
  <c r="H73" i="14"/>
  <c r="H71" i="14"/>
  <c r="H69" i="14"/>
  <c r="H67" i="14"/>
  <c r="H65" i="14"/>
  <c r="H63" i="14"/>
  <c r="H61" i="14"/>
  <c r="H59" i="14"/>
  <c r="H57" i="14"/>
  <c r="H55" i="14"/>
  <c r="H53" i="14"/>
  <c r="H51" i="14"/>
  <c r="H49" i="14"/>
  <c r="H47" i="14"/>
  <c r="H45" i="14"/>
  <c r="H43" i="14"/>
  <c r="H41" i="14"/>
  <c r="H39" i="14"/>
  <c r="H37" i="14"/>
  <c r="H35" i="14"/>
  <c r="H33" i="14"/>
  <c r="I31" i="14"/>
  <c r="D30" i="14"/>
  <c r="G311" i="14"/>
  <c r="C294" i="14"/>
  <c r="H283" i="14"/>
  <c r="G274" i="14"/>
  <c r="C269" i="14"/>
  <c r="C264" i="14"/>
  <c r="E259" i="14"/>
  <c r="C254" i="14"/>
  <c r="I244" i="14"/>
  <c r="I239" i="14"/>
  <c r="I234" i="14"/>
  <c r="G229" i="14"/>
  <c r="I224" i="14"/>
  <c r="H219" i="14"/>
  <c r="G210" i="14"/>
  <c r="C205" i="14"/>
  <c r="D200" i="14"/>
  <c r="H195" i="14"/>
  <c r="G191" i="14"/>
  <c r="F187" i="14"/>
  <c r="E183" i="14"/>
  <c r="H179" i="14"/>
  <c r="H175" i="14"/>
  <c r="C172" i="14"/>
  <c r="I163" i="14"/>
  <c r="G157" i="14"/>
  <c r="G154" i="14"/>
  <c r="D151" i="14"/>
  <c r="I147" i="14"/>
  <c r="F145" i="14"/>
  <c r="C143" i="14"/>
  <c r="I140" i="14"/>
  <c r="G138" i="14"/>
  <c r="C136" i="14"/>
  <c r="I133" i="14"/>
  <c r="G131" i="14"/>
  <c r="E129" i="14"/>
  <c r="C127" i="14"/>
  <c r="I124" i="14"/>
  <c r="G122" i="14"/>
  <c r="C120" i="14"/>
  <c r="I117" i="14"/>
  <c r="G115" i="14"/>
  <c r="F113" i="14"/>
  <c r="E111" i="14"/>
  <c r="D109" i="14"/>
  <c r="C107" i="14"/>
  <c r="I102" i="14"/>
  <c r="H100" i="14"/>
  <c r="G98" i="14"/>
  <c r="E96" i="14"/>
  <c r="D94" i="14"/>
  <c r="C92" i="14"/>
  <c r="I87" i="14"/>
  <c r="H85" i="14"/>
  <c r="G83" i="14"/>
  <c r="G81" i="14"/>
  <c r="G79" i="14"/>
  <c r="G77" i="14"/>
  <c r="G75" i="14"/>
  <c r="G73" i="14"/>
  <c r="G71" i="14"/>
  <c r="G69" i="14"/>
  <c r="G67" i="14"/>
  <c r="C310" i="14"/>
  <c r="I303" i="14"/>
  <c r="C298" i="14"/>
  <c r="D292" i="14"/>
  <c r="I282" i="14"/>
  <c r="G277" i="14"/>
  <c r="I272" i="14"/>
  <c r="H267" i="14"/>
  <c r="G258" i="14"/>
  <c r="C253" i="14"/>
  <c r="C248" i="14"/>
  <c r="E243" i="14"/>
  <c r="C238" i="14"/>
  <c r="I228" i="14"/>
  <c r="I223" i="14"/>
  <c r="I218" i="14"/>
  <c r="G213" i="14"/>
  <c r="I208" i="14"/>
  <c r="H203" i="14"/>
  <c r="G199" i="14"/>
  <c r="I194" i="14"/>
  <c r="C190" i="14"/>
  <c r="H186" i="14"/>
  <c r="G182" i="14"/>
  <c r="D178" i="14"/>
  <c r="I170" i="14"/>
  <c r="E167" i="14"/>
  <c r="D163" i="14"/>
  <c r="I159" i="14"/>
  <c r="G153" i="14"/>
  <c r="G150" i="14"/>
  <c r="E147" i="14"/>
  <c r="G142" i="14"/>
  <c r="C140" i="14"/>
  <c r="I137" i="14"/>
  <c r="G135" i="14"/>
  <c r="E133" i="14"/>
  <c r="C131" i="14"/>
  <c r="I128" i="14"/>
  <c r="G126" i="14"/>
  <c r="C124" i="14"/>
  <c r="I121" i="14"/>
  <c r="G119" i="14"/>
  <c r="E117" i="14"/>
  <c r="C115" i="14"/>
  <c r="I110" i="14"/>
  <c r="H108" i="14"/>
  <c r="G106" i="14"/>
  <c r="E104" i="14"/>
  <c r="D102" i="14"/>
  <c r="C100" i="14"/>
  <c r="I95" i="14"/>
  <c r="H93" i="14"/>
  <c r="G91" i="14"/>
  <c r="F89" i="14"/>
  <c r="E87" i="14"/>
  <c r="D85" i="14"/>
  <c r="C83" i="14"/>
  <c r="C81" i="14"/>
  <c r="C79" i="14"/>
  <c r="C77" i="14"/>
  <c r="C75" i="14"/>
  <c r="C73" i="14"/>
  <c r="C71" i="14"/>
  <c r="C69" i="14"/>
  <c r="C67" i="14"/>
  <c r="C65" i="14"/>
  <c r="C63" i="14"/>
  <c r="C61" i="14"/>
  <c r="C59" i="14"/>
  <c r="C57" i="14"/>
  <c r="C55" i="14"/>
  <c r="C53" i="14"/>
  <c r="C51" i="14"/>
  <c r="C49" i="14"/>
  <c r="C47" i="14"/>
  <c r="C45" i="14"/>
  <c r="C43" i="14"/>
  <c r="C41" i="14"/>
  <c r="C39" i="14"/>
  <c r="C37" i="14"/>
  <c r="C35" i="14"/>
  <c r="C33" i="14"/>
  <c r="D31" i="14"/>
  <c r="G29" i="14"/>
  <c r="G27" i="14"/>
  <c r="H25" i="14"/>
  <c r="H23" i="14"/>
  <c r="I21" i="14"/>
  <c r="D18" i="14"/>
  <c r="F16" i="14"/>
  <c r="G14" i="14"/>
  <c r="G12" i="14"/>
  <c r="E9" i="14"/>
  <c r="F7" i="14"/>
  <c r="H5" i="14"/>
  <c r="C2" i="14"/>
  <c r="I320" i="14"/>
  <c r="H303" i="14"/>
  <c r="C292" i="14"/>
  <c r="I287" i="14"/>
  <c r="H282" i="14"/>
  <c r="E277" i="14"/>
  <c r="H272" i="14"/>
  <c r="G267" i="14"/>
  <c r="D262" i="14"/>
  <c r="C258" i="14"/>
  <c r="G223" i="14"/>
  <c r="H218" i="14"/>
  <c r="E213" i="14"/>
  <c r="H208" i="14"/>
  <c r="G203" i="14"/>
  <c r="H194" i="14"/>
  <c r="D182" i="14"/>
  <c r="C178" i="14"/>
  <c r="I174" i="14"/>
  <c r="H170" i="14"/>
  <c r="C163" i="14"/>
  <c r="H159" i="14"/>
  <c r="I156" i="14"/>
  <c r="F153" i="14"/>
  <c r="D147" i="14"/>
  <c r="I144" i="14"/>
  <c r="D142" i="14"/>
  <c r="H137" i="14"/>
  <c r="F135" i="14"/>
  <c r="D133" i="14"/>
  <c r="H128" i="14"/>
  <c r="D126" i="14"/>
  <c r="H121" i="14"/>
  <c r="F119" i="14"/>
  <c r="D117" i="14"/>
  <c r="I112" i="14"/>
  <c r="H110" i="14"/>
  <c r="G108" i="14"/>
  <c r="E106" i="14"/>
  <c r="D104" i="14"/>
  <c r="C102" i="14"/>
  <c r="I97" i="14"/>
  <c r="H95" i="14"/>
  <c r="G93" i="14"/>
  <c r="F91" i="14"/>
  <c r="E89" i="14"/>
  <c r="D87" i="14"/>
  <c r="C85" i="14"/>
  <c r="C31" i="14"/>
  <c r="F29" i="14"/>
  <c r="F27" i="14"/>
  <c r="G25" i="14"/>
  <c r="G23" i="14"/>
  <c r="H21" i="14"/>
  <c r="C18" i="14"/>
  <c r="E16" i="14"/>
  <c r="F14" i="14"/>
  <c r="F12" i="14"/>
  <c r="D9" i="14"/>
  <c r="E7" i="14"/>
  <c r="G5" i="14"/>
  <c r="I3" i="14"/>
  <c r="H320" i="14"/>
  <c r="H314" i="14"/>
  <c r="H309" i="14"/>
  <c r="E303" i="14"/>
  <c r="H297" i="14"/>
  <c r="G282" i="14"/>
  <c r="C277" i="14"/>
  <c r="C272" i="14"/>
  <c r="E267" i="14"/>
  <c r="C262" i="14"/>
  <c r="I252" i="14"/>
  <c r="I247" i="14"/>
  <c r="I242" i="14"/>
  <c r="G237" i="14"/>
  <c r="I232" i="14"/>
  <c r="H227" i="14"/>
  <c r="G218" i="14"/>
  <c r="C213" i="14"/>
  <c r="C208" i="14"/>
  <c r="E203" i="14"/>
  <c r="D198" i="14"/>
  <c r="G194" i="14"/>
  <c r="I189" i="14"/>
  <c r="H185" i="14"/>
  <c r="C182" i="14"/>
  <c r="H174" i="14"/>
  <c r="G170" i="14"/>
  <c r="G159" i="14"/>
  <c r="G156" i="14"/>
  <c r="D153" i="14"/>
  <c r="I149" i="14"/>
  <c r="C147" i="14"/>
  <c r="H144" i="14"/>
  <c r="C142" i="14"/>
  <c r="I139" i="14"/>
  <c r="G137" i="14"/>
  <c r="E135" i="14"/>
  <c r="C133" i="14"/>
  <c r="I130" i="14"/>
  <c r="G128" i="14"/>
  <c r="C126" i="14"/>
  <c r="I123" i="14"/>
  <c r="G121" i="14"/>
  <c r="E119" i="14"/>
  <c r="C117" i="14"/>
  <c r="I114" i="14"/>
  <c r="H112" i="14"/>
  <c r="G110" i="14"/>
  <c r="E108" i="14"/>
  <c r="D106" i="14"/>
  <c r="C104" i="14"/>
  <c r="I99" i="14"/>
  <c r="H97" i="14"/>
  <c r="G95" i="14"/>
  <c r="F93" i="14"/>
  <c r="E91" i="14"/>
  <c r="D89" i="14"/>
  <c r="C87" i="14"/>
  <c r="I82" i="14"/>
  <c r="I80" i="14"/>
  <c r="I78" i="14"/>
  <c r="I76" i="14"/>
  <c r="I74" i="14"/>
  <c r="I72" i="14"/>
  <c r="I70" i="14"/>
  <c r="I68" i="14"/>
  <c r="I66" i="14"/>
  <c r="I64" i="14"/>
  <c r="I62" i="14"/>
  <c r="I60" i="14"/>
  <c r="I58" i="14"/>
  <c r="I56" i="14"/>
  <c r="I54" i="14"/>
  <c r="I52" i="14"/>
  <c r="I50" i="14"/>
  <c r="I48" i="14"/>
  <c r="I46" i="14"/>
  <c r="I44" i="14"/>
  <c r="I42" i="14"/>
  <c r="I40" i="14"/>
  <c r="I38" i="14"/>
  <c r="I36" i="14"/>
  <c r="I34" i="14"/>
  <c r="I32" i="14"/>
  <c r="D326" i="14"/>
  <c r="D314" i="14"/>
  <c r="G297" i="14"/>
  <c r="G291" i="14"/>
  <c r="H286" i="14"/>
  <c r="C282" i="14"/>
  <c r="G247" i="14"/>
  <c r="H242" i="14"/>
  <c r="E237" i="14"/>
  <c r="H232" i="14"/>
  <c r="G227" i="14"/>
  <c r="D222" i="14"/>
  <c r="C218" i="14"/>
  <c r="C198" i="14"/>
  <c r="C194" i="14"/>
  <c r="H189" i="14"/>
  <c r="G185" i="14"/>
  <c r="I177" i="14"/>
  <c r="D174" i="14"/>
  <c r="C170" i="14"/>
  <c r="I165" i="14"/>
  <c r="I162" i="14"/>
  <c r="F159" i="14"/>
  <c r="C153" i="14"/>
  <c r="H149" i="14"/>
  <c r="G144" i="14"/>
  <c r="H139" i="14"/>
  <c r="F137" i="14"/>
  <c r="D135" i="14"/>
  <c r="H130" i="14"/>
  <c r="D128" i="14"/>
  <c r="H123" i="14"/>
  <c r="F121" i="14"/>
  <c r="D119" i="14"/>
  <c r="H114" i="14"/>
  <c r="G112" i="14"/>
  <c r="E110" i="14"/>
  <c r="D108" i="14"/>
  <c r="C106" i="14"/>
  <c r="I101" i="14"/>
  <c r="H99" i="14"/>
  <c r="G97" i="14"/>
  <c r="F95" i="14"/>
  <c r="E93" i="14"/>
  <c r="D91" i="14"/>
  <c r="C89" i="14"/>
  <c r="I84" i="14"/>
  <c r="H82" i="14"/>
  <c r="H80" i="14"/>
  <c r="H78" i="14"/>
  <c r="H76" i="14"/>
  <c r="H74" i="14"/>
  <c r="H72" i="14"/>
  <c r="H70" i="14"/>
  <c r="H68" i="14"/>
  <c r="H66" i="14"/>
  <c r="H64" i="14"/>
  <c r="H62" i="14"/>
  <c r="H60" i="14"/>
  <c r="H58" i="14"/>
  <c r="H56" i="14"/>
  <c r="H54" i="14"/>
  <c r="H52" i="14"/>
  <c r="H50" i="14"/>
  <c r="H48" i="14"/>
  <c r="H46" i="14"/>
  <c r="H44" i="14"/>
  <c r="H42" i="14"/>
  <c r="H40" i="14"/>
  <c r="H38" i="14"/>
  <c r="H36" i="14"/>
  <c r="H34" i="14"/>
  <c r="H32" i="14"/>
  <c r="C326" i="14"/>
  <c r="I319" i="14"/>
  <c r="C314" i="14"/>
  <c r="C308" i="14"/>
  <c r="E297" i="14"/>
  <c r="E291" i="14"/>
  <c r="D286" i="14"/>
  <c r="I276" i="14"/>
  <c r="I271" i="14"/>
  <c r="I266" i="14"/>
  <c r="G261" i="14"/>
  <c r="I256" i="14"/>
  <c r="H251" i="14"/>
  <c r="G242" i="14"/>
  <c r="C237" i="14"/>
  <c r="C232" i="14"/>
  <c r="E227" i="14"/>
  <c r="C222" i="14"/>
  <c r="I212" i="14"/>
  <c r="I207" i="14"/>
  <c r="I202" i="14"/>
  <c r="G189" i="14"/>
  <c r="F185" i="14"/>
  <c r="H181" i="14"/>
  <c r="G177" i="14"/>
  <c r="H165" i="14"/>
  <c r="G162" i="14"/>
  <c r="D159" i="14"/>
  <c r="I155" i="14"/>
  <c r="G149" i="14"/>
  <c r="I146" i="14"/>
  <c r="C144" i="14"/>
  <c r="I141" i="14"/>
  <c r="G139" i="14"/>
  <c r="E137" i="14"/>
  <c r="C135" i="14"/>
  <c r="I132" i="14"/>
  <c r="G130" i="14"/>
  <c r="C128" i="14"/>
  <c r="I125" i="14"/>
  <c r="G123" i="14"/>
  <c r="E121" i="14"/>
  <c r="C119" i="14"/>
  <c r="I116" i="14"/>
  <c r="G114" i="14"/>
  <c r="E112" i="14"/>
  <c r="D110" i="14"/>
  <c r="C108" i="14"/>
  <c r="H319" i="14"/>
  <c r="I301" i="14"/>
  <c r="C291" i="14"/>
  <c r="C286" i="14"/>
  <c r="G271" i="14"/>
  <c r="H266" i="14"/>
  <c r="E261" i="14"/>
  <c r="H256" i="14"/>
  <c r="G251" i="14"/>
  <c r="D246" i="14"/>
  <c r="C242" i="14"/>
  <c r="G207" i="14"/>
  <c r="H202" i="14"/>
  <c r="H197" i="14"/>
  <c r="F189" i="14"/>
  <c r="E185" i="14"/>
  <c r="F177" i="14"/>
  <c r="F173" i="14"/>
  <c r="I169" i="14"/>
  <c r="G165" i="14"/>
  <c r="C159" i="14"/>
  <c r="H155" i="14"/>
  <c r="I152" i="14"/>
  <c r="F149" i="14"/>
  <c r="H146" i="14"/>
  <c r="H141" i="14"/>
  <c r="F139" i="14"/>
  <c r="D137" i="14"/>
  <c r="H132" i="14"/>
  <c r="D130" i="14"/>
  <c r="H125" i="14"/>
  <c r="F123" i="14"/>
  <c r="D121" i="14"/>
  <c r="H116" i="14"/>
  <c r="E114" i="14"/>
  <c r="D112" i="14"/>
  <c r="C110" i="14"/>
  <c r="I105" i="14"/>
  <c r="H103" i="14"/>
  <c r="G101" i="14"/>
  <c r="F99" i="14"/>
  <c r="E97" i="14"/>
  <c r="D95" i="14"/>
  <c r="C93" i="14"/>
  <c r="H325" i="14"/>
  <c r="E319" i="14"/>
  <c r="H313" i="14"/>
  <c r="I307" i="14"/>
  <c r="H301" i="14"/>
  <c r="I296" i="14"/>
  <c r="I280" i="14"/>
  <c r="H275" i="14"/>
  <c r="G266" i="14"/>
  <c r="C261" i="14"/>
  <c r="C256" i="14"/>
  <c r="E251" i="14"/>
  <c r="C246" i="14"/>
  <c r="I236" i="14"/>
  <c r="I231" i="14"/>
  <c r="I226" i="14"/>
  <c r="G221" i="14"/>
  <c r="I216" i="14"/>
  <c r="H211" i="14"/>
  <c r="G202" i="14"/>
  <c r="G197" i="14"/>
  <c r="I192" i="14"/>
  <c r="C189" i="14"/>
  <c r="I180" i="14"/>
  <c r="E177" i="14"/>
  <c r="E173" i="14"/>
  <c r="H169" i="14"/>
  <c r="E165" i="14"/>
  <c r="I161" i="14"/>
  <c r="G155" i="14"/>
  <c r="G152" i="14"/>
  <c r="D149" i="14"/>
  <c r="G146" i="14"/>
  <c r="I143" i="14"/>
  <c r="G141" i="14"/>
  <c r="E139" i="14"/>
  <c r="C137" i="14"/>
  <c r="I134" i="14"/>
  <c r="G132" i="14"/>
  <c r="C130" i="14"/>
  <c r="I127" i="14"/>
  <c r="G125" i="14"/>
  <c r="E123" i="14"/>
  <c r="C121" i="14"/>
  <c r="I118" i="14"/>
  <c r="G116" i="14"/>
  <c r="D114" i="14"/>
  <c r="C112" i="14"/>
  <c r="I107" i="14"/>
  <c r="H105" i="14"/>
  <c r="G103" i="14"/>
  <c r="I12" i="14"/>
  <c r="C15" i="14"/>
  <c r="C17" i="14"/>
  <c r="C19" i="14"/>
  <c r="C23" i="14"/>
  <c r="E25" i="14"/>
  <c r="H27" i="14"/>
  <c r="C32" i="14"/>
  <c r="G40" i="14"/>
  <c r="G43" i="14"/>
  <c r="F46" i="14"/>
  <c r="F49" i="14"/>
  <c r="E52" i="14"/>
  <c r="E55" i="14"/>
  <c r="D58" i="14"/>
  <c r="D61" i="14"/>
  <c r="C64" i="14"/>
  <c r="D70" i="14"/>
  <c r="E73" i="14"/>
  <c r="F76" i="14"/>
  <c r="D86" i="14"/>
  <c r="G89" i="14"/>
  <c r="D97" i="14"/>
  <c r="C101" i="14"/>
  <c r="H104" i="14"/>
  <c r="C109" i="14"/>
  <c r="H118" i="14"/>
  <c r="G124" i="14"/>
  <c r="D129" i="14"/>
  <c r="D134" i="14"/>
  <c r="I150" i="14"/>
  <c r="C157" i="14"/>
  <c r="F163" i="14"/>
  <c r="I184" i="14"/>
  <c r="H192" i="14"/>
  <c r="G211" i="14"/>
  <c r="C229" i="14"/>
  <c r="G245" i="14"/>
  <c r="G283" i="14"/>
  <c r="C3" i="14"/>
  <c r="C9" i="14"/>
  <c r="D15" i="14"/>
  <c r="D17" i="14"/>
  <c r="D19" i="14"/>
  <c r="C21" i="14"/>
  <c r="D23" i="14"/>
  <c r="F25" i="14"/>
  <c r="I27" i="14"/>
  <c r="C30" i="14"/>
  <c r="D32" i="14"/>
  <c r="D35" i="14"/>
  <c r="C38" i="14"/>
  <c r="G46" i="14"/>
  <c r="G49" i="14"/>
  <c r="F52" i="14"/>
  <c r="F55" i="14"/>
  <c r="E58" i="14"/>
  <c r="E61" i="14"/>
  <c r="D64" i="14"/>
  <c r="D67" i="14"/>
  <c r="E70" i="14"/>
  <c r="F73" i="14"/>
  <c r="G76" i="14"/>
  <c r="C80" i="14"/>
  <c r="D83" i="14"/>
  <c r="E86" i="14"/>
  <c r="H89" i="14"/>
  <c r="D93" i="14"/>
  <c r="F97" i="14"/>
  <c r="D101" i="14"/>
  <c r="I104" i="14"/>
  <c r="G109" i="14"/>
  <c r="C114" i="14"/>
  <c r="H124" i="14"/>
  <c r="H129" i="14"/>
  <c r="G134" i="14"/>
  <c r="D140" i="14"/>
  <c r="C145" i="14"/>
  <c r="D157" i="14"/>
  <c r="G163" i="14"/>
  <c r="C202" i="14"/>
  <c r="C221" i="14"/>
  <c r="E229" i="14"/>
  <c r="G255" i="14"/>
  <c r="E275" i="14"/>
  <c r="G301" i="14"/>
  <c r="E311" i="14"/>
  <c r="N17" i="17"/>
  <c r="N15" i="17"/>
  <c r="N20" i="17"/>
  <c r="N19" i="17"/>
  <c r="N16" i="15"/>
  <c r="N19" i="15"/>
  <c r="N15" i="15"/>
  <c r="N20" i="15"/>
  <c r="N17" i="15"/>
  <c r="N15" i="16"/>
  <c r="N19" i="19"/>
  <c r="N17" i="19"/>
  <c r="N15" i="19"/>
  <c r="N20" i="19"/>
  <c r="N21" i="19"/>
  <c r="N19" i="18"/>
  <c r="N17" i="18"/>
  <c r="N15" i="18"/>
  <c r="N20" i="18"/>
  <c r="N21" i="18"/>
  <c r="N21" i="20"/>
  <c r="N16" i="16"/>
  <c r="N21" i="16"/>
  <c r="N19" i="16"/>
  <c r="N16" i="21"/>
  <c r="N16" i="20"/>
  <c r="N20" i="21"/>
  <c r="N15" i="21"/>
  <c r="N15" i="20"/>
  <c r="N17" i="21"/>
  <c r="N17" i="20"/>
  <c r="N19" i="21"/>
  <c r="N19" i="20"/>
  <c r="N19" i="14" l="1"/>
  <c r="N20" i="14"/>
  <c r="N16" i="14"/>
  <c r="N17" i="14"/>
  <c r="N15" i="14"/>
  <c r="N21" i="14"/>
  <c r="B12" i="4" l="1"/>
  <c r="B13" i="4" s="1"/>
  <c r="F4" i="11"/>
  <c r="F7" i="11"/>
  <c r="F6" i="11"/>
  <c r="F5" i="11"/>
  <c r="F4" i="10"/>
  <c r="F7" i="10"/>
  <c r="F6" i="10"/>
  <c r="F5" i="10"/>
  <c r="F7" i="9"/>
  <c r="F6" i="9"/>
  <c r="F5" i="9"/>
  <c r="F4" i="9"/>
  <c r="F7" i="7"/>
  <c r="F6" i="7"/>
  <c r="F5" i="7"/>
  <c r="F4" i="7"/>
  <c r="F7" i="6"/>
  <c r="F4" i="6"/>
  <c r="F4" i="5"/>
  <c r="F7" i="8"/>
  <c r="J24" i="4" l="1"/>
  <c r="I24" i="4"/>
  <c r="B16" i="4" l="1"/>
  <c r="B18" i="4" s="1"/>
  <c r="B15" i="4"/>
  <c r="B17" i="4" s="1"/>
  <c r="F4" i="8"/>
  <c r="F6" i="8"/>
  <c r="F5" i="8"/>
  <c r="F5" i="12" l="1"/>
  <c r="E13" i="4" s="1"/>
  <c r="F14" i="12"/>
  <c r="F13" i="12"/>
  <c r="F4" i="12"/>
  <c r="I13" i="4" s="1"/>
  <c r="F8" i="12"/>
  <c r="F7" i="12"/>
  <c r="F6" i="12"/>
  <c r="F13" i="4" s="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8" i="1"/>
  <c r="F7" i="5"/>
  <c r="F6" i="4"/>
  <c r="F12" i="4"/>
  <c r="F10" i="4"/>
  <c r="E6" i="4"/>
  <c r="F11" i="4"/>
  <c r="F9" i="4"/>
  <c r="F6" i="6"/>
  <c r="F8" i="4" s="1"/>
  <c r="F5" i="6"/>
  <c r="F6" i="5"/>
  <c r="F7" i="4" s="1"/>
  <c r="F5" i="5"/>
  <c r="R6" i="1"/>
  <c r="U6" i="1"/>
  <c r="X6" i="1"/>
  <c r="AA6" i="1"/>
  <c r="AD6" i="1"/>
  <c r="AG6" i="1"/>
  <c r="O6"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9" i="1"/>
  <c r="C10" i="1"/>
  <c r="C11" i="1"/>
  <c r="C12" i="1"/>
  <c r="H8" i="1"/>
  <c r="G8" i="1"/>
  <c r="F8" i="1"/>
  <c r="I8" i="1"/>
  <c r="E8" i="1"/>
  <c r="D8" i="1"/>
  <c r="C8" i="1"/>
  <c r="E12" i="4" l="1"/>
  <c r="E11" i="4"/>
  <c r="E10" i="4"/>
  <c r="E9" i="4"/>
  <c r="E8" i="4"/>
  <c r="E7" i="4"/>
  <c r="F9" i="12"/>
  <c r="Q6" i="1"/>
  <c r="AC6" i="1"/>
  <c r="W6" i="1"/>
  <c r="AI6" i="1"/>
  <c r="T6" i="1"/>
  <c r="Z6" i="1"/>
  <c r="AF6" i="1"/>
</calcChain>
</file>

<file path=xl/sharedStrings.xml><?xml version="1.0" encoding="utf-8"?>
<sst xmlns="http://schemas.openxmlformats.org/spreadsheetml/2006/main" count="1506" uniqueCount="182">
  <si>
    <t>53ml of Ceteareth-25 per liter of color agent</t>
  </si>
  <si>
    <t>Batch Number</t>
  </si>
  <si>
    <t>Mean</t>
  </si>
  <si>
    <t>Standard Deviation</t>
  </si>
  <si>
    <t xml:space="preserve">Sample Size </t>
  </si>
  <si>
    <t>Lower Bound (95%)</t>
  </si>
  <si>
    <t>Upper Bound (95%)</t>
  </si>
  <si>
    <t>36H401</t>
  </si>
  <si>
    <t>n</t>
  </si>
  <si>
    <t>36P119</t>
  </si>
  <si>
    <t>x-bar</t>
  </si>
  <si>
    <t>37A124</t>
  </si>
  <si>
    <t>sigma</t>
  </si>
  <si>
    <t>38M618</t>
  </si>
  <si>
    <t>confidence level</t>
  </si>
  <si>
    <t>40D096</t>
  </si>
  <si>
    <t>alpha</t>
  </si>
  <si>
    <t>41L739</t>
  </si>
  <si>
    <t>42V425</t>
  </si>
  <si>
    <t>Lower Bound</t>
  </si>
  <si>
    <t>Upper Bound</t>
  </si>
  <si>
    <t>SKU Description</t>
  </si>
  <si>
    <t>Production Date</t>
  </si>
  <si>
    <t>Production Volume (Boxes)</t>
  </si>
  <si>
    <t>In Quarantine Room (Boxes)</t>
  </si>
  <si>
    <t>Product Number ID's</t>
  </si>
  <si>
    <t>Koleston Red (#54.7)</t>
  </si>
  <si>
    <t>22P812</t>
  </si>
  <si>
    <t>0282-0603</t>
  </si>
  <si>
    <t>22U541</t>
  </si>
  <si>
    <t>0774-0961</t>
  </si>
  <si>
    <t>23J771</t>
  </si>
  <si>
    <t>2068-2203</t>
  </si>
  <si>
    <t>27Y920</t>
  </si>
  <si>
    <t>1231-1489</t>
  </si>
  <si>
    <t>0001-0281</t>
  </si>
  <si>
    <t>1652-1852</t>
  </si>
  <si>
    <t>0962-1097</t>
  </si>
  <si>
    <t>2204-2500</t>
  </si>
  <si>
    <t>1853-2067</t>
  </si>
  <si>
    <t>0604-0773</t>
  </si>
  <si>
    <t>1490-1651</t>
  </si>
  <si>
    <t>44T787</t>
  </si>
  <si>
    <t>1098-1230</t>
  </si>
  <si>
    <t>Totals</t>
  </si>
  <si>
    <t> </t>
  </si>
  <si>
    <t>RANDOMIZED</t>
  </si>
  <si>
    <t>CHEMICAL SAMPLE</t>
  </si>
  <si>
    <t>DONE</t>
  </si>
  <si>
    <t>Defective</t>
  </si>
  <si>
    <t>4IL739</t>
  </si>
  <si>
    <t>chemical (ml)</t>
  </si>
  <si>
    <t>ID</t>
  </si>
  <si>
    <t>Concentration (ml)</t>
  </si>
  <si>
    <t>Sample St. Dev</t>
  </si>
  <si>
    <t>Min</t>
  </si>
  <si>
    <t>Max</t>
  </si>
  <si>
    <t>Range</t>
  </si>
  <si>
    <t>Sample Size</t>
  </si>
  <si>
    <t>Skeweness</t>
  </si>
  <si>
    <t>Kurtosis</t>
  </si>
  <si>
    <t>Random Number</t>
  </si>
  <si>
    <t>Chemical (ML)</t>
  </si>
  <si>
    <t>Sample size</t>
  </si>
  <si>
    <t>38M168</t>
  </si>
  <si>
    <t>Selected batches for the analysis</t>
  </si>
  <si>
    <t>Perentage</t>
  </si>
  <si>
    <t>Allocation distribution</t>
  </si>
  <si>
    <t>Below is the information available for statistical analysis</t>
  </si>
  <si>
    <t>Raw Data:</t>
  </si>
  <si>
    <t>Sampling Plan:</t>
  </si>
  <si>
    <t>Below is the size of all samples selected for this analysis</t>
  </si>
  <si>
    <t>Defective Threshold</t>
  </si>
  <si>
    <t>ml</t>
  </si>
  <si>
    <t>The sample sizes where calculated by following the Minimum Gold Standard by Population Distribution</t>
  </si>
  <si>
    <t>Chemical Per Sample:</t>
  </si>
  <si>
    <t>Random numbers where generated in order to select each sample</t>
  </si>
  <si>
    <t>No. of Defectives</t>
  </si>
  <si>
    <t>Total Sample:</t>
  </si>
  <si>
    <t>Below are the specific characteristics of each sample that was taken</t>
  </si>
  <si>
    <t>Below are the descriptive statistics of the whole sample</t>
  </si>
  <si>
    <t>Batch 36H401:</t>
  </si>
  <si>
    <t>Below are the samples that where taken for batch 36H401</t>
  </si>
  <si>
    <t>Batch 36P119:</t>
  </si>
  <si>
    <t>Below are the samples that where taken for batch 36P119</t>
  </si>
  <si>
    <t>Below are the samples that where taken for batch 37A124</t>
  </si>
  <si>
    <t>Batch 37A124:</t>
  </si>
  <si>
    <t>Batch 38M618:</t>
  </si>
  <si>
    <t>Below are the samples that where taken for batch 38M618</t>
  </si>
  <si>
    <t>Batch 40D096:</t>
  </si>
  <si>
    <t>Below are the samples that where taken for batch 40D096</t>
  </si>
  <si>
    <t>Batch 4IL739:</t>
  </si>
  <si>
    <t>Below are the samples that where taken for batch 4IL739</t>
  </si>
  <si>
    <t>General Summary</t>
  </si>
  <si>
    <t>General data</t>
  </si>
  <si>
    <t>Population mean</t>
  </si>
  <si>
    <t>Estimated date</t>
  </si>
  <si>
    <t>Months passed since defecitve batch was on the market</t>
  </si>
  <si>
    <t>Estimated 36H401 production size to this date</t>
  </si>
  <si>
    <t>Total shelf life of the product (months)</t>
  </si>
  <si>
    <t>Remaining shelf life (months)</t>
  </si>
  <si>
    <t>Total cost of recall the 10,000,000 units (USD)</t>
  </si>
  <si>
    <t>Cost per product recall (USD/bottle)</t>
  </si>
  <si>
    <t>Percentage of defective products in the 36H401 batch</t>
  </si>
  <si>
    <t>Cost to recall unsold portion of the 36H401 batch (USD)</t>
  </si>
  <si>
    <t>Estimated defective units still in the market (bottle)</t>
  </si>
  <si>
    <t>36H401 Production Size (defective batch)</t>
  </si>
  <si>
    <t>Population std dev</t>
  </si>
  <si>
    <t>Some values inside sample that are outliers, however, the values are still in the safe zone where even with 55.11 ml per liter the color will not become black for most samples.</t>
  </si>
  <si>
    <t>Confidence interval solution</t>
  </si>
  <si>
    <t>Standard dev</t>
  </si>
  <si>
    <t>Below is general information employed for the final redomendation and the confidence intervals</t>
  </si>
  <si>
    <t>All</t>
  </si>
  <si>
    <t>(ml)</t>
  </si>
  <si>
    <t>Control Line (Mean)</t>
  </si>
  <si>
    <t xml:space="preserve">UCL </t>
  </si>
  <si>
    <t>LCL (-3sigma)</t>
  </si>
  <si>
    <t>(+2sigma)</t>
  </si>
  <si>
    <t>(-2sigma)</t>
  </si>
  <si>
    <t>(+1sigma)</t>
  </si>
  <si>
    <t>(-1sigma)</t>
  </si>
  <si>
    <t>Is it?</t>
  </si>
  <si>
    <t>OK</t>
  </si>
  <si>
    <t>St. Dev</t>
  </si>
  <si>
    <t>sdtev 1</t>
  </si>
  <si>
    <t>sdtev * 2</t>
  </si>
  <si>
    <t>sdtev * 3</t>
  </si>
  <si>
    <t>"+3sigma"</t>
  </si>
  <si>
    <t>"+2sigma"</t>
  </si>
  <si>
    <t>"+1sigma"</t>
  </si>
  <si>
    <t>"-1sigma"</t>
  </si>
  <si>
    <t>"-2sigma"</t>
  </si>
  <si>
    <t>"-3sigma"</t>
  </si>
  <si>
    <t>Defectives</t>
  </si>
  <si>
    <t>Danger Zone</t>
  </si>
  <si>
    <t>LCL</t>
  </si>
  <si>
    <t>UCL (+3sigma)</t>
  </si>
  <si>
    <t>Procter and Gamble (P&amp;G)</t>
  </si>
  <si>
    <t>Koleston Red #54.7</t>
  </si>
  <si>
    <t xml:space="preserve">Recommendation for No Recall Report </t>
  </si>
  <si>
    <t>Evaluated as of Jan 2022</t>
  </si>
  <si>
    <t xml:space="preserve">Evaluated by:
Thaly Margarita Ramirez  Cantillo (Brand Manager) 
Gabriel Herrera (Marketing Director) 
Clarisse Andrea Lim (Plant Director) 
Ali Seif Elislam Guenez  (Intern - Manufacturing)  </t>
  </si>
  <si>
    <t>x</t>
  </si>
  <si>
    <t xml:space="preserve"> </t>
  </si>
  <si>
    <t>Type of alternative hypothesis</t>
  </si>
  <si>
    <t>One-tailed - less than</t>
  </si>
  <si>
    <t>Hypothesized mean</t>
  </si>
  <si>
    <t>Sample mean</t>
  </si>
  <si>
    <t>Sample standard deviation</t>
  </si>
  <si>
    <t>Standard error of mean</t>
  </si>
  <si>
    <t>Test statistic (t distribution)</t>
  </si>
  <si>
    <t>Degrees of freedom</t>
  </si>
  <si>
    <t>p-value</t>
  </si>
  <si>
    <t>Ha</t>
  </si>
  <si>
    <t>Ho</t>
  </si>
  <si>
    <t xml:space="preserve">"&lt;55.7, do not make a recall" </t>
  </si>
  <si>
    <t>"=&gt;55.7 make a recall"</t>
  </si>
  <si>
    <t>Contents</t>
  </si>
  <si>
    <t>Raw Data</t>
  </si>
  <si>
    <t>Sampling Plan</t>
  </si>
  <si>
    <t>Chemical per Sample</t>
  </si>
  <si>
    <t>Total Sample</t>
  </si>
  <si>
    <t>Batch 36H401</t>
  </si>
  <si>
    <t>Batch 36P119</t>
  </si>
  <si>
    <t>Batch 37A124</t>
  </si>
  <si>
    <t>Batch 38M618</t>
  </si>
  <si>
    <t>Batch 40D096</t>
  </si>
  <si>
    <t>Batch 4IL739</t>
  </si>
  <si>
    <t>Batch 42V425</t>
  </si>
  <si>
    <t>Summary Report &amp; Confidence Intervals</t>
  </si>
  <si>
    <t>Sample Control Chart</t>
  </si>
  <si>
    <t>Batch 36H401 Control Chart</t>
  </si>
  <si>
    <t>Batch 36P119 Control Chart</t>
  </si>
  <si>
    <t>Batch 37A124 Control Chart</t>
  </si>
  <si>
    <t>Batch 38M618 Control Chart</t>
  </si>
  <si>
    <t>Batch 40D096 Control Chart</t>
  </si>
  <si>
    <t>Batch 4IL739 Control Chart</t>
  </si>
  <si>
    <t>Batch 42V425 Control Chart</t>
  </si>
  <si>
    <t>Table 3. Hypothesis test for population mean</t>
  </si>
  <si>
    <t>Table 1. Batches information</t>
  </si>
  <si>
    <t xml:space="preserve">Table 2. Confidence intervals </t>
  </si>
  <si>
    <t>Unified sample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</si>
</sst>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quot;$&quot;#,##0.00"/>
    <numFmt numFmtId="166" formatCode="_(* #,##0_);_(* \(#,##0\);_(* &quot;-&quot;??_);_(@_)"/>
  </numFmts>
  <fonts count="20" x14ac:knownFonts="1">
    <font>
      <sz val="11"/>
      <color theme="1"/>
      <name val="Calibri"/>
      <family val="2"/>
      <scheme val="minor"/>
    </font>
    <font>
      <sz val="11"/>
      <name val="Trebuchet MS"/>
      <family val="2"/>
    </font>
    <font>
      <sz val="12"/>
      <color theme="1"/>
      <name val="Times New Roman"/>
      <family val="1"/>
    </font>
    <font>
      <b/>
      <sz val="11"/>
      <color theme="1"/>
      <name val="Calibri"/>
      <family val="2"/>
      <scheme val="minor"/>
    </font>
    <font>
      <sz val="11"/>
      <color theme="1"/>
      <name val="Times New Roman"/>
      <family val="1"/>
    </font>
    <font>
      <b/>
      <sz val="14"/>
      <color theme="1"/>
      <name val="Times New Roman"/>
      <family val="1"/>
    </font>
    <font>
      <b/>
      <sz val="11"/>
      <color theme="1"/>
      <name val="Times New Roman"/>
      <family val="1"/>
    </font>
    <font>
      <i/>
      <sz val="11"/>
      <color theme="1"/>
      <name val="Times New Roman"/>
      <family val="1"/>
    </font>
    <font>
      <sz val="11"/>
      <name val="Times New Roman"/>
      <family val="1"/>
    </font>
    <font>
      <b/>
      <sz val="11"/>
      <name val="Times New Roman"/>
      <family val="1"/>
    </font>
    <font>
      <sz val="11"/>
      <color rgb="FF000000"/>
      <name val="Times New Roman"/>
      <family val="1"/>
    </font>
    <font>
      <sz val="10"/>
      <color rgb="FF000000"/>
      <name val="Times New Roman"/>
      <family val="1"/>
    </font>
    <font>
      <b/>
      <sz val="11"/>
      <color rgb="FF000000"/>
      <name val="Times New Roman"/>
      <family val="1"/>
    </font>
    <font>
      <sz val="11"/>
      <color theme="1"/>
      <name val="Calibri"/>
      <family val="2"/>
      <scheme val="minor"/>
    </font>
    <font>
      <sz val="11"/>
      <color theme="0"/>
      <name val="Calibri"/>
      <family val="2"/>
      <scheme val="minor"/>
    </font>
    <font>
      <b/>
      <sz val="11"/>
      <color theme="1"/>
      <name val="Gill Sans MT"/>
      <family val="2"/>
    </font>
    <font>
      <b/>
      <i/>
      <sz val="11"/>
      <color rgb="FF000000"/>
      <name val="Times New Roman"/>
      <family val="1"/>
    </font>
    <font>
      <b/>
      <sz val="16"/>
      <color theme="1"/>
      <name val="Times New Roman"/>
      <family val="1"/>
    </font>
    <font>
      <u/>
      <sz val="11"/>
      <color theme="10"/>
      <name val="Calibri"/>
      <family val="2"/>
      <scheme val="minor"/>
    </font>
    <font>
      <sz val="18"/>
      <color theme="1"/>
      <name val="Times New Roman"/>
      <family val="1"/>
    </font>
  </fonts>
  <fills count="7">
    <fill>
      <patternFill patternType="none"/>
    </fill>
    <fill>
      <patternFill patternType="gray125"/>
    </fill>
    <fill>
      <patternFill patternType="solid">
        <fgColor theme="4" tint="0.79998168889431442"/>
        <bgColor indexed="64"/>
      </patternFill>
    </fill>
    <fill>
      <patternFill patternType="solid">
        <fgColor rgb="FFFCE4D6"/>
        <bgColor indexed="64"/>
      </patternFill>
    </fill>
    <fill>
      <patternFill patternType="solid">
        <fgColor theme="7" tint="0.79998168889431442"/>
        <bgColor indexed="64"/>
      </patternFill>
    </fill>
    <fill>
      <patternFill patternType="solid">
        <fgColor rgb="FFFFFFFF"/>
        <bgColor indexed="64"/>
      </patternFill>
    </fill>
    <fill>
      <patternFill patternType="solid">
        <fgColor theme="0"/>
        <bgColor indexed="64"/>
      </patternFill>
    </fill>
  </fills>
  <borders count="55">
    <border>
      <left/>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top style="thin">
        <color indexed="64"/>
      </top>
      <bottom style="double">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bottom style="medium">
        <color indexed="64"/>
      </bottom>
      <diagonal/>
    </border>
    <border>
      <left style="thin">
        <color indexed="64"/>
      </left>
      <right/>
      <top style="medium">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rgb="FF000000"/>
      </bottom>
      <diagonal/>
    </border>
    <border>
      <left/>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indexed="64"/>
      </left>
      <right style="medium">
        <color indexed="64"/>
      </right>
      <top style="medium">
        <color indexed="64"/>
      </top>
      <bottom style="medium">
        <color indexed="64"/>
      </bottom>
      <diagonal/>
    </border>
    <border>
      <left/>
      <right/>
      <top style="double">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double">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3">
    <xf numFmtId="0" fontId="0" fillId="0" borderId="0"/>
    <xf numFmtId="9" fontId="13" fillId="0" borderId="0" applyFont="0" applyFill="0" applyBorder="0" applyAlignment="0" applyProtection="0"/>
    <xf numFmtId="0" fontId="18" fillId="0" borderId="0" applyNumberFormat="0" applyFill="0" applyBorder="0" applyAlignment="0" applyProtection="0"/>
  </cellStyleXfs>
  <cellXfs count="198">
    <xf numFmtId="0" fontId="0" fillId="0" borderId="0" xfId="0"/>
    <xf numFmtId="0" fontId="2" fillId="0" borderId="0" xfId="0" applyFont="1"/>
    <xf numFmtId="14" fontId="0" fillId="0" borderId="0" xfId="0" applyNumberFormat="1"/>
    <xf numFmtId="0" fontId="4" fillId="0" borderId="0" xfId="0" applyFont="1"/>
    <xf numFmtId="0" fontId="4" fillId="0" borderId="1" xfId="0" applyFont="1" applyBorder="1"/>
    <xf numFmtId="0" fontId="5" fillId="0" borderId="0" xfId="0" applyFont="1"/>
    <xf numFmtId="0" fontId="6" fillId="0" borderId="0" xfId="0" applyFont="1"/>
    <xf numFmtId="0" fontId="1" fillId="0" borderId="0" xfId="0" applyFont="1" applyAlignment="1">
      <alignment wrapText="1"/>
    </xf>
    <xf numFmtId="0" fontId="10" fillId="0" borderId="0" xfId="0" applyFont="1"/>
    <xf numFmtId="0" fontId="8" fillId="0" borderId="0" xfId="0" applyFont="1" applyAlignment="1">
      <alignment wrapText="1"/>
    </xf>
    <xf numFmtId="14" fontId="8" fillId="0" borderId="0" xfId="0" applyNumberFormat="1" applyFont="1" applyAlignment="1">
      <alignment wrapText="1"/>
    </xf>
    <xf numFmtId="3" fontId="10" fillId="0" borderId="0" xfId="0" applyNumberFormat="1" applyFont="1"/>
    <xf numFmtId="0" fontId="11" fillId="0" borderId="0" xfId="0" applyFont="1" applyAlignment="1">
      <alignment wrapText="1"/>
    </xf>
    <xf numFmtId="164" fontId="2" fillId="0" borderId="0" xfId="0" applyNumberFormat="1" applyFont="1"/>
    <xf numFmtId="166" fontId="2" fillId="0" borderId="0" xfId="0" applyNumberFormat="1" applyFont="1"/>
    <xf numFmtId="3" fontId="2" fillId="0" borderId="0" xfId="0" applyNumberFormat="1" applyFont="1"/>
    <xf numFmtId="0" fontId="4" fillId="0" borderId="0" xfId="0" applyFont="1" applyAlignment="1">
      <alignment horizontal="center"/>
    </xf>
    <xf numFmtId="0" fontId="9" fillId="0" borderId="5" xfId="0" applyFont="1" applyBorder="1" applyAlignment="1">
      <alignment wrapText="1"/>
    </xf>
    <xf numFmtId="14" fontId="9" fillId="0" borderId="5" xfId="0" applyNumberFormat="1" applyFont="1" applyBorder="1" applyAlignment="1">
      <alignment wrapText="1"/>
    </xf>
    <xf numFmtId="14" fontId="9" fillId="0" borderId="7" xfId="0" applyNumberFormat="1" applyFont="1" applyBorder="1" applyAlignment="1">
      <alignment wrapText="1"/>
    </xf>
    <xf numFmtId="3" fontId="12" fillId="0" borderId="8" xfId="0" applyNumberFormat="1" applyFont="1" applyBorder="1"/>
    <xf numFmtId="0" fontId="11" fillId="0" borderId="9" xfId="0" applyFont="1" applyBorder="1" applyAlignment="1">
      <alignment wrapText="1"/>
    </xf>
    <xf numFmtId="0" fontId="8" fillId="3" borderId="6" xfId="0" applyFont="1" applyFill="1" applyBorder="1" applyAlignment="1">
      <alignment wrapText="1"/>
    </xf>
    <xf numFmtId="0" fontId="3" fillId="0" borderId="6" xfId="0" applyFont="1" applyBorder="1"/>
    <xf numFmtId="0" fontId="10" fillId="3" borderId="10" xfId="0" applyFont="1" applyFill="1" applyBorder="1"/>
    <xf numFmtId="0" fontId="8" fillId="3" borderId="11" xfId="0" applyFont="1" applyFill="1" applyBorder="1" applyAlignment="1">
      <alignment wrapText="1"/>
    </xf>
    <xf numFmtId="14" fontId="8" fillId="3" borderId="11" xfId="0" applyNumberFormat="1" applyFont="1" applyFill="1" applyBorder="1" applyAlignment="1">
      <alignment wrapText="1"/>
    </xf>
    <xf numFmtId="3" fontId="10" fillId="3" borderId="11" xfId="0" applyNumberFormat="1" applyFont="1" applyFill="1" applyBorder="1"/>
    <xf numFmtId="0" fontId="10" fillId="3" borderId="11" xfId="0" applyFont="1" applyFill="1" applyBorder="1"/>
    <xf numFmtId="0" fontId="8" fillId="3" borderId="12" xfId="0" applyFont="1" applyFill="1" applyBorder="1" applyAlignment="1">
      <alignment wrapText="1"/>
    </xf>
    <xf numFmtId="0" fontId="10" fillId="3" borderId="13" xfId="0" applyFont="1" applyFill="1" applyBorder="1"/>
    <xf numFmtId="0" fontId="8" fillId="3" borderId="0" xfId="0" applyFont="1" applyFill="1" applyAlignment="1">
      <alignment wrapText="1"/>
    </xf>
    <xf numFmtId="14" fontId="8" fillId="3" borderId="0" xfId="0" applyNumberFormat="1" applyFont="1" applyFill="1" applyAlignment="1">
      <alignment wrapText="1"/>
    </xf>
    <xf numFmtId="3" fontId="10" fillId="3" borderId="0" xfId="0" applyNumberFormat="1" applyFont="1" applyFill="1"/>
    <xf numFmtId="0" fontId="10" fillId="3" borderId="0" xfId="0" applyFont="1" applyFill="1"/>
    <xf numFmtId="0" fontId="8" fillId="3" borderId="14" xfId="0" applyFont="1" applyFill="1" applyBorder="1" applyAlignment="1">
      <alignment wrapText="1"/>
    </xf>
    <xf numFmtId="0" fontId="10" fillId="3" borderId="15" xfId="0" applyFont="1" applyFill="1" applyBorder="1"/>
    <xf numFmtId="0" fontId="8" fillId="3" borderId="16" xfId="0" applyFont="1" applyFill="1" applyBorder="1" applyAlignment="1">
      <alignment wrapText="1"/>
    </xf>
    <xf numFmtId="14" fontId="8" fillId="3" borderId="16" xfId="0" applyNumberFormat="1" applyFont="1" applyFill="1" applyBorder="1" applyAlignment="1">
      <alignment wrapText="1"/>
    </xf>
    <xf numFmtId="3" fontId="10" fillId="3" borderId="16" xfId="0" applyNumberFormat="1" applyFont="1" applyFill="1" applyBorder="1"/>
    <xf numFmtId="0" fontId="10" fillId="3" borderId="16" xfId="0" applyFont="1" applyFill="1" applyBorder="1"/>
    <xf numFmtId="0" fontId="8" fillId="3" borderId="17" xfId="0" applyFont="1" applyFill="1" applyBorder="1" applyAlignment="1">
      <alignment wrapText="1"/>
    </xf>
    <xf numFmtId="0" fontId="6" fillId="0" borderId="7" xfId="0" applyFont="1" applyBorder="1"/>
    <xf numFmtId="0" fontId="7" fillId="0" borderId="0" xfId="0" applyFont="1"/>
    <xf numFmtId="0" fontId="9" fillId="0" borderId="18" xfId="0" applyFont="1" applyBorder="1" applyAlignment="1">
      <alignment wrapText="1"/>
    </xf>
    <xf numFmtId="0" fontId="12" fillId="0" borderId="18" xfId="0" applyFont="1" applyBorder="1"/>
    <xf numFmtId="0" fontId="10" fillId="5" borderId="0" xfId="0" applyFont="1" applyFill="1"/>
    <xf numFmtId="9" fontId="10" fillId="5" borderId="0" xfId="0" applyNumberFormat="1" applyFont="1" applyFill="1"/>
    <xf numFmtId="0" fontId="12" fillId="0" borderId="8" xfId="0" applyFont="1" applyBorder="1"/>
    <xf numFmtId="9" fontId="12" fillId="0" borderId="8" xfId="0" applyNumberFormat="1" applyFont="1" applyBorder="1"/>
    <xf numFmtId="0" fontId="12" fillId="0" borderId="9" xfId="0" applyFont="1" applyBorder="1"/>
    <xf numFmtId="0" fontId="15" fillId="6" borderId="0" xfId="0" applyFont="1" applyFill="1"/>
    <xf numFmtId="0" fontId="4" fillId="0" borderId="7" xfId="0" applyFont="1" applyBorder="1"/>
    <xf numFmtId="0" fontId="6" fillId="0" borderId="8" xfId="0" applyFont="1" applyBorder="1"/>
    <xf numFmtId="0" fontId="6" fillId="0" borderId="9" xfId="0" applyFont="1" applyBorder="1"/>
    <xf numFmtId="0" fontId="5" fillId="0" borderId="8" xfId="0" applyFont="1" applyBorder="1"/>
    <xf numFmtId="0" fontId="5" fillId="0" borderId="9" xfId="0" applyFont="1" applyBorder="1"/>
    <xf numFmtId="0" fontId="4" fillId="0" borderId="13" xfId="0" applyFont="1" applyBorder="1"/>
    <xf numFmtId="0" fontId="4" fillId="0" borderId="14" xfId="0" applyFont="1" applyBorder="1"/>
    <xf numFmtId="0" fontId="4" fillId="0" borderId="15" xfId="0" applyFont="1" applyBorder="1"/>
    <xf numFmtId="0" fontId="4" fillId="0" borderId="16" xfId="0" applyFont="1" applyBorder="1"/>
    <xf numFmtId="0" fontId="4" fillId="0" borderId="17" xfId="0" applyFont="1" applyBorder="1"/>
    <xf numFmtId="0" fontId="4" fillId="0" borderId="19" xfId="0" applyFont="1" applyBorder="1"/>
    <xf numFmtId="0" fontId="4" fillId="0" borderId="20" xfId="0" applyFont="1" applyBorder="1"/>
    <xf numFmtId="0" fontId="4" fillId="0" borderId="21" xfId="0" applyFont="1" applyBorder="1"/>
    <xf numFmtId="0" fontId="5" fillId="4" borderId="15" xfId="0" applyFont="1" applyFill="1" applyBorder="1"/>
    <xf numFmtId="0" fontId="5" fillId="4" borderId="16" xfId="0" applyFont="1" applyFill="1" applyBorder="1"/>
    <xf numFmtId="0" fontId="5" fillId="2" borderId="22" xfId="0" applyFont="1" applyFill="1" applyBorder="1"/>
    <xf numFmtId="0" fontId="7" fillId="2" borderId="16" xfId="0" applyFont="1" applyFill="1" applyBorder="1"/>
    <xf numFmtId="0" fontId="5" fillId="4" borderId="22" xfId="0" applyFont="1" applyFill="1" applyBorder="1"/>
    <xf numFmtId="0" fontId="7" fillId="4" borderId="16" xfId="0" applyFont="1" applyFill="1" applyBorder="1"/>
    <xf numFmtId="0" fontId="5" fillId="2" borderId="16" xfId="0" applyFont="1" applyFill="1" applyBorder="1"/>
    <xf numFmtId="0" fontId="5" fillId="4" borderId="17" xfId="0" applyFont="1" applyFill="1" applyBorder="1"/>
    <xf numFmtId="0" fontId="4" fillId="0" borderId="10" xfId="0" applyFont="1" applyBorder="1"/>
    <xf numFmtId="0" fontId="4" fillId="0" borderId="11" xfId="0" applyFont="1" applyBorder="1"/>
    <xf numFmtId="0" fontId="4" fillId="0" borderId="23" xfId="0" applyFont="1" applyBorder="1"/>
    <xf numFmtId="0" fontId="4" fillId="0" borderId="12" xfId="0" applyFont="1" applyBorder="1"/>
    <xf numFmtId="0" fontId="4" fillId="0" borderId="22" xfId="0" applyFont="1" applyBorder="1"/>
    <xf numFmtId="0" fontId="4" fillId="0" borderId="25" xfId="0" applyFont="1" applyBorder="1"/>
    <xf numFmtId="0" fontId="4" fillId="0" borderId="26" xfId="0" applyFont="1" applyBorder="1"/>
    <xf numFmtId="0" fontId="4" fillId="0" borderId="27" xfId="0" applyFont="1" applyBorder="1"/>
    <xf numFmtId="0" fontId="6" fillId="0" borderId="7" xfId="0" applyFont="1" applyBorder="1" applyAlignment="1">
      <alignment horizontal="center"/>
    </xf>
    <xf numFmtId="0" fontId="6" fillId="0" borderId="9" xfId="0" applyFont="1" applyBorder="1" applyAlignment="1">
      <alignment horizontal="center"/>
    </xf>
    <xf numFmtId="0" fontId="6" fillId="0" borderId="10" xfId="0" applyFont="1" applyBorder="1"/>
    <xf numFmtId="0" fontId="6" fillId="0" borderId="13" xfId="0" applyFont="1" applyBorder="1"/>
    <xf numFmtId="0" fontId="6" fillId="0" borderId="15" xfId="0" applyFont="1" applyBorder="1"/>
    <xf numFmtId="0" fontId="6" fillId="0" borderId="32" xfId="0" applyFont="1" applyBorder="1"/>
    <xf numFmtId="0" fontId="4" fillId="0" borderId="33" xfId="0" applyFont="1" applyBorder="1"/>
    <xf numFmtId="0" fontId="6" fillId="0" borderId="34" xfId="0" applyFont="1" applyBorder="1"/>
    <xf numFmtId="0" fontId="4" fillId="0" borderId="35" xfId="0" applyFont="1" applyBorder="1"/>
    <xf numFmtId="0" fontId="6" fillId="0" borderId="36" xfId="0" applyFont="1" applyBorder="1"/>
    <xf numFmtId="0" fontId="4" fillId="0" borderId="37" xfId="0" applyFont="1" applyBorder="1"/>
    <xf numFmtId="0" fontId="12" fillId="0" borderId="32" xfId="0" applyFont="1" applyBorder="1"/>
    <xf numFmtId="0" fontId="12" fillId="0" borderId="36" xfId="0" applyFont="1" applyBorder="1"/>
    <xf numFmtId="0" fontId="4" fillId="0" borderId="29" xfId="0" applyFont="1" applyBorder="1" applyAlignment="1">
      <alignment horizontal="center"/>
    </xf>
    <xf numFmtId="0" fontId="4" fillId="0" borderId="14" xfId="0" applyFont="1" applyBorder="1" applyAlignment="1">
      <alignment horizontal="center"/>
    </xf>
    <xf numFmtId="0" fontId="4" fillId="0" borderId="30" xfId="0" applyFont="1" applyBorder="1" applyAlignment="1">
      <alignment horizontal="center"/>
    </xf>
    <xf numFmtId="0" fontId="4" fillId="0" borderId="31" xfId="0" applyFont="1" applyBorder="1" applyAlignment="1">
      <alignment horizontal="center"/>
    </xf>
    <xf numFmtId="0" fontId="4" fillId="0" borderId="17" xfId="0" applyFont="1" applyBorder="1" applyAlignment="1">
      <alignment horizontal="center"/>
    </xf>
    <xf numFmtId="0" fontId="6" fillId="0" borderId="8" xfId="0" applyFont="1" applyBorder="1" applyAlignment="1">
      <alignment horizontal="center"/>
    </xf>
    <xf numFmtId="0" fontId="4" fillId="0" borderId="13" xfId="0" applyFont="1" applyBorder="1" applyAlignment="1">
      <alignment horizontal="center"/>
    </xf>
    <xf numFmtId="0" fontId="4" fillId="0" borderId="15" xfId="0" applyFont="1" applyBorder="1" applyAlignment="1">
      <alignment horizontal="center"/>
    </xf>
    <xf numFmtId="0" fontId="4" fillId="0" borderId="16" xfId="0" applyFont="1" applyBorder="1" applyAlignment="1">
      <alignment horizontal="center"/>
    </xf>
    <xf numFmtId="2" fontId="4" fillId="0" borderId="35" xfId="0" applyNumberFormat="1" applyFont="1" applyBorder="1"/>
    <xf numFmtId="0" fontId="0" fillId="0" borderId="13" xfId="0" applyBorder="1" applyAlignment="1">
      <alignment horizontal="center"/>
    </xf>
    <xf numFmtId="0" fontId="0" fillId="0" borderId="0" xfId="0"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0" fillId="0" borderId="14" xfId="0" applyBorder="1"/>
    <xf numFmtId="0" fontId="0" fillId="0" borderId="17" xfId="0" applyBorder="1"/>
    <xf numFmtId="0" fontId="10" fillId="0" borderId="14" xfId="0" applyFont="1" applyBorder="1"/>
    <xf numFmtId="0" fontId="10" fillId="0" borderId="13" xfId="0" applyFont="1" applyBorder="1"/>
    <xf numFmtId="165" fontId="4" fillId="0" borderId="14" xfId="0" applyNumberFormat="1" applyFont="1" applyBorder="1"/>
    <xf numFmtId="10" fontId="4" fillId="0" borderId="14" xfId="0" applyNumberFormat="1" applyFont="1" applyBorder="1"/>
    <xf numFmtId="0" fontId="2" fillId="0" borderId="14" xfId="0" applyFont="1" applyBorder="1"/>
    <xf numFmtId="0" fontId="4" fillId="0" borderId="14" xfId="0" applyFont="1" applyBorder="1" applyAlignment="1">
      <alignment readingOrder="1"/>
    </xf>
    <xf numFmtId="164" fontId="4" fillId="0" borderId="14" xfId="0" applyNumberFormat="1" applyFont="1" applyBorder="1"/>
    <xf numFmtId="17" fontId="4" fillId="0" borderId="14" xfId="0" applyNumberFormat="1" applyFont="1" applyBorder="1"/>
    <xf numFmtId="166" fontId="4" fillId="0" borderId="17" xfId="0" applyNumberFormat="1" applyFont="1" applyBorder="1"/>
    <xf numFmtId="0" fontId="12" fillId="0" borderId="13" xfId="0" applyFont="1" applyBorder="1"/>
    <xf numFmtId="0" fontId="9" fillId="0" borderId="13" xfId="0" applyFont="1" applyBorder="1" applyAlignment="1">
      <alignment wrapText="1"/>
    </xf>
    <xf numFmtId="165" fontId="6" fillId="0" borderId="13" xfId="0" applyNumberFormat="1" applyFont="1" applyBorder="1"/>
    <xf numFmtId="10" fontId="6" fillId="0" borderId="13" xfId="0" applyNumberFormat="1" applyFont="1" applyBorder="1"/>
    <xf numFmtId="2" fontId="4" fillId="0" borderId="2" xfId="0" applyNumberFormat="1" applyFont="1" applyBorder="1"/>
    <xf numFmtId="0" fontId="8" fillId="0" borderId="41" xfId="0" applyFont="1" applyBorder="1" applyAlignment="1">
      <alignment wrapText="1"/>
    </xf>
    <xf numFmtId="0" fontId="4" fillId="0" borderId="42" xfId="0" applyFont="1" applyBorder="1"/>
    <xf numFmtId="2" fontId="4" fillId="0" borderId="42" xfId="0" applyNumberFormat="1" applyFont="1" applyBorder="1"/>
    <xf numFmtId="0" fontId="9" fillId="0" borderId="41" xfId="0" applyFont="1" applyBorder="1" applyAlignment="1">
      <alignment wrapText="1"/>
    </xf>
    <xf numFmtId="0" fontId="6" fillId="0" borderId="2" xfId="0" applyFont="1" applyBorder="1"/>
    <xf numFmtId="0" fontId="6" fillId="0" borderId="42" xfId="0" applyFont="1" applyBorder="1"/>
    <xf numFmtId="2" fontId="6" fillId="0" borderId="44" xfId="0" applyNumberFormat="1" applyFont="1" applyBorder="1"/>
    <xf numFmtId="2" fontId="6" fillId="0" borderId="45" xfId="0" applyNumberFormat="1" applyFont="1" applyBorder="1"/>
    <xf numFmtId="2" fontId="6" fillId="0" borderId="2" xfId="0" applyNumberFormat="1" applyFont="1" applyBorder="1"/>
    <xf numFmtId="2" fontId="6" fillId="0" borderId="42" xfId="0" applyNumberFormat="1" applyFont="1" applyBorder="1"/>
    <xf numFmtId="0" fontId="6" fillId="0" borderId="3" xfId="0" applyFont="1" applyBorder="1"/>
    <xf numFmtId="0" fontId="12" fillId="0" borderId="2" xfId="0" applyFont="1" applyBorder="1"/>
    <xf numFmtId="0" fontId="6" fillId="0" borderId="4" xfId="0" applyFont="1" applyBorder="1"/>
    <xf numFmtId="0" fontId="10" fillId="0" borderId="2" xfId="0" applyFont="1" applyBorder="1"/>
    <xf numFmtId="0" fontId="4" fillId="0" borderId="4" xfId="0" applyFont="1" applyBorder="1"/>
    <xf numFmtId="0" fontId="6" fillId="0" borderId="44" xfId="0" applyFont="1" applyBorder="1"/>
    <xf numFmtId="0" fontId="6" fillId="0" borderId="45" xfId="0" applyFont="1" applyBorder="1"/>
    <xf numFmtId="0" fontId="10" fillId="0" borderId="10" xfId="0" applyFont="1" applyBorder="1"/>
    <xf numFmtId="0" fontId="10" fillId="0" borderId="12" xfId="0" applyFont="1" applyBorder="1"/>
    <xf numFmtId="10" fontId="10" fillId="0" borderId="14" xfId="0" applyNumberFormat="1" applyFont="1" applyBorder="1"/>
    <xf numFmtId="0" fontId="10" fillId="0" borderId="15" xfId="0" applyFont="1" applyBorder="1"/>
    <xf numFmtId="10" fontId="10" fillId="0" borderId="17" xfId="0" applyNumberFormat="1" applyFont="1" applyBorder="1"/>
    <xf numFmtId="0" fontId="10" fillId="0" borderId="17" xfId="0" applyFont="1" applyBorder="1"/>
    <xf numFmtId="164" fontId="10" fillId="0" borderId="15" xfId="0" applyNumberFormat="1" applyFont="1" applyBorder="1"/>
    <xf numFmtId="164" fontId="10" fillId="0" borderId="17" xfId="0" applyNumberFormat="1" applyFont="1" applyBorder="1"/>
    <xf numFmtId="0" fontId="12" fillId="0" borderId="7" xfId="0" applyFont="1" applyBorder="1"/>
    <xf numFmtId="0" fontId="10" fillId="0" borderId="16" xfId="0" applyFont="1" applyBorder="1"/>
    <xf numFmtId="0" fontId="14" fillId="0" borderId="0" xfId="0" applyFont="1"/>
    <xf numFmtId="0" fontId="12" fillId="0" borderId="7" xfId="0" applyFont="1" applyBorder="1" applyAlignment="1">
      <alignment horizontal="center"/>
    </xf>
    <xf numFmtId="0" fontId="12" fillId="0" borderId="8" xfId="0" applyFont="1" applyBorder="1" applyAlignment="1">
      <alignment horizontal="center"/>
    </xf>
    <xf numFmtId="0" fontId="12" fillId="0" borderId="9" xfId="0" applyFont="1" applyBorder="1" applyAlignment="1">
      <alignment horizontal="center"/>
    </xf>
    <xf numFmtId="10" fontId="14" fillId="0" borderId="0" xfId="1" applyNumberFormat="1" applyFont="1"/>
    <xf numFmtId="0" fontId="16" fillId="0" borderId="8" xfId="0" applyFont="1" applyBorder="1" applyAlignment="1">
      <alignment horizontal="center"/>
    </xf>
    <xf numFmtId="0" fontId="3" fillId="0" borderId="10" xfId="0" applyFont="1" applyBorder="1"/>
    <xf numFmtId="0" fontId="0" fillId="0" borderId="12" xfId="0" applyBorder="1"/>
    <xf numFmtId="0" fontId="3" fillId="0" borderId="13" xfId="0" applyFont="1" applyBorder="1"/>
    <xf numFmtId="0" fontId="3" fillId="0" borderId="15" xfId="0" applyFont="1" applyBorder="1"/>
    <xf numFmtId="0" fontId="12" fillId="0" borderId="10" xfId="0" applyFont="1" applyBorder="1"/>
    <xf numFmtId="0" fontId="16" fillId="0" borderId="11" xfId="0" applyFont="1" applyBorder="1"/>
    <xf numFmtId="0" fontId="12" fillId="0" borderId="11" xfId="0" applyFont="1" applyBorder="1"/>
    <xf numFmtId="0" fontId="12" fillId="0" borderId="12" xfId="0" applyFont="1" applyBorder="1"/>
    <xf numFmtId="0" fontId="12" fillId="0" borderId="10" xfId="0" applyFont="1" applyBorder="1" applyAlignment="1">
      <alignment horizontal="center"/>
    </xf>
    <xf numFmtId="0" fontId="16" fillId="0" borderId="11" xfId="0" applyFont="1" applyBorder="1" applyAlignment="1">
      <alignment horizontal="center"/>
    </xf>
    <xf numFmtId="0" fontId="12" fillId="0" borderId="11" xfId="0" applyFont="1" applyBorder="1" applyAlignment="1">
      <alignment horizontal="center"/>
    </xf>
    <xf numFmtId="0" fontId="12" fillId="0" borderId="12" xfId="0" applyFont="1" applyBorder="1" applyAlignment="1">
      <alignment horizontal="center"/>
    </xf>
    <xf numFmtId="0" fontId="17" fillId="0" borderId="18" xfId="0" applyFont="1" applyBorder="1"/>
    <xf numFmtId="0" fontId="18" fillId="0" borderId="0" xfId="2"/>
    <xf numFmtId="0" fontId="19" fillId="0" borderId="48" xfId="0" applyFont="1" applyBorder="1"/>
    <xf numFmtId="0" fontId="19" fillId="0" borderId="49" xfId="0" applyFont="1" applyBorder="1"/>
    <xf numFmtId="0" fontId="19" fillId="0" borderId="50" xfId="0" applyFont="1" applyBorder="1"/>
    <xf numFmtId="0" fontId="19" fillId="0" borderId="0" xfId="0" applyFont="1"/>
    <xf numFmtId="0" fontId="19" fillId="0" borderId="18" xfId="0" applyFont="1" applyBorder="1"/>
    <xf numFmtId="0" fontId="19" fillId="0" borderId="47" xfId="0" applyFont="1" applyBorder="1" applyAlignment="1">
      <alignment wrapText="1"/>
    </xf>
    <xf numFmtId="0" fontId="6" fillId="0" borderId="10" xfId="0" applyFont="1" applyBorder="1" applyAlignment="1">
      <alignment horizontal="center"/>
    </xf>
    <xf numFmtId="0" fontId="6" fillId="0" borderId="11" xfId="0" applyFont="1" applyBorder="1" applyAlignment="1">
      <alignment horizontal="center"/>
    </xf>
    <xf numFmtId="0" fontId="6" fillId="0" borderId="12" xfId="0" applyFont="1" applyBorder="1" applyAlignment="1">
      <alignment horizontal="center"/>
    </xf>
    <xf numFmtId="0" fontId="6" fillId="0" borderId="7" xfId="0" applyFont="1" applyBorder="1" applyAlignment="1">
      <alignment horizontal="center"/>
    </xf>
    <xf numFmtId="0" fontId="6" fillId="0" borderId="9" xfId="0" applyFont="1" applyBorder="1" applyAlignment="1">
      <alignment horizontal="center"/>
    </xf>
    <xf numFmtId="0" fontId="4" fillId="0" borderId="24" xfId="0" applyFont="1" applyBorder="1" applyAlignment="1">
      <alignment horizontal="center"/>
    </xf>
    <xf numFmtId="0" fontId="4" fillId="0" borderId="28" xfId="0" applyFont="1" applyBorder="1" applyAlignment="1">
      <alignment horizontal="center"/>
    </xf>
    <xf numFmtId="0" fontId="4" fillId="0" borderId="46" xfId="0" applyFont="1" applyBorder="1" applyAlignment="1">
      <alignment horizontal="center"/>
    </xf>
    <xf numFmtId="0" fontId="6" fillId="0" borderId="51" xfId="0" applyFont="1" applyBorder="1" applyAlignment="1">
      <alignment horizontal="center" vertical="center"/>
    </xf>
    <xf numFmtId="0" fontId="6" fillId="0" borderId="52" xfId="0" applyFont="1" applyBorder="1" applyAlignment="1">
      <alignment horizontal="center" vertical="center"/>
    </xf>
    <xf numFmtId="2" fontId="4" fillId="0" borderId="53" xfId="0" applyNumberFormat="1" applyFont="1" applyBorder="1" applyAlignment="1">
      <alignment vertical="center"/>
    </xf>
    <xf numFmtId="2" fontId="4" fillId="0" borderId="35" xfId="0" applyNumberFormat="1" applyFont="1" applyBorder="1" applyAlignment="1">
      <alignment vertical="center"/>
    </xf>
    <xf numFmtId="2" fontId="4" fillId="0" borderId="35" xfId="0" applyNumberFormat="1" applyFont="1" applyBorder="1" applyAlignment="1">
      <alignment horizontal="center" vertical="center"/>
    </xf>
    <xf numFmtId="2" fontId="4" fillId="0" borderId="54" xfId="0" applyNumberFormat="1" applyFont="1" applyBorder="1" applyAlignment="1">
      <alignment vertical="center"/>
    </xf>
    <xf numFmtId="2" fontId="4" fillId="0" borderId="37" xfId="0" applyNumberFormat="1" applyFont="1" applyBorder="1" applyAlignment="1">
      <alignment horizontal="center" vertical="center"/>
    </xf>
    <xf numFmtId="0" fontId="6" fillId="0" borderId="38" xfId="0" applyFont="1" applyBorder="1" applyAlignment="1">
      <alignment horizontal="center"/>
    </xf>
    <xf numFmtId="0" fontId="6" fillId="0" borderId="39" xfId="0" applyFont="1" applyBorder="1" applyAlignment="1">
      <alignment horizontal="center"/>
    </xf>
    <xf numFmtId="0" fontId="6" fillId="0" borderId="40" xfId="0" applyFont="1" applyBorder="1" applyAlignment="1">
      <alignment horizontal="center"/>
    </xf>
    <xf numFmtId="0" fontId="6" fillId="0" borderId="43" xfId="0" applyFont="1" applyBorder="1" applyAlignment="1">
      <alignment horizontal="center"/>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Control</a:t>
            </a:r>
            <a:r>
              <a:rPr lang="en-US" baseline="0"/>
              <a:t> Chart (Whole sample)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'Sample CC'!$B$1</c:f>
              <c:strCache>
                <c:ptCount val="1"/>
                <c:pt idx="0">
                  <c:v>(ml)</c:v>
                </c:pt>
              </c:strCache>
            </c:strRef>
          </c:tx>
          <c:spPr>
            <a:ln w="28575" cap="rnd">
              <a:solidFill>
                <a:schemeClr val="accent1"/>
              </a:solidFill>
              <a:round/>
            </a:ln>
            <a:effectLst/>
          </c:spPr>
          <c:marker>
            <c:symbol val="none"/>
          </c:marker>
          <c:val>
            <c:numRef>
              <c:f>'Sample CC'!$B$2:$B$326</c:f>
              <c:numCache>
                <c:formatCode>General</c:formatCode>
                <c:ptCount val="325"/>
                <c:pt idx="0">
                  <c:v>52.92</c:v>
                </c:pt>
                <c:pt idx="1">
                  <c:v>55.08</c:v>
                </c:pt>
                <c:pt idx="2">
                  <c:v>52.911999999999999</c:v>
                </c:pt>
                <c:pt idx="3">
                  <c:v>57.207000000000001</c:v>
                </c:pt>
                <c:pt idx="4">
                  <c:v>55.127000000000002</c:v>
                </c:pt>
                <c:pt idx="5">
                  <c:v>55.134</c:v>
                </c:pt>
                <c:pt idx="6">
                  <c:v>52.668999999999997</c:v>
                </c:pt>
                <c:pt idx="7">
                  <c:v>57.287999999999997</c:v>
                </c:pt>
                <c:pt idx="8">
                  <c:v>52.920999999999999</c:v>
                </c:pt>
                <c:pt idx="9">
                  <c:v>52.82</c:v>
                </c:pt>
                <c:pt idx="10">
                  <c:v>55.037999999999997</c:v>
                </c:pt>
                <c:pt idx="11">
                  <c:v>52.945999999999998</c:v>
                </c:pt>
                <c:pt idx="12">
                  <c:v>52.817</c:v>
                </c:pt>
                <c:pt idx="13">
                  <c:v>55.058</c:v>
                </c:pt>
                <c:pt idx="14">
                  <c:v>57.191000000000003</c:v>
                </c:pt>
                <c:pt idx="15">
                  <c:v>55.052999999999997</c:v>
                </c:pt>
                <c:pt idx="16">
                  <c:v>57.402999999999999</c:v>
                </c:pt>
                <c:pt idx="17">
                  <c:v>55.061</c:v>
                </c:pt>
                <c:pt idx="18">
                  <c:v>52.755000000000003</c:v>
                </c:pt>
                <c:pt idx="19">
                  <c:v>55.03</c:v>
                </c:pt>
                <c:pt idx="20">
                  <c:v>55.097000000000001</c:v>
                </c:pt>
                <c:pt idx="21">
                  <c:v>52.942999999999998</c:v>
                </c:pt>
                <c:pt idx="22">
                  <c:v>53.186</c:v>
                </c:pt>
                <c:pt idx="23">
                  <c:v>53.03</c:v>
                </c:pt>
                <c:pt idx="24">
                  <c:v>53.043999999999997</c:v>
                </c:pt>
                <c:pt idx="25">
                  <c:v>52.939</c:v>
                </c:pt>
                <c:pt idx="26">
                  <c:v>53.148000000000003</c:v>
                </c:pt>
                <c:pt idx="27">
                  <c:v>53.448</c:v>
                </c:pt>
                <c:pt idx="28">
                  <c:v>52.984999999999999</c:v>
                </c:pt>
                <c:pt idx="29">
                  <c:v>52.707000000000001</c:v>
                </c:pt>
                <c:pt idx="30">
                  <c:v>52.843000000000004</c:v>
                </c:pt>
                <c:pt idx="31">
                  <c:v>52.81</c:v>
                </c:pt>
                <c:pt idx="32">
                  <c:v>53.497999999999998</c:v>
                </c:pt>
                <c:pt idx="33">
                  <c:v>52.863</c:v>
                </c:pt>
                <c:pt idx="34">
                  <c:v>53.280999999999999</c:v>
                </c:pt>
                <c:pt idx="35">
                  <c:v>52.896999999999998</c:v>
                </c:pt>
                <c:pt idx="36">
                  <c:v>52.732999999999997</c:v>
                </c:pt>
                <c:pt idx="37">
                  <c:v>53.07</c:v>
                </c:pt>
                <c:pt idx="38">
                  <c:v>52.762</c:v>
                </c:pt>
                <c:pt idx="39">
                  <c:v>52.905999999999999</c:v>
                </c:pt>
                <c:pt idx="40">
                  <c:v>53.192</c:v>
                </c:pt>
                <c:pt idx="41">
                  <c:v>53.113</c:v>
                </c:pt>
                <c:pt idx="42">
                  <c:v>52.625999999999998</c:v>
                </c:pt>
                <c:pt idx="43">
                  <c:v>52.947000000000003</c:v>
                </c:pt>
                <c:pt idx="44">
                  <c:v>52.767000000000003</c:v>
                </c:pt>
                <c:pt idx="45">
                  <c:v>53.156999999999996</c:v>
                </c:pt>
                <c:pt idx="46">
                  <c:v>53.387</c:v>
                </c:pt>
                <c:pt idx="47">
                  <c:v>52.555999999999997</c:v>
                </c:pt>
                <c:pt idx="48">
                  <c:v>53.417000000000002</c:v>
                </c:pt>
                <c:pt idx="49">
                  <c:v>53.186</c:v>
                </c:pt>
                <c:pt idx="50">
                  <c:v>53.064999999999998</c:v>
                </c:pt>
                <c:pt idx="51">
                  <c:v>53.212000000000003</c:v>
                </c:pt>
                <c:pt idx="52">
                  <c:v>53.155999999999999</c:v>
                </c:pt>
                <c:pt idx="53">
                  <c:v>52.706000000000003</c:v>
                </c:pt>
                <c:pt idx="54">
                  <c:v>53.121000000000002</c:v>
                </c:pt>
                <c:pt idx="55">
                  <c:v>52.962000000000003</c:v>
                </c:pt>
                <c:pt idx="56">
                  <c:v>53.433999999999997</c:v>
                </c:pt>
                <c:pt idx="57">
                  <c:v>53.393999999999998</c:v>
                </c:pt>
                <c:pt idx="58">
                  <c:v>52.576999999999998</c:v>
                </c:pt>
                <c:pt idx="59">
                  <c:v>52.975999999999999</c:v>
                </c:pt>
                <c:pt idx="60">
                  <c:v>53.329000000000001</c:v>
                </c:pt>
                <c:pt idx="61">
                  <c:v>53.430999999999997</c:v>
                </c:pt>
                <c:pt idx="62">
                  <c:v>53.149000000000001</c:v>
                </c:pt>
                <c:pt idx="63">
                  <c:v>52.99</c:v>
                </c:pt>
                <c:pt idx="64">
                  <c:v>53.112000000000002</c:v>
                </c:pt>
                <c:pt idx="65">
                  <c:v>52.776000000000003</c:v>
                </c:pt>
                <c:pt idx="66">
                  <c:v>52.722999999999999</c:v>
                </c:pt>
                <c:pt idx="67">
                  <c:v>53.027000000000001</c:v>
                </c:pt>
                <c:pt idx="68">
                  <c:v>52.933</c:v>
                </c:pt>
                <c:pt idx="69">
                  <c:v>53.356000000000002</c:v>
                </c:pt>
                <c:pt idx="70">
                  <c:v>53.360999999999997</c:v>
                </c:pt>
                <c:pt idx="71">
                  <c:v>52.993000000000002</c:v>
                </c:pt>
                <c:pt idx="72">
                  <c:v>52.844999999999999</c:v>
                </c:pt>
                <c:pt idx="73">
                  <c:v>52.86</c:v>
                </c:pt>
                <c:pt idx="74">
                  <c:v>53.32</c:v>
                </c:pt>
                <c:pt idx="75">
                  <c:v>53.12</c:v>
                </c:pt>
                <c:pt idx="76">
                  <c:v>52.921999999999997</c:v>
                </c:pt>
                <c:pt idx="77">
                  <c:v>53.168999999999997</c:v>
                </c:pt>
                <c:pt idx="78">
                  <c:v>53.091000000000001</c:v>
                </c:pt>
                <c:pt idx="79">
                  <c:v>53.012999999999998</c:v>
                </c:pt>
                <c:pt idx="80">
                  <c:v>53.002000000000002</c:v>
                </c:pt>
                <c:pt idx="81">
                  <c:v>53.405999999999999</c:v>
                </c:pt>
                <c:pt idx="82">
                  <c:v>53.18</c:v>
                </c:pt>
                <c:pt idx="83">
                  <c:v>52.805</c:v>
                </c:pt>
                <c:pt idx="84">
                  <c:v>53.335999999999999</c:v>
                </c:pt>
                <c:pt idx="85">
                  <c:v>52.923999999999999</c:v>
                </c:pt>
                <c:pt idx="86">
                  <c:v>53.387</c:v>
                </c:pt>
                <c:pt idx="87">
                  <c:v>52.807000000000002</c:v>
                </c:pt>
                <c:pt idx="88">
                  <c:v>52.854999999999997</c:v>
                </c:pt>
                <c:pt idx="89">
                  <c:v>53.149000000000001</c:v>
                </c:pt>
                <c:pt idx="90">
                  <c:v>52.783000000000001</c:v>
                </c:pt>
                <c:pt idx="91">
                  <c:v>52.895000000000003</c:v>
                </c:pt>
                <c:pt idx="92">
                  <c:v>52.604999999999997</c:v>
                </c:pt>
                <c:pt idx="93">
                  <c:v>52.915999999999997</c:v>
                </c:pt>
                <c:pt idx="94">
                  <c:v>52.908000000000001</c:v>
                </c:pt>
                <c:pt idx="95">
                  <c:v>53.003999999999998</c:v>
                </c:pt>
                <c:pt idx="96">
                  <c:v>52.914000000000001</c:v>
                </c:pt>
                <c:pt idx="97">
                  <c:v>53.017000000000003</c:v>
                </c:pt>
                <c:pt idx="98">
                  <c:v>53.128999999999998</c:v>
                </c:pt>
                <c:pt idx="99">
                  <c:v>52.673999999999999</c:v>
                </c:pt>
                <c:pt idx="100">
                  <c:v>52.868000000000002</c:v>
                </c:pt>
                <c:pt idx="101">
                  <c:v>52.972000000000001</c:v>
                </c:pt>
                <c:pt idx="102">
                  <c:v>53.366</c:v>
                </c:pt>
                <c:pt idx="103">
                  <c:v>53.207999999999998</c:v>
                </c:pt>
                <c:pt idx="104">
                  <c:v>52.622</c:v>
                </c:pt>
                <c:pt idx="105">
                  <c:v>52.622999999999998</c:v>
                </c:pt>
                <c:pt idx="106">
                  <c:v>52.488999999999997</c:v>
                </c:pt>
                <c:pt idx="107">
                  <c:v>52.951999999999998</c:v>
                </c:pt>
                <c:pt idx="108">
                  <c:v>53.372999999999998</c:v>
                </c:pt>
                <c:pt idx="109">
                  <c:v>53.564</c:v>
                </c:pt>
                <c:pt idx="110">
                  <c:v>53.220999999999997</c:v>
                </c:pt>
                <c:pt idx="111">
                  <c:v>53.215000000000003</c:v>
                </c:pt>
                <c:pt idx="112">
                  <c:v>52.895000000000003</c:v>
                </c:pt>
                <c:pt idx="113">
                  <c:v>52.834000000000003</c:v>
                </c:pt>
                <c:pt idx="114">
                  <c:v>53.231999999999999</c:v>
                </c:pt>
                <c:pt idx="115">
                  <c:v>52.94</c:v>
                </c:pt>
                <c:pt idx="116">
                  <c:v>53.000999999999998</c:v>
                </c:pt>
                <c:pt idx="117">
                  <c:v>52.85</c:v>
                </c:pt>
                <c:pt idx="118">
                  <c:v>52.927999999999997</c:v>
                </c:pt>
                <c:pt idx="119">
                  <c:v>52.87</c:v>
                </c:pt>
                <c:pt idx="120">
                  <c:v>53.32</c:v>
                </c:pt>
                <c:pt idx="121">
                  <c:v>53.048000000000002</c:v>
                </c:pt>
                <c:pt idx="122">
                  <c:v>54.198</c:v>
                </c:pt>
                <c:pt idx="123">
                  <c:v>53.2</c:v>
                </c:pt>
                <c:pt idx="124">
                  <c:v>52.76</c:v>
                </c:pt>
                <c:pt idx="125">
                  <c:v>53.341999999999999</c:v>
                </c:pt>
                <c:pt idx="126">
                  <c:v>52.588000000000001</c:v>
                </c:pt>
                <c:pt idx="127">
                  <c:v>52.860999999999997</c:v>
                </c:pt>
                <c:pt idx="128">
                  <c:v>53.167000000000002</c:v>
                </c:pt>
                <c:pt idx="129">
                  <c:v>53.011000000000003</c:v>
                </c:pt>
                <c:pt idx="130">
                  <c:v>52.734000000000002</c:v>
                </c:pt>
                <c:pt idx="131">
                  <c:v>52.987000000000002</c:v>
                </c:pt>
                <c:pt idx="132">
                  <c:v>53.142000000000003</c:v>
                </c:pt>
                <c:pt idx="133">
                  <c:v>53.396999999999998</c:v>
                </c:pt>
                <c:pt idx="134">
                  <c:v>52.889000000000003</c:v>
                </c:pt>
                <c:pt idx="135">
                  <c:v>52.817</c:v>
                </c:pt>
                <c:pt idx="136">
                  <c:v>52.929000000000002</c:v>
                </c:pt>
                <c:pt idx="137">
                  <c:v>53.29</c:v>
                </c:pt>
                <c:pt idx="138">
                  <c:v>53.283000000000001</c:v>
                </c:pt>
                <c:pt idx="139">
                  <c:v>53.540999999999997</c:v>
                </c:pt>
                <c:pt idx="140">
                  <c:v>52.97</c:v>
                </c:pt>
                <c:pt idx="141">
                  <c:v>52.512</c:v>
                </c:pt>
                <c:pt idx="142">
                  <c:v>52.62</c:v>
                </c:pt>
                <c:pt idx="143">
                  <c:v>53.5</c:v>
                </c:pt>
                <c:pt idx="144">
                  <c:v>52.784999999999997</c:v>
                </c:pt>
                <c:pt idx="145">
                  <c:v>53.226999999999997</c:v>
                </c:pt>
                <c:pt idx="146">
                  <c:v>52.905000000000001</c:v>
                </c:pt>
                <c:pt idx="147">
                  <c:v>52.85</c:v>
                </c:pt>
                <c:pt idx="148">
                  <c:v>53.304000000000002</c:v>
                </c:pt>
                <c:pt idx="149">
                  <c:v>52.932000000000002</c:v>
                </c:pt>
                <c:pt idx="150">
                  <c:v>53.177</c:v>
                </c:pt>
                <c:pt idx="151">
                  <c:v>53.232999999999997</c:v>
                </c:pt>
                <c:pt idx="152">
                  <c:v>52.77</c:v>
                </c:pt>
                <c:pt idx="153">
                  <c:v>53.058</c:v>
                </c:pt>
                <c:pt idx="154">
                  <c:v>52.728000000000002</c:v>
                </c:pt>
                <c:pt idx="155">
                  <c:v>52.627000000000002</c:v>
                </c:pt>
                <c:pt idx="156">
                  <c:v>53.28</c:v>
                </c:pt>
                <c:pt idx="157">
                  <c:v>53.012999999999998</c:v>
                </c:pt>
                <c:pt idx="158">
                  <c:v>53.365000000000002</c:v>
                </c:pt>
                <c:pt idx="159">
                  <c:v>53.277999999999999</c:v>
                </c:pt>
                <c:pt idx="160">
                  <c:v>52.576999999999998</c:v>
                </c:pt>
                <c:pt idx="161">
                  <c:v>52.828000000000003</c:v>
                </c:pt>
                <c:pt idx="162">
                  <c:v>52.969000000000001</c:v>
                </c:pt>
                <c:pt idx="163">
                  <c:v>53.253999999999998</c:v>
                </c:pt>
                <c:pt idx="164">
                  <c:v>53.024999999999999</c:v>
                </c:pt>
                <c:pt idx="165">
                  <c:v>53.058999999999997</c:v>
                </c:pt>
                <c:pt idx="166">
                  <c:v>53.293999999999997</c:v>
                </c:pt>
                <c:pt idx="167">
                  <c:v>52.816000000000003</c:v>
                </c:pt>
                <c:pt idx="168">
                  <c:v>53.021000000000001</c:v>
                </c:pt>
                <c:pt idx="169">
                  <c:v>52.78</c:v>
                </c:pt>
                <c:pt idx="170">
                  <c:v>53.442</c:v>
                </c:pt>
                <c:pt idx="171">
                  <c:v>53.216000000000001</c:v>
                </c:pt>
                <c:pt idx="172">
                  <c:v>52.865000000000002</c:v>
                </c:pt>
                <c:pt idx="173">
                  <c:v>53.274000000000001</c:v>
                </c:pt>
                <c:pt idx="174">
                  <c:v>52.820999999999998</c:v>
                </c:pt>
                <c:pt idx="175">
                  <c:v>52.89</c:v>
                </c:pt>
                <c:pt idx="176">
                  <c:v>53.037999999999997</c:v>
                </c:pt>
                <c:pt idx="177">
                  <c:v>53.143999999999998</c:v>
                </c:pt>
                <c:pt idx="178">
                  <c:v>53.2</c:v>
                </c:pt>
                <c:pt idx="179">
                  <c:v>52.616999999999997</c:v>
                </c:pt>
                <c:pt idx="180">
                  <c:v>53.011000000000003</c:v>
                </c:pt>
                <c:pt idx="181">
                  <c:v>53.183</c:v>
                </c:pt>
                <c:pt idx="182">
                  <c:v>52.728999999999999</c:v>
                </c:pt>
                <c:pt idx="183">
                  <c:v>53.252000000000002</c:v>
                </c:pt>
                <c:pt idx="184">
                  <c:v>52.939</c:v>
                </c:pt>
                <c:pt idx="185">
                  <c:v>52.960999999999999</c:v>
                </c:pt>
                <c:pt idx="186">
                  <c:v>53.015000000000001</c:v>
                </c:pt>
                <c:pt idx="187">
                  <c:v>53.134</c:v>
                </c:pt>
                <c:pt idx="188">
                  <c:v>53.048000000000002</c:v>
                </c:pt>
                <c:pt idx="189">
                  <c:v>52.887999999999998</c:v>
                </c:pt>
                <c:pt idx="190">
                  <c:v>53.133000000000003</c:v>
                </c:pt>
                <c:pt idx="191">
                  <c:v>52.55</c:v>
                </c:pt>
                <c:pt idx="192">
                  <c:v>53.106000000000002</c:v>
                </c:pt>
                <c:pt idx="193">
                  <c:v>52.948</c:v>
                </c:pt>
                <c:pt idx="194">
                  <c:v>52.899000000000001</c:v>
                </c:pt>
                <c:pt idx="195">
                  <c:v>53.231000000000002</c:v>
                </c:pt>
                <c:pt idx="196">
                  <c:v>53.182000000000002</c:v>
                </c:pt>
                <c:pt idx="197">
                  <c:v>53.384999999999998</c:v>
                </c:pt>
                <c:pt idx="198">
                  <c:v>53.1355</c:v>
                </c:pt>
                <c:pt idx="199">
                  <c:v>52.923999999999999</c:v>
                </c:pt>
                <c:pt idx="200">
                  <c:v>52.813000000000002</c:v>
                </c:pt>
                <c:pt idx="201">
                  <c:v>53.014000000000003</c:v>
                </c:pt>
                <c:pt idx="202">
                  <c:v>52.993000000000002</c:v>
                </c:pt>
                <c:pt idx="203">
                  <c:v>52.957999999999998</c:v>
                </c:pt>
                <c:pt idx="204">
                  <c:v>52.975999999999999</c:v>
                </c:pt>
                <c:pt idx="205">
                  <c:v>52.554000000000002</c:v>
                </c:pt>
                <c:pt idx="206">
                  <c:v>52.838999999999999</c:v>
                </c:pt>
                <c:pt idx="207">
                  <c:v>52.420999999999999</c:v>
                </c:pt>
                <c:pt idx="208">
                  <c:v>52.651000000000003</c:v>
                </c:pt>
                <c:pt idx="209">
                  <c:v>53.164000000000001</c:v>
                </c:pt>
                <c:pt idx="210">
                  <c:v>53.113</c:v>
                </c:pt>
                <c:pt idx="211">
                  <c:v>53.012999999999998</c:v>
                </c:pt>
                <c:pt idx="212">
                  <c:v>53.067999999999998</c:v>
                </c:pt>
                <c:pt idx="213">
                  <c:v>53.807000000000002</c:v>
                </c:pt>
                <c:pt idx="214">
                  <c:v>52.774000000000001</c:v>
                </c:pt>
                <c:pt idx="215">
                  <c:v>52.936</c:v>
                </c:pt>
                <c:pt idx="216">
                  <c:v>52.988</c:v>
                </c:pt>
                <c:pt idx="217">
                  <c:v>54.106999999999999</c:v>
                </c:pt>
                <c:pt idx="218">
                  <c:v>52.826000000000001</c:v>
                </c:pt>
                <c:pt idx="219">
                  <c:v>52.81</c:v>
                </c:pt>
                <c:pt idx="220">
                  <c:v>52.887</c:v>
                </c:pt>
                <c:pt idx="221">
                  <c:v>53.26</c:v>
                </c:pt>
                <c:pt idx="222">
                  <c:v>52.854999999999997</c:v>
                </c:pt>
                <c:pt idx="223">
                  <c:v>53.085000000000001</c:v>
                </c:pt>
                <c:pt idx="224">
                  <c:v>53.155000000000001</c:v>
                </c:pt>
                <c:pt idx="225">
                  <c:v>53.033000000000001</c:v>
                </c:pt>
                <c:pt idx="226">
                  <c:v>53.34</c:v>
                </c:pt>
                <c:pt idx="227">
                  <c:v>52.902000000000001</c:v>
                </c:pt>
                <c:pt idx="228">
                  <c:v>53.066000000000003</c:v>
                </c:pt>
                <c:pt idx="229">
                  <c:v>53.396999999999998</c:v>
                </c:pt>
                <c:pt idx="230">
                  <c:v>53.262999999999998</c:v>
                </c:pt>
                <c:pt idx="231">
                  <c:v>53.305</c:v>
                </c:pt>
                <c:pt idx="232">
                  <c:v>52.765999999999998</c:v>
                </c:pt>
                <c:pt idx="233">
                  <c:v>53.033000000000001</c:v>
                </c:pt>
                <c:pt idx="234">
                  <c:v>53.247</c:v>
                </c:pt>
                <c:pt idx="235">
                  <c:v>53.110999999999997</c:v>
                </c:pt>
                <c:pt idx="236">
                  <c:v>53.168999999999997</c:v>
                </c:pt>
                <c:pt idx="237">
                  <c:v>52.795000000000002</c:v>
                </c:pt>
                <c:pt idx="238">
                  <c:v>52.887</c:v>
                </c:pt>
                <c:pt idx="239">
                  <c:v>53.088000000000001</c:v>
                </c:pt>
                <c:pt idx="240">
                  <c:v>53.191000000000003</c:v>
                </c:pt>
                <c:pt idx="241">
                  <c:v>53.064</c:v>
                </c:pt>
                <c:pt idx="242">
                  <c:v>53.177</c:v>
                </c:pt>
                <c:pt idx="243">
                  <c:v>52.743000000000002</c:v>
                </c:pt>
                <c:pt idx="244">
                  <c:v>52.728000000000002</c:v>
                </c:pt>
                <c:pt idx="245">
                  <c:v>53.081000000000003</c:v>
                </c:pt>
                <c:pt idx="246">
                  <c:v>52.798999999999999</c:v>
                </c:pt>
                <c:pt idx="247">
                  <c:v>53.100999999999999</c:v>
                </c:pt>
                <c:pt idx="248">
                  <c:v>52.930999999999997</c:v>
                </c:pt>
                <c:pt idx="249">
                  <c:v>52.92</c:v>
                </c:pt>
                <c:pt idx="250">
                  <c:v>53.198</c:v>
                </c:pt>
                <c:pt idx="251">
                  <c:v>53.197000000000003</c:v>
                </c:pt>
                <c:pt idx="252">
                  <c:v>53.313000000000002</c:v>
                </c:pt>
                <c:pt idx="253">
                  <c:v>52.756</c:v>
                </c:pt>
                <c:pt idx="254">
                  <c:v>53.064999999999998</c:v>
                </c:pt>
                <c:pt idx="255">
                  <c:v>53.064</c:v>
                </c:pt>
                <c:pt idx="256">
                  <c:v>52.944000000000003</c:v>
                </c:pt>
                <c:pt idx="257">
                  <c:v>52.923000000000002</c:v>
                </c:pt>
                <c:pt idx="258">
                  <c:v>52.576000000000001</c:v>
                </c:pt>
                <c:pt idx="259">
                  <c:v>53.006</c:v>
                </c:pt>
                <c:pt idx="260">
                  <c:v>52.993000000000002</c:v>
                </c:pt>
                <c:pt idx="261">
                  <c:v>52.927</c:v>
                </c:pt>
                <c:pt idx="262">
                  <c:v>53.34</c:v>
                </c:pt>
                <c:pt idx="263">
                  <c:v>52.561999999999998</c:v>
                </c:pt>
                <c:pt idx="264">
                  <c:v>52.847999999999999</c:v>
                </c:pt>
                <c:pt idx="265">
                  <c:v>53.273000000000003</c:v>
                </c:pt>
                <c:pt idx="266">
                  <c:v>53.14</c:v>
                </c:pt>
                <c:pt idx="267">
                  <c:v>52.963999999999999</c:v>
                </c:pt>
                <c:pt idx="268">
                  <c:v>53.265000000000001</c:v>
                </c:pt>
                <c:pt idx="269">
                  <c:v>52.789000000000001</c:v>
                </c:pt>
                <c:pt idx="270">
                  <c:v>52.948</c:v>
                </c:pt>
                <c:pt idx="271">
                  <c:v>53.255000000000003</c:v>
                </c:pt>
                <c:pt idx="272">
                  <c:v>52.904000000000003</c:v>
                </c:pt>
                <c:pt idx="273">
                  <c:v>53.457999999999998</c:v>
                </c:pt>
                <c:pt idx="274">
                  <c:v>53.08</c:v>
                </c:pt>
                <c:pt idx="275">
                  <c:v>53.177</c:v>
                </c:pt>
                <c:pt idx="276">
                  <c:v>52.915999999999997</c:v>
                </c:pt>
                <c:pt idx="277">
                  <c:v>53.195</c:v>
                </c:pt>
                <c:pt idx="278">
                  <c:v>53.094000000000001</c:v>
                </c:pt>
                <c:pt idx="279">
                  <c:v>53.128</c:v>
                </c:pt>
                <c:pt idx="280">
                  <c:v>53.154000000000003</c:v>
                </c:pt>
                <c:pt idx="281">
                  <c:v>52.988</c:v>
                </c:pt>
                <c:pt idx="282">
                  <c:v>52.674999999999997</c:v>
                </c:pt>
                <c:pt idx="283">
                  <c:v>52.476999999999997</c:v>
                </c:pt>
                <c:pt idx="284">
                  <c:v>52.860999999999997</c:v>
                </c:pt>
                <c:pt idx="285">
                  <c:v>53.036999999999999</c:v>
                </c:pt>
                <c:pt idx="286">
                  <c:v>53.433</c:v>
                </c:pt>
                <c:pt idx="287">
                  <c:v>53.156999999999996</c:v>
                </c:pt>
                <c:pt idx="288">
                  <c:v>53.051000000000002</c:v>
                </c:pt>
                <c:pt idx="289">
                  <c:v>52.991</c:v>
                </c:pt>
                <c:pt idx="290">
                  <c:v>53.078000000000003</c:v>
                </c:pt>
                <c:pt idx="291">
                  <c:v>53.084000000000003</c:v>
                </c:pt>
                <c:pt idx="292">
                  <c:v>53.192999999999998</c:v>
                </c:pt>
                <c:pt idx="293">
                  <c:v>52.915999999999997</c:v>
                </c:pt>
                <c:pt idx="294">
                  <c:v>52.945999999999998</c:v>
                </c:pt>
                <c:pt idx="295">
                  <c:v>53.082000000000001</c:v>
                </c:pt>
                <c:pt idx="296">
                  <c:v>53.024999999999999</c:v>
                </c:pt>
                <c:pt idx="297">
                  <c:v>52.966999999999999</c:v>
                </c:pt>
                <c:pt idx="298">
                  <c:v>52.963000000000001</c:v>
                </c:pt>
                <c:pt idx="299">
                  <c:v>52.991999999999997</c:v>
                </c:pt>
                <c:pt idx="300">
                  <c:v>53.064</c:v>
                </c:pt>
                <c:pt idx="301">
                  <c:v>53.01</c:v>
                </c:pt>
                <c:pt idx="302">
                  <c:v>53.116</c:v>
                </c:pt>
                <c:pt idx="303">
                  <c:v>52.933999999999997</c:v>
                </c:pt>
                <c:pt idx="304">
                  <c:v>53.213000000000001</c:v>
                </c:pt>
                <c:pt idx="305">
                  <c:v>53.100999999999999</c:v>
                </c:pt>
                <c:pt idx="306">
                  <c:v>52.844000000000001</c:v>
                </c:pt>
                <c:pt idx="307">
                  <c:v>52.500999999999998</c:v>
                </c:pt>
                <c:pt idx="308">
                  <c:v>52.636000000000003</c:v>
                </c:pt>
                <c:pt idx="309">
                  <c:v>53.238999999999997</c:v>
                </c:pt>
                <c:pt idx="310">
                  <c:v>53.018000000000001</c:v>
                </c:pt>
                <c:pt idx="311">
                  <c:v>52.674999999999997</c:v>
                </c:pt>
                <c:pt idx="312">
                  <c:v>54.061</c:v>
                </c:pt>
                <c:pt idx="313">
                  <c:v>52.511000000000003</c:v>
                </c:pt>
                <c:pt idx="314">
                  <c:v>53.331000000000003</c:v>
                </c:pt>
                <c:pt idx="315">
                  <c:v>53.207999999999998</c:v>
                </c:pt>
                <c:pt idx="316">
                  <c:v>52.798999999999999</c:v>
                </c:pt>
                <c:pt idx="317">
                  <c:v>52.991999999999997</c:v>
                </c:pt>
                <c:pt idx="318">
                  <c:v>53.015999999999998</c:v>
                </c:pt>
                <c:pt idx="319">
                  <c:v>52.893000000000001</c:v>
                </c:pt>
                <c:pt idx="320">
                  <c:v>55.155000000000001</c:v>
                </c:pt>
                <c:pt idx="321">
                  <c:v>52.808</c:v>
                </c:pt>
                <c:pt idx="322">
                  <c:v>53.31</c:v>
                </c:pt>
                <c:pt idx="323">
                  <c:v>52.929000000000002</c:v>
                </c:pt>
                <c:pt idx="324">
                  <c:v>54.216999999999999</c:v>
                </c:pt>
              </c:numCache>
            </c:numRef>
          </c:val>
          <c:smooth val="0"/>
          <c:extLst>
            <c:ext xmlns:c16="http://schemas.microsoft.com/office/drawing/2014/chart" uri="{C3380CC4-5D6E-409C-BE32-E72D297353CC}">
              <c16:uniqueId val="{00000000-8DAC-4F9F-AE37-31C93885D586}"/>
            </c:ext>
          </c:extLst>
        </c:ser>
        <c:ser>
          <c:idx val="1"/>
          <c:order val="1"/>
          <c:tx>
            <c:strRef>
              <c:f>'Sample CC'!$C$1</c:f>
              <c:strCache>
                <c:ptCount val="1"/>
                <c:pt idx="0">
                  <c:v>Control Line (Mean)</c:v>
                </c:pt>
              </c:strCache>
            </c:strRef>
          </c:tx>
          <c:spPr>
            <a:ln w="12700" cap="rnd">
              <a:solidFill>
                <a:srgbClr val="00B050"/>
              </a:solidFill>
              <a:round/>
            </a:ln>
            <a:effectLst/>
          </c:spPr>
          <c:marker>
            <c:symbol val="none"/>
          </c:marker>
          <c:val>
            <c:numRef>
              <c:f>'Sample CC'!$C$2:$C$326</c:f>
              <c:numCache>
                <c:formatCode>General</c:formatCode>
                <c:ptCount val="325"/>
                <c:pt idx="0">
                  <c:v>53.142721538461537</c:v>
                </c:pt>
                <c:pt idx="1">
                  <c:v>53.142721538461537</c:v>
                </c:pt>
                <c:pt idx="2">
                  <c:v>53.142721538461537</c:v>
                </c:pt>
                <c:pt idx="3">
                  <c:v>53.142721538461537</c:v>
                </c:pt>
                <c:pt idx="4">
                  <c:v>53.142721538461537</c:v>
                </c:pt>
                <c:pt idx="5">
                  <c:v>53.142721538461537</c:v>
                </c:pt>
                <c:pt idx="6">
                  <c:v>53.142721538461537</c:v>
                </c:pt>
                <c:pt idx="7">
                  <c:v>53.142721538461537</c:v>
                </c:pt>
                <c:pt idx="8">
                  <c:v>53.142721538461537</c:v>
                </c:pt>
                <c:pt idx="9">
                  <c:v>53.142721538461537</c:v>
                </c:pt>
                <c:pt idx="10">
                  <c:v>53.142721538461537</c:v>
                </c:pt>
                <c:pt idx="11">
                  <c:v>53.142721538461537</c:v>
                </c:pt>
                <c:pt idx="12">
                  <c:v>53.142721538461537</c:v>
                </c:pt>
                <c:pt idx="13">
                  <c:v>53.142721538461537</c:v>
                </c:pt>
                <c:pt idx="14">
                  <c:v>53.142721538461537</c:v>
                </c:pt>
                <c:pt idx="15">
                  <c:v>53.142721538461537</c:v>
                </c:pt>
                <c:pt idx="16">
                  <c:v>53.142721538461537</c:v>
                </c:pt>
                <c:pt idx="17">
                  <c:v>53.142721538461537</c:v>
                </c:pt>
                <c:pt idx="18">
                  <c:v>53.142721538461537</c:v>
                </c:pt>
                <c:pt idx="19">
                  <c:v>53.142721538461537</c:v>
                </c:pt>
                <c:pt idx="20">
                  <c:v>53.142721538461537</c:v>
                </c:pt>
                <c:pt idx="21">
                  <c:v>53.142721538461537</c:v>
                </c:pt>
                <c:pt idx="22">
                  <c:v>53.142721538461537</c:v>
                </c:pt>
                <c:pt idx="23">
                  <c:v>53.142721538461537</c:v>
                </c:pt>
                <c:pt idx="24">
                  <c:v>53.142721538461537</c:v>
                </c:pt>
                <c:pt idx="25">
                  <c:v>53.142721538461537</c:v>
                </c:pt>
                <c:pt idx="26">
                  <c:v>53.142721538461537</c:v>
                </c:pt>
                <c:pt idx="27">
                  <c:v>53.142721538461537</c:v>
                </c:pt>
                <c:pt idx="28">
                  <c:v>53.142721538461537</c:v>
                </c:pt>
                <c:pt idx="29">
                  <c:v>53.142721538461537</c:v>
                </c:pt>
                <c:pt idx="30">
                  <c:v>53.142721538461537</c:v>
                </c:pt>
                <c:pt idx="31">
                  <c:v>53.142721538461537</c:v>
                </c:pt>
                <c:pt idx="32">
                  <c:v>53.142721538461537</c:v>
                </c:pt>
                <c:pt idx="33">
                  <c:v>53.142721538461537</c:v>
                </c:pt>
                <c:pt idx="34">
                  <c:v>53.142721538461537</c:v>
                </c:pt>
                <c:pt idx="35">
                  <c:v>53.142721538461537</c:v>
                </c:pt>
                <c:pt idx="36">
                  <c:v>53.142721538461537</c:v>
                </c:pt>
                <c:pt idx="37">
                  <c:v>53.142721538461537</c:v>
                </c:pt>
                <c:pt idx="38">
                  <c:v>53.142721538461537</c:v>
                </c:pt>
                <c:pt idx="39">
                  <c:v>53.142721538461537</c:v>
                </c:pt>
                <c:pt idx="40">
                  <c:v>53.142721538461537</c:v>
                </c:pt>
                <c:pt idx="41">
                  <c:v>53.142721538461537</c:v>
                </c:pt>
                <c:pt idx="42">
                  <c:v>53.142721538461537</c:v>
                </c:pt>
                <c:pt idx="43">
                  <c:v>53.142721538461537</c:v>
                </c:pt>
                <c:pt idx="44">
                  <c:v>53.142721538461537</c:v>
                </c:pt>
                <c:pt idx="45">
                  <c:v>53.142721538461537</c:v>
                </c:pt>
                <c:pt idx="46">
                  <c:v>53.142721538461537</c:v>
                </c:pt>
                <c:pt idx="47">
                  <c:v>53.142721538461537</c:v>
                </c:pt>
                <c:pt idx="48">
                  <c:v>53.142721538461537</c:v>
                </c:pt>
                <c:pt idx="49">
                  <c:v>53.142721538461537</c:v>
                </c:pt>
                <c:pt idx="50">
                  <c:v>53.142721538461537</c:v>
                </c:pt>
                <c:pt idx="51">
                  <c:v>53.142721538461537</c:v>
                </c:pt>
                <c:pt idx="52">
                  <c:v>53.142721538461537</c:v>
                </c:pt>
                <c:pt idx="53">
                  <c:v>53.142721538461537</c:v>
                </c:pt>
                <c:pt idx="54">
                  <c:v>53.142721538461537</c:v>
                </c:pt>
                <c:pt idx="55">
                  <c:v>53.142721538461537</c:v>
                </c:pt>
                <c:pt idx="56">
                  <c:v>53.142721538461537</c:v>
                </c:pt>
                <c:pt idx="57">
                  <c:v>53.142721538461537</c:v>
                </c:pt>
                <c:pt idx="58">
                  <c:v>53.142721538461537</c:v>
                </c:pt>
                <c:pt idx="59">
                  <c:v>53.142721538461537</c:v>
                </c:pt>
                <c:pt idx="60">
                  <c:v>53.142721538461537</c:v>
                </c:pt>
                <c:pt idx="61">
                  <c:v>53.142721538461537</c:v>
                </c:pt>
                <c:pt idx="62">
                  <c:v>53.142721538461537</c:v>
                </c:pt>
                <c:pt idx="63">
                  <c:v>53.142721538461537</c:v>
                </c:pt>
                <c:pt idx="64">
                  <c:v>53.142721538461537</c:v>
                </c:pt>
                <c:pt idx="65">
                  <c:v>53.142721538461537</c:v>
                </c:pt>
                <c:pt idx="66">
                  <c:v>53.142721538461537</c:v>
                </c:pt>
                <c:pt idx="67">
                  <c:v>53.142721538461537</c:v>
                </c:pt>
                <c:pt idx="68">
                  <c:v>53.142721538461537</c:v>
                </c:pt>
                <c:pt idx="69">
                  <c:v>53.142721538461537</c:v>
                </c:pt>
                <c:pt idx="70">
                  <c:v>53.142721538461537</c:v>
                </c:pt>
                <c:pt idx="71">
                  <c:v>53.142721538461537</c:v>
                </c:pt>
                <c:pt idx="72">
                  <c:v>53.142721538461537</c:v>
                </c:pt>
                <c:pt idx="73">
                  <c:v>53.142721538461537</c:v>
                </c:pt>
                <c:pt idx="74">
                  <c:v>53.142721538461537</c:v>
                </c:pt>
                <c:pt idx="75">
                  <c:v>53.142721538461537</c:v>
                </c:pt>
                <c:pt idx="76">
                  <c:v>53.142721538461537</c:v>
                </c:pt>
                <c:pt idx="77">
                  <c:v>53.142721538461537</c:v>
                </c:pt>
                <c:pt idx="78">
                  <c:v>53.142721538461537</c:v>
                </c:pt>
                <c:pt idx="79">
                  <c:v>53.142721538461537</c:v>
                </c:pt>
                <c:pt idx="80">
                  <c:v>53.142721538461537</c:v>
                </c:pt>
                <c:pt idx="81">
                  <c:v>53.142721538461537</c:v>
                </c:pt>
                <c:pt idx="82">
                  <c:v>53.142721538461537</c:v>
                </c:pt>
                <c:pt idx="83">
                  <c:v>53.142721538461537</c:v>
                </c:pt>
                <c:pt idx="84">
                  <c:v>53.142721538461537</c:v>
                </c:pt>
                <c:pt idx="85">
                  <c:v>53.142721538461537</c:v>
                </c:pt>
                <c:pt idx="86">
                  <c:v>53.142721538461537</c:v>
                </c:pt>
                <c:pt idx="87">
                  <c:v>53.142721538461537</c:v>
                </c:pt>
                <c:pt idx="88">
                  <c:v>53.142721538461537</c:v>
                </c:pt>
                <c:pt idx="89">
                  <c:v>53.142721538461537</c:v>
                </c:pt>
                <c:pt idx="90">
                  <c:v>53.142721538461537</c:v>
                </c:pt>
                <c:pt idx="91">
                  <c:v>53.142721538461537</c:v>
                </c:pt>
                <c:pt idx="92">
                  <c:v>53.142721538461537</c:v>
                </c:pt>
                <c:pt idx="93">
                  <c:v>53.142721538461537</c:v>
                </c:pt>
                <c:pt idx="94">
                  <c:v>53.142721538461537</c:v>
                </c:pt>
                <c:pt idx="95">
                  <c:v>53.142721538461537</c:v>
                </c:pt>
                <c:pt idx="96">
                  <c:v>53.142721538461537</c:v>
                </c:pt>
                <c:pt idx="97">
                  <c:v>53.142721538461537</c:v>
                </c:pt>
                <c:pt idx="98">
                  <c:v>53.142721538461537</c:v>
                </c:pt>
                <c:pt idx="99">
                  <c:v>53.142721538461537</c:v>
                </c:pt>
                <c:pt idx="100">
                  <c:v>53.142721538461537</c:v>
                </c:pt>
                <c:pt idx="101">
                  <c:v>53.142721538461537</c:v>
                </c:pt>
                <c:pt idx="102">
                  <c:v>53.142721538461537</c:v>
                </c:pt>
                <c:pt idx="103">
                  <c:v>53.142721538461537</c:v>
                </c:pt>
                <c:pt idx="104">
                  <c:v>53.142721538461537</c:v>
                </c:pt>
                <c:pt idx="105">
                  <c:v>53.142721538461537</c:v>
                </c:pt>
                <c:pt idx="106">
                  <c:v>53.142721538461537</c:v>
                </c:pt>
                <c:pt idx="107">
                  <c:v>53.142721538461537</c:v>
                </c:pt>
                <c:pt idx="108">
                  <c:v>53.142721538461537</c:v>
                </c:pt>
                <c:pt idx="109">
                  <c:v>53.142721538461537</c:v>
                </c:pt>
                <c:pt idx="110">
                  <c:v>53.142721538461537</c:v>
                </c:pt>
                <c:pt idx="111">
                  <c:v>53.142721538461537</c:v>
                </c:pt>
                <c:pt idx="112">
                  <c:v>53.142721538461537</c:v>
                </c:pt>
                <c:pt idx="113">
                  <c:v>53.142721538461537</c:v>
                </c:pt>
                <c:pt idx="114">
                  <c:v>53.142721538461537</c:v>
                </c:pt>
                <c:pt idx="115">
                  <c:v>53.142721538461537</c:v>
                </c:pt>
                <c:pt idx="116">
                  <c:v>53.142721538461537</c:v>
                </c:pt>
                <c:pt idx="117">
                  <c:v>53.142721538461537</c:v>
                </c:pt>
                <c:pt idx="118">
                  <c:v>53.142721538461537</c:v>
                </c:pt>
                <c:pt idx="119">
                  <c:v>53.142721538461537</c:v>
                </c:pt>
                <c:pt idx="120">
                  <c:v>53.142721538461537</c:v>
                </c:pt>
                <c:pt idx="121">
                  <c:v>53.142721538461537</c:v>
                </c:pt>
                <c:pt idx="122">
                  <c:v>53.142721538461537</c:v>
                </c:pt>
                <c:pt idx="123">
                  <c:v>53.142721538461537</c:v>
                </c:pt>
                <c:pt idx="124">
                  <c:v>53.142721538461537</c:v>
                </c:pt>
                <c:pt idx="125">
                  <c:v>53.142721538461537</c:v>
                </c:pt>
                <c:pt idx="126">
                  <c:v>53.142721538461537</c:v>
                </c:pt>
                <c:pt idx="127">
                  <c:v>53.142721538461537</c:v>
                </c:pt>
                <c:pt idx="128">
                  <c:v>53.142721538461537</c:v>
                </c:pt>
                <c:pt idx="129">
                  <c:v>53.142721538461537</c:v>
                </c:pt>
                <c:pt idx="130">
                  <c:v>53.142721538461537</c:v>
                </c:pt>
                <c:pt idx="131">
                  <c:v>53.142721538461537</c:v>
                </c:pt>
                <c:pt idx="132">
                  <c:v>53.142721538461537</c:v>
                </c:pt>
                <c:pt idx="133">
                  <c:v>53.142721538461537</c:v>
                </c:pt>
                <c:pt idx="134">
                  <c:v>53.142721538461537</c:v>
                </c:pt>
                <c:pt idx="135">
                  <c:v>53.142721538461537</c:v>
                </c:pt>
                <c:pt idx="136">
                  <c:v>53.142721538461537</c:v>
                </c:pt>
                <c:pt idx="137">
                  <c:v>53.142721538461537</c:v>
                </c:pt>
                <c:pt idx="138">
                  <c:v>53.142721538461537</c:v>
                </c:pt>
                <c:pt idx="139">
                  <c:v>53.142721538461537</c:v>
                </c:pt>
                <c:pt idx="140">
                  <c:v>53.142721538461537</c:v>
                </c:pt>
                <c:pt idx="141">
                  <c:v>53.142721538461537</c:v>
                </c:pt>
                <c:pt idx="142">
                  <c:v>53.142721538461537</c:v>
                </c:pt>
                <c:pt idx="143">
                  <c:v>53.142721538461537</c:v>
                </c:pt>
                <c:pt idx="144">
                  <c:v>53.142721538461537</c:v>
                </c:pt>
                <c:pt idx="145">
                  <c:v>53.142721538461537</c:v>
                </c:pt>
                <c:pt idx="146">
                  <c:v>53.142721538461537</c:v>
                </c:pt>
                <c:pt idx="147">
                  <c:v>53.142721538461537</c:v>
                </c:pt>
                <c:pt idx="148">
                  <c:v>53.142721538461537</c:v>
                </c:pt>
                <c:pt idx="149">
                  <c:v>53.142721538461537</c:v>
                </c:pt>
                <c:pt idx="150">
                  <c:v>53.142721538461537</c:v>
                </c:pt>
                <c:pt idx="151">
                  <c:v>53.142721538461537</c:v>
                </c:pt>
                <c:pt idx="152">
                  <c:v>53.142721538461537</c:v>
                </c:pt>
                <c:pt idx="153">
                  <c:v>53.142721538461537</c:v>
                </c:pt>
                <c:pt idx="154">
                  <c:v>53.142721538461537</c:v>
                </c:pt>
                <c:pt idx="155">
                  <c:v>53.142721538461537</c:v>
                </c:pt>
                <c:pt idx="156">
                  <c:v>53.142721538461537</c:v>
                </c:pt>
                <c:pt idx="157">
                  <c:v>53.142721538461537</c:v>
                </c:pt>
                <c:pt idx="158">
                  <c:v>53.142721538461537</c:v>
                </c:pt>
                <c:pt idx="159">
                  <c:v>53.142721538461537</c:v>
                </c:pt>
                <c:pt idx="160">
                  <c:v>53.142721538461537</c:v>
                </c:pt>
                <c:pt idx="161">
                  <c:v>53.142721538461537</c:v>
                </c:pt>
                <c:pt idx="162">
                  <c:v>53.142721538461537</c:v>
                </c:pt>
                <c:pt idx="163">
                  <c:v>53.142721538461537</c:v>
                </c:pt>
                <c:pt idx="164">
                  <c:v>53.142721538461537</c:v>
                </c:pt>
                <c:pt idx="165">
                  <c:v>53.142721538461537</c:v>
                </c:pt>
                <c:pt idx="166">
                  <c:v>53.142721538461537</c:v>
                </c:pt>
                <c:pt idx="167">
                  <c:v>53.142721538461537</c:v>
                </c:pt>
                <c:pt idx="168">
                  <c:v>53.142721538461537</c:v>
                </c:pt>
                <c:pt idx="169">
                  <c:v>53.142721538461537</c:v>
                </c:pt>
                <c:pt idx="170">
                  <c:v>53.142721538461537</c:v>
                </c:pt>
                <c:pt idx="171">
                  <c:v>53.142721538461537</c:v>
                </c:pt>
                <c:pt idx="172">
                  <c:v>53.142721538461537</c:v>
                </c:pt>
                <c:pt idx="173">
                  <c:v>53.142721538461537</c:v>
                </c:pt>
                <c:pt idx="174">
                  <c:v>53.142721538461537</c:v>
                </c:pt>
                <c:pt idx="175">
                  <c:v>53.142721538461537</c:v>
                </c:pt>
                <c:pt idx="176">
                  <c:v>53.142721538461537</c:v>
                </c:pt>
                <c:pt idx="177">
                  <c:v>53.142721538461537</c:v>
                </c:pt>
                <c:pt idx="178">
                  <c:v>53.142721538461537</c:v>
                </c:pt>
                <c:pt idx="179">
                  <c:v>53.142721538461537</c:v>
                </c:pt>
                <c:pt idx="180">
                  <c:v>53.142721538461537</c:v>
                </c:pt>
                <c:pt idx="181">
                  <c:v>53.142721538461537</c:v>
                </c:pt>
                <c:pt idx="182">
                  <c:v>53.142721538461537</c:v>
                </c:pt>
                <c:pt idx="183">
                  <c:v>53.142721538461537</c:v>
                </c:pt>
                <c:pt idx="184">
                  <c:v>53.142721538461537</c:v>
                </c:pt>
                <c:pt idx="185">
                  <c:v>53.142721538461537</c:v>
                </c:pt>
                <c:pt idx="186">
                  <c:v>53.142721538461537</c:v>
                </c:pt>
                <c:pt idx="187">
                  <c:v>53.142721538461537</c:v>
                </c:pt>
                <c:pt idx="188">
                  <c:v>53.142721538461537</c:v>
                </c:pt>
                <c:pt idx="189">
                  <c:v>53.142721538461537</c:v>
                </c:pt>
                <c:pt idx="190">
                  <c:v>53.142721538461537</c:v>
                </c:pt>
                <c:pt idx="191">
                  <c:v>53.142721538461537</c:v>
                </c:pt>
                <c:pt idx="192">
                  <c:v>53.142721538461537</c:v>
                </c:pt>
                <c:pt idx="193">
                  <c:v>53.142721538461537</c:v>
                </c:pt>
                <c:pt idx="194">
                  <c:v>53.142721538461537</c:v>
                </c:pt>
                <c:pt idx="195">
                  <c:v>53.142721538461537</c:v>
                </c:pt>
                <c:pt idx="196">
                  <c:v>53.142721538461537</c:v>
                </c:pt>
                <c:pt idx="197">
                  <c:v>53.142721538461537</c:v>
                </c:pt>
                <c:pt idx="198">
                  <c:v>53.142721538461537</c:v>
                </c:pt>
                <c:pt idx="199">
                  <c:v>53.142721538461537</c:v>
                </c:pt>
                <c:pt idx="200">
                  <c:v>53.142721538461537</c:v>
                </c:pt>
                <c:pt idx="201">
                  <c:v>53.142721538461537</c:v>
                </c:pt>
                <c:pt idx="202">
                  <c:v>53.142721538461537</c:v>
                </c:pt>
                <c:pt idx="203">
                  <c:v>53.142721538461537</c:v>
                </c:pt>
                <c:pt idx="204">
                  <c:v>53.142721538461537</c:v>
                </c:pt>
                <c:pt idx="205">
                  <c:v>53.142721538461537</c:v>
                </c:pt>
                <c:pt idx="206">
                  <c:v>53.142721538461537</c:v>
                </c:pt>
                <c:pt idx="207">
                  <c:v>53.142721538461537</c:v>
                </c:pt>
                <c:pt idx="208">
                  <c:v>53.142721538461537</c:v>
                </c:pt>
                <c:pt idx="209">
                  <c:v>53.142721538461537</c:v>
                </c:pt>
                <c:pt idx="210">
                  <c:v>53.142721538461537</c:v>
                </c:pt>
                <c:pt idx="211">
                  <c:v>53.142721538461537</c:v>
                </c:pt>
                <c:pt idx="212">
                  <c:v>53.142721538461537</c:v>
                </c:pt>
                <c:pt idx="213">
                  <c:v>53.142721538461537</c:v>
                </c:pt>
                <c:pt idx="214">
                  <c:v>53.142721538461537</c:v>
                </c:pt>
                <c:pt idx="215">
                  <c:v>53.142721538461537</c:v>
                </c:pt>
                <c:pt idx="216">
                  <c:v>53.142721538461537</c:v>
                </c:pt>
                <c:pt idx="217">
                  <c:v>53.142721538461537</c:v>
                </c:pt>
                <c:pt idx="218">
                  <c:v>53.142721538461537</c:v>
                </c:pt>
                <c:pt idx="219">
                  <c:v>53.142721538461537</c:v>
                </c:pt>
                <c:pt idx="220">
                  <c:v>53.142721538461537</c:v>
                </c:pt>
                <c:pt idx="221">
                  <c:v>53.142721538461537</c:v>
                </c:pt>
                <c:pt idx="222">
                  <c:v>53.142721538461537</c:v>
                </c:pt>
                <c:pt idx="223">
                  <c:v>53.142721538461537</c:v>
                </c:pt>
                <c:pt idx="224">
                  <c:v>53.142721538461537</c:v>
                </c:pt>
                <c:pt idx="225">
                  <c:v>53.142721538461537</c:v>
                </c:pt>
                <c:pt idx="226">
                  <c:v>53.142721538461537</c:v>
                </c:pt>
                <c:pt idx="227">
                  <c:v>53.142721538461537</c:v>
                </c:pt>
                <c:pt idx="228">
                  <c:v>53.142721538461537</c:v>
                </c:pt>
                <c:pt idx="229">
                  <c:v>53.142721538461537</c:v>
                </c:pt>
                <c:pt idx="230">
                  <c:v>53.142721538461537</c:v>
                </c:pt>
                <c:pt idx="231">
                  <c:v>53.142721538461537</c:v>
                </c:pt>
                <c:pt idx="232">
                  <c:v>53.142721538461537</c:v>
                </c:pt>
                <c:pt idx="233">
                  <c:v>53.142721538461537</c:v>
                </c:pt>
                <c:pt idx="234">
                  <c:v>53.142721538461537</c:v>
                </c:pt>
                <c:pt idx="235">
                  <c:v>53.142721538461537</c:v>
                </c:pt>
                <c:pt idx="236">
                  <c:v>53.142721538461537</c:v>
                </c:pt>
                <c:pt idx="237">
                  <c:v>53.142721538461537</c:v>
                </c:pt>
                <c:pt idx="238">
                  <c:v>53.142721538461537</c:v>
                </c:pt>
                <c:pt idx="239">
                  <c:v>53.142721538461537</c:v>
                </c:pt>
                <c:pt idx="240">
                  <c:v>53.142721538461537</c:v>
                </c:pt>
                <c:pt idx="241">
                  <c:v>53.142721538461537</c:v>
                </c:pt>
                <c:pt idx="242">
                  <c:v>53.142721538461537</c:v>
                </c:pt>
                <c:pt idx="243">
                  <c:v>53.142721538461537</c:v>
                </c:pt>
                <c:pt idx="244">
                  <c:v>53.142721538461537</c:v>
                </c:pt>
                <c:pt idx="245">
                  <c:v>53.142721538461537</c:v>
                </c:pt>
                <c:pt idx="246">
                  <c:v>53.142721538461537</c:v>
                </c:pt>
                <c:pt idx="247">
                  <c:v>53.142721538461537</c:v>
                </c:pt>
                <c:pt idx="248">
                  <c:v>53.142721538461537</c:v>
                </c:pt>
                <c:pt idx="249">
                  <c:v>53.142721538461537</c:v>
                </c:pt>
                <c:pt idx="250">
                  <c:v>53.142721538461537</c:v>
                </c:pt>
                <c:pt idx="251">
                  <c:v>53.142721538461537</c:v>
                </c:pt>
                <c:pt idx="252">
                  <c:v>53.142721538461537</c:v>
                </c:pt>
                <c:pt idx="253">
                  <c:v>53.142721538461537</c:v>
                </c:pt>
                <c:pt idx="254">
                  <c:v>53.142721538461537</c:v>
                </c:pt>
                <c:pt idx="255">
                  <c:v>53.142721538461537</c:v>
                </c:pt>
                <c:pt idx="256">
                  <c:v>53.142721538461537</c:v>
                </c:pt>
                <c:pt idx="257">
                  <c:v>53.142721538461537</c:v>
                </c:pt>
                <c:pt idx="258">
                  <c:v>53.142721538461537</c:v>
                </c:pt>
                <c:pt idx="259">
                  <c:v>53.142721538461537</c:v>
                </c:pt>
                <c:pt idx="260">
                  <c:v>53.142721538461537</c:v>
                </c:pt>
                <c:pt idx="261">
                  <c:v>53.142721538461537</c:v>
                </c:pt>
                <c:pt idx="262">
                  <c:v>53.142721538461537</c:v>
                </c:pt>
                <c:pt idx="263">
                  <c:v>53.142721538461537</c:v>
                </c:pt>
                <c:pt idx="264">
                  <c:v>53.142721538461537</c:v>
                </c:pt>
                <c:pt idx="265">
                  <c:v>53.142721538461537</c:v>
                </c:pt>
                <c:pt idx="266">
                  <c:v>53.142721538461537</c:v>
                </c:pt>
                <c:pt idx="267">
                  <c:v>53.142721538461537</c:v>
                </c:pt>
                <c:pt idx="268">
                  <c:v>53.142721538461537</c:v>
                </c:pt>
                <c:pt idx="269">
                  <c:v>53.142721538461537</c:v>
                </c:pt>
                <c:pt idx="270">
                  <c:v>53.142721538461537</c:v>
                </c:pt>
                <c:pt idx="271">
                  <c:v>53.142721538461537</c:v>
                </c:pt>
                <c:pt idx="272">
                  <c:v>53.142721538461537</c:v>
                </c:pt>
                <c:pt idx="273">
                  <c:v>53.142721538461537</c:v>
                </c:pt>
                <c:pt idx="274">
                  <c:v>53.142721538461537</c:v>
                </c:pt>
                <c:pt idx="275">
                  <c:v>53.142721538461537</c:v>
                </c:pt>
                <c:pt idx="276">
                  <c:v>53.142721538461537</c:v>
                </c:pt>
                <c:pt idx="277">
                  <c:v>53.142721538461537</c:v>
                </c:pt>
                <c:pt idx="278">
                  <c:v>53.142721538461537</c:v>
                </c:pt>
                <c:pt idx="279">
                  <c:v>53.142721538461537</c:v>
                </c:pt>
                <c:pt idx="280">
                  <c:v>53.142721538461537</c:v>
                </c:pt>
                <c:pt idx="281">
                  <c:v>53.142721538461537</c:v>
                </c:pt>
                <c:pt idx="282">
                  <c:v>53.142721538461537</c:v>
                </c:pt>
                <c:pt idx="283">
                  <c:v>53.142721538461537</c:v>
                </c:pt>
                <c:pt idx="284">
                  <c:v>53.142721538461537</c:v>
                </c:pt>
                <c:pt idx="285">
                  <c:v>53.142721538461537</c:v>
                </c:pt>
                <c:pt idx="286">
                  <c:v>53.142721538461537</c:v>
                </c:pt>
                <c:pt idx="287">
                  <c:v>53.142721538461537</c:v>
                </c:pt>
                <c:pt idx="288">
                  <c:v>53.142721538461537</c:v>
                </c:pt>
                <c:pt idx="289">
                  <c:v>53.142721538461537</c:v>
                </c:pt>
                <c:pt idx="290">
                  <c:v>53.142721538461537</c:v>
                </c:pt>
                <c:pt idx="291">
                  <c:v>53.142721538461537</c:v>
                </c:pt>
                <c:pt idx="292">
                  <c:v>53.142721538461537</c:v>
                </c:pt>
                <c:pt idx="293">
                  <c:v>53.142721538461537</c:v>
                </c:pt>
                <c:pt idx="294">
                  <c:v>53.142721538461537</c:v>
                </c:pt>
                <c:pt idx="295">
                  <c:v>53.142721538461537</c:v>
                </c:pt>
                <c:pt idx="296">
                  <c:v>53.142721538461537</c:v>
                </c:pt>
                <c:pt idx="297">
                  <c:v>53.142721538461537</c:v>
                </c:pt>
                <c:pt idx="298">
                  <c:v>53.142721538461537</c:v>
                </c:pt>
                <c:pt idx="299">
                  <c:v>53.142721538461537</c:v>
                </c:pt>
                <c:pt idx="300">
                  <c:v>53.142721538461537</c:v>
                </c:pt>
                <c:pt idx="301">
                  <c:v>53.142721538461537</c:v>
                </c:pt>
                <c:pt idx="302">
                  <c:v>53.142721538461537</c:v>
                </c:pt>
                <c:pt idx="303">
                  <c:v>53.142721538461537</c:v>
                </c:pt>
                <c:pt idx="304">
                  <c:v>53.142721538461537</c:v>
                </c:pt>
                <c:pt idx="305">
                  <c:v>53.142721538461537</c:v>
                </c:pt>
                <c:pt idx="306">
                  <c:v>53.142721538461537</c:v>
                </c:pt>
                <c:pt idx="307">
                  <c:v>53.142721538461537</c:v>
                </c:pt>
                <c:pt idx="308">
                  <c:v>53.142721538461537</c:v>
                </c:pt>
                <c:pt idx="309">
                  <c:v>53.142721538461537</c:v>
                </c:pt>
                <c:pt idx="310">
                  <c:v>53.142721538461537</c:v>
                </c:pt>
                <c:pt idx="311">
                  <c:v>53.142721538461537</c:v>
                </c:pt>
                <c:pt idx="312">
                  <c:v>53.142721538461537</c:v>
                </c:pt>
                <c:pt idx="313">
                  <c:v>53.142721538461537</c:v>
                </c:pt>
                <c:pt idx="314">
                  <c:v>53.142721538461537</c:v>
                </c:pt>
                <c:pt idx="315">
                  <c:v>53.142721538461537</c:v>
                </c:pt>
                <c:pt idx="316">
                  <c:v>53.142721538461537</c:v>
                </c:pt>
                <c:pt idx="317">
                  <c:v>53.142721538461537</c:v>
                </c:pt>
                <c:pt idx="318">
                  <c:v>53.142721538461537</c:v>
                </c:pt>
                <c:pt idx="319">
                  <c:v>53.142721538461537</c:v>
                </c:pt>
                <c:pt idx="320">
                  <c:v>53.142721538461537</c:v>
                </c:pt>
                <c:pt idx="321">
                  <c:v>53.142721538461537</c:v>
                </c:pt>
                <c:pt idx="322">
                  <c:v>53.142721538461537</c:v>
                </c:pt>
                <c:pt idx="323">
                  <c:v>53.142721538461537</c:v>
                </c:pt>
                <c:pt idx="324">
                  <c:v>53.142721538461537</c:v>
                </c:pt>
              </c:numCache>
            </c:numRef>
          </c:val>
          <c:smooth val="0"/>
          <c:extLst>
            <c:ext xmlns:c16="http://schemas.microsoft.com/office/drawing/2014/chart" uri="{C3380CC4-5D6E-409C-BE32-E72D297353CC}">
              <c16:uniqueId val="{00000001-8DAC-4F9F-AE37-31C93885D586}"/>
            </c:ext>
          </c:extLst>
        </c:ser>
        <c:ser>
          <c:idx val="2"/>
          <c:order val="2"/>
          <c:tx>
            <c:strRef>
              <c:f>'Sample CC'!$D$1</c:f>
              <c:strCache>
                <c:ptCount val="1"/>
                <c:pt idx="0">
                  <c:v>UCL </c:v>
                </c:pt>
              </c:strCache>
            </c:strRef>
          </c:tx>
          <c:spPr>
            <a:ln w="28575" cap="rnd">
              <a:solidFill>
                <a:srgbClr val="FF0000"/>
              </a:solidFill>
              <a:prstDash val="sysDash"/>
              <a:round/>
            </a:ln>
            <a:effectLst/>
          </c:spPr>
          <c:marker>
            <c:symbol val="none"/>
          </c:marker>
          <c:val>
            <c:numRef>
              <c:f>'Sample CC'!$D$2:$D$326</c:f>
              <c:numCache>
                <c:formatCode>General</c:formatCode>
                <c:ptCount val="325"/>
                <c:pt idx="0">
                  <c:v>55.054504897652279</c:v>
                </c:pt>
                <c:pt idx="1">
                  <c:v>55.054504897652279</c:v>
                </c:pt>
                <c:pt idx="2">
                  <c:v>55.054504897652279</c:v>
                </c:pt>
                <c:pt idx="3">
                  <c:v>55.054504897652279</c:v>
                </c:pt>
                <c:pt idx="4">
                  <c:v>55.054504897652279</c:v>
                </c:pt>
                <c:pt idx="5">
                  <c:v>55.054504897652279</c:v>
                </c:pt>
                <c:pt idx="6">
                  <c:v>55.054504897652279</c:v>
                </c:pt>
                <c:pt idx="7">
                  <c:v>55.054504897652279</c:v>
                </c:pt>
                <c:pt idx="8">
                  <c:v>55.054504897652279</c:v>
                </c:pt>
                <c:pt idx="9">
                  <c:v>55.054504897652279</c:v>
                </c:pt>
                <c:pt idx="10">
                  <c:v>55.054504897652279</c:v>
                </c:pt>
                <c:pt idx="11">
                  <c:v>55.054504897652279</c:v>
                </c:pt>
                <c:pt idx="12">
                  <c:v>55.054504897652279</c:v>
                </c:pt>
                <c:pt idx="13">
                  <c:v>55.054504897652279</c:v>
                </c:pt>
                <c:pt idx="14">
                  <c:v>55.054504897652279</c:v>
                </c:pt>
                <c:pt idx="15">
                  <c:v>55.054504897652279</c:v>
                </c:pt>
                <c:pt idx="16">
                  <c:v>55.054504897652279</c:v>
                </c:pt>
                <c:pt idx="17">
                  <c:v>55.054504897652279</c:v>
                </c:pt>
                <c:pt idx="18">
                  <c:v>55.054504897652279</c:v>
                </c:pt>
                <c:pt idx="19">
                  <c:v>55.054504897652279</c:v>
                </c:pt>
                <c:pt idx="20">
                  <c:v>55.054504897652279</c:v>
                </c:pt>
                <c:pt idx="21">
                  <c:v>55.054504897652279</c:v>
                </c:pt>
                <c:pt idx="22">
                  <c:v>55.054504897652279</c:v>
                </c:pt>
                <c:pt idx="23">
                  <c:v>55.054504897652279</c:v>
                </c:pt>
                <c:pt idx="24">
                  <c:v>55.054504897652279</c:v>
                </c:pt>
                <c:pt idx="25">
                  <c:v>55.054504897652279</c:v>
                </c:pt>
                <c:pt idx="26">
                  <c:v>55.054504897652279</c:v>
                </c:pt>
                <c:pt idx="27">
                  <c:v>55.054504897652279</c:v>
                </c:pt>
                <c:pt idx="28">
                  <c:v>55.054504897652279</c:v>
                </c:pt>
                <c:pt idx="29">
                  <c:v>55.054504897652279</c:v>
                </c:pt>
                <c:pt idx="30">
                  <c:v>55.054504897652279</c:v>
                </c:pt>
                <c:pt idx="31">
                  <c:v>55.054504897652279</c:v>
                </c:pt>
                <c:pt idx="32">
                  <c:v>55.054504897652279</c:v>
                </c:pt>
                <c:pt idx="33">
                  <c:v>55.054504897652279</c:v>
                </c:pt>
                <c:pt idx="34">
                  <c:v>55.054504897652279</c:v>
                </c:pt>
                <c:pt idx="35">
                  <c:v>55.054504897652279</c:v>
                </c:pt>
                <c:pt idx="36">
                  <c:v>55.054504897652279</c:v>
                </c:pt>
                <c:pt idx="37">
                  <c:v>55.054504897652279</c:v>
                </c:pt>
                <c:pt idx="38">
                  <c:v>55.054504897652279</c:v>
                </c:pt>
                <c:pt idx="39">
                  <c:v>55.054504897652279</c:v>
                </c:pt>
                <c:pt idx="40">
                  <c:v>55.054504897652279</c:v>
                </c:pt>
                <c:pt idx="41">
                  <c:v>55.054504897652279</c:v>
                </c:pt>
                <c:pt idx="42">
                  <c:v>55.054504897652279</c:v>
                </c:pt>
                <c:pt idx="43">
                  <c:v>55.054504897652279</c:v>
                </c:pt>
                <c:pt idx="44">
                  <c:v>55.054504897652279</c:v>
                </c:pt>
                <c:pt idx="45">
                  <c:v>55.054504897652279</c:v>
                </c:pt>
                <c:pt idx="46">
                  <c:v>55.054504897652279</c:v>
                </c:pt>
                <c:pt idx="47">
                  <c:v>55.054504897652279</c:v>
                </c:pt>
                <c:pt idx="48">
                  <c:v>55.054504897652279</c:v>
                </c:pt>
                <c:pt idx="49">
                  <c:v>55.054504897652279</c:v>
                </c:pt>
                <c:pt idx="50">
                  <c:v>55.054504897652279</c:v>
                </c:pt>
                <c:pt idx="51">
                  <c:v>55.054504897652279</c:v>
                </c:pt>
                <c:pt idx="52">
                  <c:v>55.054504897652279</c:v>
                </c:pt>
                <c:pt idx="53">
                  <c:v>55.054504897652279</c:v>
                </c:pt>
                <c:pt idx="54">
                  <c:v>55.054504897652279</c:v>
                </c:pt>
                <c:pt idx="55">
                  <c:v>55.054504897652279</c:v>
                </c:pt>
                <c:pt idx="56">
                  <c:v>55.054504897652279</c:v>
                </c:pt>
                <c:pt idx="57">
                  <c:v>55.054504897652279</c:v>
                </c:pt>
                <c:pt idx="58">
                  <c:v>55.054504897652279</c:v>
                </c:pt>
                <c:pt idx="59">
                  <c:v>55.054504897652279</c:v>
                </c:pt>
                <c:pt idx="60">
                  <c:v>55.054504897652279</c:v>
                </c:pt>
                <c:pt idx="61">
                  <c:v>55.054504897652279</c:v>
                </c:pt>
                <c:pt idx="62">
                  <c:v>55.054504897652279</c:v>
                </c:pt>
                <c:pt idx="63">
                  <c:v>55.054504897652279</c:v>
                </c:pt>
                <c:pt idx="64">
                  <c:v>55.054504897652279</c:v>
                </c:pt>
                <c:pt idx="65">
                  <c:v>55.054504897652279</c:v>
                </c:pt>
                <c:pt idx="66">
                  <c:v>55.054504897652279</c:v>
                </c:pt>
                <c:pt idx="67">
                  <c:v>55.054504897652279</c:v>
                </c:pt>
                <c:pt idx="68">
                  <c:v>55.054504897652279</c:v>
                </c:pt>
                <c:pt idx="69">
                  <c:v>55.054504897652279</c:v>
                </c:pt>
                <c:pt idx="70">
                  <c:v>55.054504897652279</c:v>
                </c:pt>
                <c:pt idx="71">
                  <c:v>55.054504897652279</c:v>
                </c:pt>
                <c:pt idx="72">
                  <c:v>55.054504897652279</c:v>
                </c:pt>
                <c:pt idx="73">
                  <c:v>55.054504897652279</c:v>
                </c:pt>
                <c:pt idx="74">
                  <c:v>55.054504897652279</c:v>
                </c:pt>
                <c:pt idx="75">
                  <c:v>55.054504897652279</c:v>
                </c:pt>
                <c:pt idx="76">
                  <c:v>55.054504897652279</c:v>
                </c:pt>
                <c:pt idx="77">
                  <c:v>55.054504897652279</c:v>
                </c:pt>
                <c:pt idx="78">
                  <c:v>55.054504897652279</c:v>
                </c:pt>
                <c:pt idx="79">
                  <c:v>55.054504897652279</c:v>
                </c:pt>
                <c:pt idx="80">
                  <c:v>55.054504897652279</c:v>
                </c:pt>
                <c:pt idx="81">
                  <c:v>55.054504897652279</c:v>
                </c:pt>
                <c:pt idx="82">
                  <c:v>55.054504897652279</c:v>
                </c:pt>
                <c:pt idx="83">
                  <c:v>55.054504897652279</c:v>
                </c:pt>
                <c:pt idx="84">
                  <c:v>55.054504897652279</c:v>
                </c:pt>
                <c:pt idx="85">
                  <c:v>55.054504897652279</c:v>
                </c:pt>
                <c:pt idx="86">
                  <c:v>55.054504897652279</c:v>
                </c:pt>
                <c:pt idx="87">
                  <c:v>55.054504897652279</c:v>
                </c:pt>
                <c:pt idx="88">
                  <c:v>55.054504897652279</c:v>
                </c:pt>
                <c:pt idx="89">
                  <c:v>55.054504897652279</c:v>
                </c:pt>
                <c:pt idx="90">
                  <c:v>55.054504897652279</c:v>
                </c:pt>
                <c:pt idx="91">
                  <c:v>55.054504897652279</c:v>
                </c:pt>
                <c:pt idx="92">
                  <c:v>55.054504897652279</c:v>
                </c:pt>
                <c:pt idx="93">
                  <c:v>55.054504897652279</c:v>
                </c:pt>
                <c:pt idx="94">
                  <c:v>55.054504897652279</c:v>
                </c:pt>
                <c:pt idx="95">
                  <c:v>55.054504897652279</c:v>
                </c:pt>
                <c:pt idx="96">
                  <c:v>55.054504897652279</c:v>
                </c:pt>
                <c:pt idx="97">
                  <c:v>55.054504897652279</c:v>
                </c:pt>
                <c:pt idx="98">
                  <c:v>55.054504897652279</c:v>
                </c:pt>
                <c:pt idx="99">
                  <c:v>55.054504897652279</c:v>
                </c:pt>
                <c:pt idx="100">
                  <c:v>55.054504897652279</c:v>
                </c:pt>
                <c:pt idx="101">
                  <c:v>55.054504897652279</c:v>
                </c:pt>
                <c:pt idx="102">
                  <c:v>55.054504897652279</c:v>
                </c:pt>
                <c:pt idx="103">
                  <c:v>55.054504897652279</c:v>
                </c:pt>
                <c:pt idx="104">
                  <c:v>55.054504897652279</c:v>
                </c:pt>
                <c:pt idx="105">
                  <c:v>55.054504897652279</c:v>
                </c:pt>
                <c:pt idx="106">
                  <c:v>55.054504897652279</c:v>
                </c:pt>
                <c:pt idx="107">
                  <c:v>55.054504897652279</c:v>
                </c:pt>
                <c:pt idx="108">
                  <c:v>55.054504897652279</c:v>
                </c:pt>
                <c:pt idx="109">
                  <c:v>55.054504897652279</c:v>
                </c:pt>
                <c:pt idx="110">
                  <c:v>55.054504897652279</c:v>
                </c:pt>
                <c:pt idx="111">
                  <c:v>55.054504897652279</c:v>
                </c:pt>
                <c:pt idx="112">
                  <c:v>55.054504897652279</c:v>
                </c:pt>
                <c:pt idx="113">
                  <c:v>55.054504897652279</c:v>
                </c:pt>
                <c:pt idx="114">
                  <c:v>55.054504897652279</c:v>
                </c:pt>
                <c:pt idx="115">
                  <c:v>55.054504897652279</c:v>
                </c:pt>
                <c:pt idx="116">
                  <c:v>55.054504897652279</c:v>
                </c:pt>
                <c:pt idx="117">
                  <c:v>55.054504897652279</c:v>
                </c:pt>
                <c:pt idx="118">
                  <c:v>55.054504897652279</c:v>
                </c:pt>
                <c:pt idx="119">
                  <c:v>55.054504897652279</c:v>
                </c:pt>
                <c:pt idx="120">
                  <c:v>55.054504897652279</c:v>
                </c:pt>
                <c:pt idx="121">
                  <c:v>55.054504897652279</c:v>
                </c:pt>
                <c:pt idx="122">
                  <c:v>55.054504897652279</c:v>
                </c:pt>
                <c:pt idx="123">
                  <c:v>55.054504897652279</c:v>
                </c:pt>
                <c:pt idx="124">
                  <c:v>55.054504897652279</c:v>
                </c:pt>
                <c:pt idx="125">
                  <c:v>55.054504897652279</c:v>
                </c:pt>
                <c:pt idx="126">
                  <c:v>55.054504897652279</c:v>
                </c:pt>
                <c:pt idx="127">
                  <c:v>55.054504897652279</c:v>
                </c:pt>
                <c:pt idx="128">
                  <c:v>55.054504897652279</c:v>
                </c:pt>
                <c:pt idx="129">
                  <c:v>55.054504897652279</c:v>
                </c:pt>
                <c:pt idx="130">
                  <c:v>55.054504897652279</c:v>
                </c:pt>
                <c:pt idx="131">
                  <c:v>55.054504897652279</c:v>
                </c:pt>
                <c:pt idx="132">
                  <c:v>55.054504897652279</c:v>
                </c:pt>
                <c:pt idx="133">
                  <c:v>55.054504897652279</c:v>
                </c:pt>
                <c:pt idx="134">
                  <c:v>55.054504897652279</c:v>
                </c:pt>
                <c:pt idx="135">
                  <c:v>55.054504897652279</c:v>
                </c:pt>
                <c:pt idx="136">
                  <c:v>55.054504897652279</c:v>
                </c:pt>
                <c:pt idx="137">
                  <c:v>55.054504897652279</c:v>
                </c:pt>
                <c:pt idx="138">
                  <c:v>55.054504897652279</c:v>
                </c:pt>
                <c:pt idx="139">
                  <c:v>55.054504897652279</c:v>
                </c:pt>
                <c:pt idx="140">
                  <c:v>55.054504897652279</c:v>
                </c:pt>
                <c:pt idx="141">
                  <c:v>55.054504897652279</c:v>
                </c:pt>
                <c:pt idx="142">
                  <c:v>55.054504897652279</c:v>
                </c:pt>
                <c:pt idx="143">
                  <c:v>55.054504897652279</c:v>
                </c:pt>
                <c:pt idx="144">
                  <c:v>55.054504897652279</c:v>
                </c:pt>
                <c:pt idx="145">
                  <c:v>55.054504897652279</c:v>
                </c:pt>
                <c:pt idx="146">
                  <c:v>55.054504897652279</c:v>
                </c:pt>
                <c:pt idx="147">
                  <c:v>55.054504897652279</c:v>
                </c:pt>
                <c:pt idx="148">
                  <c:v>55.054504897652279</c:v>
                </c:pt>
                <c:pt idx="149">
                  <c:v>55.054504897652279</c:v>
                </c:pt>
                <c:pt idx="150">
                  <c:v>55.054504897652279</c:v>
                </c:pt>
                <c:pt idx="151">
                  <c:v>55.054504897652279</c:v>
                </c:pt>
                <c:pt idx="152">
                  <c:v>55.054504897652279</c:v>
                </c:pt>
                <c:pt idx="153">
                  <c:v>55.054504897652279</c:v>
                </c:pt>
                <c:pt idx="154">
                  <c:v>55.054504897652279</c:v>
                </c:pt>
                <c:pt idx="155">
                  <c:v>55.054504897652279</c:v>
                </c:pt>
                <c:pt idx="156">
                  <c:v>55.054504897652279</c:v>
                </c:pt>
                <c:pt idx="157">
                  <c:v>55.054504897652279</c:v>
                </c:pt>
                <c:pt idx="158">
                  <c:v>55.054504897652279</c:v>
                </c:pt>
                <c:pt idx="159">
                  <c:v>55.054504897652279</c:v>
                </c:pt>
                <c:pt idx="160">
                  <c:v>55.054504897652279</c:v>
                </c:pt>
                <c:pt idx="161">
                  <c:v>55.054504897652279</c:v>
                </c:pt>
                <c:pt idx="162">
                  <c:v>55.054504897652279</c:v>
                </c:pt>
                <c:pt idx="163">
                  <c:v>55.054504897652279</c:v>
                </c:pt>
                <c:pt idx="164">
                  <c:v>55.054504897652279</c:v>
                </c:pt>
                <c:pt idx="165">
                  <c:v>55.054504897652279</c:v>
                </c:pt>
                <c:pt idx="166">
                  <c:v>55.054504897652279</c:v>
                </c:pt>
                <c:pt idx="167">
                  <c:v>55.054504897652279</c:v>
                </c:pt>
                <c:pt idx="168">
                  <c:v>55.054504897652279</c:v>
                </c:pt>
                <c:pt idx="169">
                  <c:v>55.054504897652279</c:v>
                </c:pt>
                <c:pt idx="170">
                  <c:v>55.054504897652279</c:v>
                </c:pt>
                <c:pt idx="171">
                  <c:v>55.054504897652279</c:v>
                </c:pt>
                <c:pt idx="172">
                  <c:v>55.054504897652279</c:v>
                </c:pt>
                <c:pt idx="173">
                  <c:v>55.054504897652279</c:v>
                </c:pt>
                <c:pt idx="174">
                  <c:v>55.054504897652279</c:v>
                </c:pt>
                <c:pt idx="175">
                  <c:v>55.054504897652279</c:v>
                </c:pt>
                <c:pt idx="176">
                  <c:v>55.054504897652279</c:v>
                </c:pt>
                <c:pt idx="177">
                  <c:v>55.054504897652279</c:v>
                </c:pt>
                <c:pt idx="178">
                  <c:v>55.054504897652279</c:v>
                </c:pt>
                <c:pt idx="179">
                  <c:v>55.054504897652279</c:v>
                </c:pt>
                <c:pt idx="180">
                  <c:v>55.054504897652279</c:v>
                </c:pt>
                <c:pt idx="181">
                  <c:v>55.054504897652279</c:v>
                </c:pt>
                <c:pt idx="182">
                  <c:v>55.054504897652279</c:v>
                </c:pt>
                <c:pt idx="183">
                  <c:v>55.054504897652279</c:v>
                </c:pt>
                <c:pt idx="184">
                  <c:v>55.054504897652279</c:v>
                </c:pt>
                <c:pt idx="185">
                  <c:v>55.054504897652279</c:v>
                </c:pt>
                <c:pt idx="186">
                  <c:v>55.054504897652279</c:v>
                </c:pt>
                <c:pt idx="187">
                  <c:v>55.054504897652279</c:v>
                </c:pt>
                <c:pt idx="188">
                  <c:v>55.054504897652279</c:v>
                </c:pt>
                <c:pt idx="189">
                  <c:v>55.054504897652279</c:v>
                </c:pt>
                <c:pt idx="190">
                  <c:v>55.054504897652279</c:v>
                </c:pt>
                <c:pt idx="191">
                  <c:v>55.054504897652279</c:v>
                </c:pt>
                <c:pt idx="192">
                  <c:v>55.054504897652279</c:v>
                </c:pt>
                <c:pt idx="193">
                  <c:v>55.054504897652279</c:v>
                </c:pt>
                <c:pt idx="194">
                  <c:v>55.054504897652279</c:v>
                </c:pt>
                <c:pt idx="195">
                  <c:v>55.054504897652279</c:v>
                </c:pt>
                <c:pt idx="196">
                  <c:v>55.054504897652279</c:v>
                </c:pt>
                <c:pt idx="197">
                  <c:v>55.054504897652279</c:v>
                </c:pt>
                <c:pt idx="198">
                  <c:v>55.054504897652279</c:v>
                </c:pt>
                <c:pt idx="199">
                  <c:v>55.054504897652279</c:v>
                </c:pt>
                <c:pt idx="200">
                  <c:v>55.054504897652279</c:v>
                </c:pt>
                <c:pt idx="201">
                  <c:v>55.054504897652279</c:v>
                </c:pt>
                <c:pt idx="202">
                  <c:v>55.054504897652279</c:v>
                </c:pt>
                <c:pt idx="203">
                  <c:v>55.054504897652279</c:v>
                </c:pt>
                <c:pt idx="204">
                  <c:v>55.054504897652279</c:v>
                </c:pt>
                <c:pt idx="205">
                  <c:v>55.054504897652279</c:v>
                </c:pt>
                <c:pt idx="206">
                  <c:v>55.054504897652279</c:v>
                </c:pt>
                <c:pt idx="207">
                  <c:v>55.054504897652279</c:v>
                </c:pt>
                <c:pt idx="208">
                  <c:v>55.054504897652279</c:v>
                </c:pt>
                <c:pt idx="209">
                  <c:v>55.054504897652279</c:v>
                </c:pt>
                <c:pt idx="210">
                  <c:v>55.054504897652279</c:v>
                </c:pt>
                <c:pt idx="211">
                  <c:v>55.054504897652279</c:v>
                </c:pt>
                <c:pt idx="212">
                  <c:v>55.054504897652279</c:v>
                </c:pt>
                <c:pt idx="213">
                  <c:v>55.054504897652279</c:v>
                </c:pt>
                <c:pt idx="214">
                  <c:v>55.054504897652279</c:v>
                </c:pt>
                <c:pt idx="215">
                  <c:v>55.054504897652279</c:v>
                </c:pt>
                <c:pt idx="216">
                  <c:v>55.054504897652279</c:v>
                </c:pt>
                <c:pt idx="217">
                  <c:v>55.054504897652279</c:v>
                </c:pt>
                <c:pt idx="218">
                  <c:v>55.054504897652279</c:v>
                </c:pt>
                <c:pt idx="219">
                  <c:v>55.054504897652279</c:v>
                </c:pt>
                <c:pt idx="220">
                  <c:v>55.054504897652279</c:v>
                </c:pt>
                <c:pt idx="221">
                  <c:v>55.054504897652279</c:v>
                </c:pt>
                <c:pt idx="222">
                  <c:v>55.054504897652279</c:v>
                </c:pt>
                <c:pt idx="223">
                  <c:v>55.054504897652279</c:v>
                </c:pt>
                <c:pt idx="224">
                  <c:v>55.054504897652279</c:v>
                </c:pt>
                <c:pt idx="225">
                  <c:v>55.054504897652279</c:v>
                </c:pt>
                <c:pt idx="226">
                  <c:v>55.054504897652279</c:v>
                </c:pt>
                <c:pt idx="227">
                  <c:v>55.054504897652279</c:v>
                </c:pt>
                <c:pt idx="228">
                  <c:v>55.054504897652279</c:v>
                </c:pt>
                <c:pt idx="229">
                  <c:v>55.054504897652279</c:v>
                </c:pt>
                <c:pt idx="230">
                  <c:v>55.054504897652279</c:v>
                </c:pt>
                <c:pt idx="231">
                  <c:v>55.054504897652279</c:v>
                </c:pt>
                <c:pt idx="232">
                  <c:v>55.054504897652279</c:v>
                </c:pt>
                <c:pt idx="233">
                  <c:v>55.054504897652279</c:v>
                </c:pt>
                <c:pt idx="234">
                  <c:v>55.054504897652279</c:v>
                </c:pt>
                <c:pt idx="235">
                  <c:v>55.054504897652279</c:v>
                </c:pt>
                <c:pt idx="236">
                  <c:v>55.054504897652279</c:v>
                </c:pt>
                <c:pt idx="237">
                  <c:v>55.054504897652279</c:v>
                </c:pt>
                <c:pt idx="238">
                  <c:v>55.054504897652279</c:v>
                </c:pt>
                <c:pt idx="239">
                  <c:v>55.054504897652279</c:v>
                </c:pt>
                <c:pt idx="240">
                  <c:v>55.054504897652279</c:v>
                </c:pt>
                <c:pt idx="241">
                  <c:v>55.054504897652279</c:v>
                </c:pt>
                <c:pt idx="242">
                  <c:v>55.054504897652279</c:v>
                </c:pt>
                <c:pt idx="243">
                  <c:v>55.054504897652279</c:v>
                </c:pt>
                <c:pt idx="244">
                  <c:v>55.054504897652279</c:v>
                </c:pt>
                <c:pt idx="245">
                  <c:v>55.054504897652279</c:v>
                </c:pt>
                <c:pt idx="246">
                  <c:v>55.054504897652279</c:v>
                </c:pt>
                <c:pt idx="247">
                  <c:v>55.054504897652279</c:v>
                </c:pt>
                <c:pt idx="248">
                  <c:v>55.054504897652279</c:v>
                </c:pt>
                <c:pt idx="249">
                  <c:v>55.054504897652279</c:v>
                </c:pt>
                <c:pt idx="250">
                  <c:v>55.054504897652279</c:v>
                </c:pt>
                <c:pt idx="251">
                  <c:v>55.054504897652279</c:v>
                </c:pt>
                <c:pt idx="252">
                  <c:v>55.054504897652279</c:v>
                </c:pt>
                <c:pt idx="253">
                  <c:v>55.054504897652279</c:v>
                </c:pt>
                <c:pt idx="254">
                  <c:v>55.054504897652279</c:v>
                </c:pt>
                <c:pt idx="255">
                  <c:v>55.054504897652279</c:v>
                </c:pt>
                <c:pt idx="256">
                  <c:v>55.054504897652279</c:v>
                </c:pt>
                <c:pt idx="257">
                  <c:v>55.054504897652279</c:v>
                </c:pt>
                <c:pt idx="258">
                  <c:v>55.054504897652279</c:v>
                </c:pt>
                <c:pt idx="259">
                  <c:v>55.054504897652279</c:v>
                </c:pt>
                <c:pt idx="260">
                  <c:v>55.054504897652279</c:v>
                </c:pt>
                <c:pt idx="261">
                  <c:v>55.054504897652279</c:v>
                </c:pt>
                <c:pt idx="262">
                  <c:v>55.054504897652279</c:v>
                </c:pt>
                <c:pt idx="263">
                  <c:v>55.054504897652279</c:v>
                </c:pt>
                <c:pt idx="264">
                  <c:v>55.054504897652279</c:v>
                </c:pt>
                <c:pt idx="265">
                  <c:v>55.054504897652279</c:v>
                </c:pt>
                <c:pt idx="266">
                  <c:v>55.054504897652279</c:v>
                </c:pt>
                <c:pt idx="267">
                  <c:v>55.054504897652279</c:v>
                </c:pt>
                <c:pt idx="268">
                  <c:v>55.054504897652279</c:v>
                </c:pt>
                <c:pt idx="269">
                  <c:v>55.054504897652279</c:v>
                </c:pt>
                <c:pt idx="270">
                  <c:v>55.054504897652279</c:v>
                </c:pt>
                <c:pt idx="271">
                  <c:v>55.054504897652279</c:v>
                </c:pt>
                <c:pt idx="272">
                  <c:v>55.054504897652279</c:v>
                </c:pt>
                <c:pt idx="273">
                  <c:v>55.054504897652279</c:v>
                </c:pt>
                <c:pt idx="274">
                  <c:v>55.054504897652279</c:v>
                </c:pt>
                <c:pt idx="275">
                  <c:v>55.054504897652279</c:v>
                </c:pt>
                <c:pt idx="276">
                  <c:v>55.054504897652279</c:v>
                </c:pt>
                <c:pt idx="277">
                  <c:v>55.054504897652279</c:v>
                </c:pt>
                <c:pt idx="278">
                  <c:v>55.054504897652279</c:v>
                </c:pt>
                <c:pt idx="279">
                  <c:v>55.054504897652279</c:v>
                </c:pt>
                <c:pt idx="280">
                  <c:v>55.054504897652279</c:v>
                </c:pt>
                <c:pt idx="281">
                  <c:v>55.054504897652279</c:v>
                </c:pt>
                <c:pt idx="282">
                  <c:v>55.054504897652279</c:v>
                </c:pt>
                <c:pt idx="283">
                  <c:v>55.054504897652279</c:v>
                </c:pt>
                <c:pt idx="284">
                  <c:v>55.054504897652279</c:v>
                </c:pt>
                <c:pt idx="285">
                  <c:v>55.054504897652279</c:v>
                </c:pt>
                <c:pt idx="286">
                  <c:v>55.054504897652279</c:v>
                </c:pt>
                <c:pt idx="287">
                  <c:v>55.054504897652279</c:v>
                </c:pt>
                <c:pt idx="288">
                  <c:v>55.054504897652279</c:v>
                </c:pt>
                <c:pt idx="289">
                  <c:v>55.054504897652279</c:v>
                </c:pt>
                <c:pt idx="290">
                  <c:v>55.054504897652279</c:v>
                </c:pt>
                <c:pt idx="291">
                  <c:v>55.054504897652279</c:v>
                </c:pt>
                <c:pt idx="292">
                  <c:v>55.054504897652279</c:v>
                </c:pt>
                <c:pt idx="293">
                  <c:v>55.054504897652279</c:v>
                </c:pt>
                <c:pt idx="294">
                  <c:v>55.054504897652279</c:v>
                </c:pt>
                <c:pt idx="295">
                  <c:v>55.054504897652279</c:v>
                </c:pt>
                <c:pt idx="296">
                  <c:v>55.054504897652279</c:v>
                </c:pt>
                <c:pt idx="297">
                  <c:v>55.054504897652279</c:v>
                </c:pt>
                <c:pt idx="298">
                  <c:v>55.054504897652279</c:v>
                </c:pt>
                <c:pt idx="299">
                  <c:v>55.054504897652279</c:v>
                </c:pt>
                <c:pt idx="300">
                  <c:v>55.054504897652279</c:v>
                </c:pt>
                <c:pt idx="301">
                  <c:v>55.054504897652279</c:v>
                </c:pt>
                <c:pt idx="302">
                  <c:v>55.054504897652279</c:v>
                </c:pt>
                <c:pt idx="303">
                  <c:v>55.054504897652279</c:v>
                </c:pt>
                <c:pt idx="304">
                  <c:v>55.054504897652279</c:v>
                </c:pt>
                <c:pt idx="305">
                  <c:v>55.054504897652279</c:v>
                </c:pt>
                <c:pt idx="306">
                  <c:v>55.054504897652279</c:v>
                </c:pt>
                <c:pt idx="307">
                  <c:v>55.054504897652279</c:v>
                </c:pt>
                <c:pt idx="308">
                  <c:v>55.054504897652279</c:v>
                </c:pt>
                <c:pt idx="309">
                  <c:v>55.054504897652279</c:v>
                </c:pt>
                <c:pt idx="310">
                  <c:v>55.054504897652279</c:v>
                </c:pt>
                <c:pt idx="311">
                  <c:v>55.054504897652279</c:v>
                </c:pt>
                <c:pt idx="312">
                  <c:v>55.054504897652279</c:v>
                </c:pt>
                <c:pt idx="313">
                  <c:v>55.054504897652279</c:v>
                </c:pt>
                <c:pt idx="314">
                  <c:v>55.054504897652279</c:v>
                </c:pt>
                <c:pt idx="315">
                  <c:v>55.054504897652279</c:v>
                </c:pt>
                <c:pt idx="316">
                  <c:v>55.054504897652279</c:v>
                </c:pt>
                <c:pt idx="317">
                  <c:v>55.054504897652279</c:v>
                </c:pt>
                <c:pt idx="318">
                  <c:v>55.054504897652279</c:v>
                </c:pt>
                <c:pt idx="319">
                  <c:v>55.054504897652279</c:v>
                </c:pt>
                <c:pt idx="320">
                  <c:v>55.054504897652279</c:v>
                </c:pt>
                <c:pt idx="321">
                  <c:v>55.054504897652279</c:v>
                </c:pt>
                <c:pt idx="322">
                  <c:v>55.054504897652279</c:v>
                </c:pt>
                <c:pt idx="323">
                  <c:v>55.054504897652279</c:v>
                </c:pt>
                <c:pt idx="324">
                  <c:v>55.054504897652279</c:v>
                </c:pt>
              </c:numCache>
            </c:numRef>
          </c:val>
          <c:smooth val="0"/>
          <c:extLst>
            <c:ext xmlns:c16="http://schemas.microsoft.com/office/drawing/2014/chart" uri="{C3380CC4-5D6E-409C-BE32-E72D297353CC}">
              <c16:uniqueId val="{00000002-8DAC-4F9F-AE37-31C93885D586}"/>
            </c:ext>
          </c:extLst>
        </c:ser>
        <c:ser>
          <c:idx val="3"/>
          <c:order val="3"/>
          <c:tx>
            <c:strRef>
              <c:f>'Sample CC'!$E$1</c:f>
              <c:strCache>
                <c:ptCount val="1"/>
                <c:pt idx="0">
                  <c:v>LCL (-3sigma)</c:v>
                </c:pt>
              </c:strCache>
            </c:strRef>
          </c:tx>
          <c:spPr>
            <a:ln w="28575" cap="rnd">
              <a:solidFill>
                <a:srgbClr val="FF0000"/>
              </a:solidFill>
              <a:prstDash val="sysDash"/>
              <a:round/>
            </a:ln>
            <a:effectLst/>
          </c:spPr>
          <c:marker>
            <c:symbol val="none"/>
          </c:marker>
          <c:val>
            <c:numRef>
              <c:f>'Sample CC'!$E$2:$E$326</c:f>
              <c:numCache>
                <c:formatCode>General</c:formatCode>
                <c:ptCount val="325"/>
                <c:pt idx="0">
                  <c:v>51.230938179270794</c:v>
                </c:pt>
                <c:pt idx="1">
                  <c:v>51.230938179270794</c:v>
                </c:pt>
                <c:pt idx="2">
                  <c:v>51.230938179270794</c:v>
                </c:pt>
                <c:pt idx="3">
                  <c:v>51.230938179270794</c:v>
                </c:pt>
                <c:pt idx="4">
                  <c:v>51.230938179270794</c:v>
                </c:pt>
                <c:pt idx="5">
                  <c:v>51.230938179270794</c:v>
                </c:pt>
                <c:pt idx="6">
                  <c:v>51.230938179270794</c:v>
                </c:pt>
                <c:pt idx="7">
                  <c:v>51.230938179270794</c:v>
                </c:pt>
                <c:pt idx="8">
                  <c:v>51.230938179270794</c:v>
                </c:pt>
                <c:pt idx="9">
                  <c:v>51.230938179270794</c:v>
                </c:pt>
                <c:pt idx="10">
                  <c:v>51.230938179270794</c:v>
                </c:pt>
                <c:pt idx="11">
                  <c:v>51.230938179270794</c:v>
                </c:pt>
                <c:pt idx="12">
                  <c:v>51.230938179270794</c:v>
                </c:pt>
                <c:pt idx="13">
                  <c:v>51.230938179270794</c:v>
                </c:pt>
                <c:pt idx="14">
                  <c:v>51.230938179270794</c:v>
                </c:pt>
                <c:pt idx="15">
                  <c:v>51.230938179270794</c:v>
                </c:pt>
                <c:pt idx="16">
                  <c:v>51.230938179270794</c:v>
                </c:pt>
                <c:pt idx="17">
                  <c:v>51.230938179270794</c:v>
                </c:pt>
                <c:pt idx="18">
                  <c:v>51.230938179270794</c:v>
                </c:pt>
                <c:pt idx="19">
                  <c:v>51.230938179270794</c:v>
                </c:pt>
                <c:pt idx="20">
                  <c:v>51.230938179270794</c:v>
                </c:pt>
                <c:pt idx="21">
                  <c:v>51.230938179270794</c:v>
                </c:pt>
                <c:pt idx="22">
                  <c:v>51.230938179270794</c:v>
                </c:pt>
                <c:pt idx="23">
                  <c:v>51.230938179270794</c:v>
                </c:pt>
                <c:pt idx="24">
                  <c:v>51.230938179270794</c:v>
                </c:pt>
                <c:pt idx="25">
                  <c:v>51.230938179270794</c:v>
                </c:pt>
                <c:pt idx="26">
                  <c:v>51.230938179270794</c:v>
                </c:pt>
                <c:pt idx="27">
                  <c:v>51.230938179270794</c:v>
                </c:pt>
                <c:pt idx="28">
                  <c:v>51.230938179270794</c:v>
                </c:pt>
                <c:pt idx="29">
                  <c:v>51.230938179270794</c:v>
                </c:pt>
                <c:pt idx="30">
                  <c:v>51.230938179270794</c:v>
                </c:pt>
                <c:pt idx="31">
                  <c:v>51.230938179270794</c:v>
                </c:pt>
                <c:pt idx="32">
                  <c:v>51.230938179270794</c:v>
                </c:pt>
                <c:pt idx="33">
                  <c:v>51.230938179270794</c:v>
                </c:pt>
                <c:pt idx="34">
                  <c:v>51.230938179270794</c:v>
                </c:pt>
                <c:pt idx="35">
                  <c:v>51.230938179270794</c:v>
                </c:pt>
                <c:pt idx="36">
                  <c:v>51.230938179270794</c:v>
                </c:pt>
                <c:pt idx="37">
                  <c:v>51.230938179270794</c:v>
                </c:pt>
                <c:pt idx="38">
                  <c:v>51.230938179270794</c:v>
                </c:pt>
                <c:pt idx="39">
                  <c:v>51.230938179270794</c:v>
                </c:pt>
                <c:pt idx="40">
                  <c:v>51.230938179270794</c:v>
                </c:pt>
                <c:pt idx="41">
                  <c:v>51.230938179270794</c:v>
                </c:pt>
                <c:pt idx="42">
                  <c:v>51.230938179270794</c:v>
                </c:pt>
                <c:pt idx="43">
                  <c:v>51.230938179270794</c:v>
                </c:pt>
                <c:pt idx="44">
                  <c:v>51.230938179270794</c:v>
                </c:pt>
                <c:pt idx="45">
                  <c:v>51.230938179270794</c:v>
                </c:pt>
                <c:pt idx="46">
                  <c:v>51.230938179270794</c:v>
                </c:pt>
                <c:pt idx="47">
                  <c:v>51.230938179270794</c:v>
                </c:pt>
                <c:pt idx="48">
                  <c:v>51.230938179270794</c:v>
                </c:pt>
                <c:pt idx="49">
                  <c:v>51.230938179270794</c:v>
                </c:pt>
                <c:pt idx="50">
                  <c:v>51.230938179270794</c:v>
                </c:pt>
                <c:pt idx="51">
                  <c:v>51.230938179270794</c:v>
                </c:pt>
                <c:pt idx="52">
                  <c:v>51.230938179270794</c:v>
                </c:pt>
                <c:pt idx="53">
                  <c:v>51.230938179270794</c:v>
                </c:pt>
                <c:pt idx="54">
                  <c:v>51.230938179270794</c:v>
                </c:pt>
                <c:pt idx="55">
                  <c:v>51.230938179270794</c:v>
                </c:pt>
                <c:pt idx="56">
                  <c:v>51.230938179270794</c:v>
                </c:pt>
                <c:pt idx="57">
                  <c:v>51.230938179270794</c:v>
                </c:pt>
                <c:pt idx="58">
                  <c:v>51.230938179270794</c:v>
                </c:pt>
                <c:pt idx="59">
                  <c:v>51.230938179270794</c:v>
                </c:pt>
                <c:pt idx="60">
                  <c:v>51.230938179270794</c:v>
                </c:pt>
                <c:pt idx="61">
                  <c:v>51.230938179270794</c:v>
                </c:pt>
                <c:pt idx="62">
                  <c:v>51.230938179270794</c:v>
                </c:pt>
                <c:pt idx="63">
                  <c:v>51.230938179270794</c:v>
                </c:pt>
                <c:pt idx="64">
                  <c:v>51.230938179270794</c:v>
                </c:pt>
                <c:pt idx="65">
                  <c:v>51.230938179270794</c:v>
                </c:pt>
                <c:pt idx="66">
                  <c:v>51.230938179270794</c:v>
                </c:pt>
                <c:pt idx="67">
                  <c:v>51.230938179270794</c:v>
                </c:pt>
                <c:pt idx="68">
                  <c:v>51.230938179270794</c:v>
                </c:pt>
                <c:pt idx="69">
                  <c:v>51.230938179270794</c:v>
                </c:pt>
                <c:pt idx="70">
                  <c:v>51.230938179270794</c:v>
                </c:pt>
                <c:pt idx="71">
                  <c:v>51.230938179270794</c:v>
                </c:pt>
                <c:pt idx="72">
                  <c:v>51.230938179270794</c:v>
                </c:pt>
                <c:pt idx="73">
                  <c:v>51.230938179270794</c:v>
                </c:pt>
                <c:pt idx="74">
                  <c:v>51.230938179270794</c:v>
                </c:pt>
                <c:pt idx="75">
                  <c:v>51.230938179270794</c:v>
                </c:pt>
                <c:pt idx="76">
                  <c:v>51.230938179270794</c:v>
                </c:pt>
                <c:pt idx="77">
                  <c:v>51.230938179270794</c:v>
                </c:pt>
                <c:pt idx="78">
                  <c:v>51.230938179270794</c:v>
                </c:pt>
                <c:pt idx="79">
                  <c:v>51.230938179270794</c:v>
                </c:pt>
                <c:pt idx="80">
                  <c:v>51.230938179270794</c:v>
                </c:pt>
                <c:pt idx="81">
                  <c:v>51.230938179270794</c:v>
                </c:pt>
                <c:pt idx="82">
                  <c:v>51.230938179270794</c:v>
                </c:pt>
                <c:pt idx="83">
                  <c:v>51.230938179270794</c:v>
                </c:pt>
                <c:pt idx="84">
                  <c:v>51.230938179270794</c:v>
                </c:pt>
                <c:pt idx="85">
                  <c:v>51.230938179270794</c:v>
                </c:pt>
                <c:pt idx="86">
                  <c:v>51.230938179270794</c:v>
                </c:pt>
                <c:pt idx="87">
                  <c:v>51.230938179270794</c:v>
                </c:pt>
                <c:pt idx="88">
                  <c:v>51.230938179270794</c:v>
                </c:pt>
                <c:pt idx="89">
                  <c:v>51.230938179270794</c:v>
                </c:pt>
                <c:pt idx="90">
                  <c:v>51.230938179270794</c:v>
                </c:pt>
                <c:pt idx="91">
                  <c:v>51.230938179270794</c:v>
                </c:pt>
                <c:pt idx="92">
                  <c:v>51.230938179270794</c:v>
                </c:pt>
                <c:pt idx="93">
                  <c:v>51.230938179270794</c:v>
                </c:pt>
                <c:pt idx="94">
                  <c:v>51.230938179270794</c:v>
                </c:pt>
                <c:pt idx="95">
                  <c:v>51.230938179270794</c:v>
                </c:pt>
                <c:pt idx="96">
                  <c:v>51.230938179270794</c:v>
                </c:pt>
                <c:pt idx="97">
                  <c:v>51.230938179270794</c:v>
                </c:pt>
                <c:pt idx="98">
                  <c:v>51.230938179270794</c:v>
                </c:pt>
                <c:pt idx="99">
                  <c:v>51.230938179270794</c:v>
                </c:pt>
                <c:pt idx="100">
                  <c:v>51.230938179270794</c:v>
                </c:pt>
                <c:pt idx="101">
                  <c:v>51.230938179270794</c:v>
                </c:pt>
                <c:pt idx="102">
                  <c:v>51.230938179270794</c:v>
                </c:pt>
                <c:pt idx="103">
                  <c:v>51.230938179270794</c:v>
                </c:pt>
                <c:pt idx="104">
                  <c:v>51.230938179270794</c:v>
                </c:pt>
                <c:pt idx="105">
                  <c:v>51.230938179270794</c:v>
                </c:pt>
                <c:pt idx="106">
                  <c:v>51.230938179270794</c:v>
                </c:pt>
                <c:pt idx="107">
                  <c:v>51.230938179270794</c:v>
                </c:pt>
                <c:pt idx="108">
                  <c:v>51.230938179270794</c:v>
                </c:pt>
                <c:pt idx="109">
                  <c:v>51.230938179270794</c:v>
                </c:pt>
                <c:pt idx="110">
                  <c:v>51.230938179270794</c:v>
                </c:pt>
                <c:pt idx="111">
                  <c:v>51.230938179270794</c:v>
                </c:pt>
                <c:pt idx="112">
                  <c:v>51.230938179270794</c:v>
                </c:pt>
                <c:pt idx="113">
                  <c:v>51.230938179270794</c:v>
                </c:pt>
                <c:pt idx="114">
                  <c:v>51.230938179270794</c:v>
                </c:pt>
                <c:pt idx="115">
                  <c:v>51.230938179270794</c:v>
                </c:pt>
                <c:pt idx="116">
                  <c:v>51.230938179270794</c:v>
                </c:pt>
                <c:pt idx="117">
                  <c:v>51.230938179270794</c:v>
                </c:pt>
                <c:pt idx="118">
                  <c:v>51.230938179270794</c:v>
                </c:pt>
                <c:pt idx="119">
                  <c:v>51.230938179270794</c:v>
                </c:pt>
                <c:pt idx="120">
                  <c:v>51.230938179270794</c:v>
                </c:pt>
                <c:pt idx="121">
                  <c:v>51.230938179270794</c:v>
                </c:pt>
                <c:pt idx="122">
                  <c:v>51.230938179270794</c:v>
                </c:pt>
                <c:pt idx="123">
                  <c:v>51.230938179270794</c:v>
                </c:pt>
                <c:pt idx="124">
                  <c:v>51.230938179270794</c:v>
                </c:pt>
                <c:pt idx="125">
                  <c:v>51.230938179270794</c:v>
                </c:pt>
                <c:pt idx="126">
                  <c:v>51.230938179270794</c:v>
                </c:pt>
                <c:pt idx="127">
                  <c:v>51.230938179270794</c:v>
                </c:pt>
                <c:pt idx="128">
                  <c:v>51.230938179270794</c:v>
                </c:pt>
                <c:pt idx="129">
                  <c:v>51.230938179270794</c:v>
                </c:pt>
                <c:pt idx="130">
                  <c:v>51.230938179270794</c:v>
                </c:pt>
                <c:pt idx="131">
                  <c:v>51.230938179270794</c:v>
                </c:pt>
                <c:pt idx="132">
                  <c:v>51.230938179270794</c:v>
                </c:pt>
                <c:pt idx="133">
                  <c:v>51.230938179270794</c:v>
                </c:pt>
                <c:pt idx="134">
                  <c:v>51.230938179270794</c:v>
                </c:pt>
                <c:pt idx="135">
                  <c:v>51.230938179270794</c:v>
                </c:pt>
                <c:pt idx="136">
                  <c:v>51.230938179270794</c:v>
                </c:pt>
                <c:pt idx="137">
                  <c:v>51.230938179270794</c:v>
                </c:pt>
                <c:pt idx="138">
                  <c:v>51.230938179270794</c:v>
                </c:pt>
                <c:pt idx="139">
                  <c:v>51.230938179270794</c:v>
                </c:pt>
                <c:pt idx="140">
                  <c:v>51.230938179270794</c:v>
                </c:pt>
                <c:pt idx="141">
                  <c:v>51.230938179270794</c:v>
                </c:pt>
                <c:pt idx="142">
                  <c:v>51.230938179270794</c:v>
                </c:pt>
                <c:pt idx="143">
                  <c:v>51.230938179270794</c:v>
                </c:pt>
                <c:pt idx="144">
                  <c:v>51.230938179270794</c:v>
                </c:pt>
                <c:pt idx="145">
                  <c:v>51.230938179270794</c:v>
                </c:pt>
                <c:pt idx="146">
                  <c:v>51.230938179270794</c:v>
                </c:pt>
                <c:pt idx="147">
                  <c:v>51.230938179270794</c:v>
                </c:pt>
                <c:pt idx="148">
                  <c:v>51.230938179270794</c:v>
                </c:pt>
                <c:pt idx="149">
                  <c:v>51.230938179270794</c:v>
                </c:pt>
                <c:pt idx="150">
                  <c:v>51.230938179270794</c:v>
                </c:pt>
                <c:pt idx="151">
                  <c:v>51.230938179270794</c:v>
                </c:pt>
                <c:pt idx="152">
                  <c:v>51.230938179270794</c:v>
                </c:pt>
                <c:pt idx="153">
                  <c:v>51.230938179270794</c:v>
                </c:pt>
                <c:pt idx="154">
                  <c:v>51.230938179270794</c:v>
                </c:pt>
                <c:pt idx="155">
                  <c:v>51.230938179270794</c:v>
                </c:pt>
                <c:pt idx="156">
                  <c:v>51.230938179270794</c:v>
                </c:pt>
                <c:pt idx="157">
                  <c:v>51.230938179270794</c:v>
                </c:pt>
                <c:pt idx="158">
                  <c:v>51.230938179270794</c:v>
                </c:pt>
                <c:pt idx="159">
                  <c:v>51.230938179270794</c:v>
                </c:pt>
                <c:pt idx="160">
                  <c:v>51.230938179270794</c:v>
                </c:pt>
                <c:pt idx="161">
                  <c:v>51.230938179270794</c:v>
                </c:pt>
                <c:pt idx="162">
                  <c:v>51.230938179270794</c:v>
                </c:pt>
                <c:pt idx="163">
                  <c:v>51.230938179270794</c:v>
                </c:pt>
                <c:pt idx="164">
                  <c:v>51.230938179270794</c:v>
                </c:pt>
                <c:pt idx="165">
                  <c:v>51.230938179270794</c:v>
                </c:pt>
                <c:pt idx="166">
                  <c:v>51.230938179270794</c:v>
                </c:pt>
                <c:pt idx="167">
                  <c:v>51.230938179270794</c:v>
                </c:pt>
                <c:pt idx="168">
                  <c:v>51.230938179270794</c:v>
                </c:pt>
                <c:pt idx="169">
                  <c:v>51.230938179270794</c:v>
                </c:pt>
                <c:pt idx="170">
                  <c:v>51.230938179270794</c:v>
                </c:pt>
                <c:pt idx="171">
                  <c:v>51.230938179270794</c:v>
                </c:pt>
                <c:pt idx="172">
                  <c:v>51.230938179270794</c:v>
                </c:pt>
                <c:pt idx="173">
                  <c:v>51.230938179270794</c:v>
                </c:pt>
                <c:pt idx="174">
                  <c:v>51.230938179270794</c:v>
                </c:pt>
                <c:pt idx="175">
                  <c:v>51.230938179270794</c:v>
                </c:pt>
                <c:pt idx="176">
                  <c:v>51.230938179270794</c:v>
                </c:pt>
                <c:pt idx="177">
                  <c:v>51.230938179270794</c:v>
                </c:pt>
                <c:pt idx="178">
                  <c:v>51.230938179270794</c:v>
                </c:pt>
                <c:pt idx="179">
                  <c:v>51.230938179270794</c:v>
                </c:pt>
                <c:pt idx="180">
                  <c:v>51.230938179270794</c:v>
                </c:pt>
                <c:pt idx="181">
                  <c:v>51.230938179270794</c:v>
                </c:pt>
                <c:pt idx="182">
                  <c:v>51.230938179270794</c:v>
                </c:pt>
                <c:pt idx="183">
                  <c:v>51.230938179270794</c:v>
                </c:pt>
                <c:pt idx="184">
                  <c:v>51.230938179270794</c:v>
                </c:pt>
                <c:pt idx="185">
                  <c:v>51.230938179270794</c:v>
                </c:pt>
                <c:pt idx="186">
                  <c:v>51.230938179270794</c:v>
                </c:pt>
                <c:pt idx="187">
                  <c:v>51.230938179270794</c:v>
                </c:pt>
                <c:pt idx="188">
                  <c:v>51.230938179270794</c:v>
                </c:pt>
                <c:pt idx="189">
                  <c:v>51.230938179270794</c:v>
                </c:pt>
                <c:pt idx="190">
                  <c:v>51.230938179270794</c:v>
                </c:pt>
                <c:pt idx="191">
                  <c:v>51.230938179270794</c:v>
                </c:pt>
                <c:pt idx="192">
                  <c:v>51.230938179270794</c:v>
                </c:pt>
                <c:pt idx="193">
                  <c:v>51.230938179270794</c:v>
                </c:pt>
                <c:pt idx="194">
                  <c:v>51.230938179270794</c:v>
                </c:pt>
                <c:pt idx="195">
                  <c:v>51.230938179270794</c:v>
                </c:pt>
                <c:pt idx="196">
                  <c:v>51.230938179270794</c:v>
                </c:pt>
                <c:pt idx="197">
                  <c:v>51.230938179270794</c:v>
                </c:pt>
                <c:pt idx="198">
                  <c:v>51.230938179270794</c:v>
                </c:pt>
                <c:pt idx="199">
                  <c:v>51.230938179270794</c:v>
                </c:pt>
                <c:pt idx="200">
                  <c:v>51.230938179270794</c:v>
                </c:pt>
                <c:pt idx="201">
                  <c:v>51.230938179270794</c:v>
                </c:pt>
                <c:pt idx="202">
                  <c:v>51.230938179270794</c:v>
                </c:pt>
                <c:pt idx="203">
                  <c:v>51.230938179270794</c:v>
                </c:pt>
                <c:pt idx="204">
                  <c:v>51.230938179270794</c:v>
                </c:pt>
                <c:pt idx="205">
                  <c:v>51.230938179270794</c:v>
                </c:pt>
                <c:pt idx="206">
                  <c:v>51.230938179270794</c:v>
                </c:pt>
                <c:pt idx="207">
                  <c:v>51.230938179270794</c:v>
                </c:pt>
                <c:pt idx="208">
                  <c:v>51.230938179270794</c:v>
                </c:pt>
                <c:pt idx="209">
                  <c:v>51.230938179270794</c:v>
                </c:pt>
                <c:pt idx="210">
                  <c:v>51.230938179270794</c:v>
                </c:pt>
                <c:pt idx="211">
                  <c:v>51.230938179270794</c:v>
                </c:pt>
                <c:pt idx="212">
                  <c:v>51.230938179270794</c:v>
                </c:pt>
                <c:pt idx="213">
                  <c:v>51.230938179270794</c:v>
                </c:pt>
                <c:pt idx="214">
                  <c:v>51.230938179270794</c:v>
                </c:pt>
                <c:pt idx="215">
                  <c:v>51.230938179270794</c:v>
                </c:pt>
                <c:pt idx="216">
                  <c:v>51.230938179270794</c:v>
                </c:pt>
                <c:pt idx="217">
                  <c:v>51.230938179270794</c:v>
                </c:pt>
                <c:pt idx="218">
                  <c:v>51.230938179270794</c:v>
                </c:pt>
                <c:pt idx="219">
                  <c:v>51.230938179270794</c:v>
                </c:pt>
                <c:pt idx="220">
                  <c:v>51.230938179270794</c:v>
                </c:pt>
                <c:pt idx="221">
                  <c:v>51.230938179270794</c:v>
                </c:pt>
                <c:pt idx="222">
                  <c:v>51.230938179270794</c:v>
                </c:pt>
                <c:pt idx="223">
                  <c:v>51.230938179270794</c:v>
                </c:pt>
                <c:pt idx="224">
                  <c:v>51.230938179270794</c:v>
                </c:pt>
                <c:pt idx="225">
                  <c:v>51.230938179270794</c:v>
                </c:pt>
                <c:pt idx="226">
                  <c:v>51.230938179270794</c:v>
                </c:pt>
                <c:pt idx="227">
                  <c:v>51.230938179270794</c:v>
                </c:pt>
                <c:pt idx="228">
                  <c:v>51.230938179270794</c:v>
                </c:pt>
                <c:pt idx="229">
                  <c:v>51.230938179270794</c:v>
                </c:pt>
                <c:pt idx="230">
                  <c:v>51.230938179270794</c:v>
                </c:pt>
                <c:pt idx="231">
                  <c:v>51.230938179270794</c:v>
                </c:pt>
                <c:pt idx="232">
                  <c:v>51.230938179270794</c:v>
                </c:pt>
                <c:pt idx="233">
                  <c:v>51.230938179270794</c:v>
                </c:pt>
                <c:pt idx="234">
                  <c:v>51.230938179270794</c:v>
                </c:pt>
                <c:pt idx="235">
                  <c:v>51.230938179270794</c:v>
                </c:pt>
                <c:pt idx="236">
                  <c:v>51.230938179270794</c:v>
                </c:pt>
                <c:pt idx="237">
                  <c:v>51.230938179270794</c:v>
                </c:pt>
                <c:pt idx="238">
                  <c:v>51.230938179270794</c:v>
                </c:pt>
                <c:pt idx="239">
                  <c:v>51.230938179270794</c:v>
                </c:pt>
                <c:pt idx="240">
                  <c:v>51.230938179270794</c:v>
                </c:pt>
                <c:pt idx="241">
                  <c:v>51.230938179270794</c:v>
                </c:pt>
                <c:pt idx="242">
                  <c:v>51.230938179270794</c:v>
                </c:pt>
                <c:pt idx="243">
                  <c:v>51.230938179270794</c:v>
                </c:pt>
                <c:pt idx="244">
                  <c:v>51.230938179270794</c:v>
                </c:pt>
                <c:pt idx="245">
                  <c:v>51.230938179270794</c:v>
                </c:pt>
                <c:pt idx="246">
                  <c:v>51.230938179270794</c:v>
                </c:pt>
                <c:pt idx="247">
                  <c:v>51.230938179270794</c:v>
                </c:pt>
                <c:pt idx="248">
                  <c:v>51.230938179270794</c:v>
                </c:pt>
                <c:pt idx="249">
                  <c:v>51.230938179270794</c:v>
                </c:pt>
                <c:pt idx="250">
                  <c:v>51.230938179270794</c:v>
                </c:pt>
                <c:pt idx="251">
                  <c:v>51.230938179270794</c:v>
                </c:pt>
                <c:pt idx="252">
                  <c:v>51.230938179270794</c:v>
                </c:pt>
                <c:pt idx="253">
                  <c:v>51.230938179270794</c:v>
                </c:pt>
                <c:pt idx="254">
                  <c:v>51.230938179270794</c:v>
                </c:pt>
                <c:pt idx="255">
                  <c:v>51.230938179270794</c:v>
                </c:pt>
                <c:pt idx="256">
                  <c:v>51.230938179270794</c:v>
                </c:pt>
                <c:pt idx="257">
                  <c:v>51.230938179270794</c:v>
                </c:pt>
                <c:pt idx="258">
                  <c:v>51.230938179270794</c:v>
                </c:pt>
                <c:pt idx="259">
                  <c:v>51.230938179270794</c:v>
                </c:pt>
                <c:pt idx="260">
                  <c:v>51.230938179270794</c:v>
                </c:pt>
                <c:pt idx="261">
                  <c:v>51.230938179270794</c:v>
                </c:pt>
                <c:pt idx="262">
                  <c:v>51.230938179270794</c:v>
                </c:pt>
                <c:pt idx="263">
                  <c:v>51.230938179270794</c:v>
                </c:pt>
                <c:pt idx="264">
                  <c:v>51.230938179270794</c:v>
                </c:pt>
                <c:pt idx="265">
                  <c:v>51.230938179270794</c:v>
                </c:pt>
                <c:pt idx="266">
                  <c:v>51.230938179270794</c:v>
                </c:pt>
                <c:pt idx="267">
                  <c:v>51.230938179270794</c:v>
                </c:pt>
                <c:pt idx="268">
                  <c:v>51.230938179270794</c:v>
                </c:pt>
                <c:pt idx="269">
                  <c:v>51.230938179270794</c:v>
                </c:pt>
                <c:pt idx="270">
                  <c:v>51.230938179270794</c:v>
                </c:pt>
                <c:pt idx="271">
                  <c:v>51.230938179270794</c:v>
                </c:pt>
                <c:pt idx="272">
                  <c:v>51.230938179270794</c:v>
                </c:pt>
                <c:pt idx="273">
                  <c:v>51.230938179270794</c:v>
                </c:pt>
                <c:pt idx="274">
                  <c:v>51.230938179270794</c:v>
                </c:pt>
                <c:pt idx="275">
                  <c:v>51.230938179270794</c:v>
                </c:pt>
                <c:pt idx="276">
                  <c:v>51.230938179270794</c:v>
                </c:pt>
                <c:pt idx="277">
                  <c:v>51.230938179270794</c:v>
                </c:pt>
                <c:pt idx="278">
                  <c:v>51.230938179270794</c:v>
                </c:pt>
                <c:pt idx="279">
                  <c:v>51.230938179270794</c:v>
                </c:pt>
                <c:pt idx="280">
                  <c:v>51.230938179270794</c:v>
                </c:pt>
                <c:pt idx="281">
                  <c:v>51.230938179270794</c:v>
                </c:pt>
                <c:pt idx="282">
                  <c:v>51.230938179270794</c:v>
                </c:pt>
                <c:pt idx="283">
                  <c:v>51.230938179270794</c:v>
                </c:pt>
                <c:pt idx="284">
                  <c:v>51.230938179270794</c:v>
                </c:pt>
                <c:pt idx="285">
                  <c:v>51.230938179270794</c:v>
                </c:pt>
                <c:pt idx="286">
                  <c:v>51.230938179270794</c:v>
                </c:pt>
                <c:pt idx="287">
                  <c:v>51.230938179270794</c:v>
                </c:pt>
                <c:pt idx="288">
                  <c:v>51.230938179270794</c:v>
                </c:pt>
                <c:pt idx="289">
                  <c:v>51.230938179270794</c:v>
                </c:pt>
                <c:pt idx="290">
                  <c:v>51.230938179270794</c:v>
                </c:pt>
                <c:pt idx="291">
                  <c:v>51.230938179270794</c:v>
                </c:pt>
                <c:pt idx="292">
                  <c:v>51.230938179270794</c:v>
                </c:pt>
                <c:pt idx="293">
                  <c:v>51.230938179270794</c:v>
                </c:pt>
                <c:pt idx="294">
                  <c:v>51.230938179270794</c:v>
                </c:pt>
                <c:pt idx="295">
                  <c:v>51.230938179270794</c:v>
                </c:pt>
                <c:pt idx="296">
                  <c:v>51.230938179270794</c:v>
                </c:pt>
                <c:pt idx="297">
                  <c:v>51.230938179270794</c:v>
                </c:pt>
                <c:pt idx="298">
                  <c:v>51.230938179270794</c:v>
                </c:pt>
                <c:pt idx="299">
                  <c:v>51.230938179270794</c:v>
                </c:pt>
                <c:pt idx="300">
                  <c:v>51.230938179270794</c:v>
                </c:pt>
                <c:pt idx="301">
                  <c:v>51.230938179270794</c:v>
                </c:pt>
                <c:pt idx="302">
                  <c:v>51.230938179270794</c:v>
                </c:pt>
                <c:pt idx="303">
                  <c:v>51.230938179270794</c:v>
                </c:pt>
                <c:pt idx="304">
                  <c:v>51.230938179270794</c:v>
                </c:pt>
                <c:pt idx="305">
                  <c:v>51.230938179270794</c:v>
                </c:pt>
                <c:pt idx="306">
                  <c:v>51.230938179270794</c:v>
                </c:pt>
                <c:pt idx="307">
                  <c:v>51.230938179270794</c:v>
                </c:pt>
                <c:pt idx="308">
                  <c:v>51.230938179270794</c:v>
                </c:pt>
                <c:pt idx="309">
                  <c:v>51.230938179270794</c:v>
                </c:pt>
                <c:pt idx="310">
                  <c:v>51.230938179270794</c:v>
                </c:pt>
                <c:pt idx="311">
                  <c:v>51.230938179270794</c:v>
                </c:pt>
                <c:pt idx="312">
                  <c:v>51.230938179270794</c:v>
                </c:pt>
                <c:pt idx="313">
                  <c:v>51.230938179270794</c:v>
                </c:pt>
                <c:pt idx="314">
                  <c:v>51.230938179270794</c:v>
                </c:pt>
                <c:pt idx="315">
                  <c:v>51.230938179270794</c:v>
                </c:pt>
                <c:pt idx="316">
                  <c:v>51.230938179270794</c:v>
                </c:pt>
                <c:pt idx="317">
                  <c:v>51.230938179270794</c:v>
                </c:pt>
                <c:pt idx="318">
                  <c:v>51.230938179270794</c:v>
                </c:pt>
                <c:pt idx="319">
                  <c:v>51.230938179270794</c:v>
                </c:pt>
                <c:pt idx="320">
                  <c:v>51.230938179270794</c:v>
                </c:pt>
                <c:pt idx="321">
                  <c:v>51.230938179270794</c:v>
                </c:pt>
                <c:pt idx="322">
                  <c:v>51.230938179270794</c:v>
                </c:pt>
                <c:pt idx="323">
                  <c:v>51.230938179270794</c:v>
                </c:pt>
                <c:pt idx="324">
                  <c:v>51.230938179270794</c:v>
                </c:pt>
              </c:numCache>
            </c:numRef>
          </c:val>
          <c:smooth val="0"/>
          <c:extLst>
            <c:ext xmlns:c16="http://schemas.microsoft.com/office/drawing/2014/chart" uri="{C3380CC4-5D6E-409C-BE32-E72D297353CC}">
              <c16:uniqueId val="{00000003-8DAC-4F9F-AE37-31C93885D586}"/>
            </c:ext>
          </c:extLst>
        </c:ser>
        <c:dLbls>
          <c:showLegendKey val="0"/>
          <c:showVal val="0"/>
          <c:showCatName val="0"/>
          <c:showSerName val="0"/>
          <c:showPercent val="0"/>
          <c:showBubbleSize val="0"/>
        </c:dLbls>
        <c:smooth val="0"/>
        <c:axId val="1751306415"/>
        <c:axId val="1751306831"/>
      </c:lineChart>
      <c:catAx>
        <c:axId val="175130641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306831"/>
        <c:crosses val="autoZero"/>
        <c:auto val="1"/>
        <c:lblAlgn val="ctr"/>
        <c:lblOffset val="100"/>
        <c:tickLblSkip val="15"/>
        <c:tickMarkSkip val="1"/>
        <c:noMultiLvlLbl val="0"/>
      </c:catAx>
      <c:valAx>
        <c:axId val="1751306831"/>
        <c:scaling>
          <c:orientation val="minMax"/>
          <c:min val="48"/>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3064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Control</a:t>
            </a:r>
            <a:r>
              <a:rPr lang="en-US" baseline="0"/>
              <a:t> Chart (36H401)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'36H401  CC'!$B$1</c:f>
              <c:strCache>
                <c:ptCount val="1"/>
                <c:pt idx="0">
                  <c:v>(ml)</c:v>
                </c:pt>
              </c:strCache>
            </c:strRef>
          </c:tx>
          <c:spPr>
            <a:ln w="28575" cap="rnd">
              <a:solidFill>
                <a:schemeClr val="accent1"/>
              </a:solidFill>
              <a:round/>
            </a:ln>
            <a:effectLst/>
          </c:spPr>
          <c:marker>
            <c:symbol val="none"/>
          </c:marker>
          <c:val>
            <c:numRef>
              <c:f>'36H401  CC'!$B$2:$B$63</c:f>
              <c:numCache>
                <c:formatCode>General</c:formatCode>
                <c:ptCount val="62"/>
                <c:pt idx="0">
                  <c:v>52.92</c:v>
                </c:pt>
                <c:pt idx="1">
                  <c:v>55.08</c:v>
                </c:pt>
                <c:pt idx="2">
                  <c:v>52.911999999999999</c:v>
                </c:pt>
                <c:pt idx="3">
                  <c:v>57.207000000000001</c:v>
                </c:pt>
                <c:pt idx="4">
                  <c:v>55.127000000000002</c:v>
                </c:pt>
                <c:pt idx="5">
                  <c:v>55.134</c:v>
                </c:pt>
                <c:pt idx="6">
                  <c:v>52.668999999999997</c:v>
                </c:pt>
                <c:pt idx="7">
                  <c:v>57.287999999999997</c:v>
                </c:pt>
                <c:pt idx="8">
                  <c:v>52.920999999999999</c:v>
                </c:pt>
                <c:pt idx="9">
                  <c:v>52.82</c:v>
                </c:pt>
                <c:pt idx="10">
                  <c:v>55.037999999999997</c:v>
                </c:pt>
                <c:pt idx="11">
                  <c:v>52.945999999999998</c:v>
                </c:pt>
                <c:pt idx="12">
                  <c:v>52.817</c:v>
                </c:pt>
                <c:pt idx="13">
                  <c:v>55.058</c:v>
                </c:pt>
                <c:pt idx="14">
                  <c:v>57.191000000000003</c:v>
                </c:pt>
                <c:pt idx="15">
                  <c:v>55.052999999999997</c:v>
                </c:pt>
                <c:pt idx="16">
                  <c:v>57.402999999999999</c:v>
                </c:pt>
                <c:pt idx="17">
                  <c:v>55.061</c:v>
                </c:pt>
                <c:pt idx="18">
                  <c:v>52.755000000000003</c:v>
                </c:pt>
                <c:pt idx="19">
                  <c:v>55.03</c:v>
                </c:pt>
                <c:pt idx="20">
                  <c:v>55.097000000000001</c:v>
                </c:pt>
                <c:pt idx="21">
                  <c:v>52.942999999999998</c:v>
                </c:pt>
                <c:pt idx="22">
                  <c:v>53.186</c:v>
                </c:pt>
                <c:pt idx="23">
                  <c:v>53.03</c:v>
                </c:pt>
                <c:pt idx="24">
                  <c:v>53.043999999999997</c:v>
                </c:pt>
                <c:pt idx="25">
                  <c:v>52.939</c:v>
                </c:pt>
                <c:pt idx="26">
                  <c:v>53.148000000000003</c:v>
                </c:pt>
                <c:pt idx="27">
                  <c:v>53.448</c:v>
                </c:pt>
                <c:pt idx="28">
                  <c:v>52.984999999999999</c:v>
                </c:pt>
                <c:pt idx="29">
                  <c:v>52.707000000000001</c:v>
                </c:pt>
                <c:pt idx="30">
                  <c:v>52.843000000000004</c:v>
                </c:pt>
                <c:pt idx="31">
                  <c:v>52.81</c:v>
                </c:pt>
                <c:pt idx="32">
                  <c:v>53.497999999999998</c:v>
                </c:pt>
                <c:pt idx="33">
                  <c:v>52.863</c:v>
                </c:pt>
                <c:pt idx="34">
                  <c:v>53.280999999999999</c:v>
                </c:pt>
                <c:pt idx="35">
                  <c:v>52.896999999999998</c:v>
                </c:pt>
                <c:pt idx="36">
                  <c:v>52.732999999999997</c:v>
                </c:pt>
                <c:pt idx="37">
                  <c:v>53.07</c:v>
                </c:pt>
                <c:pt idx="38">
                  <c:v>52.762</c:v>
                </c:pt>
                <c:pt idx="39">
                  <c:v>52.905999999999999</c:v>
                </c:pt>
                <c:pt idx="40">
                  <c:v>53.192</c:v>
                </c:pt>
                <c:pt idx="41">
                  <c:v>53.113</c:v>
                </c:pt>
                <c:pt idx="42">
                  <c:v>52.625999999999998</c:v>
                </c:pt>
                <c:pt idx="43">
                  <c:v>52.947000000000003</c:v>
                </c:pt>
                <c:pt idx="44">
                  <c:v>52.767000000000003</c:v>
                </c:pt>
                <c:pt idx="45">
                  <c:v>53.156999999999996</c:v>
                </c:pt>
                <c:pt idx="46">
                  <c:v>53.387</c:v>
                </c:pt>
                <c:pt idx="47">
                  <c:v>52.555999999999997</c:v>
                </c:pt>
                <c:pt idx="48">
                  <c:v>53.417000000000002</c:v>
                </c:pt>
                <c:pt idx="49">
                  <c:v>53.186</c:v>
                </c:pt>
                <c:pt idx="50">
                  <c:v>53.064999999999998</c:v>
                </c:pt>
                <c:pt idx="51">
                  <c:v>53.212000000000003</c:v>
                </c:pt>
                <c:pt idx="52">
                  <c:v>53.155999999999999</c:v>
                </c:pt>
                <c:pt idx="53">
                  <c:v>52.706000000000003</c:v>
                </c:pt>
                <c:pt idx="54">
                  <c:v>53.121000000000002</c:v>
                </c:pt>
                <c:pt idx="55">
                  <c:v>52.962000000000003</c:v>
                </c:pt>
                <c:pt idx="56">
                  <c:v>53.433999999999997</c:v>
                </c:pt>
                <c:pt idx="57">
                  <c:v>53.393999999999998</c:v>
                </c:pt>
                <c:pt idx="58">
                  <c:v>52.576999999999998</c:v>
                </c:pt>
                <c:pt idx="59">
                  <c:v>52.975999999999999</c:v>
                </c:pt>
                <c:pt idx="60">
                  <c:v>53.329000000000001</c:v>
                </c:pt>
                <c:pt idx="61">
                  <c:v>53.430999999999997</c:v>
                </c:pt>
              </c:numCache>
            </c:numRef>
          </c:val>
          <c:smooth val="0"/>
          <c:extLst>
            <c:ext xmlns:c16="http://schemas.microsoft.com/office/drawing/2014/chart" uri="{C3380CC4-5D6E-409C-BE32-E72D297353CC}">
              <c16:uniqueId val="{00000000-AB13-40A3-ACF9-865DFA6088FD}"/>
            </c:ext>
          </c:extLst>
        </c:ser>
        <c:ser>
          <c:idx val="1"/>
          <c:order val="1"/>
          <c:tx>
            <c:strRef>
              <c:f>'36H401  CC'!$C$1</c:f>
              <c:strCache>
                <c:ptCount val="1"/>
                <c:pt idx="0">
                  <c:v>Control Line (Mean)</c:v>
                </c:pt>
              </c:strCache>
            </c:strRef>
          </c:tx>
          <c:spPr>
            <a:ln w="12700" cap="rnd">
              <a:solidFill>
                <a:srgbClr val="00B050"/>
              </a:solidFill>
              <a:round/>
            </a:ln>
            <a:effectLst/>
          </c:spPr>
          <c:marker>
            <c:symbol val="none"/>
          </c:marker>
          <c:val>
            <c:numRef>
              <c:f>'36H401  CC'!$C$2:$C$63</c:f>
              <c:numCache>
                <c:formatCode>General</c:formatCode>
                <c:ptCount val="62"/>
                <c:pt idx="0">
                  <c:v>53.142721538461537</c:v>
                </c:pt>
                <c:pt idx="1">
                  <c:v>53.142721538461537</c:v>
                </c:pt>
                <c:pt idx="2">
                  <c:v>53.142721538461537</c:v>
                </c:pt>
                <c:pt idx="3">
                  <c:v>53.142721538461537</c:v>
                </c:pt>
                <c:pt idx="4">
                  <c:v>53.142721538461537</c:v>
                </c:pt>
                <c:pt idx="5">
                  <c:v>53.142721538461537</c:v>
                </c:pt>
                <c:pt idx="6">
                  <c:v>53.142721538461537</c:v>
                </c:pt>
                <c:pt idx="7">
                  <c:v>53.142721538461537</c:v>
                </c:pt>
                <c:pt idx="8">
                  <c:v>53.142721538461537</c:v>
                </c:pt>
                <c:pt idx="9">
                  <c:v>53.142721538461537</c:v>
                </c:pt>
                <c:pt idx="10">
                  <c:v>53.142721538461537</c:v>
                </c:pt>
                <c:pt idx="11">
                  <c:v>53.142721538461537</c:v>
                </c:pt>
                <c:pt idx="12">
                  <c:v>53.142721538461537</c:v>
                </c:pt>
                <c:pt idx="13">
                  <c:v>53.142721538461537</c:v>
                </c:pt>
                <c:pt idx="14">
                  <c:v>53.142721538461537</c:v>
                </c:pt>
                <c:pt idx="15">
                  <c:v>53.142721538461537</c:v>
                </c:pt>
                <c:pt idx="16">
                  <c:v>53.142721538461537</c:v>
                </c:pt>
                <c:pt idx="17">
                  <c:v>53.142721538461537</c:v>
                </c:pt>
                <c:pt idx="18">
                  <c:v>53.142721538461537</c:v>
                </c:pt>
                <c:pt idx="19">
                  <c:v>53.142721538461537</c:v>
                </c:pt>
                <c:pt idx="20">
                  <c:v>53.142721538461537</c:v>
                </c:pt>
                <c:pt idx="21">
                  <c:v>53.142721538461537</c:v>
                </c:pt>
                <c:pt idx="22">
                  <c:v>53.142721538461537</c:v>
                </c:pt>
                <c:pt idx="23">
                  <c:v>53.142721538461537</c:v>
                </c:pt>
                <c:pt idx="24">
                  <c:v>53.142721538461537</c:v>
                </c:pt>
                <c:pt idx="25">
                  <c:v>53.142721538461537</c:v>
                </c:pt>
                <c:pt idx="26">
                  <c:v>53.142721538461537</c:v>
                </c:pt>
                <c:pt idx="27">
                  <c:v>53.142721538461537</c:v>
                </c:pt>
                <c:pt idx="28">
                  <c:v>53.142721538461537</c:v>
                </c:pt>
                <c:pt idx="29">
                  <c:v>53.142721538461537</c:v>
                </c:pt>
                <c:pt idx="30">
                  <c:v>53.142721538461537</c:v>
                </c:pt>
                <c:pt idx="31">
                  <c:v>53.142721538461537</c:v>
                </c:pt>
                <c:pt idx="32">
                  <c:v>53.142721538461537</c:v>
                </c:pt>
                <c:pt idx="33">
                  <c:v>53.142721538461537</c:v>
                </c:pt>
                <c:pt idx="34">
                  <c:v>53.142721538461537</c:v>
                </c:pt>
                <c:pt idx="35">
                  <c:v>53.142721538461537</c:v>
                </c:pt>
                <c:pt idx="36">
                  <c:v>53.142721538461537</c:v>
                </c:pt>
                <c:pt idx="37">
                  <c:v>53.142721538461537</c:v>
                </c:pt>
                <c:pt idx="38">
                  <c:v>53.142721538461537</c:v>
                </c:pt>
                <c:pt idx="39">
                  <c:v>53.142721538461537</c:v>
                </c:pt>
                <c:pt idx="40">
                  <c:v>53.142721538461537</c:v>
                </c:pt>
                <c:pt idx="41">
                  <c:v>53.142721538461537</c:v>
                </c:pt>
                <c:pt idx="42">
                  <c:v>53.142721538461537</c:v>
                </c:pt>
                <c:pt idx="43">
                  <c:v>53.142721538461537</c:v>
                </c:pt>
                <c:pt idx="44">
                  <c:v>53.142721538461537</c:v>
                </c:pt>
                <c:pt idx="45">
                  <c:v>53.142721538461537</c:v>
                </c:pt>
                <c:pt idx="46">
                  <c:v>53.142721538461537</c:v>
                </c:pt>
                <c:pt idx="47">
                  <c:v>53.142721538461537</c:v>
                </c:pt>
                <c:pt idx="48">
                  <c:v>53.142721538461537</c:v>
                </c:pt>
                <c:pt idx="49">
                  <c:v>53.142721538461537</c:v>
                </c:pt>
                <c:pt idx="50">
                  <c:v>53.142721538461537</c:v>
                </c:pt>
                <c:pt idx="51">
                  <c:v>53.142721538461537</c:v>
                </c:pt>
                <c:pt idx="52">
                  <c:v>53.142721538461537</c:v>
                </c:pt>
                <c:pt idx="53">
                  <c:v>53.142721538461537</c:v>
                </c:pt>
                <c:pt idx="54">
                  <c:v>53.142721538461537</c:v>
                </c:pt>
                <c:pt idx="55">
                  <c:v>53.142721538461537</c:v>
                </c:pt>
                <c:pt idx="56">
                  <c:v>53.142721538461537</c:v>
                </c:pt>
                <c:pt idx="57">
                  <c:v>53.142721538461537</c:v>
                </c:pt>
                <c:pt idx="58">
                  <c:v>53.142721538461537</c:v>
                </c:pt>
                <c:pt idx="59">
                  <c:v>53.142721538461537</c:v>
                </c:pt>
                <c:pt idx="60">
                  <c:v>53.142721538461537</c:v>
                </c:pt>
                <c:pt idx="61">
                  <c:v>53.142721538461537</c:v>
                </c:pt>
              </c:numCache>
            </c:numRef>
          </c:val>
          <c:smooth val="0"/>
          <c:extLst>
            <c:ext xmlns:c16="http://schemas.microsoft.com/office/drawing/2014/chart" uri="{C3380CC4-5D6E-409C-BE32-E72D297353CC}">
              <c16:uniqueId val="{00000001-AB13-40A3-ACF9-865DFA6088FD}"/>
            </c:ext>
          </c:extLst>
        </c:ser>
        <c:ser>
          <c:idx val="2"/>
          <c:order val="2"/>
          <c:tx>
            <c:strRef>
              <c:f>'36H401  CC'!$D$1</c:f>
              <c:strCache>
                <c:ptCount val="1"/>
                <c:pt idx="0">
                  <c:v>UCL </c:v>
                </c:pt>
              </c:strCache>
            </c:strRef>
          </c:tx>
          <c:spPr>
            <a:ln w="28575" cap="rnd">
              <a:solidFill>
                <a:srgbClr val="FF0000"/>
              </a:solidFill>
              <a:prstDash val="sysDash"/>
              <a:round/>
            </a:ln>
            <a:effectLst/>
          </c:spPr>
          <c:marker>
            <c:symbol val="none"/>
          </c:marker>
          <c:val>
            <c:numRef>
              <c:f>'36H401  CC'!$D$2:$D$63</c:f>
              <c:numCache>
                <c:formatCode>General</c:formatCode>
                <c:ptCount val="62"/>
                <c:pt idx="0">
                  <c:v>55.054504897652279</c:v>
                </c:pt>
                <c:pt idx="1">
                  <c:v>55.054504897652279</c:v>
                </c:pt>
                <c:pt idx="2">
                  <c:v>55.054504897652279</c:v>
                </c:pt>
                <c:pt idx="3">
                  <c:v>55.054504897652279</c:v>
                </c:pt>
                <c:pt idx="4">
                  <c:v>55.054504897652279</c:v>
                </c:pt>
                <c:pt idx="5">
                  <c:v>55.054504897652279</c:v>
                </c:pt>
                <c:pt idx="6">
                  <c:v>55.054504897652279</c:v>
                </c:pt>
                <c:pt idx="7">
                  <c:v>55.054504897652279</c:v>
                </c:pt>
                <c:pt idx="8">
                  <c:v>55.054504897652279</c:v>
                </c:pt>
                <c:pt idx="9">
                  <c:v>55.054504897652279</c:v>
                </c:pt>
                <c:pt idx="10">
                  <c:v>55.054504897652279</c:v>
                </c:pt>
                <c:pt idx="11">
                  <c:v>55.054504897652279</c:v>
                </c:pt>
                <c:pt idx="12">
                  <c:v>55.054504897652279</c:v>
                </c:pt>
                <c:pt idx="13">
                  <c:v>55.054504897652279</c:v>
                </c:pt>
                <c:pt idx="14">
                  <c:v>55.054504897652279</c:v>
                </c:pt>
                <c:pt idx="15">
                  <c:v>55.054504897652279</c:v>
                </c:pt>
                <c:pt idx="16">
                  <c:v>55.054504897652279</c:v>
                </c:pt>
                <c:pt idx="17">
                  <c:v>55.054504897652279</c:v>
                </c:pt>
                <c:pt idx="18">
                  <c:v>55.054504897652279</c:v>
                </c:pt>
                <c:pt idx="19">
                  <c:v>55.054504897652279</c:v>
                </c:pt>
                <c:pt idx="20">
                  <c:v>55.054504897652279</c:v>
                </c:pt>
                <c:pt idx="21">
                  <c:v>55.054504897652279</c:v>
                </c:pt>
                <c:pt idx="22">
                  <c:v>55.054504897652279</c:v>
                </c:pt>
                <c:pt idx="23">
                  <c:v>55.054504897652279</c:v>
                </c:pt>
                <c:pt idx="24">
                  <c:v>55.054504897652279</c:v>
                </c:pt>
                <c:pt idx="25">
                  <c:v>55.054504897652279</c:v>
                </c:pt>
                <c:pt idx="26">
                  <c:v>55.054504897652279</c:v>
                </c:pt>
                <c:pt idx="27">
                  <c:v>55.054504897652279</c:v>
                </c:pt>
                <c:pt idx="28">
                  <c:v>55.054504897652279</c:v>
                </c:pt>
                <c:pt idx="29">
                  <c:v>55.054504897652279</c:v>
                </c:pt>
                <c:pt idx="30">
                  <c:v>55.054504897652279</c:v>
                </c:pt>
                <c:pt idx="31">
                  <c:v>55.054504897652279</c:v>
                </c:pt>
                <c:pt idx="32">
                  <c:v>55.054504897652279</c:v>
                </c:pt>
                <c:pt idx="33">
                  <c:v>55.054504897652279</c:v>
                </c:pt>
                <c:pt idx="34">
                  <c:v>55.054504897652279</c:v>
                </c:pt>
                <c:pt idx="35">
                  <c:v>55.054504897652279</c:v>
                </c:pt>
                <c:pt idx="36">
                  <c:v>55.054504897652279</c:v>
                </c:pt>
                <c:pt idx="37">
                  <c:v>55.054504897652279</c:v>
                </c:pt>
                <c:pt idx="38">
                  <c:v>55.054504897652279</c:v>
                </c:pt>
                <c:pt idx="39">
                  <c:v>55.054504897652279</c:v>
                </c:pt>
                <c:pt idx="40">
                  <c:v>55.054504897652279</c:v>
                </c:pt>
                <c:pt idx="41">
                  <c:v>55.054504897652279</c:v>
                </c:pt>
                <c:pt idx="42">
                  <c:v>55.054504897652279</c:v>
                </c:pt>
                <c:pt idx="43">
                  <c:v>55.054504897652279</c:v>
                </c:pt>
                <c:pt idx="44">
                  <c:v>55.054504897652279</c:v>
                </c:pt>
                <c:pt idx="45">
                  <c:v>55.054504897652279</c:v>
                </c:pt>
                <c:pt idx="46">
                  <c:v>55.054504897652279</c:v>
                </c:pt>
                <c:pt idx="47">
                  <c:v>55.054504897652279</c:v>
                </c:pt>
                <c:pt idx="48">
                  <c:v>55.054504897652279</c:v>
                </c:pt>
                <c:pt idx="49">
                  <c:v>55.054504897652279</c:v>
                </c:pt>
                <c:pt idx="50">
                  <c:v>55.054504897652279</c:v>
                </c:pt>
                <c:pt idx="51">
                  <c:v>55.054504897652279</c:v>
                </c:pt>
                <c:pt idx="52">
                  <c:v>55.054504897652279</c:v>
                </c:pt>
                <c:pt idx="53">
                  <c:v>55.054504897652279</c:v>
                </c:pt>
                <c:pt idx="54">
                  <c:v>55.054504897652279</c:v>
                </c:pt>
                <c:pt idx="55">
                  <c:v>55.054504897652279</c:v>
                </c:pt>
                <c:pt idx="56">
                  <c:v>55.054504897652279</c:v>
                </c:pt>
                <c:pt idx="57">
                  <c:v>55.054504897652279</c:v>
                </c:pt>
                <c:pt idx="58">
                  <c:v>55.054504897652279</c:v>
                </c:pt>
                <c:pt idx="59">
                  <c:v>55.054504897652279</c:v>
                </c:pt>
                <c:pt idx="60">
                  <c:v>55.054504897652279</c:v>
                </c:pt>
                <c:pt idx="61">
                  <c:v>55.054504897652279</c:v>
                </c:pt>
              </c:numCache>
            </c:numRef>
          </c:val>
          <c:smooth val="0"/>
          <c:extLst>
            <c:ext xmlns:c16="http://schemas.microsoft.com/office/drawing/2014/chart" uri="{C3380CC4-5D6E-409C-BE32-E72D297353CC}">
              <c16:uniqueId val="{00000002-AB13-40A3-ACF9-865DFA6088FD}"/>
            </c:ext>
          </c:extLst>
        </c:ser>
        <c:ser>
          <c:idx val="3"/>
          <c:order val="3"/>
          <c:tx>
            <c:strRef>
              <c:f>'36H401  CC'!$E$1</c:f>
              <c:strCache>
                <c:ptCount val="1"/>
                <c:pt idx="0">
                  <c:v>LCL</c:v>
                </c:pt>
              </c:strCache>
            </c:strRef>
          </c:tx>
          <c:spPr>
            <a:ln w="28575" cap="rnd">
              <a:solidFill>
                <a:srgbClr val="FF0000"/>
              </a:solidFill>
              <a:prstDash val="sysDash"/>
              <a:round/>
            </a:ln>
            <a:effectLst/>
          </c:spPr>
          <c:marker>
            <c:symbol val="none"/>
          </c:marker>
          <c:val>
            <c:numRef>
              <c:f>'36H401  CC'!$E$2:$E$63</c:f>
              <c:numCache>
                <c:formatCode>General</c:formatCode>
                <c:ptCount val="62"/>
                <c:pt idx="0">
                  <c:v>51.230938179270794</c:v>
                </c:pt>
                <c:pt idx="1">
                  <c:v>51.230938179270794</c:v>
                </c:pt>
                <c:pt idx="2">
                  <c:v>51.230938179270794</c:v>
                </c:pt>
                <c:pt idx="3">
                  <c:v>51.230938179270794</c:v>
                </c:pt>
                <c:pt idx="4">
                  <c:v>51.230938179270794</c:v>
                </c:pt>
                <c:pt idx="5">
                  <c:v>51.230938179270794</c:v>
                </c:pt>
                <c:pt idx="6">
                  <c:v>51.230938179270794</c:v>
                </c:pt>
                <c:pt idx="7">
                  <c:v>51.230938179270794</c:v>
                </c:pt>
                <c:pt idx="8">
                  <c:v>51.230938179270794</c:v>
                </c:pt>
                <c:pt idx="9">
                  <c:v>51.230938179270794</c:v>
                </c:pt>
                <c:pt idx="10">
                  <c:v>51.230938179270794</c:v>
                </c:pt>
                <c:pt idx="11">
                  <c:v>51.230938179270794</c:v>
                </c:pt>
                <c:pt idx="12">
                  <c:v>51.230938179270794</c:v>
                </c:pt>
                <c:pt idx="13">
                  <c:v>51.230938179270794</c:v>
                </c:pt>
                <c:pt idx="14">
                  <c:v>51.230938179270794</c:v>
                </c:pt>
                <c:pt idx="15">
                  <c:v>51.230938179270794</c:v>
                </c:pt>
                <c:pt idx="16">
                  <c:v>51.230938179270794</c:v>
                </c:pt>
                <c:pt idx="17">
                  <c:v>51.230938179270794</c:v>
                </c:pt>
                <c:pt idx="18">
                  <c:v>51.230938179270794</c:v>
                </c:pt>
                <c:pt idx="19">
                  <c:v>51.230938179270794</c:v>
                </c:pt>
                <c:pt idx="20">
                  <c:v>51.230938179270794</c:v>
                </c:pt>
                <c:pt idx="21">
                  <c:v>51.230938179270794</c:v>
                </c:pt>
                <c:pt idx="22">
                  <c:v>51.230938179270794</c:v>
                </c:pt>
                <c:pt idx="23">
                  <c:v>51.230938179270794</c:v>
                </c:pt>
                <c:pt idx="24">
                  <c:v>51.230938179270794</c:v>
                </c:pt>
                <c:pt idx="25">
                  <c:v>51.230938179270794</c:v>
                </c:pt>
                <c:pt idx="26">
                  <c:v>51.230938179270794</c:v>
                </c:pt>
                <c:pt idx="27">
                  <c:v>51.230938179270794</c:v>
                </c:pt>
                <c:pt idx="28">
                  <c:v>51.230938179270794</c:v>
                </c:pt>
                <c:pt idx="29">
                  <c:v>51.230938179270794</c:v>
                </c:pt>
                <c:pt idx="30">
                  <c:v>51.230938179270794</c:v>
                </c:pt>
                <c:pt idx="31">
                  <c:v>51.230938179270794</c:v>
                </c:pt>
                <c:pt idx="32">
                  <c:v>51.230938179270794</c:v>
                </c:pt>
                <c:pt idx="33">
                  <c:v>51.230938179270794</c:v>
                </c:pt>
                <c:pt idx="34">
                  <c:v>51.230938179270794</c:v>
                </c:pt>
                <c:pt idx="35">
                  <c:v>51.230938179270794</c:v>
                </c:pt>
                <c:pt idx="36">
                  <c:v>51.230938179270794</c:v>
                </c:pt>
                <c:pt idx="37">
                  <c:v>51.230938179270794</c:v>
                </c:pt>
                <c:pt idx="38">
                  <c:v>51.230938179270794</c:v>
                </c:pt>
                <c:pt idx="39">
                  <c:v>51.230938179270794</c:v>
                </c:pt>
                <c:pt idx="40">
                  <c:v>51.230938179270794</c:v>
                </c:pt>
                <c:pt idx="41">
                  <c:v>51.230938179270794</c:v>
                </c:pt>
                <c:pt idx="42">
                  <c:v>51.230938179270794</c:v>
                </c:pt>
                <c:pt idx="43">
                  <c:v>51.230938179270794</c:v>
                </c:pt>
                <c:pt idx="44">
                  <c:v>51.230938179270794</c:v>
                </c:pt>
                <c:pt idx="45">
                  <c:v>51.230938179270794</c:v>
                </c:pt>
                <c:pt idx="46">
                  <c:v>51.230938179270794</c:v>
                </c:pt>
                <c:pt idx="47">
                  <c:v>51.230938179270794</c:v>
                </c:pt>
                <c:pt idx="48">
                  <c:v>51.230938179270794</c:v>
                </c:pt>
                <c:pt idx="49">
                  <c:v>51.230938179270794</c:v>
                </c:pt>
                <c:pt idx="50">
                  <c:v>51.230938179270794</c:v>
                </c:pt>
                <c:pt idx="51">
                  <c:v>51.230938179270794</c:v>
                </c:pt>
                <c:pt idx="52">
                  <c:v>51.230938179270794</c:v>
                </c:pt>
                <c:pt idx="53">
                  <c:v>51.230938179270794</c:v>
                </c:pt>
                <c:pt idx="54">
                  <c:v>51.230938179270794</c:v>
                </c:pt>
                <c:pt idx="55">
                  <c:v>51.230938179270794</c:v>
                </c:pt>
                <c:pt idx="56">
                  <c:v>51.230938179270794</c:v>
                </c:pt>
                <c:pt idx="57">
                  <c:v>51.230938179270794</c:v>
                </c:pt>
                <c:pt idx="58">
                  <c:v>51.230938179270794</c:v>
                </c:pt>
                <c:pt idx="59">
                  <c:v>51.230938179270794</c:v>
                </c:pt>
                <c:pt idx="60">
                  <c:v>51.230938179270794</c:v>
                </c:pt>
                <c:pt idx="61">
                  <c:v>51.230938179270794</c:v>
                </c:pt>
              </c:numCache>
            </c:numRef>
          </c:val>
          <c:smooth val="0"/>
          <c:extLst>
            <c:ext xmlns:c16="http://schemas.microsoft.com/office/drawing/2014/chart" uri="{C3380CC4-5D6E-409C-BE32-E72D297353CC}">
              <c16:uniqueId val="{00000003-AB13-40A3-ACF9-865DFA6088FD}"/>
            </c:ext>
          </c:extLst>
        </c:ser>
        <c:ser>
          <c:idx val="8"/>
          <c:order val="4"/>
          <c:tx>
            <c:strRef>
              <c:f>'36H401  CC'!$J$1</c:f>
              <c:strCache>
                <c:ptCount val="1"/>
                <c:pt idx="0">
                  <c:v>Defective Threshold</c:v>
                </c:pt>
              </c:strCache>
            </c:strRef>
          </c:tx>
          <c:spPr>
            <a:ln w="28575" cap="rnd">
              <a:solidFill>
                <a:schemeClr val="tx1"/>
              </a:solidFill>
              <a:prstDash val="sysDash"/>
              <a:round/>
            </a:ln>
            <a:effectLst/>
          </c:spPr>
          <c:marker>
            <c:symbol val="none"/>
          </c:marker>
          <c:val>
            <c:numRef>
              <c:f>'36H401  CC'!$J$2:$J$63</c:f>
              <c:numCache>
                <c:formatCode>General</c:formatCode>
                <c:ptCount val="62"/>
                <c:pt idx="0">
                  <c:v>55.7</c:v>
                </c:pt>
                <c:pt idx="1">
                  <c:v>55.7</c:v>
                </c:pt>
                <c:pt idx="2">
                  <c:v>55.7</c:v>
                </c:pt>
                <c:pt idx="3">
                  <c:v>55.7</c:v>
                </c:pt>
                <c:pt idx="4">
                  <c:v>55.7</c:v>
                </c:pt>
                <c:pt idx="5">
                  <c:v>55.7</c:v>
                </c:pt>
                <c:pt idx="6">
                  <c:v>55.7</c:v>
                </c:pt>
                <c:pt idx="7">
                  <c:v>55.7</c:v>
                </c:pt>
                <c:pt idx="8">
                  <c:v>55.7</c:v>
                </c:pt>
                <c:pt idx="9">
                  <c:v>55.7</c:v>
                </c:pt>
                <c:pt idx="10">
                  <c:v>55.7</c:v>
                </c:pt>
                <c:pt idx="11">
                  <c:v>55.7</c:v>
                </c:pt>
                <c:pt idx="12">
                  <c:v>55.7</c:v>
                </c:pt>
                <c:pt idx="13">
                  <c:v>55.7</c:v>
                </c:pt>
                <c:pt idx="14">
                  <c:v>55.7</c:v>
                </c:pt>
                <c:pt idx="15">
                  <c:v>55.7</c:v>
                </c:pt>
                <c:pt idx="16">
                  <c:v>55.7</c:v>
                </c:pt>
                <c:pt idx="17">
                  <c:v>55.7</c:v>
                </c:pt>
                <c:pt idx="18">
                  <c:v>55.7</c:v>
                </c:pt>
                <c:pt idx="19">
                  <c:v>55.7</c:v>
                </c:pt>
                <c:pt idx="20">
                  <c:v>55.7</c:v>
                </c:pt>
                <c:pt idx="21">
                  <c:v>55.7</c:v>
                </c:pt>
                <c:pt idx="22">
                  <c:v>55.7</c:v>
                </c:pt>
                <c:pt idx="23">
                  <c:v>55.7</c:v>
                </c:pt>
                <c:pt idx="24">
                  <c:v>55.7</c:v>
                </c:pt>
                <c:pt idx="25">
                  <c:v>55.7</c:v>
                </c:pt>
                <c:pt idx="26">
                  <c:v>55.7</c:v>
                </c:pt>
                <c:pt idx="27">
                  <c:v>55.7</c:v>
                </c:pt>
                <c:pt idx="28">
                  <c:v>55.7</c:v>
                </c:pt>
                <c:pt idx="29">
                  <c:v>55.7</c:v>
                </c:pt>
                <c:pt idx="30">
                  <c:v>55.7</c:v>
                </c:pt>
                <c:pt idx="31">
                  <c:v>55.7</c:v>
                </c:pt>
                <c:pt idx="32">
                  <c:v>55.7</c:v>
                </c:pt>
                <c:pt idx="33">
                  <c:v>55.7</c:v>
                </c:pt>
                <c:pt idx="34">
                  <c:v>55.7</c:v>
                </c:pt>
                <c:pt idx="35">
                  <c:v>55.7</c:v>
                </c:pt>
                <c:pt idx="36">
                  <c:v>55.7</c:v>
                </c:pt>
                <c:pt idx="37">
                  <c:v>55.7</c:v>
                </c:pt>
                <c:pt idx="38">
                  <c:v>55.7</c:v>
                </c:pt>
                <c:pt idx="39">
                  <c:v>55.7</c:v>
                </c:pt>
                <c:pt idx="40">
                  <c:v>55.7</c:v>
                </c:pt>
                <c:pt idx="41">
                  <c:v>55.7</c:v>
                </c:pt>
                <c:pt idx="42">
                  <c:v>55.7</c:v>
                </c:pt>
                <c:pt idx="43">
                  <c:v>55.7</c:v>
                </c:pt>
                <c:pt idx="44">
                  <c:v>55.7</c:v>
                </c:pt>
                <c:pt idx="45">
                  <c:v>55.7</c:v>
                </c:pt>
                <c:pt idx="46">
                  <c:v>55.7</c:v>
                </c:pt>
                <c:pt idx="47">
                  <c:v>55.7</c:v>
                </c:pt>
                <c:pt idx="48">
                  <c:v>55.7</c:v>
                </c:pt>
                <c:pt idx="49">
                  <c:v>55.7</c:v>
                </c:pt>
                <c:pt idx="50">
                  <c:v>55.7</c:v>
                </c:pt>
                <c:pt idx="51">
                  <c:v>55.7</c:v>
                </c:pt>
                <c:pt idx="52">
                  <c:v>55.7</c:v>
                </c:pt>
                <c:pt idx="53">
                  <c:v>55.7</c:v>
                </c:pt>
                <c:pt idx="54">
                  <c:v>55.7</c:v>
                </c:pt>
                <c:pt idx="55">
                  <c:v>55.7</c:v>
                </c:pt>
                <c:pt idx="56">
                  <c:v>55.7</c:v>
                </c:pt>
                <c:pt idx="57">
                  <c:v>55.7</c:v>
                </c:pt>
                <c:pt idx="58">
                  <c:v>55.7</c:v>
                </c:pt>
                <c:pt idx="59">
                  <c:v>55.7</c:v>
                </c:pt>
                <c:pt idx="60">
                  <c:v>55.7</c:v>
                </c:pt>
                <c:pt idx="61">
                  <c:v>55.7</c:v>
                </c:pt>
              </c:numCache>
            </c:numRef>
          </c:val>
          <c:smooth val="0"/>
          <c:extLst>
            <c:ext xmlns:c16="http://schemas.microsoft.com/office/drawing/2014/chart" uri="{C3380CC4-5D6E-409C-BE32-E72D297353CC}">
              <c16:uniqueId val="{00000004-AB13-40A3-ACF9-865DFA6088FD}"/>
            </c:ext>
          </c:extLst>
        </c:ser>
        <c:dLbls>
          <c:showLegendKey val="0"/>
          <c:showVal val="0"/>
          <c:showCatName val="0"/>
          <c:showSerName val="0"/>
          <c:showPercent val="0"/>
          <c:showBubbleSize val="0"/>
        </c:dLbls>
        <c:smooth val="0"/>
        <c:axId val="1751306415"/>
        <c:axId val="1751306831"/>
      </c:lineChart>
      <c:catAx>
        <c:axId val="175130641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306831"/>
        <c:crosses val="autoZero"/>
        <c:auto val="1"/>
        <c:lblAlgn val="ctr"/>
        <c:lblOffset val="100"/>
        <c:tickLblSkip val="5"/>
        <c:tickMarkSkip val="1"/>
        <c:noMultiLvlLbl val="0"/>
      </c:catAx>
      <c:valAx>
        <c:axId val="1751306831"/>
        <c:scaling>
          <c:orientation val="minMax"/>
          <c:min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3064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Control</a:t>
            </a:r>
            <a:r>
              <a:rPr lang="en-US" baseline="0"/>
              <a:t> Chart (36P119)</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'36P119 CC'!$B$1</c:f>
              <c:strCache>
                <c:ptCount val="1"/>
                <c:pt idx="0">
                  <c:v>(ml)</c:v>
                </c:pt>
              </c:strCache>
            </c:strRef>
          </c:tx>
          <c:spPr>
            <a:ln w="28575" cap="rnd">
              <a:solidFill>
                <a:schemeClr val="accent1"/>
              </a:solidFill>
              <a:round/>
            </a:ln>
            <a:effectLst/>
          </c:spPr>
          <c:marker>
            <c:symbol val="none"/>
          </c:marker>
          <c:val>
            <c:numRef>
              <c:f>'36P119 CC'!$B$2:$B$46</c:f>
              <c:numCache>
                <c:formatCode>General</c:formatCode>
                <c:ptCount val="45"/>
                <c:pt idx="0">
                  <c:v>53.293999999999997</c:v>
                </c:pt>
                <c:pt idx="1">
                  <c:v>52.816000000000003</c:v>
                </c:pt>
                <c:pt idx="2">
                  <c:v>53.021000000000001</c:v>
                </c:pt>
                <c:pt idx="3">
                  <c:v>52.78</c:v>
                </c:pt>
                <c:pt idx="4">
                  <c:v>53.442</c:v>
                </c:pt>
                <c:pt idx="5">
                  <c:v>53.216000000000001</c:v>
                </c:pt>
                <c:pt idx="6">
                  <c:v>52.865000000000002</c:v>
                </c:pt>
                <c:pt idx="7">
                  <c:v>53.274000000000001</c:v>
                </c:pt>
                <c:pt idx="8">
                  <c:v>52.820999999999998</c:v>
                </c:pt>
                <c:pt idx="9">
                  <c:v>52.89</c:v>
                </c:pt>
                <c:pt idx="10">
                  <c:v>53.037999999999997</c:v>
                </c:pt>
                <c:pt idx="11">
                  <c:v>53.143999999999998</c:v>
                </c:pt>
                <c:pt idx="12">
                  <c:v>53.2</c:v>
                </c:pt>
                <c:pt idx="13">
                  <c:v>52.616999999999997</c:v>
                </c:pt>
                <c:pt idx="14">
                  <c:v>53.011000000000003</c:v>
                </c:pt>
                <c:pt idx="15">
                  <c:v>53.183</c:v>
                </c:pt>
                <c:pt idx="16">
                  <c:v>52.728999999999999</c:v>
                </c:pt>
                <c:pt idx="17">
                  <c:v>53.252000000000002</c:v>
                </c:pt>
                <c:pt idx="18">
                  <c:v>52.939</c:v>
                </c:pt>
                <c:pt idx="19">
                  <c:v>52.960999999999999</c:v>
                </c:pt>
                <c:pt idx="20">
                  <c:v>53.015000000000001</c:v>
                </c:pt>
                <c:pt idx="21">
                  <c:v>53.134</c:v>
                </c:pt>
                <c:pt idx="22">
                  <c:v>53.048000000000002</c:v>
                </c:pt>
                <c:pt idx="23">
                  <c:v>52.887999999999998</c:v>
                </c:pt>
                <c:pt idx="24">
                  <c:v>53.133000000000003</c:v>
                </c:pt>
                <c:pt idx="25">
                  <c:v>52.55</c:v>
                </c:pt>
                <c:pt idx="26">
                  <c:v>53.106000000000002</c:v>
                </c:pt>
                <c:pt idx="27">
                  <c:v>52.948</c:v>
                </c:pt>
                <c:pt idx="28">
                  <c:v>52.899000000000001</c:v>
                </c:pt>
                <c:pt idx="29">
                  <c:v>53.231000000000002</c:v>
                </c:pt>
                <c:pt idx="30">
                  <c:v>53.182000000000002</c:v>
                </c:pt>
                <c:pt idx="31">
                  <c:v>53.384999999999998</c:v>
                </c:pt>
                <c:pt idx="32">
                  <c:v>53.1355</c:v>
                </c:pt>
                <c:pt idx="33">
                  <c:v>52.923999999999999</c:v>
                </c:pt>
                <c:pt idx="34">
                  <c:v>52.813000000000002</c:v>
                </c:pt>
                <c:pt idx="35">
                  <c:v>53.014000000000003</c:v>
                </c:pt>
                <c:pt idx="36">
                  <c:v>52.993000000000002</c:v>
                </c:pt>
                <c:pt idx="37">
                  <c:v>52.957999999999998</c:v>
                </c:pt>
                <c:pt idx="38">
                  <c:v>52.975999999999999</c:v>
                </c:pt>
                <c:pt idx="39">
                  <c:v>52.554000000000002</c:v>
                </c:pt>
                <c:pt idx="40">
                  <c:v>52.838999999999999</c:v>
                </c:pt>
                <c:pt idx="41">
                  <c:v>52.420999999999999</c:v>
                </c:pt>
                <c:pt idx="42">
                  <c:v>52.651000000000003</c:v>
                </c:pt>
                <c:pt idx="43">
                  <c:v>53.164000000000001</c:v>
                </c:pt>
                <c:pt idx="44">
                  <c:v>53.113</c:v>
                </c:pt>
              </c:numCache>
            </c:numRef>
          </c:val>
          <c:smooth val="0"/>
          <c:extLst>
            <c:ext xmlns:c16="http://schemas.microsoft.com/office/drawing/2014/chart" uri="{C3380CC4-5D6E-409C-BE32-E72D297353CC}">
              <c16:uniqueId val="{00000000-A5F0-47DE-BB42-3F588CB6DC64}"/>
            </c:ext>
          </c:extLst>
        </c:ser>
        <c:ser>
          <c:idx val="1"/>
          <c:order val="1"/>
          <c:tx>
            <c:strRef>
              <c:f>'36P119 CC'!$C$1</c:f>
              <c:strCache>
                <c:ptCount val="1"/>
                <c:pt idx="0">
                  <c:v>Control Line (Mean)</c:v>
                </c:pt>
              </c:strCache>
            </c:strRef>
          </c:tx>
          <c:spPr>
            <a:ln w="12700" cap="rnd">
              <a:solidFill>
                <a:srgbClr val="00B050"/>
              </a:solidFill>
              <a:round/>
            </a:ln>
            <a:effectLst/>
          </c:spPr>
          <c:marker>
            <c:symbol val="none"/>
          </c:marker>
          <c:val>
            <c:numRef>
              <c:f>'36P119 CC'!$C$2:$C$46</c:f>
              <c:numCache>
                <c:formatCode>General</c:formatCode>
                <c:ptCount val="45"/>
                <c:pt idx="0">
                  <c:v>53.142721538461537</c:v>
                </c:pt>
                <c:pt idx="1">
                  <c:v>53.142721538461537</c:v>
                </c:pt>
                <c:pt idx="2">
                  <c:v>53.142721538461537</c:v>
                </c:pt>
                <c:pt idx="3">
                  <c:v>53.142721538461537</c:v>
                </c:pt>
                <c:pt idx="4">
                  <c:v>53.142721538461537</c:v>
                </c:pt>
                <c:pt idx="5">
                  <c:v>53.142721538461537</c:v>
                </c:pt>
                <c:pt idx="6">
                  <c:v>53.142721538461537</c:v>
                </c:pt>
                <c:pt idx="7">
                  <c:v>53.142721538461537</c:v>
                </c:pt>
                <c:pt idx="8">
                  <c:v>53.142721538461537</c:v>
                </c:pt>
                <c:pt idx="9">
                  <c:v>53.142721538461537</c:v>
                </c:pt>
                <c:pt idx="10">
                  <c:v>53.142721538461537</c:v>
                </c:pt>
                <c:pt idx="11">
                  <c:v>53.142721538461537</c:v>
                </c:pt>
                <c:pt idx="12">
                  <c:v>53.142721538461537</c:v>
                </c:pt>
                <c:pt idx="13">
                  <c:v>53.142721538461537</c:v>
                </c:pt>
                <c:pt idx="14">
                  <c:v>53.142721538461537</c:v>
                </c:pt>
                <c:pt idx="15">
                  <c:v>53.142721538461537</c:v>
                </c:pt>
                <c:pt idx="16">
                  <c:v>53.142721538461537</c:v>
                </c:pt>
                <c:pt idx="17">
                  <c:v>53.142721538461537</c:v>
                </c:pt>
                <c:pt idx="18">
                  <c:v>53.142721538461537</c:v>
                </c:pt>
                <c:pt idx="19">
                  <c:v>53.142721538461537</c:v>
                </c:pt>
                <c:pt idx="20">
                  <c:v>53.142721538461537</c:v>
                </c:pt>
                <c:pt idx="21">
                  <c:v>53.142721538461537</c:v>
                </c:pt>
                <c:pt idx="22">
                  <c:v>53.142721538461537</c:v>
                </c:pt>
                <c:pt idx="23">
                  <c:v>53.142721538461537</c:v>
                </c:pt>
                <c:pt idx="24">
                  <c:v>53.142721538461537</c:v>
                </c:pt>
                <c:pt idx="25">
                  <c:v>53.142721538461537</c:v>
                </c:pt>
                <c:pt idx="26">
                  <c:v>53.142721538461537</c:v>
                </c:pt>
                <c:pt idx="27">
                  <c:v>53.142721538461537</c:v>
                </c:pt>
                <c:pt idx="28">
                  <c:v>53.142721538461537</c:v>
                </c:pt>
                <c:pt idx="29">
                  <c:v>53.142721538461537</c:v>
                </c:pt>
                <c:pt idx="30">
                  <c:v>53.142721538461537</c:v>
                </c:pt>
                <c:pt idx="31">
                  <c:v>53.142721538461537</c:v>
                </c:pt>
                <c:pt idx="32">
                  <c:v>53.142721538461537</c:v>
                </c:pt>
                <c:pt idx="33">
                  <c:v>53.142721538461537</c:v>
                </c:pt>
                <c:pt idx="34">
                  <c:v>53.142721538461537</c:v>
                </c:pt>
                <c:pt idx="35">
                  <c:v>53.142721538461537</c:v>
                </c:pt>
                <c:pt idx="36">
                  <c:v>53.142721538461537</c:v>
                </c:pt>
                <c:pt idx="37">
                  <c:v>53.142721538461537</c:v>
                </c:pt>
                <c:pt idx="38">
                  <c:v>53.142721538461537</c:v>
                </c:pt>
                <c:pt idx="39">
                  <c:v>53.142721538461537</c:v>
                </c:pt>
                <c:pt idx="40">
                  <c:v>53.142721538461537</c:v>
                </c:pt>
                <c:pt idx="41">
                  <c:v>53.142721538461537</c:v>
                </c:pt>
                <c:pt idx="42">
                  <c:v>53.142721538461537</c:v>
                </c:pt>
                <c:pt idx="43">
                  <c:v>53.142721538461537</c:v>
                </c:pt>
                <c:pt idx="44">
                  <c:v>53.142721538461537</c:v>
                </c:pt>
              </c:numCache>
            </c:numRef>
          </c:val>
          <c:smooth val="0"/>
          <c:extLst>
            <c:ext xmlns:c16="http://schemas.microsoft.com/office/drawing/2014/chart" uri="{C3380CC4-5D6E-409C-BE32-E72D297353CC}">
              <c16:uniqueId val="{00000001-A5F0-47DE-BB42-3F588CB6DC64}"/>
            </c:ext>
          </c:extLst>
        </c:ser>
        <c:ser>
          <c:idx val="2"/>
          <c:order val="2"/>
          <c:tx>
            <c:strRef>
              <c:f>'36P119 CC'!$D$1</c:f>
              <c:strCache>
                <c:ptCount val="1"/>
                <c:pt idx="0">
                  <c:v>UCL (+3sigma)</c:v>
                </c:pt>
              </c:strCache>
            </c:strRef>
          </c:tx>
          <c:spPr>
            <a:ln w="28575" cap="rnd">
              <a:solidFill>
                <a:srgbClr val="FF0000"/>
              </a:solidFill>
              <a:prstDash val="sysDash"/>
              <a:round/>
            </a:ln>
            <a:effectLst/>
          </c:spPr>
          <c:marker>
            <c:symbol val="none"/>
          </c:marker>
          <c:val>
            <c:numRef>
              <c:f>'36P119 CC'!$D$2:$D$46</c:f>
              <c:numCache>
                <c:formatCode>General</c:formatCode>
                <c:ptCount val="45"/>
                <c:pt idx="0">
                  <c:v>55.054504897652279</c:v>
                </c:pt>
                <c:pt idx="1">
                  <c:v>55.054504897652279</c:v>
                </c:pt>
                <c:pt idx="2">
                  <c:v>55.054504897652279</c:v>
                </c:pt>
                <c:pt idx="3">
                  <c:v>55.054504897652279</c:v>
                </c:pt>
                <c:pt idx="4">
                  <c:v>55.054504897652279</c:v>
                </c:pt>
                <c:pt idx="5">
                  <c:v>55.054504897652279</c:v>
                </c:pt>
                <c:pt idx="6">
                  <c:v>55.054504897652279</c:v>
                </c:pt>
                <c:pt idx="7">
                  <c:v>55.054504897652279</c:v>
                </c:pt>
                <c:pt idx="8">
                  <c:v>55.054504897652279</c:v>
                </c:pt>
                <c:pt idx="9">
                  <c:v>55.054504897652279</c:v>
                </c:pt>
                <c:pt idx="10">
                  <c:v>55.054504897652279</c:v>
                </c:pt>
                <c:pt idx="11">
                  <c:v>55.054504897652279</c:v>
                </c:pt>
                <c:pt idx="12">
                  <c:v>55.054504897652279</c:v>
                </c:pt>
                <c:pt idx="13">
                  <c:v>55.054504897652279</c:v>
                </c:pt>
                <c:pt idx="14">
                  <c:v>55.054504897652279</c:v>
                </c:pt>
                <c:pt idx="15">
                  <c:v>55.054504897652279</c:v>
                </c:pt>
                <c:pt idx="16">
                  <c:v>55.054504897652279</c:v>
                </c:pt>
                <c:pt idx="17">
                  <c:v>55.054504897652279</c:v>
                </c:pt>
                <c:pt idx="18">
                  <c:v>55.054504897652279</c:v>
                </c:pt>
                <c:pt idx="19">
                  <c:v>55.054504897652279</c:v>
                </c:pt>
                <c:pt idx="20">
                  <c:v>55.054504897652279</c:v>
                </c:pt>
                <c:pt idx="21">
                  <c:v>55.054504897652279</c:v>
                </c:pt>
                <c:pt idx="22">
                  <c:v>55.054504897652279</c:v>
                </c:pt>
                <c:pt idx="23">
                  <c:v>55.054504897652279</c:v>
                </c:pt>
                <c:pt idx="24">
                  <c:v>55.054504897652279</c:v>
                </c:pt>
                <c:pt idx="25">
                  <c:v>55.054504897652279</c:v>
                </c:pt>
                <c:pt idx="26">
                  <c:v>55.054504897652279</c:v>
                </c:pt>
                <c:pt idx="27">
                  <c:v>55.054504897652279</c:v>
                </c:pt>
                <c:pt idx="28">
                  <c:v>55.054504897652279</c:v>
                </c:pt>
                <c:pt idx="29">
                  <c:v>55.054504897652279</c:v>
                </c:pt>
                <c:pt idx="30">
                  <c:v>55.054504897652279</c:v>
                </c:pt>
                <c:pt idx="31">
                  <c:v>55.054504897652279</c:v>
                </c:pt>
                <c:pt idx="32">
                  <c:v>55.054504897652279</c:v>
                </c:pt>
                <c:pt idx="33">
                  <c:v>55.054504897652279</c:v>
                </c:pt>
                <c:pt idx="34">
                  <c:v>55.054504897652279</c:v>
                </c:pt>
                <c:pt idx="35">
                  <c:v>55.054504897652279</c:v>
                </c:pt>
                <c:pt idx="36">
                  <c:v>55.054504897652279</c:v>
                </c:pt>
                <c:pt idx="37">
                  <c:v>55.054504897652279</c:v>
                </c:pt>
                <c:pt idx="38">
                  <c:v>55.054504897652279</c:v>
                </c:pt>
                <c:pt idx="39">
                  <c:v>55.054504897652279</c:v>
                </c:pt>
                <c:pt idx="40">
                  <c:v>55.054504897652279</c:v>
                </c:pt>
                <c:pt idx="41">
                  <c:v>55.054504897652279</c:v>
                </c:pt>
                <c:pt idx="42">
                  <c:v>55.054504897652279</c:v>
                </c:pt>
                <c:pt idx="43">
                  <c:v>55.054504897652279</c:v>
                </c:pt>
                <c:pt idx="44">
                  <c:v>55.054504897652279</c:v>
                </c:pt>
              </c:numCache>
            </c:numRef>
          </c:val>
          <c:smooth val="0"/>
          <c:extLst>
            <c:ext xmlns:c16="http://schemas.microsoft.com/office/drawing/2014/chart" uri="{C3380CC4-5D6E-409C-BE32-E72D297353CC}">
              <c16:uniqueId val="{00000002-A5F0-47DE-BB42-3F588CB6DC64}"/>
            </c:ext>
          </c:extLst>
        </c:ser>
        <c:ser>
          <c:idx val="3"/>
          <c:order val="3"/>
          <c:tx>
            <c:strRef>
              <c:f>'36P119 CC'!$E$1</c:f>
              <c:strCache>
                <c:ptCount val="1"/>
                <c:pt idx="0">
                  <c:v>LCL (-3sigma)</c:v>
                </c:pt>
              </c:strCache>
            </c:strRef>
          </c:tx>
          <c:spPr>
            <a:ln w="28575" cap="rnd">
              <a:solidFill>
                <a:srgbClr val="FF0000"/>
              </a:solidFill>
              <a:prstDash val="sysDash"/>
              <a:round/>
            </a:ln>
            <a:effectLst/>
          </c:spPr>
          <c:marker>
            <c:symbol val="none"/>
          </c:marker>
          <c:val>
            <c:numRef>
              <c:f>'36P119 CC'!$E$2:$E$46</c:f>
              <c:numCache>
                <c:formatCode>General</c:formatCode>
                <c:ptCount val="45"/>
                <c:pt idx="0">
                  <c:v>51.230938179270794</c:v>
                </c:pt>
                <c:pt idx="1">
                  <c:v>51.230938179270794</c:v>
                </c:pt>
                <c:pt idx="2">
                  <c:v>51.230938179270794</c:v>
                </c:pt>
                <c:pt idx="3">
                  <c:v>51.230938179270794</c:v>
                </c:pt>
                <c:pt idx="4">
                  <c:v>51.230938179270794</c:v>
                </c:pt>
                <c:pt idx="5">
                  <c:v>51.230938179270794</c:v>
                </c:pt>
                <c:pt idx="6">
                  <c:v>51.230938179270794</c:v>
                </c:pt>
                <c:pt idx="7">
                  <c:v>51.230938179270794</c:v>
                </c:pt>
                <c:pt idx="8">
                  <c:v>51.230938179270794</c:v>
                </c:pt>
                <c:pt idx="9">
                  <c:v>51.230938179270794</c:v>
                </c:pt>
                <c:pt idx="10">
                  <c:v>51.230938179270794</c:v>
                </c:pt>
                <c:pt idx="11">
                  <c:v>51.230938179270794</c:v>
                </c:pt>
                <c:pt idx="12">
                  <c:v>51.230938179270794</c:v>
                </c:pt>
                <c:pt idx="13">
                  <c:v>51.230938179270794</c:v>
                </c:pt>
                <c:pt idx="14">
                  <c:v>51.230938179270794</c:v>
                </c:pt>
                <c:pt idx="15">
                  <c:v>51.230938179270794</c:v>
                </c:pt>
                <c:pt idx="16">
                  <c:v>51.230938179270794</c:v>
                </c:pt>
                <c:pt idx="17">
                  <c:v>51.230938179270794</c:v>
                </c:pt>
                <c:pt idx="18">
                  <c:v>51.230938179270794</c:v>
                </c:pt>
                <c:pt idx="19">
                  <c:v>51.230938179270794</c:v>
                </c:pt>
                <c:pt idx="20">
                  <c:v>51.230938179270794</c:v>
                </c:pt>
                <c:pt idx="21">
                  <c:v>51.230938179270794</c:v>
                </c:pt>
                <c:pt idx="22">
                  <c:v>51.230938179270794</c:v>
                </c:pt>
                <c:pt idx="23">
                  <c:v>51.230938179270794</c:v>
                </c:pt>
                <c:pt idx="24">
                  <c:v>51.230938179270794</c:v>
                </c:pt>
                <c:pt idx="25">
                  <c:v>51.230938179270794</c:v>
                </c:pt>
                <c:pt idx="26">
                  <c:v>51.230938179270794</c:v>
                </c:pt>
                <c:pt idx="27">
                  <c:v>51.230938179270794</c:v>
                </c:pt>
                <c:pt idx="28">
                  <c:v>51.230938179270794</c:v>
                </c:pt>
                <c:pt idx="29">
                  <c:v>51.230938179270794</c:v>
                </c:pt>
                <c:pt idx="30">
                  <c:v>51.230938179270794</c:v>
                </c:pt>
                <c:pt idx="31">
                  <c:v>51.230938179270794</c:v>
                </c:pt>
                <c:pt idx="32">
                  <c:v>51.230938179270794</c:v>
                </c:pt>
                <c:pt idx="33">
                  <c:v>51.230938179270794</c:v>
                </c:pt>
                <c:pt idx="34">
                  <c:v>51.230938179270794</c:v>
                </c:pt>
                <c:pt idx="35">
                  <c:v>51.230938179270794</c:v>
                </c:pt>
                <c:pt idx="36">
                  <c:v>51.230938179270794</c:v>
                </c:pt>
                <c:pt idx="37">
                  <c:v>51.230938179270794</c:v>
                </c:pt>
                <c:pt idx="38">
                  <c:v>51.230938179270794</c:v>
                </c:pt>
                <c:pt idx="39">
                  <c:v>51.230938179270794</c:v>
                </c:pt>
                <c:pt idx="40">
                  <c:v>51.230938179270794</c:v>
                </c:pt>
                <c:pt idx="41">
                  <c:v>51.230938179270794</c:v>
                </c:pt>
                <c:pt idx="42">
                  <c:v>51.230938179270794</c:v>
                </c:pt>
                <c:pt idx="43">
                  <c:v>51.230938179270794</c:v>
                </c:pt>
                <c:pt idx="44">
                  <c:v>51.230938179270794</c:v>
                </c:pt>
              </c:numCache>
            </c:numRef>
          </c:val>
          <c:smooth val="0"/>
          <c:extLst>
            <c:ext xmlns:c16="http://schemas.microsoft.com/office/drawing/2014/chart" uri="{C3380CC4-5D6E-409C-BE32-E72D297353CC}">
              <c16:uniqueId val="{00000003-A5F0-47DE-BB42-3F588CB6DC64}"/>
            </c:ext>
          </c:extLst>
        </c:ser>
        <c:ser>
          <c:idx val="8"/>
          <c:order val="4"/>
          <c:tx>
            <c:strRef>
              <c:f>'36P119 CC'!$J$1</c:f>
              <c:strCache>
                <c:ptCount val="1"/>
                <c:pt idx="0">
                  <c:v>Defective Threshold</c:v>
                </c:pt>
              </c:strCache>
            </c:strRef>
          </c:tx>
          <c:spPr>
            <a:ln w="28575" cap="rnd">
              <a:solidFill>
                <a:schemeClr val="tx1"/>
              </a:solidFill>
              <a:prstDash val="sysDash"/>
              <a:round/>
            </a:ln>
            <a:effectLst/>
          </c:spPr>
          <c:marker>
            <c:symbol val="none"/>
          </c:marker>
          <c:val>
            <c:numRef>
              <c:f>'36P119 CC'!$J$2:$J$46</c:f>
              <c:numCache>
                <c:formatCode>General</c:formatCode>
                <c:ptCount val="45"/>
                <c:pt idx="0">
                  <c:v>55.7</c:v>
                </c:pt>
                <c:pt idx="1">
                  <c:v>55.7</c:v>
                </c:pt>
                <c:pt idx="2">
                  <c:v>55.7</c:v>
                </c:pt>
                <c:pt idx="3">
                  <c:v>55.7</c:v>
                </c:pt>
                <c:pt idx="4">
                  <c:v>55.7</c:v>
                </c:pt>
                <c:pt idx="5">
                  <c:v>55.7</c:v>
                </c:pt>
                <c:pt idx="6">
                  <c:v>55.7</c:v>
                </c:pt>
                <c:pt idx="7">
                  <c:v>55.7</c:v>
                </c:pt>
                <c:pt idx="8">
                  <c:v>55.7</c:v>
                </c:pt>
                <c:pt idx="9">
                  <c:v>55.7</c:v>
                </c:pt>
                <c:pt idx="10">
                  <c:v>55.7</c:v>
                </c:pt>
                <c:pt idx="11">
                  <c:v>55.7</c:v>
                </c:pt>
                <c:pt idx="12">
                  <c:v>55.7</c:v>
                </c:pt>
                <c:pt idx="13">
                  <c:v>55.7</c:v>
                </c:pt>
                <c:pt idx="14">
                  <c:v>55.7</c:v>
                </c:pt>
                <c:pt idx="15">
                  <c:v>55.7</c:v>
                </c:pt>
                <c:pt idx="16">
                  <c:v>55.7</c:v>
                </c:pt>
                <c:pt idx="17">
                  <c:v>55.7</c:v>
                </c:pt>
                <c:pt idx="18">
                  <c:v>55.7</c:v>
                </c:pt>
                <c:pt idx="19">
                  <c:v>55.7</c:v>
                </c:pt>
                <c:pt idx="20">
                  <c:v>55.7</c:v>
                </c:pt>
                <c:pt idx="21">
                  <c:v>55.7</c:v>
                </c:pt>
                <c:pt idx="22">
                  <c:v>55.7</c:v>
                </c:pt>
                <c:pt idx="23">
                  <c:v>55.7</c:v>
                </c:pt>
                <c:pt idx="24">
                  <c:v>55.7</c:v>
                </c:pt>
                <c:pt idx="25">
                  <c:v>55.7</c:v>
                </c:pt>
                <c:pt idx="26">
                  <c:v>55.7</c:v>
                </c:pt>
                <c:pt idx="27">
                  <c:v>55.7</c:v>
                </c:pt>
                <c:pt idx="28">
                  <c:v>55.7</c:v>
                </c:pt>
                <c:pt idx="29">
                  <c:v>55.7</c:v>
                </c:pt>
                <c:pt idx="30">
                  <c:v>55.7</c:v>
                </c:pt>
                <c:pt idx="31">
                  <c:v>55.7</c:v>
                </c:pt>
                <c:pt idx="32">
                  <c:v>55.7</c:v>
                </c:pt>
                <c:pt idx="33">
                  <c:v>55.7</c:v>
                </c:pt>
                <c:pt idx="34">
                  <c:v>55.7</c:v>
                </c:pt>
                <c:pt idx="35">
                  <c:v>55.7</c:v>
                </c:pt>
                <c:pt idx="36">
                  <c:v>55.7</c:v>
                </c:pt>
                <c:pt idx="37">
                  <c:v>55.7</c:v>
                </c:pt>
                <c:pt idx="38">
                  <c:v>55.7</c:v>
                </c:pt>
                <c:pt idx="39">
                  <c:v>55.7</c:v>
                </c:pt>
                <c:pt idx="40">
                  <c:v>55.7</c:v>
                </c:pt>
                <c:pt idx="41">
                  <c:v>55.7</c:v>
                </c:pt>
                <c:pt idx="42">
                  <c:v>55.7</c:v>
                </c:pt>
                <c:pt idx="43">
                  <c:v>55.7</c:v>
                </c:pt>
                <c:pt idx="44">
                  <c:v>55.7</c:v>
                </c:pt>
              </c:numCache>
            </c:numRef>
          </c:val>
          <c:smooth val="0"/>
          <c:extLst>
            <c:ext xmlns:c16="http://schemas.microsoft.com/office/drawing/2014/chart" uri="{C3380CC4-5D6E-409C-BE32-E72D297353CC}">
              <c16:uniqueId val="{00000004-A5F0-47DE-BB42-3F588CB6DC64}"/>
            </c:ext>
          </c:extLst>
        </c:ser>
        <c:dLbls>
          <c:showLegendKey val="0"/>
          <c:showVal val="0"/>
          <c:showCatName val="0"/>
          <c:showSerName val="0"/>
          <c:showPercent val="0"/>
          <c:showBubbleSize val="0"/>
        </c:dLbls>
        <c:smooth val="0"/>
        <c:axId val="1751306415"/>
        <c:axId val="1751306831"/>
      </c:lineChart>
      <c:catAx>
        <c:axId val="175130641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306831"/>
        <c:crosses val="autoZero"/>
        <c:auto val="1"/>
        <c:lblAlgn val="ctr"/>
        <c:lblOffset val="100"/>
        <c:tickLblSkip val="5"/>
        <c:tickMarkSkip val="1"/>
        <c:noMultiLvlLbl val="0"/>
      </c:catAx>
      <c:valAx>
        <c:axId val="1751306831"/>
        <c:scaling>
          <c:orientation val="minMax"/>
          <c:min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3064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Control</a:t>
            </a:r>
            <a:r>
              <a:rPr lang="en-US" baseline="0"/>
              <a:t> Chart (37A124)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'37A124 CC'!$B$1</c:f>
              <c:strCache>
                <c:ptCount val="1"/>
                <c:pt idx="0">
                  <c:v>(ml)</c:v>
                </c:pt>
              </c:strCache>
            </c:strRef>
          </c:tx>
          <c:spPr>
            <a:ln w="28575" cap="rnd">
              <a:solidFill>
                <a:schemeClr val="accent1"/>
              </a:solidFill>
              <a:round/>
            </a:ln>
            <a:effectLst/>
          </c:spPr>
          <c:marker>
            <c:symbol val="none"/>
          </c:marker>
          <c:val>
            <c:numRef>
              <c:f>'37A124 CC'!$B$2:$B$31</c:f>
              <c:numCache>
                <c:formatCode>General</c:formatCode>
                <c:ptCount val="30"/>
                <c:pt idx="0">
                  <c:v>52.868000000000002</c:v>
                </c:pt>
                <c:pt idx="1">
                  <c:v>52.972000000000001</c:v>
                </c:pt>
                <c:pt idx="2">
                  <c:v>53.366</c:v>
                </c:pt>
                <c:pt idx="3">
                  <c:v>53.207999999999998</c:v>
                </c:pt>
                <c:pt idx="4">
                  <c:v>52.622</c:v>
                </c:pt>
                <c:pt idx="5">
                  <c:v>52.622999999999998</c:v>
                </c:pt>
                <c:pt idx="6">
                  <c:v>52.488999999999997</c:v>
                </c:pt>
                <c:pt idx="7">
                  <c:v>52.951999999999998</c:v>
                </c:pt>
                <c:pt idx="8">
                  <c:v>53.372999999999998</c:v>
                </c:pt>
                <c:pt idx="9">
                  <c:v>53.564</c:v>
                </c:pt>
                <c:pt idx="10">
                  <c:v>53.220999999999997</c:v>
                </c:pt>
                <c:pt idx="11">
                  <c:v>53.215000000000003</c:v>
                </c:pt>
                <c:pt idx="12">
                  <c:v>52.895000000000003</c:v>
                </c:pt>
                <c:pt idx="13">
                  <c:v>52.834000000000003</c:v>
                </c:pt>
                <c:pt idx="14">
                  <c:v>53.231999999999999</c:v>
                </c:pt>
                <c:pt idx="15">
                  <c:v>52.94</c:v>
                </c:pt>
                <c:pt idx="16">
                  <c:v>53.000999999999998</c:v>
                </c:pt>
                <c:pt idx="17">
                  <c:v>52.85</c:v>
                </c:pt>
                <c:pt idx="18">
                  <c:v>52.927999999999997</c:v>
                </c:pt>
                <c:pt idx="19">
                  <c:v>52.87</c:v>
                </c:pt>
                <c:pt idx="20">
                  <c:v>53.32</c:v>
                </c:pt>
                <c:pt idx="21">
                  <c:v>53.048000000000002</c:v>
                </c:pt>
                <c:pt idx="22">
                  <c:v>54.198</c:v>
                </c:pt>
                <c:pt idx="23">
                  <c:v>53.2</c:v>
                </c:pt>
                <c:pt idx="24">
                  <c:v>52.76</c:v>
                </c:pt>
                <c:pt idx="25">
                  <c:v>53.341999999999999</c:v>
                </c:pt>
                <c:pt idx="26">
                  <c:v>52.588000000000001</c:v>
                </c:pt>
                <c:pt idx="27">
                  <c:v>52.860999999999997</c:v>
                </c:pt>
                <c:pt idx="28">
                  <c:v>53.167000000000002</c:v>
                </c:pt>
                <c:pt idx="29">
                  <c:v>53.011000000000003</c:v>
                </c:pt>
              </c:numCache>
            </c:numRef>
          </c:val>
          <c:smooth val="0"/>
          <c:extLst>
            <c:ext xmlns:c16="http://schemas.microsoft.com/office/drawing/2014/chart" uri="{C3380CC4-5D6E-409C-BE32-E72D297353CC}">
              <c16:uniqueId val="{00000000-5AC2-44EA-B02D-853C706811A3}"/>
            </c:ext>
          </c:extLst>
        </c:ser>
        <c:ser>
          <c:idx val="1"/>
          <c:order val="1"/>
          <c:tx>
            <c:strRef>
              <c:f>'37A124 CC'!$C$1</c:f>
              <c:strCache>
                <c:ptCount val="1"/>
                <c:pt idx="0">
                  <c:v>Control Line (Mean)</c:v>
                </c:pt>
              </c:strCache>
            </c:strRef>
          </c:tx>
          <c:spPr>
            <a:ln w="12700" cap="rnd">
              <a:solidFill>
                <a:srgbClr val="00B050"/>
              </a:solidFill>
              <a:round/>
            </a:ln>
            <a:effectLst/>
          </c:spPr>
          <c:marker>
            <c:symbol val="none"/>
          </c:marker>
          <c:val>
            <c:numRef>
              <c:f>'37A124 CC'!$C$2:$C$31</c:f>
              <c:numCache>
                <c:formatCode>General</c:formatCode>
                <c:ptCount val="30"/>
                <c:pt idx="0">
                  <c:v>53.142721538461537</c:v>
                </c:pt>
                <c:pt idx="1">
                  <c:v>53.142721538461537</c:v>
                </c:pt>
                <c:pt idx="2">
                  <c:v>53.142721538461537</c:v>
                </c:pt>
                <c:pt idx="3">
                  <c:v>53.142721538461537</c:v>
                </c:pt>
                <c:pt idx="4">
                  <c:v>53.142721538461537</c:v>
                </c:pt>
                <c:pt idx="5">
                  <c:v>53.142721538461537</c:v>
                </c:pt>
                <c:pt idx="6">
                  <c:v>53.142721538461537</c:v>
                </c:pt>
                <c:pt idx="7">
                  <c:v>53.142721538461537</c:v>
                </c:pt>
                <c:pt idx="8">
                  <c:v>53.142721538461537</c:v>
                </c:pt>
                <c:pt idx="9">
                  <c:v>53.142721538461537</c:v>
                </c:pt>
                <c:pt idx="10">
                  <c:v>53.142721538461537</c:v>
                </c:pt>
                <c:pt idx="11">
                  <c:v>53.142721538461537</c:v>
                </c:pt>
                <c:pt idx="12">
                  <c:v>53.142721538461537</c:v>
                </c:pt>
                <c:pt idx="13">
                  <c:v>53.142721538461537</c:v>
                </c:pt>
                <c:pt idx="14">
                  <c:v>53.142721538461537</c:v>
                </c:pt>
                <c:pt idx="15">
                  <c:v>53.142721538461537</c:v>
                </c:pt>
                <c:pt idx="16">
                  <c:v>53.142721538461537</c:v>
                </c:pt>
                <c:pt idx="17">
                  <c:v>53.142721538461537</c:v>
                </c:pt>
                <c:pt idx="18">
                  <c:v>53.142721538461537</c:v>
                </c:pt>
                <c:pt idx="19">
                  <c:v>53.142721538461537</c:v>
                </c:pt>
                <c:pt idx="20">
                  <c:v>53.142721538461537</c:v>
                </c:pt>
                <c:pt idx="21">
                  <c:v>53.142721538461537</c:v>
                </c:pt>
                <c:pt idx="22">
                  <c:v>53.142721538461537</c:v>
                </c:pt>
                <c:pt idx="23">
                  <c:v>53.142721538461537</c:v>
                </c:pt>
                <c:pt idx="24">
                  <c:v>53.142721538461537</c:v>
                </c:pt>
                <c:pt idx="25">
                  <c:v>53.142721538461537</c:v>
                </c:pt>
                <c:pt idx="26">
                  <c:v>53.142721538461537</c:v>
                </c:pt>
                <c:pt idx="27">
                  <c:v>53.142721538461537</c:v>
                </c:pt>
                <c:pt idx="28">
                  <c:v>53.142721538461537</c:v>
                </c:pt>
                <c:pt idx="29">
                  <c:v>53.142721538461537</c:v>
                </c:pt>
              </c:numCache>
            </c:numRef>
          </c:val>
          <c:smooth val="0"/>
          <c:extLst>
            <c:ext xmlns:c16="http://schemas.microsoft.com/office/drawing/2014/chart" uri="{C3380CC4-5D6E-409C-BE32-E72D297353CC}">
              <c16:uniqueId val="{00000001-5AC2-44EA-B02D-853C706811A3}"/>
            </c:ext>
          </c:extLst>
        </c:ser>
        <c:ser>
          <c:idx val="2"/>
          <c:order val="2"/>
          <c:tx>
            <c:strRef>
              <c:f>'37A124 CC'!$D$1</c:f>
              <c:strCache>
                <c:ptCount val="1"/>
                <c:pt idx="0">
                  <c:v>UCL (+3sigma)</c:v>
                </c:pt>
              </c:strCache>
            </c:strRef>
          </c:tx>
          <c:spPr>
            <a:ln w="28575" cap="rnd">
              <a:solidFill>
                <a:srgbClr val="FF0000"/>
              </a:solidFill>
              <a:prstDash val="sysDash"/>
              <a:round/>
            </a:ln>
            <a:effectLst/>
          </c:spPr>
          <c:marker>
            <c:symbol val="none"/>
          </c:marker>
          <c:val>
            <c:numRef>
              <c:f>'37A124 CC'!$D$2:$D$31</c:f>
              <c:numCache>
                <c:formatCode>General</c:formatCode>
                <c:ptCount val="30"/>
                <c:pt idx="0">
                  <c:v>55.054504897652279</c:v>
                </c:pt>
                <c:pt idx="1">
                  <c:v>55.054504897652279</c:v>
                </c:pt>
                <c:pt idx="2">
                  <c:v>55.054504897652279</c:v>
                </c:pt>
                <c:pt idx="3">
                  <c:v>55.054504897652279</c:v>
                </c:pt>
                <c:pt idx="4">
                  <c:v>55.054504897652279</c:v>
                </c:pt>
                <c:pt idx="5">
                  <c:v>55.054504897652279</c:v>
                </c:pt>
                <c:pt idx="6">
                  <c:v>55.054504897652279</c:v>
                </c:pt>
                <c:pt idx="7">
                  <c:v>55.054504897652279</c:v>
                </c:pt>
                <c:pt idx="8">
                  <c:v>55.054504897652279</c:v>
                </c:pt>
                <c:pt idx="9">
                  <c:v>55.054504897652279</c:v>
                </c:pt>
                <c:pt idx="10">
                  <c:v>55.054504897652279</c:v>
                </c:pt>
                <c:pt idx="11">
                  <c:v>55.054504897652279</c:v>
                </c:pt>
                <c:pt idx="12">
                  <c:v>55.054504897652279</c:v>
                </c:pt>
                <c:pt idx="13">
                  <c:v>55.054504897652279</c:v>
                </c:pt>
                <c:pt idx="14">
                  <c:v>55.054504897652279</c:v>
                </c:pt>
                <c:pt idx="15">
                  <c:v>55.054504897652279</c:v>
                </c:pt>
                <c:pt idx="16">
                  <c:v>55.054504897652279</c:v>
                </c:pt>
                <c:pt idx="17">
                  <c:v>55.054504897652279</c:v>
                </c:pt>
                <c:pt idx="18">
                  <c:v>55.054504897652279</c:v>
                </c:pt>
                <c:pt idx="19">
                  <c:v>55.054504897652279</c:v>
                </c:pt>
                <c:pt idx="20">
                  <c:v>55.054504897652279</c:v>
                </c:pt>
                <c:pt idx="21">
                  <c:v>55.054504897652279</c:v>
                </c:pt>
                <c:pt idx="22">
                  <c:v>55.054504897652279</c:v>
                </c:pt>
                <c:pt idx="23">
                  <c:v>55.054504897652279</c:v>
                </c:pt>
                <c:pt idx="24">
                  <c:v>55.054504897652279</c:v>
                </c:pt>
                <c:pt idx="25">
                  <c:v>55.054504897652279</c:v>
                </c:pt>
                <c:pt idx="26">
                  <c:v>55.054504897652279</c:v>
                </c:pt>
                <c:pt idx="27">
                  <c:v>55.054504897652279</c:v>
                </c:pt>
                <c:pt idx="28">
                  <c:v>55.054504897652279</c:v>
                </c:pt>
                <c:pt idx="29">
                  <c:v>55.054504897652279</c:v>
                </c:pt>
              </c:numCache>
            </c:numRef>
          </c:val>
          <c:smooth val="0"/>
          <c:extLst>
            <c:ext xmlns:c16="http://schemas.microsoft.com/office/drawing/2014/chart" uri="{C3380CC4-5D6E-409C-BE32-E72D297353CC}">
              <c16:uniqueId val="{00000002-5AC2-44EA-B02D-853C706811A3}"/>
            </c:ext>
          </c:extLst>
        </c:ser>
        <c:ser>
          <c:idx val="3"/>
          <c:order val="3"/>
          <c:tx>
            <c:strRef>
              <c:f>'37A124 CC'!$E$1</c:f>
              <c:strCache>
                <c:ptCount val="1"/>
                <c:pt idx="0">
                  <c:v>LCL (-3sigma)</c:v>
                </c:pt>
              </c:strCache>
            </c:strRef>
          </c:tx>
          <c:spPr>
            <a:ln w="28575" cap="rnd">
              <a:solidFill>
                <a:srgbClr val="FF0000"/>
              </a:solidFill>
              <a:prstDash val="sysDash"/>
              <a:round/>
            </a:ln>
            <a:effectLst/>
          </c:spPr>
          <c:marker>
            <c:symbol val="none"/>
          </c:marker>
          <c:val>
            <c:numRef>
              <c:f>'37A124 CC'!$E$2:$E$31</c:f>
              <c:numCache>
                <c:formatCode>General</c:formatCode>
                <c:ptCount val="30"/>
                <c:pt idx="0">
                  <c:v>51.230938179270794</c:v>
                </c:pt>
                <c:pt idx="1">
                  <c:v>51.230938179270794</c:v>
                </c:pt>
                <c:pt idx="2">
                  <c:v>51.230938179270794</c:v>
                </c:pt>
                <c:pt idx="3">
                  <c:v>51.230938179270794</c:v>
                </c:pt>
                <c:pt idx="4">
                  <c:v>51.230938179270794</c:v>
                </c:pt>
                <c:pt idx="5">
                  <c:v>51.230938179270794</c:v>
                </c:pt>
                <c:pt idx="6">
                  <c:v>51.230938179270794</c:v>
                </c:pt>
                <c:pt idx="7">
                  <c:v>51.230938179270794</c:v>
                </c:pt>
                <c:pt idx="8">
                  <c:v>51.230938179270794</c:v>
                </c:pt>
                <c:pt idx="9">
                  <c:v>51.230938179270794</c:v>
                </c:pt>
                <c:pt idx="10">
                  <c:v>51.230938179270794</c:v>
                </c:pt>
                <c:pt idx="11">
                  <c:v>51.230938179270794</c:v>
                </c:pt>
                <c:pt idx="12">
                  <c:v>51.230938179270794</c:v>
                </c:pt>
                <c:pt idx="13">
                  <c:v>51.230938179270794</c:v>
                </c:pt>
                <c:pt idx="14">
                  <c:v>51.230938179270794</c:v>
                </c:pt>
                <c:pt idx="15">
                  <c:v>51.230938179270794</c:v>
                </c:pt>
                <c:pt idx="16">
                  <c:v>51.230938179270794</c:v>
                </c:pt>
                <c:pt idx="17">
                  <c:v>51.230938179270794</c:v>
                </c:pt>
                <c:pt idx="18">
                  <c:v>51.230938179270794</c:v>
                </c:pt>
                <c:pt idx="19">
                  <c:v>51.230938179270794</c:v>
                </c:pt>
                <c:pt idx="20">
                  <c:v>51.230938179270794</c:v>
                </c:pt>
                <c:pt idx="21">
                  <c:v>51.230938179270794</c:v>
                </c:pt>
                <c:pt idx="22">
                  <c:v>51.230938179270794</c:v>
                </c:pt>
                <c:pt idx="23">
                  <c:v>51.230938179270794</c:v>
                </c:pt>
                <c:pt idx="24">
                  <c:v>51.230938179270794</c:v>
                </c:pt>
                <c:pt idx="25">
                  <c:v>51.230938179270794</c:v>
                </c:pt>
                <c:pt idx="26">
                  <c:v>51.230938179270794</c:v>
                </c:pt>
                <c:pt idx="27">
                  <c:v>51.230938179270794</c:v>
                </c:pt>
                <c:pt idx="28">
                  <c:v>51.230938179270794</c:v>
                </c:pt>
                <c:pt idx="29">
                  <c:v>51.230938179270794</c:v>
                </c:pt>
              </c:numCache>
            </c:numRef>
          </c:val>
          <c:smooth val="0"/>
          <c:extLst>
            <c:ext xmlns:c16="http://schemas.microsoft.com/office/drawing/2014/chart" uri="{C3380CC4-5D6E-409C-BE32-E72D297353CC}">
              <c16:uniqueId val="{00000003-5AC2-44EA-B02D-853C706811A3}"/>
            </c:ext>
          </c:extLst>
        </c:ser>
        <c:ser>
          <c:idx val="8"/>
          <c:order val="4"/>
          <c:tx>
            <c:strRef>
              <c:f>'37A124 CC'!$J$1</c:f>
              <c:strCache>
                <c:ptCount val="1"/>
                <c:pt idx="0">
                  <c:v>Defective Threshold</c:v>
                </c:pt>
              </c:strCache>
            </c:strRef>
          </c:tx>
          <c:spPr>
            <a:ln w="28575" cap="rnd">
              <a:solidFill>
                <a:schemeClr val="tx1"/>
              </a:solidFill>
              <a:prstDash val="sysDash"/>
              <a:round/>
            </a:ln>
            <a:effectLst/>
          </c:spPr>
          <c:marker>
            <c:symbol val="none"/>
          </c:marker>
          <c:val>
            <c:numRef>
              <c:f>'37A124 CC'!$J$2:$J$31</c:f>
              <c:numCache>
                <c:formatCode>General</c:formatCode>
                <c:ptCount val="30"/>
                <c:pt idx="0">
                  <c:v>55.7</c:v>
                </c:pt>
                <c:pt idx="1">
                  <c:v>55.7</c:v>
                </c:pt>
                <c:pt idx="2">
                  <c:v>55.7</c:v>
                </c:pt>
                <c:pt idx="3">
                  <c:v>55.7</c:v>
                </c:pt>
                <c:pt idx="4">
                  <c:v>55.7</c:v>
                </c:pt>
                <c:pt idx="5">
                  <c:v>55.7</c:v>
                </c:pt>
                <c:pt idx="6">
                  <c:v>55.7</c:v>
                </c:pt>
                <c:pt idx="7">
                  <c:v>55.7</c:v>
                </c:pt>
                <c:pt idx="8">
                  <c:v>55.7</c:v>
                </c:pt>
                <c:pt idx="9">
                  <c:v>55.7</c:v>
                </c:pt>
                <c:pt idx="10">
                  <c:v>55.7</c:v>
                </c:pt>
                <c:pt idx="11">
                  <c:v>55.7</c:v>
                </c:pt>
                <c:pt idx="12">
                  <c:v>55.7</c:v>
                </c:pt>
                <c:pt idx="13">
                  <c:v>55.7</c:v>
                </c:pt>
                <c:pt idx="14">
                  <c:v>55.7</c:v>
                </c:pt>
                <c:pt idx="15">
                  <c:v>55.7</c:v>
                </c:pt>
                <c:pt idx="16">
                  <c:v>55.7</c:v>
                </c:pt>
                <c:pt idx="17">
                  <c:v>55.7</c:v>
                </c:pt>
                <c:pt idx="18">
                  <c:v>55.7</c:v>
                </c:pt>
                <c:pt idx="19">
                  <c:v>55.7</c:v>
                </c:pt>
                <c:pt idx="20">
                  <c:v>55.7</c:v>
                </c:pt>
                <c:pt idx="21">
                  <c:v>55.7</c:v>
                </c:pt>
                <c:pt idx="22">
                  <c:v>55.7</c:v>
                </c:pt>
                <c:pt idx="23">
                  <c:v>55.7</c:v>
                </c:pt>
                <c:pt idx="24">
                  <c:v>55.7</c:v>
                </c:pt>
                <c:pt idx="25">
                  <c:v>55.7</c:v>
                </c:pt>
                <c:pt idx="26">
                  <c:v>55.7</c:v>
                </c:pt>
                <c:pt idx="27">
                  <c:v>55.7</c:v>
                </c:pt>
                <c:pt idx="28">
                  <c:v>55.7</c:v>
                </c:pt>
                <c:pt idx="29">
                  <c:v>55.7</c:v>
                </c:pt>
              </c:numCache>
            </c:numRef>
          </c:val>
          <c:smooth val="0"/>
          <c:extLst>
            <c:ext xmlns:c16="http://schemas.microsoft.com/office/drawing/2014/chart" uri="{C3380CC4-5D6E-409C-BE32-E72D297353CC}">
              <c16:uniqueId val="{00000004-5AC2-44EA-B02D-853C706811A3}"/>
            </c:ext>
          </c:extLst>
        </c:ser>
        <c:dLbls>
          <c:showLegendKey val="0"/>
          <c:showVal val="0"/>
          <c:showCatName val="0"/>
          <c:showSerName val="0"/>
          <c:showPercent val="0"/>
          <c:showBubbleSize val="0"/>
        </c:dLbls>
        <c:smooth val="0"/>
        <c:axId val="1751306415"/>
        <c:axId val="1751306831"/>
      </c:lineChart>
      <c:catAx>
        <c:axId val="175130641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306831"/>
        <c:crosses val="autoZero"/>
        <c:auto val="1"/>
        <c:lblAlgn val="ctr"/>
        <c:lblOffset val="100"/>
        <c:tickLblSkip val="5"/>
        <c:tickMarkSkip val="1"/>
        <c:noMultiLvlLbl val="0"/>
      </c:catAx>
      <c:valAx>
        <c:axId val="1751306831"/>
        <c:scaling>
          <c:orientation val="minMax"/>
          <c:min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3064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Control</a:t>
            </a:r>
            <a:r>
              <a:rPr lang="en-US" baseline="0"/>
              <a:t> Chart (38M618)</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'38M618 CC'!$B$1</c:f>
              <c:strCache>
                <c:ptCount val="1"/>
                <c:pt idx="0">
                  <c:v>(ml)</c:v>
                </c:pt>
              </c:strCache>
            </c:strRef>
          </c:tx>
          <c:spPr>
            <a:ln w="28575" cap="rnd">
              <a:solidFill>
                <a:schemeClr val="accent1"/>
              </a:solidFill>
              <a:round/>
            </a:ln>
            <a:effectLst/>
          </c:spPr>
          <c:marker>
            <c:symbol val="none"/>
          </c:marker>
          <c:val>
            <c:numRef>
              <c:f>'38M618 CC'!$B$2:$B$49</c:f>
              <c:numCache>
                <c:formatCode>General</c:formatCode>
                <c:ptCount val="48"/>
                <c:pt idx="0">
                  <c:v>53.006</c:v>
                </c:pt>
                <c:pt idx="1">
                  <c:v>52.993000000000002</c:v>
                </c:pt>
                <c:pt idx="2">
                  <c:v>52.927</c:v>
                </c:pt>
                <c:pt idx="3">
                  <c:v>53.34</c:v>
                </c:pt>
                <c:pt idx="4">
                  <c:v>52.561999999999998</c:v>
                </c:pt>
                <c:pt idx="5">
                  <c:v>52.847999999999999</c:v>
                </c:pt>
                <c:pt idx="6">
                  <c:v>53.273000000000003</c:v>
                </c:pt>
                <c:pt idx="7">
                  <c:v>53.14</c:v>
                </c:pt>
                <c:pt idx="8">
                  <c:v>52.963999999999999</c:v>
                </c:pt>
                <c:pt idx="9">
                  <c:v>53.265000000000001</c:v>
                </c:pt>
                <c:pt idx="10">
                  <c:v>52.789000000000001</c:v>
                </c:pt>
                <c:pt idx="11">
                  <c:v>52.948</c:v>
                </c:pt>
                <c:pt idx="12">
                  <c:v>53.255000000000003</c:v>
                </c:pt>
                <c:pt idx="13">
                  <c:v>52.904000000000003</c:v>
                </c:pt>
                <c:pt idx="14">
                  <c:v>53.457999999999998</c:v>
                </c:pt>
                <c:pt idx="15">
                  <c:v>53.08</c:v>
                </c:pt>
                <c:pt idx="16">
                  <c:v>53.177</c:v>
                </c:pt>
                <c:pt idx="17">
                  <c:v>52.915999999999997</c:v>
                </c:pt>
                <c:pt idx="18">
                  <c:v>53.195</c:v>
                </c:pt>
                <c:pt idx="19">
                  <c:v>53.094000000000001</c:v>
                </c:pt>
                <c:pt idx="20">
                  <c:v>53.128</c:v>
                </c:pt>
                <c:pt idx="21">
                  <c:v>53.154000000000003</c:v>
                </c:pt>
                <c:pt idx="22">
                  <c:v>52.988</c:v>
                </c:pt>
                <c:pt idx="23">
                  <c:v>52.674999999999997</c:v>
                </c:pt>
                <c:pt idx="24">
                  <c:v>52.476999999999997</c:v>
                </c:pt>
                <c:pt idx="25">
                  <c:v>52.860999999999997</c:v>
                </c:pt>
                <c:pt idx="26">
                  <c:v>53.036999999999999</c:v>
                </c:pt>
                <c:pt idx="27">
                  <c:v>53.433</c:v>
                </c:pt>
                <c:pt idx="28">
                  <c:v>53.156999999999996</c:v>
                </c:pt>
                <c:pt idx="29">
                  <c:v>53.051000000000002</c:v>
                </c:pt>
                <c:pt idx="30">
                  <c:v>52.991</c:v>
                </c:pt>
                <c:pt idx="31">
                  <c:v>53.078000000000003</c:v>
                </c:pt>
                <c:pt idx="32">
                  <c:v>53.084000000000003</c:v>
                </c:pt>
                <c:pt idx="33">
                  <c:v>53.192999999999998</c:v>
                </c:pt>
                <c:pt idx="34">
                  <c:v>52.915999999999997</c:v>
                </c:pt>
                <c:pt idx="35">
                  <c:v>52.945999999999998</c:v>
                </c:pt>
                <c:pt idx="36">
                  <c:v>53.082000000000001</c:v>
                </c:pt>
                <c:pt idx="37">
                  <c:v>53.024999999999999</c:v>
                </c:pt>
                <c:pt idx="38">
                  <c:v>52.966999999999999</c:v>
                </c:pt>
                <c:pt idx="39">
                  <c:v>52.963000000000001</c:v>
                </c:pt>
                <c:pt idx="40">
                  <c:v>52.991999999999997</c:v>
                </c:pt>
                <c:pt idx="41">
                  <c:v>53.064</c:v>
                </c:pt>
                <c:pt idx="42">
                  <c:v>53.01</c:v>
                </c:pt>
                <c:pt idx="43">
                  <c:v>53.116</c:v>
                </c:pt>
                <c:pt idx="44">
                  <c:v>52.933999999999997</c:v>
                </c:pt>
                <c:pt idx="45">
                  <c:v>53.213000000000001</c:v>
                </c:pt>
                <c:pt idx="46">
                  <c:v>53.100999999999999</c:v>
                </c:pt>
                <c:pt idx="47">
                  <c:v>52.844000000000001</c:v>
                </c:pt>
              </c:numCache>
            </c:numRef>
          </c:val>
          <c:smooth val="0"/>
          <c:extLst>
            <c:ext xmlns:c16="http://schemas.microsoft.com/office/drawing/2014/chart" uri="{C3380CC4-5D6E-409C-BE32-E72D297353CC}">
              <c16:uniqueId val="{00000000-FB19-4B76-B358-9175BC8890B4}"/>
            </c:ext>
          </c:extLst>
        </c:ser>
        <c:ser>
          <c:idx val="1"/>
          <c:order val="1"/>
          <c:tx>
            <c:strRef>
              <c:f>'38M618 CC'!$C$1</c:f>
              <c:strCache>
                <c:ptCount val="1"/>
                <c:pt idx="0">
                  <c:v>Control Line (Mean)</c:v>
                </c:pt>
              </c:strCache>
            </c:strRef>
          </c:tx>
          <c:spPr>
            <a:ln w="12700" cap="rnd">
              <a:solidFill>
                <a:srgbClr val="00B050"/>
              </a:solidFill>
              <a:round/>
            </a:ln>
            <a:effectLst/>
          </c:spPr>
          <c:marker>
            <c:symbol val="none"/>
          </c:marker>
          <c:val>
            <c:numRef>
              <c:f>'38M618 CC'!$C$2:$C$49</c:f>
              <c:numCache>
                <c:formatCode>General</c:formatCode>
                <c:ptCount val="48"/>
                <c:pt idx="0">
                  <c:v>53.142721538461537</c:v>
                </c:pt>
                <c:pt idx="1">
                  <c:v>53.142721538461537</c:v>
                </c:pt>
                <c:pt idx="2">
                  <c:v>53.142721538461537</c:v>
                </c:pt>
                <c:pt idx="3">
                  <c:v>53.142721538461537</c:v>
                </c:pt>
                <c:pt idx="4">
                  <c:v>53.142721538461537</c:v>
                </c:pt>
                <c:pt idx="5">
                  <c:v>53.142721538461537</c:v>
                </c:pt>
                <c:pt idx="6">
                  <c:v>53.142721538461537</c:v>
                </c:pt>
                <c:pt idx="7">
                  <c:v>53.142721538461537</c:v>
                </c:pt>
                <c:pt idx="8">
                  <c:v>53.142721538461537</c:v>
                </c:pt>
                <c:pt idx="9">
                  <c:v>53.142721538461537</c:v>
                </c:pt>
                <c:pt idx="10">
                  <c:v>53.142721538461537</c:v>
                </c:pt>
                <c:pt idx="11">
                  <c:v>53.142721538461537</c:v>
                </c:pt>
                <c:pt idx="12">
                  <c:v>53.142721538461537</c:v>
                </c:pt>
                <c:pt idx="13">
                  <c:v>53.142721538461537</c:v>
                </c:pt>
                <c:pt idx="14">
                  <c:v>53.142721538461537</c:v>
                </c:pt>
                <c:pt idx="15">
                  <c:v>53.142721538461537</c:v>
                </c:pt>
                <c:pt idx="16">
                  <c:v>53.142721538461537</c:v>
                </c:pt>
                <c:pt idx="17">
                  <c:v>53.142721538461537</c:v>
                </c:pt>
                <c:pt idx="18">
                  <c:v>53.142721538461537</c:v>
                </c:pt>
                <c:pt idx="19">
                  <c:v>53.142721538461537</c:v>
                </c:pt>
                <c:pt idx="20">
                  <c:v>53.142721538461537</c:v>
                </c:pt>
                <c:pt idx="21">
                  <c:v>53.142721538461537</c:v>
                </c:pt>
                <c:pt idx="22">
                  <c:v>53.142721538461537</c:v>
                </c:pt>
                <c:pt idx="23">
                  <c:v>53.142721538461537</c:v>
                </c:pt>
                <c:pt idx="24">
                  <c:v>53.142721538461537</c:v>
                </c:pt>
                <c:pt idx="25">
                  <c:v>53.142721538461537</c:v>
                </c:pt>
                <c:pt idx="26">
                  <c:v>53.142721538461537</c:v>
                </c:pt>
                <c:pt idx="27">
                  <c:v>53.142721538461537</c:v>
                </c:pt>
                <c:pt idx="28">
                  <c:v>53.142721538461537</c:v>
                </c:pt>
                <c:pt idx="29">
                  <c:v>53.142721538461537</c:v>
                </c:pt>
                <c:pt idx="30">
                  <c:v>53.142721538461537</c:v>
                </c:pt>
                <c:pt idx="31">
                  <c:v>53.142721538461537</c:v>
                </c:pt>
                <c:pt idx="32">
                  <c:v>53.142721538461537</c:v>
                </c:pt>
                <c:pt idx="33">
                  <c:v>53.142721538461537</c:v>
                </c:pt>
                <c:pt idx="34">
                  <c:v>53.142721538461537</c:v>
                </c:pt>
                <c:pt idx="35">
                  <c:v>53.142721538461537</c:v>
                </c:pt>
                <c:pt idx="36">
                  <c:v>53.142721538461537</c:v>
                </c:pt>
                <c:pt idx="37">
                  <c:v>53.142721538461537</c:v>
                </c:pt>
                <c:pt idx="38">
                  <c:v>53.142721538461537</c:v>
                </c:pt>
                <c:pt idx="39">
                  <c:v>53.142721538461537</c:v>
                </c:pt>
                <c:pt idx="40">
                  <c:v>53.142721538461537</c:v>
                </c:pt>
                <c:pt idx="41">
                  <c:v>53.142721538461537</c:v>
                </c:pt>
                <c:pt idx="42">
                  <c:v>53.142721538461537</c:v>
                </c:pt>
                <c:pt idx="43">
                  <c:v>53.142721538461537</c:v>
                </c:pt>
                <c:pt idx="44">
                  <c:v>53.142721538461537</c:v>
                </c:pt>
                <c:pt idx="45">
                  <c:v>53.142721538461537</c:v>
                </c:pt>
                <c:pt idx="46">
                  <c:v>53.142721538461537</c:v>
                </c:pt>
                <c:pt idx="47">
                  <c:v>53.142721538461537</c:v>
                </c:pt>
              </c:numCache>
            </c:numRef>
          </c:val>
          <c:smooth val="0"/>
          <c:extLst>
            <c:ext xmlns:c16="http://schemas.microsoft.com/office/drawing/2014/chart" uri="{C3380CC4-5D6E-409C-BE32-E72D297353CC}">
              <c16:uniqueId val="{00000001-FB19-4B76-B358-9175BC8890B4}"/>
            </c:ext>
          </c:extLst>
        </c:ser>
        <c:ser>
          <c:idx val="2"/>
          <c:order val="2"/>
          <c:tx>
            <c:strRef>
              <c:f>'38M618 CC'!$D$1</c:f>
              <c:strCache>
                <c:ptCount val="1"/>
                <c:pt idx="0">
                  <c:v>UCL (+3sigma)</c:v>
                </c:pt>
              </c:strCache>
            </c:strRef>
          </c:tx>
          <c:spPr>
            <a:ln w="28575" cap="rnd">
              <a:solidFill>
                <a:srgbClr val="FF0000"/>
              </a:solidFill>
              <a:prstDash val="sysDash"/>
              <a:round/>
            </a:ln>
            <a:effectLst/>
          </c:spPr>
          <c:marker>
            <c:symbol val="none"/>
          </c:marker>
          <c:val>
            <c:numRef>
              <c:f>'38M618 CC'!$D$2:$D$49</c:f>
              <c:numCache>
                <c:formatCode>General</c:formatCode>
                <c:ptCount val="48"/>
                <c:pt idx="0">
                  <c:v>55.054504897652279</c:v>
                </c:pt>
                <c:pt idx="1">
                  <c:v>55.054504897652279</c:v>
                </c:pt>
                <c:pt idx="2">
                  <c:v>55.054504897652279</c:v>
                </c:pt>
                <c:pt idx="3">
                  <c:v>55.054504897652279</c:v>
                </c:pt>
                <c:pt idx="4">
                  <c:v>55.054504897652279</c:v>
                </c:pt>
                <c:pt idx="5">
                  <c:v>55.054504897652279</c:v>
                </c:pt>
                <c:pt idx="6">
                  <c:v>55.054504897652279</c:v>
                </c:pt>
                <c:pt idx="7">
                  <c:v>55.054504897652279</c:v>
                </c:pt>
                <c:pt idx="8">
                  <c:v>55.054504897652279</c:v>
                </c:pt>
                <c:pt idx="9">
                  <c:v>55.054504897652279</c:v>
                </c:pt>
                <c:pt idx="10">
                  <c:v>55.054504897652279</c:v>
                </c:pt>
                <c:pt idx="11">
                  <c:v>55.054504897652279</c:v>
                </c:pt>
                <c:pt idx="12">
                  <c:v>55.054504897652279</c:v>
                </c:pt>
                <c:pt idx="13">
                  <c:v>55.054504897652279</c:v>
                </c:pt>
                <c:pt idx="14">
                  <c:v>55.054504897652279</c:v>
                </c:pt>
                <c:pt idx="15">
                  <c:v>55.054504897652279</c:v>
                </c:pt>
                <c:pt idx="16">
                  <c:v>55.054504897652279</c:v>
                </c:pt>
                <c:pt idx="17">
                  <c:v>55.054504897652279</c:v>
                </c:pt>
                <c:pt idx="18">
                  <c:v>55.054504897652279</c:v>
                </c:pt>
                <c:pt idx="19">
                  <c:v>55.054504897652279</c:v>
                </c:pt>
                <c:pt idx="20">
                  <c:v>55.054504897652279</c:v>
                </c:pt>
                <c:pt idx="21">
                  <c:v>55.054504897652279</c:v>
                </c:pt>
                <c:pt idx="22">
                  <c:v>55.054504897652279</c:v>
                </c:pt>
                <c:pt idx="23">
                  <c:v>55.054504897652279</c:v>
                </c:pt>
                <c:pt idx="24">
                  <c:v>55.054504897652279</c:v>
                </c:pt>
                <c:pt idx="25">
                  <c:v>55.054504897652279</c:v>
                </c:pt>
                <c:pt idx="26">
                  <c:v>55.054504897652279</c:v>
                </c:pt>
                <c:pt idx="27">
                  <c:v>55.054504897652279</c:v>
                </c:pt>
                <c:pt idx="28">
                  <c:v>55.054504897652279</c:v>
                </c:pt>
                <c:pt idx="29">
                  <c:v>55.054504897652279</c:v>
                </c:pt>
                <c:pt idx="30">
                  <c:v>55.054504897652279</c:v>
                </c:pt>
                <c:pt idx="31">
                  <c:v>55.054504897652279</c:v>
                </c:pt>
                <c:pt idx="32">
                  <c:v>55.054504897652279</c:v>
                </c:pt>
                <c:pt idx="33">
                  <c:v>55.054504897652279</c:v>
                </c:pt>
                <c:pt idx="34">
                  <c:v>55.054504897652279</c:v>
                </c:pt>
                <c:pt idx="35">
                  <c:v>55.054504897652279</c:v>
                </c:pt>
                <c:pt idx="36">
                  <c:v>55.054504897652279</c:v>
                </c:pt>
                <c:pt idx="37">
                  <c:v>55.054504897652279</c:v>
                </c:pt>
                <c:pt idx="38">
                  <c:v>55.054504897652279</c:v>
                </c:pt>
                <c:pt idx="39">
                  <c:v>55.054504897652279</c:v>
                </c:pt>
                <c:pt idx="40">
                  <c:v>55.054504897652279</c:v>
                </c:pt>
                <c:pt idx="41">
                  <c:v>55.054504897652279</c:v>
                </c:pt>
                <c:pt idx="42">
                  <c:v>55.054504897652279</c:v>
                </c:pt>
                <c:pt idx="43">
                  <c:v>55.054504897652279</c:v>
                </c:pt>
                <c:pt idx="44">
                  <c:v>55.054504897652279</c:v>
                </c:pt>
                <c:pt idx="45">
                  <c:v>55.054504897652279</c:v>
                </c:pt>
                <c:pt idx="46">
                  <c:v>55.054504897652279</c:v>
                </c:pt>
                <c:pt idx="47">
                  <c:v>55.054504897652279</c:v>
                </c:pt>
              </c:numCache>
            </c:numRef>
          </c:val>
          <c:smooth val="0"/>
          <c:extLst>
            <c:ext xmlns:c16="http://schemas.microsoft.com/office/drawing/2014/chart" uri="{C3380CC4-5D6E-409C-BE32-E72D297353CC}">
              <c16:uniqueId val="{00000002-FB19-4B76-B358-9175BC8890B4}"/>
            </c:ext>
          </c:extLst>
        </c:ser>
        <c:ser>
          <c:idx val="3"/>
          <c:order val="3"/>
          <c:tx>
            <c:strRef>
              <c:f>'38M618 CC'!$E$1</c:f>
              <c:strCache>
                <c:ptCount val="1"/>
                <c:pt idx="0">
                  <c:v>LCL (-3sigma)</c:v>
                </c:pt>
              </c:strCache>
            </c:strRef>
          </c:tx>
          <c:spPr>
            <a:ln w="28575" cap="rnd">
              <a:solidFill>
                <a:srgbClr val="FF0000"/>
              </a:solidFill>
              <a:prstDash val="sysDash"/>
              <a:round/>
            </a:ln>
            <a:effectLst/>
          </c:spPr>
          <c:marker>
            <c:symbol val="none"/>
          </c:marker>
          <c:val>
            <c:numRef>
              <c:f>'38M618 CC'!$E$2:$E$49</c:f>
              <c:numCache>
                <c:formatCode>General</c:formatCode>
                <c:ptCount val="48"/>
                <c:pt idx="0">
                  <c:v>51.230938179270794</c:v>
                </c:pt>
                <c:pt idx="1">
                  <c:v>51.230938179270794</c:v>
                </c:pt>
                <c:pt idx="2">
                  <c:v>51.230938179270794</c:v>
                </c:pt>
                <c:pt idx="3">
                  <c:v>51.230938179270794</c:v>
                </c:pt>
                <c:pt idx="4">
                  <c:v>51.230938179270794</c:v>
                </c:pt>
                <c:pt idx="5">
                  <c:v>51.230938179270794</c:v>
                </c:pt>
                <c:pt idx="6">
                  <c:v>51.230938179270794</c:v>
                </c:pt>
                <c:pt idx="7">
                  <c:v>51.230938179270794</c:v>
                </c:pt>
                <c:pt idx="8">
                  <c:v>51.230938179270794</c:v>
                </c:pt>
                <c:pt idx="9">
                  <c:v>51.230938179270794</c:v>
                </c:pt>
                <c:pt idx="10">
                  <c:v>51.230938179270794</c:v>
                </c:pt>
                <c:pt idx="11">
                  <c:v>51.230938179270794</c:v>
                </c:pt>
                <c:pt idx="12">
                  <c:v>51.230938179270794</c:v>
                </c:pt>
                <c:pt idx="13">
                  <c:v>51.230938179270794</c:v>
                </c:pt>
                <c:pt idx="14">
                  <c:v>51.230938179270794</c:v>
                </c:pt>
                <c:pt idx="15">
                  <c:v>51.230938179270794</c:v>
                </c:pt>
                <c:pt idx="16">
                  <c:v>51.230938179270794</c:v>
                </c:pt>
                <c:pt idx="17">
                  <c:v>51.230938179270794</c:v>
                </c:pt>
                <c:pt idx="18">
                  <c:v>51.230938179270794</c:v>
                </c:pt>
                <c:pt idx="19">
                  <c:v>51.230938179270794</c:v>
                </c:pt>
                <c:pt idx="20">
                  <c:v>51.230938179270794</c:v>
                </c:pt>
                <c:pt idx="21">
                  <c:v>51.230938179270794</c:v>
                </c:pt>
                <c:pt idx="22">
                  <c:v>51.230938179270794</c:v>
                </c:pt>
                <c:pt idx="23">
                  <c:v>51.230938179270794</c:v>
                </c:pt>
                <c:pt idx="24">
                  <c:v>51.230938179270794</c:v>
                </c:pt>
                <c:pt idx="25">
                  <c:v>51.230938179270794</c:v>
                </c:pt>
                <c:pt idx="26">
                  <c:v>51.230938179270794</c:v>
                </c:pt>
                <c:pt idx="27">
                  <c:v>51.230938179270794</c:v>
                </c:pt>
                <c:pt idx="28">
                  <c:v>51.230938179270794</c:v>
                </c:pt>
                <c:pt idx="29">
                  <c:v>51.230938179270794</c:v>
                </c:pt>
                <c:pt idx="30">
                  <c:v>51.230938179270794</c:v>
                </c:pt>
                <c:pt idx="31">
                  <c:v>51.230938179270794</c:v>
                </c:pt>
                <c:pt idx="32">
                  <c:v>51.230938179270794</c:v>
                </c:pt>
                <c:pt idx="33">
                  <c:v>51.230938179270794</c:v>
                </c:pt>
                <c:pt idx="34">
                  <c:v>51.230938179270794</c:v>
                </c:pt>
                <c:pt idx="35">
                  <c:v>51.230938179270794</c:v>
                </c:pt>
                <c:pt idx="36">
                  <c:v>51.230938179270794</c:v>
                </c:pt>
                <c:pt idx="37">
                  <c:v>51.230938179270794</c:v>
                </c:pt>
                <c:pt idx="38">
                  <c:v>51.230938179270794</c:v>
                </c:pt>
                <c:pt idx="39">
                  <c:v>51.230938179270794</c:v>
                </c:pt>
                <c:pt idx="40">
                  <c:v>51.230938179270794</c:v>
                </c:pt>
                <c:pt idx="41">
                  <c:v>51.230938179270794</c:v>
                </c:pt>
                <c:pt idx="42">
                  <c:v>51.230938179270794</c:v>
                </c:pt>
                <c:pt idx="43">
                  <c:v>51.230938179270794</c:v>
                </c:pt>
                <c:pt idx="44">
                  <c:v>51.230938179270794</c:v>
                </c:pt>
                <c:pt idx="45">
                  <c:v>51.230938179270794</c:v>
                </c:pt>
                <c:pt idx="46">
                  <c:v>51.230938179270794</c:v>
                </c:pt>
                <c:pt idx="47">
                  <c:v>51.230938179270794</c:v>
                </c:pt>
              </c:numCache>
            </c:numRef>
          </c:val>
          <c:smooth val="0"/>
          <c:extLst>
            <c:ext xmlns:c16="http://schemas.microsoft.com/office/drawing/2014/chart" uri="{C3380CC4-5D6E-409C-BE32-E72D297353CC}">
              <c16:uniqueId val="{00000003-FB19-4B76-B358-9175BC8890B4}"/>
            </c:ext>
          </c:extLst>
        </c:ser>
        <c:ser>
          <c:idx val="8"/>
          <c:order val="4"/>
          <c:tx>
            <c:strRef>
              <c:f>'38M618 CC'!$J$1</c:f>
              <c:strCache>
                <c:ptCount val="1"/>
                <c:pt idx="0">
                  <c:v>Defective Threshold</c:v>
                </c:pt>
              </c:strCache>
            </c:strRef>
          </c:tx>
          <c:spPr>
            <a:ln w="28575" cap="rnd">
              <a:solidFill>
                <a:sysClr val="windowText" lastClr="000000"/>
              </a:solidFill>
              <a:prstDash val="sysDash"/>
              <a:round/>
            </a:ln>
            <a:effectLst/>
          </c:spPr>
          <c:marker>
            <c:symbol val="none"/>
          </c:marker>
          <c:val>
            <c:numRef>
              <c:f>'38M618 CC'!$J$2:$J$49</c:f>
              <c:numCache>
                <c:formatCode>General</c:formatCode>
                <c:ptCount val="48"/>
                <c:pt idx="0">
                  <c:v>55.7</c:v>
                </c:pt>
                <c:pt idx="1">
                  <c:v>55.7</c:v>
                </c:pt>
                <c:pt idx="2">
                  <c:v>55.7</c:v>
                </c:pt>
                <c:pt idx="3">
                  <c:v>55.7</c:v>
                </c:pt>
                <c:pt idx="4">
                  <c:v>55.7</c:v>
                </c:pt>
                <c:pt idx="5">
                  <c:v>55.7</c:v>
                </c:pt>
                <c:pt idx="6">
                  <c:v>55.7</c:v>
                </c:pt>
                <c:pt idx="7">
                  <c:v>55.7</c:v>
                </c:pt>
                <c:pt idx="8">
                  <c:v>55.7</c:v>
                </c:pt>
                <c:pt idx="9">
                  <c:v>55.7</c:v>
                </c:pt>
                <c:pt idx="10">
                  <c:v>55.7</c:v>
                </c:pt>
                <c:pt idx="11">
                  <c:v>55.7</c:v>
                </c:pt>
                <c:pt idx="12">
                  <c:v>55.7</c:v>
                </c:pt>
                <c:pt idx="13">
                  <c:v>55.7</c:v>
                </c:pt>
                <c:pt idx="14">
                  <c:v>55.7</c:v>
                </c:pt>
                <c:pt idx="15">
                  <c:v>55.7</c:v>
                </c:pt>
                <c:pt idx="16">
                  <c:v>55.7</c:v>
                </c:pt>
                <c:pt idx="17">
                  <c:v>55.7</c:v>
                </c:pt>
                <c:pt idx="18">
                  <c:v>55.7</c:v>
                </c:pt>
                <c:pt idx="19">
                  <c:v>55.7</c:v>
                </c:pt>
                <c:pt idx="20">
                  <c:v>55.7</c:v>
                </c:pt>
                <c:pt idx="21">
                  <c:v>55.7</c:v>
                </c:pt>
                <c:pt idx="22">
                  <c:v>55.7</c:v>
                </c:pt>
                <c:pt idx="23">
                  <c:v>55.7</c:v>
                </c:pt>
                <c:pt idx="24">
                  <c:v>55.7</c:v>
                </c:pt>
                <c:pt idx="25">
                  <c:v>55.7</c:v>
                </c:pt>
                <c:pt idx="26">
                  <c:v>55.7</c:v>
                </c:pt>
                <c:pt idx="27">
                  <c:v>55.7</c:v>
                </c:pt>
                <c:pt idx="28">
                  <c:v>55.7</c:v>
                </c:pt>
                <c:pt idx="29">
                  <c:v>55.7</c:v>
                </c:pt>
                <c:pt idx="30">
                  <c:v>55.7</c:v>
                </c:pt>
                <c:pt idx="31">
                  <c:v>55.7</c:v>
                </c:pt>
                <c:pt idx="32">
                  <c:v>55.7</c:v>
                </c:pt>
                <c:pt idx="33">
                  <c:v>55.7</c:v>
                </c:pt>
                <c:pt idx="34">
                  <c:v>55.7</c:v>
                </c:pt>
                <c:pt idx="35">
                  <c:v>55.7</c:v>
                </c:pt>
                <c:pt idx="36">
                  <c:v>55.7</c:v>
                </c:pt>
                <c:pt idx="37">
                  <c:v>55.7</c:v>
                </c:pt>
                <c:pt idx="38">
                  <c:v>55.7</c:v>
                </c:pt>
                <c:pt idx="39">
                  <c:v>55.7</c:v>
                </c:pt>
                <c:pt idx="40">
                  <c:v>55.7</c:v>
                </c:pt>
                <c:pt idx="41">
                  <c:v>55.7</c:v>
                </c:pt>
                <c:pt idx="42">
                  <c:v>55.7</c:v>
                </c:pt>
                <c:pt idx="43">
                  <c:v>55.7</c:v>
                </c:pt>
                <c:pt idx="44">
                  <c:v>55.7</c:v>
                </c:pt>
                <c:pt idx="45">
                  <c:v>55.7</c:v>
                </c:pt>
                <c:pt idx="46">
                  <c:v>55.7</c:v>
                </c:pt>
                <c:pt idx="47">
                  <c:v>55.7</c:v>
                </c:pt>
              </c:numCache>
            </c:numRef>
          </c:val>
          <c:smooth val="0"/>
          <c:extLst>
            <c:ext xmlns:c16="http://schemas.microsoft.com/office/drawing/2014/chart" uri="{C3380CC4-5D6E-409C-BE32-E72D297353CC}">
              <c16:uniqueId val="{00000004-FB19-4B76-B358-9175BC8890B4}"/>
            </c:ext>
          </c:extLst>
        </c:ser>
        <c:dLbls>
          <c:showLegendKey val="0"/>
          <c:showVal val="0"/>
          <c:showCatName val="0"/>
          <c:showSerName val="0"/>
          <c:showPercent val="0"/>
          <c:showBubbleSize val="0"/>
        </c:dLbls>
        <c:smooth val="0"/>
        <c:axId val="1751306415"/>
        <c:axId val="1751306831"/>
      </c:lineChart>
      <c:catAx>
        <c:axId val="175130641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306831"/>
        <c:crosses val="autoZero"/>
        <c:auto val="1"/>
        <c:lblAlgn val="ctr"/>
        <c:lblOffset val="100"/>
        <c:tickLblSkip val="5"/>
        <c:tickMarkSkip val="1"/>
        <c:noMultiLvlLbl val="0"/>
      </c:catAx>
      <c:valAx>
        <c:axId val="1751306831"/>
        <c:scaling>
          <c:orientation val="minMax"/>
          <c:min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3064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Control</a:t>
            </a:r>
            <a:r>
              <a:rPr lang="en-US" baseline="0"/>
              <a:t> Chart (40D096)</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'40D096 CC'!$B$1</c:f>
              <c:strCache>
                <c:ptCount val="1"/>
                <c:pt idx="0">
                  <c:v>(ml)</c:v>
                </c:pt>
              </c:strCache>
            </c:strRef>
          </c:tx>
          <c:spPr>
            <a:ln w="28575" cap="rnd">
              <a:solidFill>
                <a:schemeClr val="accent1"/>
              </a:solidFill>
              <a:round/>
            </a:ln>
            <a:effectLst/>
          </c:spPr>
          <c:marker>
            <c:symbol val="none"/>
          </c:marker>
          <c:val>
            <c:numRef>
              <c:f>'40D096 CC'!$B$2:$B$49</c:f>
              <c:numCache>
                <c:formatCode>General</c:formatCode>
                <c:ptCount val="48"/>
                <c:pt idx="0">
                  <c:v>53.012999999999998</c:v>
                </c:pt>
                <c:pt idx="1">
                  <c:v>53.067999999999998</c:v>
                </c:pt>
                <c:pt idx="2">
                  <c:v>53.807000000000002</c:v>
                </c:pt>
                <c:pt idx="3">
                  <c:v>52.774000000000001</c:v>
                </c:pt>
                <c:pt idx="4">
                  <c:v>52.936</c:v>
                </c:pt>
                <c:pt idx="5">
                  <c:v>52.988</c:v>
                </c:pt>
                <c:pt idx="6">
                  <c:v>54.106999999999999</c:v>
                </c:pt>
                <c:pt idx="7">
                  <c:v>52.826000000000001</c:v>
                </c:pt>
                <c:pt idx="8">
                  <c:v>52.81</c:v>
                </c:pt>
                <c:pt idx="9">
                  <c:v>52.887</c:v>
                </c:pt>
                <c:pt idx="10">
                  <c:v>53.26</c:v>
                </c:pt>
                <c:pt idx="11">
                  <c:v>52.854999999999997</c:v>
                </c:pt>
                <c:pt idx="12">
                  <c:v>53.085000000000001</c:v>
                </c:pt>
                <c:pt idx="13">
                  <c:v>53.155000000000001</c:v>
                </c:pt>
                <c:pt idx="14">
                  <c:v>53.033000000000001</c:v>
                </c:pt>
                <c:pt idx="15">
                  <c:v>53.34</c:v>
                </c:pt>
                <c:pt idx="16">
                  <c:v>52.902000000000001</c:v>
                </c:pt>
                <c:pt idx="17">
                  <c:v>53.066000000000003</c:v>
                </c:pt>
                <c:pt idx="18">
                  <c:v>53.396999999999998</c:v>
                </c:pt>
                <c:pt idx="19">
                  <c:v>53.262999999999998</c:v>
                </c:pt>
                <c:pt idx="20">
                  <c:v>53.305</c:v>
                </c:pt>
                <c:pt idx="21">
                  <c:v>52.765999999999998</c:v>
                </c:pt>
                <c:pt idx="22">
                  <c:v>53.033000000000001</c:v>
                </c:pt>
                <c:pt idx="23">
                  <c:v>53.247</c:v>
                </c:pt>
                <c:pt idx="24">
                  <c:v>53.110999999999997</c:v>
                </c:pt>
                <c:pt idx="25">
                  <c:v>53.168999999999997</c:v>
                </c:pt>
                <c:pt idx="26">
                  <c:v>52.795000000000002</c:v>
                </c:pt>
                <c:pt idx="27">
                  <c:v>52.887</c:v>
                </c:pt>
                <c:pt idx="28">
                  <c:v>53.088000000000001</c:v>
                </c:pt>
                <c:pt idx="29">
                  <c:v>53.191000000000003</c:v>
                </c:pt>
                <c:pt idx="30">
                  <c:v>53.064</c:v>
                </c:pt>
                <c:pt idx="31">
                  <c:v>53.177</c:v>
                </c:pt>
                <c:pt idx="32">
                  <c:v>52.743000000000002</c:v>
                </c:pt>
                <c:pt idx="33">
                  <c:v>52.728000000000002</c:v>
                </c:pt>
                <c:pt idx="34">
                  <c:v>53.081000000000003</c:v>
                </c:pt>
                <c:pt idx="35">
                  <c:v>52.798999999999999</c:v>
                </c:pt>
                <c:pt idx="36">
                  <c:v>53.100999999999999</c:v>
                </c:pt>
                <c:pt idx="37">
                  <c:v>52.930999999999997</c:v>
                </c:pt>
                <c:pt idx="38">
                  <c:v>52.92</c:v>
                </c:pt>
                <c:pt idx="39">
                  <c:v>53.198</c:v>
                </c:pt>
                <c:pt idx="40">
                  <c:v>53.197000000000003</c:v>
                </c:pt>
                <c:pt idx="41">
                  <c:v>53.313000000000002</c:v>
                </c:pt>
                <c:pt idx="42">
                  <c:v>52.756</c:v>
                </c:pt>
                <c:pt idx="43">
                  <c:v>53.064999999999998</c:v>
                </c:pt>
                <c:pt idx="44">
                  <c:v>53.064</c:v>
                </c:pt>
                <c:pt idx="45">
                  <c:v>52.944000000000003</c:v>
                </c:pt>
                <c:pt idx="46">
                  <c:v>52.923000000000002</c:v>
                </c:pt>
                <c:pt idx="47">
                  <c:v>52.576000000000001</c:v>
                </c:pt>
              </c:numCache>
            </c:numRef>
          </c:val>
          <c:smooth val="0"/>
          <c:extLst>
            <c:ext xmlns:c16="http://schemas.microsoft.com/office/drawing/2014/chart" uri="{C3380CC4-5D6E-409C-BE32-E72D297353CC}">
              <c16:uniqueId val="{00000000-3B56-4103-A2E3-685B0B74D411}"/>
            </c:ext>
          </c:extLst>
        </c:ser>
        <c:ser>
          <c:idx val="1"/>
          <c:order val="1"/>
          <c:tx>
            <c:strRef>
              <c:f>'40D096 CC'!$C$1</c:f>
              <c:strCache>
                <c:ptCount val="1"/>
                <c:pt idx="0">
                  <c:v>Control Line (Mean)</c:v>
                </c:pt>
              </c:strCache>
            </c:strRef>
          </c:tx>
          <c:spPr>
            <a:ln w="12700" cap="rnd">
              <a:solidFill>
                <a:srgbClr val="00B050"/>
              </a:solidFill>
              <a:round/>
            </a:ln>
            <a:effectLst/>
          </c:spPr>
          <c:marker>
            <c:symbol val="none"/>
          </c:marker>
          <c:val>
            <c:numRef>
              <c:f>'40D096 CC'!$C$2:$C$49</c:f>
              <c:numCache>
                <c:formatCode>General</c:formatCode>
                <c:ptCount val="48"/>
                <c:pt idx="0">
                  <c:v>53.142721538461537</c:v>
                </c:pt>
                <c:pt idx="1">
                  <c:v>53.142721538461537</c:v>
                </c:pt>
                <c:pt idx="2">
                  <c:v>53.142721538461537</c:v>
                </c:pt>
                <c:pt idx="3">
                  <c:v>53.142721538461537</c:v>
                </c:pt>
                <c:pt idx="4">
                  <c:v>53.142721538461537</c:v>
                </c:pt>
                <c:pt idx="5">
                  <c:v>53.142721538461537</c:v>
                </c:pt>
                <c:pt idx="6">
                  <c:v>53.142721538461537</c:v>
                </c:pt>
                <c:pt idx="7">
                  <c:v>53.142721538461537</c:v>
                </c:pt>
                <c:pt idx="8">
                  <c:v>53.142721538461537</c:v>
                </c:pt>
                <c:pt idx="9">
                  <c:v>53.142721538461537</c:v>
                </c:pt>
                <c:pt idx="10">
                  <c:v>53.142721538461537</c:v>
                </c:pt>
                <c:pt idx="11">
                  <c:v>53.142721538461537</c:v>
                </c:pt>
                <c:pt idx="12">
                  <c:v>53.142721538461537</c:v>
                </c:pt>
                <c:pt idx="13">
                  <c:v>53.142721538461537</c:v>
                </c:pt>
                <c:pt idx="14">
                  <c:v>53.142721538461537</c:v>
                </c:pt>
                <c:pt idx="15">
                  <c:v>53.142721538461537</c:v>
                </c:pt>
                <c:pt idx="16">
                  <c:v>53.142721538461537</c:v>
                </c:pt>
                <c:pt idx="17">
                  <c:v>53.142721538461537</c:v>
                </c:pt>
                <c:pt idx="18">
                  <c:v>53.142721538461537</c:v>
                </c:pt>
                <c:pt idx="19">
                  <c:v>53.142721538461537</c:v>
                </c:pt>
                <c:pt idx="20">
                  <c:v>53.142721538461537</c:v>
                </c:pt>
                <c:pt idx="21">
                  <c:v>53.142721538461537</c:v>
                </c:pt>
                <c:pt idx="22">
                  <c:v>53.142721538461537</c:v>
                </c:pt>
                <c:pt idx="23">
                  <c:v>53.142721538461537</c:v>
                </c:pt>
                <c:pt idx="24">
                  <c:v>53.142721538461537</c:v>
                </c:pt>
                <c:pt idx="25">
                  <c:v>53.142721538461537</c:v>
                </c:pt>
                <c:pt idx="26">
                  <c:v>53.142721538461537</c:v>
                </c:pt>
                <c:pt idx="27">
                  <c:v>53.142721538461537</c:v>
                </c:pt>
                <c:pt idx="28">
                  <c:v>53.142721538461537</c:v>
                </c:pt>
                <c:pt idx="29">
                  <c:v>53.142721538461537</c:v>
                </c:pt>
                <c:pt idx="30">
                  <c:v>53.142721538461537</c:v>
                </c:pt>
                <c:pt idx="31">
                  <c:v>53.142721538461537</c:v>
                </c:pt>
                <c:pt idx="32">
                  <c:v>53.142721538461537</c:v>
                </c:pt>
                <c:pt idx="33">
                  <c:v>53.142721538461537</c:v>
                </c:pt>
                <c:pt idx="34">
                  <c:v>53.142721538461537</c:v>
                </c:pt>
                <c:pt idx="35">
                  <c:v>53.142721538461537</c:v>
                </c:pt>
                <c:pt idx="36">
                  <c:v>53.142721538461537</c:v>
                </c:pt>
                <c:pt idx="37">
                  <c:v>53.142721538461537</c:v>
                </c:pt>
                <c:pt idx="38">
                  <c:v>53.142721538461537</c:v>
                </c:pt>
                <c:pt idx="39">
                  <c:v>53.142721538461537</c:v>
                </c:pt>
                <c:pt idx="40">
                  <c:v>53.142721538461537</c:v>
                </c:pt>
                <c:pt idx="41">
                  <c:v>53.142721538461537</c:v>
                </c:pt>
                <c:pt idx="42">
                  <c:v>53.142721538461537</c:v>
                </c:pt>
                <c:pt idx="43">
                  <c:v>53.142721538461537</c:v>
                </c:pt>
                <c:pt idx="44">
                  <c:v>53.142721538461537</c:v>
                </c:pt>
                <c:pt idx="45">
                  <c:v>53.142721538461537</c:v>
                </c:pt>
                <c:pt idx="46">
                  <c:v>53.142721538461537</c:v>
                </c:pt>
                <c:pt idx="47">
                  <c:v>53.142721538461537</c:v>
                </c:pt>
              </c:numCache>
            </c:numRef>
          </c:val>
          <c:smooth val="0"/>
          <c:extLst>
            <c:ext xmlns:c16="http://schemas.microsoft.com/office/drawing/2014/chart" uri="{C3380CC4-5D6E-409C-BE32-E72D297353CC}">
              <c16:uniqueId val="{00000001-3B56-4103-A2E3-685B0B74D411}"/>
            </c:ext>
          </c:extLst>
        </c:ser>
        <c:ser>
          <c:idx val="2"/>
          <c:order val="2"/>
          <c:tx>
            <c:strRef>
              <c:f>'40D096 CC'!$D$1</c:f>
              <c:strCache>
                <c:ptCount val="1"/>
                <c:pt idx="0">
                  <c:v>UCL (+3sigma)</c:v>
                </c:pt>
              </c:strCache>
            </c:strRef>
          </c:tx>
          <c:spPr>
            <a:ln w="28575" cap="rnd">
              <a:solidFill>
                <a:srgbClr val="FF0000"/>
              </a:solidFill>
              <a:prstDash val="sysDash"/>
              <a:round/>
            </a:ln>
            <a:effectLst/>
          </c:spPr>
          <c:marker>
            <c:symbol val="none"/>
          </c:marker>
          <c:val>
            <c:numRef>
              <c:f>'40D096 CC'!$D$2:$D$49</c:f>
              <c:numCache>
                <c:formatCode>General</c:formatCode>
                <c:ptCount val="48"/>
                <c:pt idx="0">
                  <c:v>55.054504897652279</c:v>
                </c:pt>
                <c:pt idx="1">
                  <c:v>55.054504897652279</c:v>
                </c:pt>
                <c:pt idx="2">
                  <c:v>55.054504897652279</c:v>
                </c:pt>
                <c:pt idx="3">
                  <c:v>55.054504897652279</c:v>
                </c:pt>
                <c:pt idx="4">
                  <c:v>55.054504897652279</c:v>
                </c:pt>
                <c:pt idx="5">
                  <c:v>55.054504897652279</c:v>
                </c:pt>
                <c:pt idx="6">
                  <c:v>55.054504897652279</c:v>
                </c:pt>
                <c:pt idx="7">
                  <c:v>55.054504897652279</c:v>
                </c:pt>
                <c:pt idx="8">
                  <c:v>55.054504897652279</c:v>
                </c:pt>
                <c:pt idx="9">
                  <c:v>55.054504897652279</c:v>
                </c:pt>
                <c:pt idx="10">
                  <c:v>55.054504897652279</c:v>
                </c:pt>
                <c:pt idx="11">
                  <c:v>55.054504897652279</c:v>
                </c:pt>
                <c:pt idx="12">
                  <c:v>55.054504897652279</c:v>
                </c:pt>
                <c:pt idx="13">
                  <c:v>55.054504897652279</c:v>
                </c:pt>
                <c:pt idx="14">
                  <c:v>55.054504897652279</c:v>
                </c:pt>
                <c:pt idx="15">
                  <c:v>55.054504897652279</c:v>
                </c:pt>
                <c:pt idx="16">
                  <c:v>55.054504897652279</c:v>
                </c:pt>
                <c:pt idx="17">
                  <c:v>55.054504897652279</c:v>
                </c:pt>
                <c:pt idx="18">
                  <c:v>55.054504897652279</c:v>
                </c:pt>
                <c:pt idx="19">
                  <c:v>55.054504897652279</c:v>
                </c:pt>
                <c:pt idx="20">
                  <c:v>55.054504897652279</c:v>
                </c:pt>
                <c:pt idx="21">
                  <c:v>55.054504897652279</c:v>
                </c:pt>
                <c:pt idx="22">
                  <c:v>55.054504897652279</c:v>
                </c:pt>
                <c:pt idx="23">
                  <c:v>55.054504897652279</c:v>
                </c:pt>
                <c:pt idx="24">
                  <c:v>55.054504897652279</c:v>
                </c:pt>
                <c:pt idx="25">
                  <c:v>55.054504897652279</c:v>
                </c:pt>
                <c:pt idx="26">
                  <c:v>55.054504897652279</c:v>
                </c:pt>
                <c:pt idx="27">
                  <c:v>55.054504897652279</c:v>
                </c:pt>
                <c:pt idx="28">
                  <c:v>55.054504897652279</c:v>
                </c:pt>
                <c:pt idx="29">
                  <c:v>55.054504897652279</c:v>
                </c:pt>
                <c:pt idx="30">
                  <c:v>55.054504897652279</c:v>
                </c:pt>
                <c:pt idx="31">
                  <c:v>55.054504897652279</c:v>
                </c:pt>
                <c:pt idx="32">
                  <c:v>55.054504897652279</c:v>
                </c:pt>
                <c:pt idx="33">
                  <c:v>55.054504897652279</c:v>
                </c:pt>
                <c:pt idx="34">
                  <c:v>55.054504897652279</c:v>
                </c:pt>
                <c:pt idx="35">
                  <c:v>55.054504897652279</c:v>
                </c:pt>
                <c:pt idx="36">
                  <c:v>55.054504897652279</c:v>
                </c:pt>
                <c:pt idx="37">
                  <c:v>55.054504897652279</c:v>
                </c:pt>
                <c:pt idx="38">
                  <c:v>55.054504897652279</c:v>
                </c:pt>
                <c:pt idx="39">
                  <c:v>55.054504897652279</c:v>
                </c:pt>
                <c:pt idx="40">
                  <c:v>55.054504897652279</c:v>
                </c:pt>
                <c:pt idx="41">
                  <c:v>55.054504897652279</c:v>
                </c:pt>
                <c:pt idx="42">
                  <c:v>55.054504897652279</c:v>
                </c:pt>
                <c:pt idx="43">
                  <c:v>55.054504897652279</c:v>
                </c:pt>
                <c:pt idx="44">
                  <c:v>55.054504897652279</c:v>
                </c:pt>
                <c:pt idx="45">
                  <c:v>55.054504897652279</c:v>
                </c:pt>
                <c:pt idx="46">
                  <c:v>55.054504897652279</c:v>
                </c:pt>
                <c:pt idx="47">
                  <c:v>55.054504897652279</c:v>
                </c:pt>
              </c:numCache>
            </c:numRef>
          </c:val>
          <c:smooth val="0"/>
          <c:extLst>
            <c:ext xmlns:c16="http://schemas.microsoft.com/office/drawing/2014/chart" uri="{C3380CC4-5D6E-409C-BE32-E72D297353CC}">
              <c16:uniqueId val="{00000002-3B56-4103-A2E3-685B0B74D411}"/>
            </c:ext>
          </c:extLst>
        </c:ser>
        <c:ser>
          <c:idx val="3"/>
          <c:order val="3"/>
          <c:tx>
            <c:strRef>
              <c:f>'40D096 CC'!$E$1</c:f>
              <c:strCache>
                <c:ptCount val="1"/>
                <c:pt idx="0">
                  <c:v>LCL (-3sigma)</c:v>
                </c:pt>
              </c:strCache>
            </c:strRef>
          </c:tx>
          <c:spPr>
            <a:ln w="28575" cap="rnd">
              <a:solidFill>
                <a:srgbClr val="FF0000"/>
              </a:solidFill>
              <a:prstDash val="sysDash"/>
              <a:round/>
            </a:ln>
            <a:effectLst/>
          </c:spPr>
          <c:marker>
            <c:symbol val="none"/>
          </c:marker>
          <c:val>
            <c:numRef>
              <c:f>'40D096 CC'!$E$2:$E$49</c:f>
              <c:numCache>
                <c:formatCode>General</c:formatCode>
                <c:ptCount val="48"/>
                <c:pt idx="0">
                  <c:v>51.230938179270794</c:v>
                </c:pt>
                <c:pt idx="1">
                  <c:v>51.230938179270794</c:v>
                </c:pt>
                <c:pt idx="2">
                  <c:v>51.230938179270794</c:v>
                </c:pt>
                <c:pt idx="3">
                  <c:v>51.230938179270794</c:v>
                </c:pt>
                <c:pt idx="4">
                  <c:v>51.230938179270794</c:v>
                </c:pt>
                <c:pt idx="5">
                  <c:v>51.230938179270794</c:v>
                </c:pt>
                <c:pt idx="6">
                  <c:v>51.230938179270794</c:v>
                </c:pt>
                <c:pt idx="7">
                  <c:v>51.230938179270794</c:v>
                </c:pt>
                <c:pt idx="8">
                  <c:v>51.230938179270794</c:v>
                </c:pt>
                <c:pt idx="9">
                  <c:v>51.230938179270794</c:v>
                </c:pt>
                <c:pt idx="10">
                  <c:v>51.230938179270794</c:v>
                </c:pt>
                <c:pt idx="11">
                  <c:v>51.230938179270794</c:v>
                </c:pt>
                <c:pt idx="12">
                  <c:v>51.230938179270794</c:v>
                </c:pt>
                <c:pt idx="13">
                  <c:v>51.230938179270794</c:v>
                </c:pt>
                <c:pt idx="14">
                  <c:v>51.230938179270794</c:v>
                </c:pt>
                <c:pt idx="15">
                  <c:v>51.230938179270794</c:v>
                </c:pt>
                <c:pt idx="16">
                  <c:v>51.230938179270794</c:v>
                </c:pt>
                <c:pt idx="17">
                  <c:v>51.230938179270794</c:v>
                </c:pt>
                <c:pt idx="18">
                  <c:v>51.230938179270794</c:v>
                </c:pt>
                <c:pt idx="19">
                  <c:v>51.230938179270794</c:v>
                </c:pt>
                <c:pt idx="20">
                  <c:v>51.230938179270794</c:v>
                </c:pt>
                <c:pt idx="21">
                  <c:v>51.230938179270794</c:v>
                </c:pt>
                <c:pt idx="22">
                  <c:v>51.230938179270794</c:v>
                </c:pt>
                <c:pt idx="23">
                  <c:v>51.230938179270794</c:v>
                </c:pt>
                <c:pt idx="24">
                  <c:v>51.230938179270794</c:v>
                </c:pt>
                <c:pt idx="25">
                  <c:v>51.230938179270794</c:v>
                </c:pt>
                <c:pt idx="26">
                  <c:v>51.230938179270794</c:v>
                </c:pt>
                <c:pt idx="27">
                  <c:v>51.230938179270794</c:v>
                </c:pt>
                <c:pt idx="28">
                  <c:v>51.230938179270794</c:v>
                </c:pt>
                <c:pt idx="29">
                  <c:v>51.230938179270794</c:v>
                </c:pt>
                <c:pt idx="30">
                  <c:v>51.230938179270794</c:v>
                </c:pt>
                <c:pt idx="31">
                  <c:v>51.230938179270794</c:v>
                </c:pt>
                <c:pt idx="32">
                  <c:v>51.230938179270794</c:v>
                </c:pt>
                <c:pt idx="33">
                  <c:v>51.230938179270794</c:v>
                </c:pt>
                <c:pt idx="34">
                  <c:v>51.230938179270794</c:v>
                </c:pt>
                <c:pt idx="35">
                  <c:v>51.230938179270794</c:v>
                </c:pt>
                <c:pt idx="36">
                  <c:v>51.230938179270794</c:v>
                </c:pt>
                <c:pt idx="37">
                  <c:v>51.230938179270794</c:v>
                </c:pt>
                <c:pt idx="38">
                  <c:v>51.230938179270794</c:v>
                </c:pt>
                <c:pt idx="39">
                  <c:v>51.230938179270794</c:v>
                </c:pt>
                <c:pt idx="40">
                  <c:v>51.230938179270794</c:v>
                </c:pt>
                <c:pt idx="41">
                  <c:v>51.230938179270794</c:v>
                </c:pt>
                <c:pt idx="42">
                  <c:v>51.230938179270794</c:v>
                </c:pt>
                <c:pt idx="43">
                  <c:v>51.230938179270794</c:v>
                </c:pt>
                <c:pt idx="44">
                  <c:v>51.230938179270794</c:v>
                </c:pt>
                <c:pt idx="45">
                  <c:v>51.230938179270794</c:v>
                </c:pt>
                <c:pt idx="46">
                  <c:v>51.230938179270794</c:v>
                </c:pt>
                <c:pt idx="47">
                  <c:v>51.230938179270794</c:v>
                </c:pt>
              </c:numCache>
            </c:numRef>
          </c:val>
          <c:smooth val="0"/>
          <c:extLst>
            <c:ext xmlns:c16="http://schemas.microsoft.com/office/drawing/2014/chart" uri="{C3380CC4-5D6E-409C-BE32-E72D297353CC}">
              <c16:uniqueId val="{00000003-3B56-4103-A2E3-685B0B74D411}"/>
            </c:ext>
          </c:extLst>
        </c:ser>
        <c:ser>
          <c:idx val="8"/>
          <c:order val="4"/>
          <c:tx>
            <c:strRef>
              <c:f>'40D096 CC'!$J$1</c:f>
              <c:strCache>
                <c:ptCount val="1"/>
                <c:pt idx="0">
                  <c:v>Defective Threshold</c:v>
                </c:pt>
              </c:strCache>
            </c:strRef>
          </c:tx>
          <c:spPr>
            <a:ln w="28575" cap="rnd">
              <a:solidFill>
                <a:sysClr val="windowText" lastClr="000000"/>
              </a:solidFill>
              <a:prstDash val="sysDash"/>
              <a:round/>
            </a:ln>
            <a:effectLst/>
          </c:spPr>
          <c:marker>
            <c:symbol val="none"/>
          </c:marker>
          <c:val>
            <c:numRef>
              <c:f>'40D096 CC'!$J$2:$J$49</c:f>
              <c:numCache>
                <c:formatCode>General</c:formatCode>
                <c:ptCount val="48"/>
                <c:pt idx="0">
                  <c:v>55.7</c:v>
                </c:pt>
                <c:pt idx="1">
                  <c:v>55.7</c:v>
                </c:pt>
                <c:pt idx="2">
                  <c:v>55.7</c:v>
                </c:pt>
                <c:pt idx="3">
                  <c:v>55.7</c:v>
                </c:pt>
                <c:pt idx="4">
                  <c:v>55.7</c:v>
                </c:pt>
                <c:pt idx="5">
                  <c:v>55.7</c:v>
                </c:pt>
                <c:pt idx="6">
                  <c:v>55.7</c:v>
                </c:pt>
                <c:pt idx="7">
                  <c:v>55.7</c:v>
                </c:pt>
                <c:pt idx="8">
                  <c:v>55.7</c:v>
                </c:pt>
                <c:pt idx="9">
                  <c:v>55.7</c:v>
                </c:pt>
                <c:pt idx="10">
                  <c:v>55.7</c:v>
                </c:pt>
                <c:pt idx="11">
                  <c:v>55.7</c:v>
                </c:pt>
                <c:pt idx="12">
                  <c:v>55.7</c:v>
                </c:pt>
                <c:pt idx="13">
                  <c:v>55.7</c:v>
                </c:pt>
                <c:pt idx="14">
                  <c:v>55.7</c:v>
                </c:pt>
                <c:pt idx="15">
                  <c:v>55.7</c:v>
                </c:pt>
                <c:pt idx="16">
                  <c:v>55.7</c:v>
                </c:pt>
                <c:pt idx="17">
                  <c:v>55.7</c:v>
                </c:pt>
                <c:pt idx="18">
                  <c:v>55.7</c:v>
                </c:pt>
                <c:pt idx="19">
                  <c:v>55.7</c:v>
                </c:pt>
                <c:pt idx="20">
                  <c:v>55.7</c:v>
                </c:pt>
                <c:pt idx="21">
                  <c:v>55.7</c:v>
                </c:pt>
                <c:pt idx="22">
                  <c:v>55.7</c:v>
                </c:pt>
                <c:pt idx="23">
                  <c:v>55.7</c:v>
                </c:pt>
                <c:pt idx="24">
                  <c:v>55.7</c:v>
                </c:pt>
                <c:pt idx="25">
                  <c:v>55.7</c:v>
                </c:pt>
                <c:pt idx="26">
                  <c:v>55.7</c:v>
                </c:pt>
                <c:pt idx="27">
                  <c:v>55.7</c:v>
                </c:pt>
                <c:pt idx="28">
                  <c:v>55.7</c:v>
                </c:pt>
                <c:pt idx="29">
                  <c:v>55.7</c:v>
                </c:pt>
                <c:pt idx="30">
                  <c:v>55.7</c:v>
                </c:pt>
                <c:pt idx="31">
                  <c:v>55.7</c:v>
                </c:pt>
                <c:pt idx="32">
                  <c:v>55.7</c:v>
                </c:pt>
                <c:pt idx="33">
                  <c:v>55.7</c:v>
                </c:pt>
                <c:pt idx="34">
                  <c:v>55.7</c:v>
                </c:pt>
                <c:pt idx="35">
                  <c:v>55.7</c:v>
                </c:pt>
                <c:pt idx="36">
                  <c:v>55.7</c:v>
                </c:pt>
                <c:pt idx="37">
                  <c:v>55.7</c:v>
                </c:pt>
                <c:pt idx="38">
                  <c:v>55.7</c:v>
                </c:pt>
                <c:pt idx="39">
                  <c:v>55.7</c:v>
                </c:pt>
                <c:pt idx="40">
                  <c:v>55.7</c:v>
                </c:pt>
                <c:pt idx="41">
                  <c:v>55.7</c:v>
                </c:pt>
                <c:pt idx="42">
                  <c:v>55.7</c:v>
                </c:pt>
                <c:pt idx="43">
                  <c:v>55.7</c:v>
                </c:pt>
                <c:pt idx="44">
                  <c:v>55.7</c:v>
                </c:pt>
                <c:pt idx="45">
                  <c:v>55.7</c:v>
                </c:pt>
                <c:pt idx="46">
                  <c:v>55.7</c:v>
                </c:pt>
                <c:pt idx="47">
                  <c:v>55.7</c:v>
                </c:pt>
              </c:numCache>
            </c:numRef>
          </c:val>
          <c:smooth val="0"/>
          <c:extLst>
            <c:ext xmlns:c16="http://schemas.microsoft.com/office/drawing/2014/chart" uri="{C3380CC4-5D6E-409C-BE32-E72D297353CC}">
              <c16:uniqueId val="{00000004-3B56-4103-A2E3-685B0B74D411}"/>
            </c:ext>
          </c:extLst>
        </c:ser>
        <c:dLbls>
          <c:showLegendKey val="0"/>
          <c:showVal val="0"/>
          <c:showCatName val="0"/>
          <c:showSerName val="0"/>
          <c:showPercent val="0"/>
          <c:showBubbleSize val="0"/>
        </c:dLbls>
        <c:smooth val="0"/>
        <c:axId val="1751306415"/>
        <c:axId val="1751306831"/>
      </c:lineChart>
      <c:catAx>
        <c:axId val="175130641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306831"/>
        <c:crosses val="autoZero"/>
        <c:auto val="1"/>
        <c:lblAlgn val="ctr"/>
        <c:lblOffset val="100"/>
        <c:tickLblSkip val="5"/>
        <c:tickMarkSkip val="1"/>
        <c:noMultiLvlLbl val="0"/>
      </c:catAx>
      <c:valAx>
        <c:axId val="1751306831"/>
        <c:scaling>
          <c:orientation val="minMax"/>
          <c:min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3064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Control</a:t>
            </a:r>
            <a:r>
              <a:rPr lang="en-US" baseline="0"/>
              <a:t> Chart (4IL739)</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'4IL739 CC'!$B$1</c:f>
              <c:strCache>
                <c:ptCount val="1"/>
                <c:pt idx="0">
                  <c:v>(ml)</c:v>
                </c:pt>
              </c:strCache>
            </c:strRef>
          </c:tx>
          <c:spPr>
            <a:ln w="28575" cap="rnd">
              <a:solidFill>
                <a:schemeClr val="accent1"/>
              </a:solidFill>
              <a:round/>
            </a:ln>
            <a:effectLst/>
          </c:spPr>
          <c:marker>
            <c:symbol val="none"/>
          </c:marker>
          <c:val>
            <c:numRef>
              <c:f>'4IL739 CC'!$B$2:$B$39</c:f>
              <c:numCache>
                <c:formatCode>General</c:formatCode>
                <c:ptCount val="38"/>
                <c:pt idx="0">
                  <c:v>53.149000000000001</c:v>
                </c:pt>
                <c:pt idx="1">
                  <c:v>52.99</c:v>
                </c:pt>
                <c:pt idx="2">
                  <c:v>53.112000000000002</c:v>
                </c:pt>
                <c:pt idx="3">
                  <c:v>52.776000000000003</c:v>
                </c:pt>
                <c:pt idx="4">
                  <c:v>52.722999999999999</c:v>
                </c:pt>
                <c:pt idx="5">
                  <c:v>53.027000000000001</c:v>
                </c:pt>
                <c:pt idx="6">
                  <c:v>52.933</c:v>
                </c:pt>
                <c:pt idx="7">
                  <c:v>53.356000000000002</c:v>
                </c:pt>
                <c:pt idx="8">
                  <c:v>53.360999999999997</c:v>
                </c:pt>
                <c:pt idx="9">
                  <c:v>52.993000000000002</c:v>
                </c:pt>
                <c:pt idx="10">
                  <c:v>52.844999999999999</c:v>
                </c:pt>
                <c:pt idx="11">
                  <c:v>52.86</c:v>
                </c:pt>
                <c:pt idx="12">
                  <c:v>53.32</c:v>
                </c:pt>
                <c:pt idx="13">
                  <c:v>53.12</c:v>
                </c:pt>
                <c:pt idx="14">
                  <c:v>52.921999999999997</c:v>
                </c:pt>
                <c:pt idx="15">
                  <c:v>53.168999999999997</c:v>
                </c:pt>
                <c:pt idx="16">
                  <c:v>53.091000000000001</c:v>
                </c:pt>
                <c:pt idx="17">
                  <c:v>53.012999999999998</c:v>
                </c:pt>
                <c:pt idx="18">
                  <c:v>53.002000000000002</c:v>
                </c:pt>
                <c:pt idx="19">
                  <c:v>53.405999999999999</c:v>
                </c:pt>
                <c:pt idx="20">
                  <c:v>53.18</c:v>
                </c:pt>
                <c:pt idx="21">
                  <c:v>52.805</c:v>
                </c:pt>
                <c:pt idx="22">
                  <c:v>53.335999999999999</c:v>
                </c:pt>
                <c:pt idx="23">
                  <c:v>52.923999999999999</c:v>
                </c:pt>
                <c:pt idx="24">
                  <c:v>53.387</c:v>
                </c:pt>
                <c:pt idx="25">
                  <c:v>52.807000000000002</c:v>
                </c:pt>
                <c:pt idx="26">
                  <c:v>52.854999999999997</c:v>
                </c:pt>
                <c:pt idx="27">
                  <c:v>53.149000000000001</c:v>
                </c:pt>
                <c:pt idx="28">
                  <c:v>52.783000000000001</c:v>
                </c:pt>
                <c:pt idx="29">
                  <c:v>52.895000000000003</c:v>
                </c:pt>
                <c:pt idx="30">
                  <c:v>52.604999999999997</c:v>
                </c:pt>
                <c:pt idx="31">
                  <c:v>52.915999999999997</c:v>
                </c:pt>
                <c:pt idx="32">
                  <c:v>52.908000000000001</c:v>
                </c:pt>
                <c:pt idx="33">
                  <c:v>53.003999999999998</c:v>
                </c:pt>
                <c:pt idx="34">
                  <c:v>52.914000000000001</c:v>
                </c:pt>
                <c:pt idx="35">
                  <c:v>53.017000000000003</c:v>
                </c:pt>
                <c:pt idx="36">
                  <c:v>53.128999999999998</c:v>
                </c:pt>
                <c:pt idx="37">
                  <c:v>52.673999999999999</c:v>
                </c:pt>
              </c:numCache>
            </c:numRef>
          </c:val>
          <c:smooth val="0"/>
          <c:extLst>
            <c:ext xmlns:c16="http://schemas.microsoft.com/office/drawing/2014/chart" uri="{C3380CC4-5D6E-409C-BE32-E72D297353CC}">
              <c16:uniqueId val="{00000000-C973-4C18-936B-AAD23C3684FE}"/>
            </c:ext>
          </c:extLst>
        </c:ser>
        <c:ser>
          <c:idx val="1"/>
          <c:order val="1"/>
          <c:tx>
            <c:strRef>
              <c:f>'4IL739 CC'!$C$1</c:f>
              <c:strCache>
                <c:ptCount val="1"/>
                <c:pt idx="0">
                  <c:v>Control Line (Mean)</c:v>
                </c:pt>
              </c:strCache>
            </c:strRef>
          </c:tx>
          <c:spPr>
            <a:ln w="12700" cap="rnd">
              <a:solidFill>
                <a:srgbClr val="00B050"/>
              </a:solidFill>
              <a:round/>
            </a:ln>
            <a:effectLst/>
          </c:spPr>
          <c:marker>
            <c:symbol val="none"/>
          </c:marker>
          <c:val>
            <c:numRef>
              <c:f>'4IL739 CC'!$C$2:$C$39</c:f>
              <c:numCache>
                <c:formatCode>General</c:formatCode>
                <c:ptCount val="38"/>
                <c:pt idx="0">
                  <c:v>53.142721538461537</c:v>
                </c:pt>
                <c:pt idx="1">
                  <c:v>53.142721538461537</c:v>
                </c:pt>
                <c:pt idx="2">
                  <c:v>53.142721538461537</c:v>
                </c:pt>
                <c:pt idx="3">
                  <c:v>53.142721538461537</c:v>
                </c:pt>
                <c:pt idx="4">
                  <c:v>53.142721538461537</c:v>
                </c:pt>
                <c:pt idx="5">
                  <c:v>53.142721538461537</c:v>
                </c:pt>
                <c:pt idx="6">
                  <c:v>53.142721538461537</c:v>
                </c:pt>
                <c:pt idx="7">
                  <c:v>53.142721538461537</c:v>
                </c:pt>
                <c:pt idx="8">
                  <c:v>53.142721538461537</c:v>
                </c:pt>
                <c:pt idx="9">
                  <c:v>53.142721538461537</c:v>
                </c:pt>
                <c:pt idx="10">
                  <c:v>53.142721538461537</c:v>
                </c:pt>
                <c:pt idx="11">
                  <c:v>53.142721538461537</c:v>
                </c:pt>
                <c:pt idx="12">
                  <c:v>53.142721538461537</c:v>
                </c:pt>
                <c:pt idx="13">
                  <c:v>53.142721538461537</c:v>
                </c:pt>
                <c:pt idx="14">
                  <c:v>53.142721538461537</c:v>
                </c:pt>
                <c:pt idx="15">
                  <c:v>53.142721538461537</c:v>
                </c:pt>
                <c:pt idx="16">
                  <c:v>53.142721538461537</c:v>
                </c:pt>
                <c:pt idx="17">
                  <c:v>53.142721538461537</c:v>
                </c:pt>
                <c:pt idx="18">
                  <c:v>53.142721538461537</c:v>
                </c:pt>
                <c:pt idx="19">
                  <c:v>53.142721538461537</c:v>
                </c:pt>
                <c:pt idx="20">
                  <c:v>53.142721538461537</c:v>
                </c:pt>
                <c:pt idx="21">
                  <c:v>53.142721538461537</c:v>
                </c:pt>
                <c:pt idx="22">
                  <c:v>53.142721538461537</c:v>
                </c:pt>
                <c:pt idx="23">
                  <c:v>53.142721538461537</c:v>
                </c:pt>
                <c:pt idx="24">
                  <c:v>53.142721538461537</c:v>
                </c:pt>
                <c:pt idx="25">
                  <c:v>53.142721538461537</c:v>
                </c:pt>
                <c:pt idx="26">
                  <c:v>53.142721538461537</c:v>
                </c:pt>
                <c:pt idx="27">
                  <c:v>53.142721538461537</c:v>
                </c:pt>
                <c:pt idx="28">
                  <c:v>53.142721538461537</c:v>
                </c:pt>
                <c:pt idx="29">
                  <c:v>53.142721538461537</c:v>
                </c:pt>
                <c:pt idx="30">
                  <c:v>53.142721538461537</c:v>
                </c:pt>
                <c:pt idx="31">
                  <c:v>53.142721538461537</c:v>
                </c:pt>
                <c:pt idx="32">
                  <c:v>53.142721538461537</c:v>
                </c:pt>
                <c:pt idx="33">
                  <c:v>53.142721538461537</c:v>
                </c:pt>
                <c:pt idx="34">
                  <c:v>53.142721538461537</c:v>
                </c:pt>
                <c:pt idx="35">
                  <c:v>53.142721538461537</c:v>
                </c:pt>
                <c:pt idx="36">
                  <c:v>53.142721538461537</c:v>
                </c:pt>
                <c:pt idx="37">
                  <c:v>53.142721538461537</c:v>
                </c:pt>
              </c:numCache>
            </c:numRef>
          </c:val>
          <c:smooth val="0"/>
          <c:extLst>
            <c:ext xmlns:c16="http://schemas.microsoft.com/office/drawing/2014/chart" uri="{C3380CC4-5D6E-409C-BE32-E72D297353CC}">
              <c16:uniqueId val="{00000001-C973-4C18-936B-AAD23C3684FE}"/>
            </c:ext>
          </c:extLst>
        </c:ser>
        <c:ser>
          <c:idx val="2"/>
          <c:order val="2"/>
          <c:tx>
            <c:strRef>
              <c:f>'4IL739 CC'!$D$1</c:f>
              <c:strCache>
                <c:ptCount val="1"/>
                <c:pt idx="0">
                  <c:v>UCL (+3sigma)</c:v>
                </c:pt>
              </c:strCache>
            </c:strRef>
          </c:tx>
          <c:spPr>
            <a:ln w="28575" cap="rnd">
              <a:solidFill>
                <a:srgbClr val="FF0000"/>
              </a:solidFill>
              <a:prstDash val="sysDash"/>
              <a:round/>
            </a:ln>
            <a:effectLst/>
          </c:spPr>
          <c:marker>
            <c:symbol val="none"/>
          </c:marker>
          <c:val>
            <c:numRef>
              <c:f>'4IL739 CC'!$D$2:$D$39</c:f>
              <c:numCache>
                <c:formatCode>General</c:formatCode>
                <c:ptCount val="38"/>
                <c:pt idx="0">
                  <c:v>55.054504897652279</c:v>
                </c:pt>
                <c:pt idx="1">
                  <c:v>55.054504897652279</c:v>
                </c:pt>
                <c:pt idx="2">
                  <c:v>55.054504897652279</c:v>
                </c:pt>
                <c:pt idx="3">
                  <c:v>55.054504897652279</c:v>
                </c:pt>
                <c:pt idx="4">
                  <c:v>55.054504897652279</c:v>
                </c:pt>
                <c:pt idx="5">
                  <c:v>55.054504897652279</c:v>
                </c:pt>
                <c:pt idx="6">
                  <c:v>55.054504897652279</c:v>
                </c:pt>
                <c:pt idx="7">
                  <c:v>55.054504897652279</c:v>
                </c:pt>
                <c:pt idx="8">
                  <c:v>55.054504897652279</c:v>
                </c:pt>
                <c:pt idx="9">
                  <c:v>55.054504897652279</c:v>
                </c:pt>
                <c:pt idx="10">
                  <c:v>55.054504897652279</c:v>
                </c:pt>
                <c:pt idx="11">
                  <c:v>55.054504897652279</c:v>
                </c:pt>
                <c:pt idx="12">
                  <c:v>55.054504897652279</c:v>
                </c:pt>
                <c:pt idx="13">
                  <c:v>55.054504897652279</c:v>
                </c:pt>
                <c:pt idx="14">
                  <c:v>55.054504897652279</c:v>
                </c:pt>
                <c:pt idx="15">
                  <c:v>55.054504897652279</c:v>
                </c:pt>
                <c:pt idx="16">
                  <c:v>55.054504897652279</c:v>
                </c:pt>
                <c:pt idx="17">
                  <c:v>55.054504897652279</c:v>
                </c:pt>
                <c:pt idx="18">
                  <c:v>55.054504897652279</c:v>
                </c:pt>
                <c:pt idx="19">
                  <c:v>55.054504897652279</c:v>
                </c:pt>
                <c:pt idx="20">
                  <c:v>55.054504897652279</c:v>
                </c:pt>
                <c:pt idx="21">
                  <c:v>55.054504897652279</c:v>
                </c:pt>
                <c:pt idx="22">
                  <c:v>55.054504897652279</c:v>
                </c:pt>
                <c:pt idx="23">
                  <c:v>55.054504897652279</c:v>
                </c:pt>
                <c:pt idx="24">
                  <c:v>55.054504897652279</c:v>
                </c:pt>
                <c:pt idx="25">
                  <c:v>55.054504897652279</c:v>
                </c:pt>
                <c:pt idx="26">
                  <c:v>55.054504897652279</c:v>
                </c:pt>
                <c:pt idx="27">
                  <c:v>55.054504897652279</c:v>
                </c:pt>
                <c:pt idx="28">
                  <c:v>55.054504897652279</c:v>
                </c:pt>
                <c:pt idx="29">
                  <c:v>55.054504897652279</c:v>
                </c:pt>
                <c:pt idx="30">
                  <c:v>55.054504897652279</c:v>
                </c:pt>
                <c:pt idx="31">
                  <c:v>55.054504897652279</c:v>
                </c:pt>
                <c:pt idx="32">
                  <c:v>55.054504897652279</c:v>
                </c:pt>
                <c:pt idx="33">
                  <c:v>55.054504897652279</c:v>
                </c:pt>
                <c:pt idx="34">
                  <c:v>55.054504897652279</c:v>
                </c:pt>
                <c:pt idx="35">
                  <c:v>55.054504897652279</c:v>
                </c:pt>
                <c:pt idx="36">
                  <c:v>55.054504897652279</c:v>
                </c:pt>
                <c:pt idx="37">
                  <c:v>55.054504897652279</c:v>
                </c:pt>
              </c:numCache>
            </c:numRef>
          </c:val>
          <c:smooth val="0"/>
          <c:extLst>
            <c:ext xmlns:c16="http://schemas.microsoft.com/office/drawing/2014/chart" uri="{C3380CC4-5D6E-409C-BE32-E72D297353CC}">
              <c16:uniqueId val="{00000002-C973-4C18-936B-AAD23C3684FE}"/>
            </c:ext>
          </c:extLst>
        </c:ser>
        <c:ser>
          <c:idx val="3"/>
          <c:order val="3"/>
          <c:tx>
            <c:strRef>
              <c:f>'4IL739 CC'!$E$1</c:f>
              <c:strCache>
                <c:ptCount val="1"/>
                <c:pt idx="0">
                  <c:v>LCL (-3sigma)</c:v>
                </c:pt>
              </c:strCache>
            </c:strRef>
          </c:tx>
          <c:spPr>
            <a:ln w="28575" cap="rnd">
              <a:solidFill>
                <a:srgbClr val="FF0000"/>
              </a:solidFill>
              <a:prstDash val="sysDash"/>
              <a:round/>
            </a:ln>
            <a:effectLst/>
          </c:spPr>
          <c:marker>
            <c:symbol val="none"/>
          </c:marker>
          <c:val>
            <c:numRef>
              <c:f>'4IL739 CC'!$E$2:$E$39</c:f>
              <c:numCache>
                <c:formatCode>General</c:formatCode>
                <c:ptCount val="38"/>
                <c:pt idx="0">
                  <c:v>51.230938179270794</c:v>
                </c:pt>
                <c:pt idx="1">
                  <c:v>51.230938179270794</c:v>
                </c:pt>
                <c:pt idx="2">
                  <c:v>51.230938179270794</c:v>
                </c:pt>
                <c:pt idx="3">
                  <c:v>51.230938179270794</c:v>
                </c:pt>
                <c:pt idx="4">
                  <c:v>51.230938179270794</c:v>
                </c:pt>
                <c:pt idx="5">
                  <c:v>51.230938179270794</c:v>
                </c:pt>
                <c:pt idx="6">
                  <c:v>51.230938179270794</c:v>
                </c:pt>
                <c:pt idx="7">
                  <c:v>51.230938179270794</c:v>
                </c:pt>
                <c:pt idx="8">
                  <c:v>51.230938179270794</c:v>
                </c:pt>
                <c:pt idx="9">
                  <c:v>51.230938179270794</c:v>
                </c:pt>
                <c:pt idx="10">
                  <c:v>51.230938179270794</c:v>
                </c:pt>
                <c:pt idx="11">
                  <c:v>51.230938179270794</c:v>
                </c:pt>
                <c:pt idx="12">
                  <c:v>51.230938179270794</c:v>
                </c:pt>
                <c:pt idx="13">
                  <c:v>51.230938179270794</c:v>
                </c:pt>
                <c:pt idx="14">
                  <c:v>51.230938179270794</c:v>
                </c:pt>
                <c:pt idx="15">
                  <c:v>51.230938179270794</c:v>
                </c:pt>
                <c:pt idx="16">
                  <c:v>51.230938179270794</c:v>
                </c:pt>
                <c:pt idx="17">
                  <c:v>51.230938179270794</c:v>
                </c:pt>
                <c:pt idx="18">
                  <c:v>51.230938179270794</c:v>
                </c:pt>
                <c:pt idx="19">
                  <c:v>51.230938179270794</c:v>
                </c:pt>
                <c:pt idx="20">
                  <c:v>51.230938179270794</c:v>
                </c:pt>
                <c:pt idx="21">
                  <c:v>51.230938179270794</c:v>
                </c:pt>
                <c:pt idx="22">
                  <c:v>51.230938179270794</c:v>
                </c:pt>
                <c:pt idx="23">
                  <c:v>51.230938179270794</c:v>
                </c:pt>
                <c:pt idx="24">
                  <c:v>51.230938179270794</c:v>
                </c:pt>
                <c:pt idx="25">
                  <c:v>51.230938179270794</c:v>
                </c:pt>
                <c:pt idx="26">
                  <c:v>51.230938179270794</c:v>
                </c:pt>
                <c:pt idx="27">
                  <c:v>51.230938179270794</c:v>
                </c:pt>
                <c:pt idx="28">
                  <c:v>51.230938179270794</c:v>
                </c:pt>
                <c:pt idx="29">
                  <c:v>51.230938179270794</c:v>
                </c:pt>
                <c:pt idx="30">
                  <c:v>51.230938179270794</c:v>
                </c:pt>
                <c:pt idx="31">
                  <c:v>51.230938179270794</c:v>
                </c:pt>
                <c:pt idx="32">
                  <c:v>51.230938179270794</c:v>
                </c:pt>
                <c:pt idx="33">
                  <c:v>51.230938179270794</c:v>
                </c:pt>
                <c:pt idx="34">
                  <c:v>51.230938179270794</c:v>
                </c:pt>
                <c:pt idx="35">
                  <c:v>51.230938179270794</c:v>
                </c:pt>
                <c:pt idx="36">
                  <c:v>51.230938179270794</c:v>
                </c:pt>
                <c:pt idx="37">
                  <c:v>51.230938179270794</c:v>
                </c:pt>
              </c:numCache>
            </c:numRef>
          </c:val>
          <c:smooth val="0"/>
          <c:extLst>
            <c:ext xmlns:c16="http://schemas.microsoft.com/office/drawing/2014/chart" uri="{C3380CC4-5D6E-409C-BE32-E72D297353CC}">
              <c16:uniqueId val="{00000003-C973-4C18-936B-AAD23C3684FE}"/>
            </c:ext>
          </c:extLst>
        </c:ser>
        <c:ser>
          <c:idx val="8"/>
          <c:order val="4"/>
          <c:tx>
            <c:strRef>
              <c:f>'4IL739 CC'!$J$1</c:f>
              <c:strCache>
                <c:ptCount val="1"/>
                <c:pt idx="0">
                  <c:v>Defective Threshold</c:v>
                </c:pt>
              </c:strCache>
            </c:strRef>
          </c:tx>
          <c:spPr>
            <a:ln w="28575" cap="rnd">
              <a:solidFill>
                <a:schemeClr val="tx1"/>
              </a:solidFill>
              <a:prstDash val="sysDash"/>
              <a:round/>
            </a:ln>
            <a:effectLst/>
          </c:spPr>
          <c:marker>
            <c:symbol val="none"/>
          </c:marker>
          <c:val>
            <c:numRef>
              <c:f>'4IL739 CC'!$J$2:$J$39</c:f>
              <c:numCache>
                <c:formatCode>General</c:formatCode>
                <c:ptCount val="38"/>
                <c:pt idx="0">
                  <c:v>55.7</c:v>
                </c:pt>
                <c:pt idx="1">
                  <c:v>55.7</c:v>
                </c:pt>
                <c:pt idx="2">
                  <c:v>55.7</c:v>
                </c:pt>
                <c:pt idx="3">
                  <c:v>55.7</c:v>
                </c:pt>
                <c:pt idx="4">
                  <c:v>55.7</c:v>
                </c:pt>
                <c:pt idx="5">
                  <c:v>55.7</c:v>
                </c:pt>
                <c:pt idx="6">
                  <c:v>55.7</c:v>
                </c:pt>
                <c:pt idx="7">
                  <c:v>55.7</c:v>
                </c:pt>
                <c:pt idx="8">
                  <c:v>55.7</c:v>
                </c:pt>
                <c:pt idx="9">
                  <c:v>55.7</c:v>
                </c:pt>
                <c:pt idx="10">
                  <c:v>55.7</c:v>
                </c:pt>
                <c:pt idx="11">
                  <c:v>55.7</c:v>
                </c:pt>
                <c:pt idx="12">
                  <c:v>55.7</c:v>
                </c:pt>
                <c:pt idx="13">
                  <c:v>55.7</c:v>
                </c:pt>
                <c:pt idx="14">
                  <c:v>55.7</c:v>
                </c:pt>
                <c:pt idx="15">
                  <c:v>55.7</c:v>
                </c:pt>
                <c:pt idx="16">
                  <c:v>55.7</c:v>
                </c:pt>
                <c:pt idx="17">
                  <c:v>55.7</c:v>
                </c:pt>
                <c:pt idx="18">
                  <c:v>55.7</c:v>
                </c:pt>
                <c:pt idx="19">
                  <c:v>55.7</c:v>
                </c:pt>
                <c:pt idx="20">
                  <c:v>55.7</c:v>
                </c:pt>
                <c:pt idx="21">
                  <c:v>55.7</c:v>
                </c:pt>
                <c:pt idx="22">
                  <c:v>55.7</c:v>
                </c:pt>
                <c:pt idx="23">
                  <c:v>55.7</c:v>
                </c:pt>
                <c:pt idx="24">
                  <c:v>55.7</c:v>
                </c:pt>
                <c:pt idx="25">
                  <c:v>55.7</c:v>
                </c:pt>
                <c:pt idx="26">
                  <c:v>55.7</c:v>
                </c:pt>
                <c:pt idx="27">
                  <c:v>55.7</c:v>
                </c:pt>
                <c:pt idx="28">
                  <c:v>55.7</c:v>
                </c:pt>
                <c:pt idx="29">
                  <c:v>55.7</c:v>
                </c:pt>
                <c:pt idx="30">
                  <c:v>55.7</c:v>
                </c:pt>
                <c:pt idx="31">
                  <c:v>55.7</c:v>
                </c:pt>
                <c:pt idx="32">
                  <c:v>55.7</c:v>
                </c:pt>
                <c:pt idx="33">
                  <c:v>55.7</c:v>
                </c:pt>
                <c:pt idx="34">
                  <c:v>55.7</c:v>
                </c:pt>
                <c:pt idx="35">
                  <c:v>55.7</c:v>
                </c:pt>
                <c:pt idx="36">
                  <c:v>55.7</c:v>
                </c:pt>
                <c:pt idx="37">
                  <c:v>55.7</c:v>
                </c:pt>
              </c:numCache>
            </c:numRef>
          </c:val>
          <c:smooth val="0"/>
          <c:extLst>
            <c:ext xmlns:c16="http://schemas.microsoft.com/office/drawing/2014/chart" uri="{C3380CC4-5D6E-409C-BE32-E72D297353CC}">
              <c16:uniqueId val="{00000004-C973-4C18-936B-AAD23C3684FE}"/>
            </c:ext>
          </c:extLst>
        </c:ser>
        <c:dLbls>
          <c:showLegendKey val="0"/>
          <c:showVal val="0"/>
          <c:showCatName val="0"/>
          <c:showSerName val="0"/>
          <c:showPercent val="0"/>
          <c:showBubbleSize val="0"/>
        </c:dLbls>
        <c:smooth val="0"/>
        <c:axId val="1751306415"/>
        <c:axId val="1751306831"/>
      </c:lineChart>
      <c:catAx>
        <c:axId val="175130641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306831"/>
        <c:crosses val="autoZero"/>
        <c:auto val="1"/>
        <c:lblAlgn val="ctr"/>
        <c:lblOffset val="100"/>
        <c:tickLblSkip val="5"/>
        <c:tickMarkSkip val="1"/>
        <c:noMultiLvlLbl val="0"/>
      </c:catAx>
      <c:valAx>
        <c:axId val="1751306831"/>
        <c:scaling>
          <c:orientation val="minMax"/>
          <c:min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3064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Control</a:t>
            </a:r>
            <a:r>
              <a:rPr lang="en-US" baseline="0"/>
              <a:t> Chart (42V425)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'42V425 CC'!$B$1</c:f>
              <c:strCache>
                <c:ptCount val="1"/>
                <c:pt idx="0">
                  <c:v>(ml)</c:v>
                </c:pt>
              </c:strCache>
            </c:strRef>
          </c:tx>
          <c:spPr>
            <a:ln w="28575" cap="rnd">
              <a:solidFill>
                <a:schemeClr val="accent1"/>
              </a:solidFill>
              <a:round/>
            </a:ln>
            <a:effectLst/>
          </c:spPr>
          <c:marker>
            <c:symbol val="none"/>
          </c:marker>
          <c:val>
            <c:numRef>
              <c:f>'42V425 CC'!$B$2:$B$37</c:f>
              <c:numCache>
                <c:formatCode>General</c:formatCode>
                <c:ptCount val="36"/>
                <c:pt idx="0">
                  <c:v>52.734000000000002</c:v>
                </c:pt>
                <c:pt idx="1">
                  <c:v>52.987000000000002</c:v>
                </c:pt>
                <c:pt idx="2">
                  <c:v>53.142000000000003</c:v>
                </c:pt>
                <c:pt idx="3">
                  <c:v>53.396999999999998</c:v>
                </c:pt>
                <c:pt idx="4">
                  <c:v>52.889000000000003</c:v>
                </c:pt>
                <c:pt idx="5">
                  <c:v>52.817</c:v>
                </c:pt>
                <c:pt idx="6">
                  <c:v>52.929000000000002</c:v>
                </c:pt>
                <c:pt idx="7">
                  <c:v>53.29</c:v>
                </c:pt>
                <c:pt idx="8">
                  <c:v>53.283000000000001</c:v>
                </c:pt>
                <c:pt idx="9">
                  <c:v>53.540999999999997</c:v>
                </c:pt>
                <c:pt idx="10">
                  <c:v>52.97</c:v>
                </c:pt>
                <c:pt idx="11">
                  <c:v>52.512</c:v>
                </c:pt>
                <c:pt idx="12">
                  <c:v>52.62</c:v>
                </c:pt>
                <c:pt idx="13">
                  <c:v>53.5</c:v>
                </c:pt>
                <c:pt idx="14">
                  <c:v>52.784999999999997</c:v>
                </c:pt>
                <c:pt idx="15">
                  <c:v>53.226999999999997</c:v>
                </c:pt>
                <c:pt idx="16">
                  <c:v>52.905000000000001</c:v>
                </c:pt>
                <c:pt idx="17">
                  <c:v>52.85</c:v>
                </c:pt>
                <c:pt idx="18">
                  <c:v>53.304000000000002</c:v>
                </c:pt>
                <c:pt idx="19">
                  <c:v>52.932000000000002</c:v>
                </c:pt>
                <c:pt idx="20">
                  <c:v>53.177</c:v>
                </c:pt>
                <c:pt idx="21">
                  <c:v>53.232999999999997</c:v>
                </c:pt>
                <c:pt idx="22">
                  <c:v>52.77</c:v>
                </c:pt>
                <c:pt idx="23">
                  <c:v>53.058</c:v>
                </c:pt>
                <c:pt idx="24">
                  <c:v>52.728000000000002</c:v>
                </c:pt>
                <c:pt idx="25">
                  <c:v>52.627000000000002</c:v>
                </c:pt>
                <c:pt idx="26">
                  <c:v>53.28</c:v>
                </c:pt>
                <c:pt idx="27">
                  <c:v>53.012999999999998</c:v>
                </c:pt>
                <c:pt idx="28">
                  <c:v>53.365000000000002</c:v>
                </c:pt>
                <c:pt idx="29">
                  <c:v>53.277999999999999</c:v>
                </c:pt>
                <c:pt idx="30">
                  <c:v>52.576999999999998</c:v>
                </c:pt>
                <c:pt idx="31">
                  <c:v>52.828000000000003</c:v>
                </c:pt>
                <c:pt idx="32">
                  <c:v>52.969000000000001</c:v>
                </c:pt>
                <c:pt idx="33">
                  <c:v>53.253999999999998</c:v>
                </c:pt>
                <c:pt idx="34">
                  <c:v>53.024999999999999</c:v>
                </c:pt>
                <c:pt idx="35">
                  <c:v>53.058999999999997</c:v>
                </c:pt>
              </c:numCache>
            </c:numRef>
          </c:val>
          <c:smooth val="0"/>
          <c:extLst>
            <c:ext xmlns:c16="http://schemas.microsoft.com/office/drawing/2014/chart" uri="{C3380CC4-5D6E-409C-BE32-E72D297353CC}">
              <c16:uniqueId val="{00000000-2502-483E-8417-A86002B948AB}"/>
            </c:ext>
          </c:extLst>
        </c:ser>
        <c:ser>
          <c:idx val="1"/>
          <c:order val="1"/>
          <c:tx>
            <c:strRef>
              <c:f>'42V425 CC'!$C$1</c:f>
              <c:strCache>
                <c:ptCount val="1"/>
                <c:pt idx="0">
                  <c:v>Control Line (Mean)</c:v>
                </c:pt>
              </c:strCache>
            </c:strRef>
          </c:tx>
          <c:spPr>
            <a:ln w="12700" cap="rnd">
              <a:solidFill>
                <a:srgbClr val="00B050"/>
              </a:solidFill>
              <a:round/>
            </a:ln>
            <a:effectLst/>
          </c:spPr>
          <c:marker>
            <c:symbol val="none"/>
          </c:marker>
          <c:val>
            <c:numRef>
              <c:f>'42V425 CC'!$C$2:$C$37</c:f>
              <c:numCache>
                <c:formatCode>General</c:formatCode>
                <c:ptCount val="36"/>
                <c:pt idx="0">
                  <c:v>53.142721538461537</c:v>
                </c:pt>
                <c:pt idx="1">
                  <c:v>53.142721538461537</c:v>
                </c:pt>
                <c:pt idx="2">
                  <c:v>53.142721538461537</c:v>
                </c:pt>
                <c:pt idx="3">
                  <c:v>53.142721538461537</c:v>
                </c:pt>
                <c:pt idx="4">
                  <c:v>53.142721538461537</c:v>
                </c:pt>
                <c:pt idx="5">
                  <c:v>53.142721538461537</c:v>
                </c:pt>
                <c:pt idx="6">
                  <c:v>53.142721538461537</c:v>
                </c:pt>
                <c:pt idx="7">
                  <c:v>53.142721538461537</c:v>
                </c:pt>
                <c:pt idx="8">
                  <c:v>53.142721538461537</c:v>
                </c:pt>
                <c:pt idx="9">
                  <c:v>53.142721538461537</c:v>
                </c:pt>
                <c:pt idx="10">
                  <c:v>53.142721538461537</c:v>
                </c:pt>
                <c:pt idx="11">
                  <c:v>53.142721538461537</c:v>
                </c:pt>
                <c:pt idx="12">
                  <c:v>53.142721538461537</c:v>
                </c:pt>
                <c:pt idx="13">
                  <c:v>53.142721538461537</c:v>
                </c:pt>
                <c:pt idx="14">
                  <c:v>53.142721538461537</c:v>
                </c:pt>
                <c:pt idx="15">
                  <c:v>53.142721538461537</c:v>
                </c:pt>
                <c:pt idx="16">
                  <c:v>53.142721538461537</c:v>
                </c:pt>
                <c:pt idx="17">
                  <c:v>53.142721538461537</c:v>
                </c:pt>
                <c:pt idx="18">
                  <c:v>53.142721538461537</c:v>
                </c:pt>
                <c:pt idx="19">
                  <c:v>53.142721538461537</c:v>
                </c:pt>
                <c:pt idx="20">
                  <c:v>53.142721538461537</c:v>
                </c:pt>
                <c:pt idx="21">
                  <c:v>53.142721538461537</c:v>
                </c:pt>
                <c:pt idx="22">
                  <c:v>53.142721538461537</c:v>
                </c:pt>
                <c:pt idx="23">
                  <c:v>53.142721538461537</c:v>
                </c:pt>
                <c:pt idx="24">
                  <c:v>53.142721538461537</c:v>
                </c:pt>
                <c:pt idx="25">
                  <c:v>53.142721538461537</c:v>
                </c:pt>
                <c:pt idx="26">
                  <c:v>53.142721538461537</c:v>
                </c:pt>
                <c:pt idx="27">
                  <c:v>53.142721538461537</c:v>
                </c:pt>
                <c:pt idx="28">
                  <c:v>53.142721538461537</c:v>
                </c:pt>
                <c:pt idx="29">
                  <c:v>53.142721538461537</c:v>
                </c:pt>
                <c:pt idx="30">
                  <c:v>53.142721538461537</c:v>
                </c:pt>
                <c:pt idx="31">
                  <c:v>53.142721538461537</c:v>
                </c:pt>
                <c:pt idx="32">
                  <c:v>53.142721538461537</c:v>
                </c:pt>
                <c:pt idx="33">
                  <c:v>53.142721538461537</c:v>
                </c:pt>
                <c:pt idx="34">
                  <c:v>53.142721538461537</c:v>
                </c:pt>
                <c:pt idx="35">
                  <c:v>53.142721538461537</c:v>
                </c:pt>
              </c:numCache>
            </c:numRef>
          </c:val>
          <c:smooth val="0"/>
          <c:extLst>
            <c:ext xmlns:c16="http://schemas.microsoft.com/office/drawing/2014/chart" uri="{C3380CC4-5D6E-409C-BE32-E72D297353CC}">
              <c16:uniqueId val="{00000001-2502-483E-8417-A86002B948AB}"/>
            </c:ext>
          </c:extLst>
        </c:ser>
        <c:ser>
          <c:idx val="2"/>
          <c:order val="2"/>
          <c:tx>
            <c:strRef>
              <c:f>'42V425 CC'!$D$1</c:f>
              <c:strCache>
                <c:ptCount val="1"/>
                <c:pt idx="0">
                  <c:v>UCL (+3sigma)</c:v>
                </c:pt>
              </c:strCache>
            </c:strRef>
          </c:tx>
          <c:spPr>
            <a:ln w="28575" cap="rnd">
              <a:solidFill>
                <a:srgbClr val="FF0000"/>
              </a:solidFill>
              <a:prstDash val="sysDash"/>
              <a:round/>
            </a:ln>
            <a:effectLst/>
          </c:spPr>
          <c:marker>
            <c:symbol val="none"/>
          </c:marker>
          <c:val>
            <c:numRef>
              <c:f>'42V425 CC'!$D$2:$D$37</c:f>
              <c:numCache>
                <c:formatCode>General</c:formatCode>
                <c:ptCount val="36"/>
                <c:pt idx="0">
                  <c:v>55.054504897652279</c:v>
                </c:pt>
                <c:pt idx="1">
                  <c:v>55.054504897652279</c:v>
                </c:pt>
                <c:pt idx="2">
                  <c:v>55.054504897652279</c:v>
                </c:pt>
                <c:pt idx="3">
                  <c:v>55.054504897652279</c:v>
                </c:pt>
                <c:pt idx="4">
                  <c:v>55.054504897652279</c:v>
                </c:pt>
                <c:pt idx="5">
                  <c:v>55.054504897652279</c:v>
                </c:pt>
                <c:pt idx="6">
                  <c:v>55.054504897652279</c:v>
                </c:pt>
                <c:pt idx="7">
                  <c:v>55.054504897652279</c:v>
                </c:pt>
                <c:pt idx="8">
                  <c:v>55.054504897652279</c:v>
                </c:pt>
                <c:pt idx="9">
                  <c:v>55.054504897652279</c:v>
                </c:pt>
                <c:pt idx="10">
                  <c:v>55.054504897652279</c:v>
                </c:pt>
                <c:pt idx="11">
                  <c:v>55.054504897652279</c:v>
                </c:pt>
                <c:pt idx="12">
                  <c:v>55.054504897652279</c:v>
                </c:pt>
                <c:pt idx="13">
                  <c:v>55.054504897652279</c:v>
                </c:pt>
                <c:pt idx="14">
                  <c:v>55.054504897652279</c:v>
                </c:pt>
                <c:pt idx="15">
                  <c:v>55.054504897652279</c:v>
                </c:pt>
                <c:pt idx="16">
                  <c:v>55.054504897652279</c:v>
                </c:pt>
                <c:pt idx="17">
                  <c:v>55.054504897652279</c:v>
                </c:pt>
                <c:pt idx="18">
                  <c:v>55.054504897652279</c:v>
                </c:pt>
                <c:pt idx="19">
                  <c:v>55.054504897652279</c:v>
                </c:pt>
                <c:pt idx="20">
                  <c:v>55.054504897652279</c:v>
                </c:pt>
                <c:pt idx="21">
                  <c:v>55.054504897652279</c:v>
                </c:pt>
                <c:pt idx="22">
                  <c:v>55.054504897652279</c:v>
                </c:pt>
                <c:pt idx="23">
                  <c:v>55.054504897652279</c:v>
                </c:pt>
                <c:pt idx="24">
                  <c:v>55.054504897652279</c:v>
                </c:pt>
                <c:pt idx="25">
                  <c:v>55.054504897652279</c:v>
                </c:pt>
                <c:pt idx="26">
                  <c:v>55.054504897652279</c:v>
                </c:pt>
                <c:pt idx="27">
                  <c:v>55.054504897652279</c:v>
                </c:pt>
                <c:pt idx="28">
                  <c:v>55.054504897652279</c:v>
                </c:pt>
                <c:pt idx="29">
                  <c:v>55.054504897652279</c:v>
                </c:pt>
                <c:pt idx="30">
                  <c:v>55.054504897652279</c:v>
                </c:pt>
                <c:pt idx="31">
                  <c:v>55.054504897652279</c:v>
                </c:pt>
                <c:pt idx="32">
                  <c:v>55.054504897652279</c:v>
                </c:pt>
                <c:pt idx="33">
                  <c:v>55.054504897652279</c:v>
                </c:pt>
                <c:pt idx="34">
                  <c:v>55.054504897652279</c:v>
                </c:pt>
                <c:pt idx="35">
                  <c:v>55.054504897652279</c:v>
                </c:pt>
              </c:numCache>
            </c:numRef>
          </c:val>
          <c:smooth val="0"/>
          <c:extLst>
            <c:ext xmlns:c16="http://schemas.microsoft.com/office/drawing/2014/chart" uri="{C3380CC4-5D6E-409C-BE32-E72D297353CC}">
              <c16:uniqueId val="{00000002-2502-483E-8417-A86002B948AB}"/>
            </c:ext>
          </c:extLst>
        </c:ser>
        <c:ser>
          <c:idx val="3"/>
          <c:order val="3"/>
          <c:tx>
            <c:strRef>
              <c:f>'42V425 CC'!$E$1</c:f>
              <c:strCache>
                <c:ptCount val="1"/>
                <c:pt idx="0">
                  <c:v>LCL (-3sigma)</c:v>
                </c:pt>
              </c:strCache>
            </c:strRef>
          </c:tx>
          <c:spPr>
            <a:ln w="28575" cap="rnd">
              <a:solidFill>
                <a:srgbClr val="FF0000"/>
              </a:solidFill>
              <a:prstDash val="sysDash"/>
              <a:round/>
            </a:ln>
            <a:effectLst/>
          </c:spPr>
          <c:marker>
            <c:symbol val="none"/>
          </c:marker>
          <c:val>
            <c:numRef>
              <c:f>'42V425 CC'!$E$2:$E$37</c:f>
              <c:numCache>
                <c:formatCode>General</c:formatCode>
                <c:ptCount val="36"/>
                <c:pt idx="0">
                  <c:v>51.230938179270794</c:v>
                </c:pt>
                <c:pt idx="1">
                  <c:v>51.230938179270794</c:v>
                </c:pt>
                <c:pt idx="2">
                  <c:v>51.230938179270794</c:v>
                </c:pt>
                <c:pt idx="3">
                  <c:v>51.230938179270794</c:v>
                </c:pt>
                <c:pt idx="4">
                  <c:v>51.230938179270794</c:v>
                </c:pt>
                <c:pt idx="5">
                  <c:v>51.230938179270794</c:v>
                </c:pt>
                <c:pt idx="6">
                  <c:v>51.230938179270794</c:v>
                </c:pt>
                <c:pt idx="7">
                  <c:v>51.230938179270794</c:v>
                </c:pt>
                <c:pt idx="8">
                  <c:v>51.230938179270794</c:v>
                </c:pt>
                <c:pt idx="9">
                  <c:v>51.230938179270794</c:v>
                </c:pt>
                <c:pt idx="10">
                  <c:v>51.230938179270794</c:v>
                </c:pt>
                <c:pt idx="11">
                  <c:v>51.230938179270794</c:v>
                </c:pt>
                <c:pt idx="12">
                  <c:v>51.230938179270794</c:v>
                </c:pt>
                <c:pt idx="13">
                  <c:v>51.230938179270794</c:v>
                </c:pt>
                <c:pt idx="14">
                  <c:v>51.230938179270794</c:v>
                </c:pt>
                <c:pt idx="15">
                  <c:v>51.230938179270794</c:v>
                </c:pt>
                <c:pt idx="16">
                  <c:v>51.230938179270794</c:v>
                </c:pt>
                <c:pt idx="17">
                  <c:v>51.230938179270794</c:v>
                </c:pt>
                <c:pt idx="18">
                  <c:v>51.230938179270794</c:v>
                </c:pt>
                <c:pt idx="19">
                  <c:v>51.230938179270794</c:v>
                </c:pt>
                <c:pt idx="20">
                  <c:v>51.230938179270794</c:v>
                </c:pt>
                <c:pt idx="21">
                  <c:v>51.230938179270794</c:v>
                </c:pt>
                <c:pt idx="22">
                  <c:v>51.230938179270794</c:v>
                </c:pt>
                <c:pt idx="23">
                  <c:v>51.230938179270794</c:v>
                </c:pt>
                <c:pt idx="24">
                  <c:v>51.230938179270794</c:v>
                </c:pt>
                <c:pt idx="25">
                  <c:v>51.230938179270794</c:v>
                </c:pt>
                <c:pt idx="26">
                  <c:v>51.230938179270794</c:v>
                </c:pt>
                <c:pt idx="27">
                  <c:v>51.230938179270794</c:v>
                </c:pt>
                <c:pt idx="28">
                  <c:v>51.230938179270794</c:v>
                </c:pt>
                <c:pt idx="29">
                  <c:v>51.230938179270794</c:v>
                </c:pt>
                <c:pt idx="30">
                  <c:v>51.230938179270794</c:v>
                </c:pt>
                <c:pt idx="31">
                  <c:v>51.230938179270794</c:v>
                </c:pt>
                <c:pt idx="32">
                  <c:v>51.230938179270794</c:v>
                </c:pt>
                <c:pt idx="33">
                  <c:v>51.230938179270794</c:v>
                </c:pt>
                <c:pt idx="34">
                  <c:v>51.230938179270794</c:v>
                </c:pt>
                <c:pt idx="35">
                  <c:v>51.230938179270794</c:v>
                </c:pt>
              </c:numCache>
            </c:numRef>
          </c:val>
          <c:smooth val="0"/>
          <c:extLst>
            <c:ext xmlns:c16="http://schemas.microsoft.com/office/drawing/2014/chart" uri="{C3380CC4-5D6E-409C-BE32-E72D297353CC}">
              <c16:uniqueId val="{00000003-2502-483E-8417-A86002B948AB}"/>
            </c:ext>
          </c:extLst>
        </c:ser>
        <c:ser>
          <c:idx val="8"/>
          <c:order val="4"/>
          <c:tx>
            <c:strRef>
              <c:f>'42V425 CC'!$J$1</c:f>
              <c:strCache>
                <c:ptCount val="1"/>
                <c:pt idx="0">
                  <c:v>Defective Threshold</c:v>
                </c:pt>
              </c:strCache>
            </c:strRef>
          </c:tx>
          <c:spPr>
            <a:ln w="28575" cap="rnd">
              <a:solidFill>
                <a:schemeClr val="tx1"/>
              </a:solidFill>
              <a:prstDash val="sysDash"/>
              <a:round/>
            </a:ln>
            <a:effectLst/>
          </c:spPr>
          <c:marker>
            <c:symbol val="none"/>
          </c:marker>
          <c:val>
            <c:numRef>
              <c:f>'42V425 CC'!$J$2:$J$37</c:f>
              <c:numCache>
                <c:formatCode>General</c:formatCode>
                <c:ptCount val="36"/>
                <c:pt idx="0">
                  <c:v>55.7</c:v>
                </c:pt>
                <c:pt idx="1">
                  <c:v>55.7</c:v>
                </c:pt>
                <c:pt idx="2">
                  <c:v>55.7</c:v>
                </c:pt>
                <c:pt idx="3">
                  <c:v>55.7</c:v>
                </c:pt>
                <c:pt idx="4">
                  <c:v>55.7</c:v>
                </c:pt>
                <c:pt idx="5">
                  <c:v>55.7</c:v>
                </c:pt>
                <c:pt idx="6">
                  <c:v>55.7</c:v>
                </c:pt>
                <c:pt idx="7">
                  <c:v>55.7</c:v>
                </c:pt>
                <c:pt idx="8">
                  <c:v>55.7</c:v>
                </c:pt>
                <c:pt idx="9">
                  <c:v>55.7</c:v>
                </c:pt>
                <c:pt idx="10">
                  <c:v>55.7</c:v>
                </c:pt>
                <c:pt idx="11">
                  <c:v>55.7</c:v>
                </c:pt>
                <c:pt idx="12">
                  <c:v>55.7</c:v>
                </c:pt>
                <c:pt idx="13">
                  <c:v>55.7</c:v>
                </c:pt>
                <c:pt idx="14">
                  <c:v>55.7</c:v>
                </c:pt>
                <c:pt idx="15">
                  <c:v>55.7</c:v>
                </c:pt>
                <c:pt idx="16">
                  <c:v>55.7</c:v>
                </c:pt>
                <c:pt idx="17">
                  <c:v>55.7</c:v>
                </c:pt>
                <c:pt idx="18">
                  <c:v>55.7</c:v>
                </c:pt>
                <c:pt idx="19">
                  <c:v>55.7</c:v>
                </c:pt>
                <c:pt idx="20">
                  <c:v>55.7</c:v>
                </c:pt>
                <c:pt idx="21">
                  <c:v>55.7</c:v>
                </c:pt>
                <c:pt idx="22">
                  <c:v>55.7</c:v>
                </c:pt>
                <c:pt idx="23">
                  <c:v>55.7</c:v>
                </c:pt>
                <c:pt idx="24">
                  <c:v>55.7</c:v>
                </c:pt>
                <c:pt idx="25">
                  <c:v>55.7</c:v>
                </c:pt>
                <c:pt idx="26">
                  <c:v>55.7</c:v>
                </c:pt>
                <c:pt idx="27">
                  <c:v>55.7</c:v>
                </c:pt>
                <c:pt idx="28">
                  <c:v>55.7</c:v>
                </c:pt>
                <c:pt idx="29">
                  <c:v>55.7</c:v>
                </c:pt>
                <c:pt idx="30">
                  <c:v>55.7</c:v>
                </c:pt>
                <c:pt idx="31">
                  <c:v>55.7</c:v>
                </c:pt>
                <c:pt idx="32">
                  <c:v>55.7</c:v>
                </c:pt>
                <c:pt idx="33">
                  <c:v>55.7</c:v>
                </c:pt>
                <c:pt idx="34">
                  <c:v>55.7</c:v>
                </c:pt>
                <c:pt idx="35">
                  <c:v>55.7</c:v>
                </c:pt>
              </c:numCache>
            </c:numRef>
          </c:val>
          <c:smooth val="0"/>
          <c:extLst>
            <c:ext xmlns:c16="http://schemas.microsoft.com/office/drawing/2014/chart" uri="{C3380CC4-5D6E-409C-BE32-E72D297353CC}">
              <c16:uniqueId val="{00000004-2502-483E-8417-A86002B948AB}"/>
            </c:ext>
          </c:extLst>
        </c:ser>
        <c:dLbls>
          <c:showLegendKey val="0"/>
          <c:showVal val="0"/>
          <c:showCatName val="0"/>
          <c:showSerName val="0"/>
          <c:showPercent val="0"/>
          <c:showBubbleSize val="0"/>
        </c:dLbls>
        <c:smooth val="0"/>
        <c:axId val="1751306415"/>
        <c:axId val="1751306831"/>
      </c:lineChart>
      <c:catAx>
        <c:axId val="175130641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306831"/>
        <c:crosses val="autoZero"/>
        <c:auto val="1"/>
        <c:lblAlgn val="ctr"/>
        <c:lblOffset val="100"/>
        <c:tickLblSkip val="5"/>
        <c:tickMarkSkip val="1"/>
        <c:noMultiLvlLbl val="0"/>
      </c:catAx>
      <c:valAx>
        <c:axId val="1751306831"/>
        <c:scaling>
          <c:orientation val="minMax"/>
          <c:min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3064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16</xdr:col>
      <xdr:colOff>0</xdr:colOff>
      <xdr:row>1</xdr:row>
      <xdr:rowOff>0</xdr:rowOff>
    </xdr:from>
    <xdr:to>
      <xdr:col>25</xdr:col>
      <xdr:colOff>571500</xdr:colOff>
      <xdr:row>20</xdr:row>
      <xdr:rowOff>167640</xdr:rowOff>
    </xdr:to>
    <xdr:graphicFrame macro="">
      <xdr:nvGraphicFramePr>
        <xdr:cNvPr id="2" name="Chart 1">
          <a:extLst>
            <a:ext uri="{FF2B5EF4-FFF2-40B4-BE49-F238E27FC236}">
              <a16:creationId xmlns:a16="http://schemas.microsoft.com/office/drawing/2014/main" id="{E515DB98-6F35-463B-BF2E-A1AA7C784E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16</xdr:col>
      <xdr:colOff>0</xdr:colOff>
      <xdr:row>1</xdr:row>
      <xdr:rowOff>0</xdr:rowOff>
    </xdr:from>
    <xdr:to>
      <xdr:col>25</xdr:col>
      <xdr:colOff>571500</xdr:colOff>
      <xdr:row>20</xdr:row>
      <xdr:rowOff>167640</xdr:rowOff>
    </xdr:to>
    <xdr:graphicFrame macro="">
      <xdr:nvGraphicFramePr>
        <xdr:cNvPr id="2" name="Chart 1">
          <a:extLst>
            <a:ext uri="{FF2B5EF4-FFF2-40B4-BE49-F238E27FC236}">
              <a16:creationId xmlns:a16="http://schemas.microsoft.com/office/drawing/2014/main" id="{0DE85FF5-FD9A-42D1-8209-28DA63996B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16</xdr:col>
      <xdr:colOff>0</xdr:colOff>
      <xdr:row>1</xdr:row>
      <xdr:rowOff>0</xdr:rowOff>
    </xdr:from>
    <xdr:to>
      <xdr:col>25</xdr:col>
      <xdr:colOff>571500</xdr:colOff>
      <xdr:row>20</xdr:row>
      <xdr:rowOff>167640</xdr:rowOff>
    </xdr:to>
    <xdr:graphicFrame macro="">
      <xdr:nvGraphicFramePr>
        <xdr:cNvPr id="2" name="Chart 1">
          <a:extLst>
            <a:ext uri="{FF2B5EF4-FFF2-40B4-BE49-F238E27FC236}">
              <a16:creationId xmlns:a16="http://schemas.microsoft.com/office/drawing/2014/main" id="{7204C9C9-A6EE-48EA-8AF4-C5565A9853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16</xdr:col>
      <xdr:colOff>0</xdr:colOff>
      <xdr:row>1</xdr:row>
      <xdr:rowOff>0</xdr:rowOff>
    </xdr:from>
    <xdr:to>
      <xdr:col>25</xdr:col>
      <xdr:colOff>571500</xdr:colOff>
      <xdr:row>20</xdr:row>
      <xdr:rowOff>167640</xdr:rowOff>
    </xdr:to>
    <xdr:graphicFrame macro="">
      <xdr:nvGraphicFramePr>
        <xdr:cNvPr id="2" name="Chart 1">
          <a:extLst>
            <a:ext uri="{FF2B5EF4-FFF2-40B4-BE49-F238E27FC236}">
              <a16:creationId xmlns:a16="http://schemas.microsoft.com/office/drawing/2014/main" id="{9566A60C-44FE-4DF1-99A3-84BEA30192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16</xdr:col>
      <xdr:colOff>0</xdr:colOff>
      <xdr:row>1</xdr:row>
      <xdr:rowOff>0</xdr:rowOff>
    </xdr:from>
    <xdr:to>
      <xdr:col>25</xdr:col>
      <xdr:colOff>571500</xdr:colOff>
      <xdr:row>20</xdr:row>
      <xdr:rowOff>167640</xdr:rowOff>
    </xdr:to>
    <xdr:graphicFrame macro="">
      <xdr:nvGraphicFramePr>
        <xdr:cNvPr id="2" name="Chart 1">
          <a:extLst>
            <a:ext uri="{FF2B5EF4-FFF2-40B4-BE49-F238E27FC236}">
              <a16:creationId xmlns:a16="http://schemas.microsoft.com/office/drawing/2014/main" id="{B5F259B8-545A-4E58-B916-981A346CAC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16</xdr:col>
      <xdr:colOff>0</xdr:colOff>
      <xdr:row>1</xdr:row>
      <xdr:rowOff>0</xdr:rowOff>
    </xdr:from>
    <xdr:to>
      <xdr:col>25</xdr:col>
      <xdr:colOff>571500</xdr:colOff>
      <xdr:row>20</xdr:row>
      <xdr:rowOff>167640</xdr:rowOff>
    </xdr:to>
    <xdr:graphicFrame macro="">
      <xdr:nvGraphicFramePr>
        <xdr:cNvPr id="2" name="Chart 1">
          <a:extLst>
            <a:ext uri="{FF2B5EF4-FFF2-40B4-BE49-F238E27FC236}">
              <a16:creationId xmlns:a16="http://schemas.microsoft.com/office/drawing/2014/main" id="{1EA4A7A7-8610-4AAE-B39A-E35B688D67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16</xdr:col>
      <xdr:colOff>0</xdr:colOff>
      <xdr:row>1</xdr:row>
      <xdr:rowOff>0</xdr:rowOff>
    </xdr:from>
    <xdr:to>
      <xdr:col>25</xdr:col>
      <xdr:colOff>571500</xdr:colOff>
      <xdr:row>20</xdr:row>
      <xdr:rowOff>167640</xdr:rowOff>
    </xdr:to>
    <xdr:graphicFrame macro="">
      <xdr:nvGraphicFramePr>
        <xdr:cNvPr id="2" name="Chart 1">
          <a:extLst>
            <a:ext uri="{FF2B5EF4-FFF2-40B4-BE49-F238E27FC236}">
              <a16:creationId xmlns:a16="http://schemas.microsoft.com/office/drawing/2014/main" id="{1C50D780-9FFF-4A25-9D3F-67F0862F1A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16</xdr:col>
      <xdr:colOff>0</xdr:colOff>
      <xdr:row>1</xdr:row>
      <xdr:rowOff>0</xdr:rowOff>
    </xdr:from>
    <xdr:to>
      <xdr:col>25</xdr:col>
      <xdr:colOff>571500</xdr:colOff>
      <xdr:row>20</xdr:row>
      <xdr:rowOff>167640</xdr:rowOff>
    </xdr:to>
    <xdr:graphicFrame macro="">
      <xdr:nvGraphicFramePr>
        <xdr:cNvPr id="2" name="Chart 1">
          <a:extLst>
            <a:ext uri="{FF2B5EF4-FFF2-40B4-BE49-F238E27FC236}">
              <a16:creationId xmlns:a16="http://schemas.microsoft.com/office/drawing/2014/main" id="{5273027E-ACF4-41EE-B03E-DE868BA7F9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E99F6-D940-4206-98FB-E5A68E3C3E4F}">
  <dimension ref="C3:C30"/>
  <sheetViews>
    <sheetView showGridLines="0" zoomScale="70" zoomScaleNormal="70" workbookViewId="0">
      <selection activeCell="I8" sqref="I8"/>
    </sheetView>
  </sheetViews>
  <sheetFormatPr defaultColWidth="8.77734375" defaultRowHeight="13.8" x14ac:dyDescent="0.25"/>
  <cols>
    <col min="1" max="2" width="8.77734375" style="3"/>
    <col min="3" max="3" width="76.33203125" style="3" customWidth="1"/>
    <col min="4" max="16384" width="8.77734375" style="3"/>
  </cols>
  <sheetData>
    <row r="3" spans="3:3" ht="22.8" x14ac:dyDescent="0.4">
      <c r="C3" s="173" t="s">
        <v>137</v>
      </c>
    </row>
    <row r="4" spans="3:3" ht="22.8" x14ac:dyDescent="0.4">
      <c r="C4" s="174" t="s">
        <v>138</v>
      </c>
    </row>
    <row r="5" spans="3:3" ht="23.4" thickBot="1" x14ac:dyDescent="0.45">
      <c r="C5" s="175" t="s">
        <v>139</v>
      </c>
    </row>
    <row r="6" spans="3:3" ht="23.4" thickTop="1" x14ac:dyDescent="0.4">
      <c r="C6" s="176"/>
    </row>
    <row r="7" spans="3:3" ht="23.4" thickBot="1" x14ac:dyDescent="0.45">
      <c r="C7" s="177" t="s">
        <v>140</v>
      </c>
    </row>
    <row r="8" spans="3:3" ht="210.6" customHeight="1" thickTop="1" thickBot="1" x14ac:dyDescent="0.45">
      <c r="C8" s="178" t="s">
        <v>141</v>
      </c>
    </row>
    <row r="9" spans="3:3" ht="14.4" thickTop="1" x14ac:dyDescent="0.25"/>
    <row r="10" spans="3:3" ht="37.200000000000003" customHeight="1" thickBot="1" x14ac:dyDescent="0.4">
      <c r="C10" s="171" t="s">
        <v>157</v>
      </c>
    </row>
    <row r="11" spans="3:3" ht="15" thickTop="1" x14ac:dyDescent="0.3">
      <c r="C11" s="172" t="s">
        <v>158</v>
      </c>
    </row>
    <row r="12" spans="3:3" ht="14.4" x14ac:dyDescent="0.3">
      <c r="C12" s="172" t="s">
        <v>159</v>
      </c>
    </row>
    <row r="13" spans="3:3" ht="14.4" x14ac:dyDescent="0.3">
      <c r="C13" s="172" t="s">
        <v>160</v>
      </c>
    </row>
    <row r="14" spans="3:3" ht="14.4" x14ac:dyDescent="0.3">
      <c r="C14" s="172" t="s">
        <v>161</v>
      </c>
    </row>
    <row r="15" spans="3:3" ht="14.4" x14ac:dyDescent="0.3">
      <c r="C15" s="172" t="s">
        <v>162</v>
      </c>
    </row>
    <row r="16" spans="3:3" ht="14.4" x14ac:dyDescent="0.3">
      <c r="C16" s="172" t="s">
        <v>163</v>
      </c>
    </row>
    <row r="17" spans="3:3" ht="14.4" x14ac:dyDescent="0.3">
      <c r="C17" s="172" t="s">
        <v>164</v>
      </c>
    </row>
    <row r="18" spans="3:3" ht="14.4" x14ac:dyDescent="0.3">
      <c r="C18" s="172" t="s">
        <v>165</v>
      </c>
    </row>
    <row r="19" spans="3:3" ht="14.4" x14ac:dyDescent="0.3">
      <c r="C19" s="172" t="s">
        <v>166</v>
      </c>
    </row>
    <row r="20" spans="3:3" ht="14.4" x14ac:dyDescent="0.3">
      <c r="C20" s="172" t="s">
        <v>167</v>
      </c>
    </row>
    <row r="21" spans="3:3" ht="14.4" x14ac:dyDescent="0.3">
      <c r="C21" s="172" t="s">
        <v>168</v>
      </c>
    </row>
    <row r="22" spans="3:3" ht="14.4" x14ac:dyDescent="0.3">
      <c r="C22" s="172" t="s">
        <v>169</v>
      </c>
    </row>
    <row r="23" spans="3:3" ht="14.4" x14ac:dyDescent="0.3">
      <c r="C23" s="172" t="s">
        <v>170</v>
      </c>
    </row>
    <row r="24" spans="3:3" ht="14.4" x14ac:dyDescent="0.3">
      <c r="C24" s="172" t="s">
        <v>171</v>
      </c>
    </row>
    <row r="25" spans="3:3" ht="14.4" x14ac:dyDescent="0.3">
      <c r="C25" s="172" t="s">
        <v>172</v>
      </c>
    </row>
    <row r="26" spans="3:3" ht="14.4" x14ac:dyDescent="0.3">
      <c r="C26" s="172" t="s">
        <v>173</v>
      </c>
    </row>
    <row r="27" spans="3:3" ht="14.4" x14ac:dyDescent="0.3">
      <c r="C27" s="172" t="s">
        <v>174</v>
      </c>
    </row>
    <row r="28" spans="3:3" ht="14.4" x14ac:dyDescent="0.3">
      <c r="C28" s="172" t="s">
        <v>175</v>
      </c>
    </row>
    <row r="29" spans="3:3" ht="14.4" x14ac:dyDescent="0.3">
      <c r="C29" s="172" t="s">
        <v>176</v>
      </c>
    </row>
    <row r="30" spans="3:3" ht="14.4" x14ac:dyDescent="0.3">
      <c r="C30" s="172" t="s">
        <v>177</v>
      </c>
    </row>
  </sheetData>
  <hyperlinks>
    <hyperlink ref="C11" location="'RAW DATA'!A1" display="Raw Data" xr:uid="{70FE410F-7025-4AD4-A5D5-E0C91A82935A}"/>
    <hyperlink ref="C12" location="'SAMPLING PLAN (ALLOCATION)'!A1" display="Sampling Plan" xr:uid="{5B25DC51-FEDA-49CA-B072-FE4848164707}"/>
    <hyperlink ref="C13" location="'CHEMICAL PER SAMPLE'!A1" display="Chemical per Sample" xr:uid="{1CEF8EB3-329B-468E-9AB1-62B770F6BCF9}"/>
    <hyperlink ref="C14" location="'TOTAL SAMPLE'!A1" display="Total Sample" xr:uid="{6594A8FC-A765-4ED9-931F-22E8B840F3D0}"/>
    <hyperlink ref="C15" location="'36H401'!A1" display="Batch 36H401" xr:uid="{CB94DEB9-C7B2-44CC-9897-7F3F83E8819D}"/>
    <hyperlink ref="C16" location="'36P119'!A1" display="Batch 36P119" xr:uid="{5D050C42-0E3A-43D4-8218-3752CBAB39B2}"/>
    <hyperlink ref="C17" location="'37A124'!A1" display="Batch 37A124" xr:uid="{E73F686E-67D2-4238-9273-EFA11E6C656F}"/>
    <hyperlink ref="C18" location="'38M618 CC'!A1" display="Batch 38M618" xr:uid="{36F4E200-951F-42E2-9617-59B9B448C506}"/>
    <hyperlink ref="C19" location="'40D096 CC'!A1" display="Batch 40D096" xr:uid="{8867354A-16A0-4626-82B8-6A7D80D0F7D9}"/>
    <hyperlink ref="C20" location="'4IL739'!A1" display="Batch 4IL739" xr:uid="{3123C643-4116-4CD9-A561-023735893CEB}"/>
    <hyperlink ref="C21" location="'42V425 CC'!A1" display="Batch 42V425" xr:uid="{6A407D79-03DF-4BF5-848B-1E0FFFEE8E77}"/>
    <hyperlink ref="C22" location="'SUMMARY REPORT &amp; CI'!A1" display="Summary Report &amp; Confidence Intervals" xr:uid="{A4C7A300-4F66-4B0C-8ACE-20F1ECB1D7B7}"/>
    <hyperlink ref="C23" location="'Sample CC'!A1" display="Sample Control Chart" xr:uid="{FF25D74F-82D3-4B82-85F4-C1A706CD7A50}"/>
    <hyperlink ref="C24" location="'36H401  CC'!A1" display="Batch 36H401 Control Chart" xr:uid="{0BA450D5-1635-44C8-BC8F-CDE48E0D56A7}"/>
    <hyperlink ref="C25" location="'36P119 CC'!A1" display="Batch 36P119 Control Chart" xr:uid="{6F0E7075-9915-4016-A30D-819F2567F296}"/>
    <hyperlink ref="C26" location="'37A124 CC'!A1" display="Batch 37A124 Control Chart" xr:uid="{AEB8D534-5130-4FBB-AA3D-68056997B2E1}"/>
    <hyperlink ref="C27" location="'38M618 CC'!A1" display="Batch 38M618 Control Chart" xr:uid="{CDB5BBA1-9B4D-4727-8C6A-303279996225}"/>
    <hyperlink ref="C28" location="'40D096 CC'!A1" display="Batch 40D096 Control Chart" xr:uid="{F8822239-1392-4A9F-B901-70816C55104F}"/>
    <hyperlink ref="C29" location="'4IL739 CC'!A1" display="Batch 4IL739 Control Chart" xr:uid="{02D020F5-7C5F-43C2-AA45-D625DE65B5B7}"/>
    <hyperlink ref="C30" location="'42V425 CC'!A1" display="Batch 42V425 Control Chart" xr:uid="{E69C33ED-F241-446A-9184-EC48796F87C2}"/>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5038A-3DD1-4948-9EED-21A88D3F217E}">
  <dimension ref="A1:F52"/>
  <sheetViews>
    <sheetView showGridLines="0" workbookViewId="0">
      <selection activeCell="E34" sqref="E34"/>
    </sheetView>
  </sheetViews>
  <sheetFormatPr defaultColWidth="8.77734375" defaultRowHeight="14.4" x14ac:dyDescent="0.3"/>
  <cols>
    <col min="1" max="1" width="18.6640625" bestFit="1" customWidth="1"/>
    <col min="2" max="2" width="21.77734375" bestFit="1" customWidth="1"/>
    <col min="3" max="3" width="19.44140625" bestFit="1" customWidth="1"/>
    <col min="5" max="5" width="19.109375" bestFit="1" customWidth="1"/>
  </cols>
  <sheetData>
    <row r="1" spans="1:6" x14ac:dyDescent="0.3">
      <c r="B1" s="6" t="s">
        <v>89</v>
      </c>
      <c r="D1" s="43" t="s">
        <v>90</v>
      </c>
    </row>
    <row r="3" spans="1:6" ht="15" thickBot="1" x14ac:dyDescent="0.35"/>
    <row r="4" spans="1:6" ht="15" thickBot="1" x14ac:dyDescent="0.35">
      <c r="A4" s="81" t="s">
        <v>1</v>
      </c>
      <c r="B4" s="99" t="s">
        <v>61</v>
      </c>
      <c r="C4" s="82" t="s">
        <v>62</v>
      </c>
      <c r="E4" s="86" t="s">
        <v>63</v>
      </c>
      <c r="F4" s="87">
        <f>COUNT(C:C)</f>
        <v>48</v>
      </c>
    </row>
    <row r="5" spans="1:6" x14ac:dyDescent="0.3">
      <c r="A5" s="104" t="s">
        <v>15</v>
      </c>
      <c r="B5" s="16">
        <v>1853</v>
      </c>
      <c r="C5" s="95">
        <v>53.012999999999998</v>
      </c>
      <c r="E5" s="88" t="s">
        <v>2</v>
      </c>
      <c r="F5" s="103">
        <f>AVERAGE(C5:C52)</f>
        <v>53.057166666666681</v>
      </c>
    </row>
    <row r="6" spans="1:6" x14ac:dyDescent="0.3">
      <c r="A6" s="104" t="s">
        <v>15</v>
      </c>
      <c r="B6" s="16">
        <v>1856</v>
      </c>
      <c r="C6" s="95">
        <v>53.067999999999998</v>
      </c>
      <c r="E6" s="88" t="s">
        <v>3</v>
      </c>
      <c r="F6" s="103">
        <f>_xlfn.STDEV.S(C5:C52)</f>
        <v>0.26747959423726758</v>
      </c>
    </row>
    <row r="7" spans="1:6" x14ac:dyDescent="0.3">
      <c r="A7" s="104" t="s">
        <v>15</v>
      </c>
      <c r="B7" s="16">
        <v>1863</v>
      </c>
      <c r="C7" s="95">
        <v>53.807000000000002</v>
      </c>
      <c r="E7" s="88" t="s">
        <v>77</v>
      </c>
      <c r="F7" s="89">
        <f>COUNTIF(C5:C52,"&gt;55.7")</f>
        <v>0</v>
      </c>
    </row>
    <row r="8" spans="1:6" x14ac:dyDescent="0.3">
      <c r="A8" s="104" t="s">
        <v>15</v>
      </c>
      <c r="B8" s="16">
        <v>1866</v>
      </c>
      <c r="C8" s="95">
        <v>52.774000000000001</v>
      </c>
    </row>
    <row r="9" spans="1:6" x14ac:dyDescent="0.3">
      <c r="A9" s="104" t="s">
        <v>15</v>
      </c>
      <c r="B9" s="16">
        <v>1868</v>
      </c>
      <c r="C9" s="95">
        <v>52.936</v>
      </c>
    </row>
    <row r="10" spans="1:6" x14ac:dyDescent="0.3">
      <c r="A10" s="104" t="s">
        <v>15</v>
      </c>
      <c r="B10" s="16">
        <v>1869</v>
      </c>
      <c r="C10" s="95">
        <v>52.988</v>
      </c>
    </row>
    <row r="11" spans="1:6" x14ac:dyDescent="0.3">
      <c r="A11" s="104" t="s">
        <v>15</v>
      </c>
      <c r="B11" s="16">
        <v>1872</v>
      </c>
      <c r="C11" s="95">
        <v>54.106999999999999</v>
      </c>
    </row>
    <row r="12" spans="1:6" x14ac:dyDescent="0.3">
      <c r="A12" s="104" t="s">
        <v>15</v>
      </c>
      <c r="B12" s="16">
        <v>1874</v>
      </c>
      <c r="C12" s="95">
        <v>52.826000000000001</v>
      </c>
    </row>
    <row r="13" spans="1:6" x14ac:dyDescent="0.3">
      <c r="A13" s="104" t="s">
        <v>15</v>
      </c>
      <c r="B13" s="16">
        <v>1875</v>
      </c>
      <c r="C13" s="95">
        <v>52.81</v>
      </c>
    </row>
    <row r="14" spans="1:6" x14ac:dyDescent="0.3">
      <c r="A14" s="104" t="s">
        <v>15</v>
      </c>
      <c r="B14" s="16">
        <v>1879</v>
      </c>
      <c r="C14" s="95">
        <v>52.887</v>
      </c>
    </row>
    <row r="15" spans="1:6" x14ac:dyDescent="0.3">
      <c r="A15" s="104" t="s">
        <v>15</v>
      </c>
      <c r="B15" s="16">
        <v>1880</v>
      </c>
      <c r="C15" s="95">
        <v>53.26</v>
      </c>
    </row>
    <row r="16" spans="1:6" x14ac:dyDescent="0.3">
      <c r="A16" s="104" t="s">
        <v>15</v>
      </c>
      <c r="B16" s="16">
        <v>1883</v>
      </c>
      <c r="C16" s="95">
        <v>52.854999999999997</v>
      </c>
    </row>
    <row r="17" spans="1:3" x14ac:dyDescent="0.3">
      <c r="A17" s="104" t="s">
        <v>15</v>
      </c>
      <c r="B17" s="16">
        <v>1886</v>
      </c>
      <c r="C17" s="95">
        <v>53.085000000000001</v>
      </c>
    </row>
    <row r="18" spans="1:3" x14ac:dyDescent="0.3">
      <c r="A18" s="104" t="s">
        <v>15</v>
      </c>
      <c r="B18" s="16">
        <v>1889</v>
      </c>
      <c r="C18" s="95">
        <v>53.155000000000001</v>
      </c>
    </row>
    <row r="19" spans="1:3" x14ac:dyDescent="0.3">
      <c r="A19" s="104" t="s">
        <v>15</v>
      </c>
      <c r="B19" s="16">
        <v>1891</v>
      </c>
      <c r="C19" s="95">
        <v>53.033000000000001</v>
      </c>
    </row>
    <row r="20" spans="1:3" x14ac:dyDescent="0.3">
      <c r="A20" s="104" t="s">
        <v>15</v>
      </c>
      <c r="B20" s="16">
        <v>1898</v>
      </c>
      <c r="C20" s="95">
        <v>53.34</v>
      </c>
    </row>
    <row r="21" spans="1:3" x14ac:dyDescent="0.3">
      <c r="A21" s="104" t="s">
        <v>15</v>
      </c>
      <c r="B21" s="16">
        <v>1899</v>
      </c>
      <c r="C21" s="95">
        <v>52.902000000000001</v>
      </c>
    </row>
    <row r="22" spans="1:3" x14ac:dyDescent="0.3">
      <c r="A22" s="104" t="s">
        <v>15</v>
      </c>
      <c r="B22" s="16">
        <v>1907</v>
      </c>
      <c r="C22" s="95">
        <v>53.066000000000003</v>
      </c>
    </row>
    <row r="23" spans="1:3" x14ac:dyDescent="0.3">
      <c r="A23" s="104" t="s">
        <v>15</v>
      </c>
      <c r="B23" s="16">
        <v>1914</v>
      </c>
      <c r="C23" s="95">
        <v>53.396999999999998</v>
      </c>
    </row>
    <row r="24" spans="1:3" x14ac:dyDescent="0.3">
      <c r="A24" s="104" t="s">
        <v>15</v>
      </c>
      <c r="B24" s="16">
        <v>1921</v>
      </c>
      <c r="C24" s="95">
        <v>53.262999999999998</v>
      </c>
    </row>
    <row r="25" spans="1:3" x14ac:dyDescent="0.3">
      <c r="A25" s="104" t="s">
        <v>15</v>
      </c>
      <c r="B25" s="16">
        <v>1925</v>
      </c>
      <c r="C25" s="95">
        <v>53.305</v>
      </c>
    </row>
    <row r="26" spans="1:3" x14ac:dyDescent="0.3">
      <c r="A26" s="104" t="s">
        <v>15</v>
      </c>
      <c r="B26" s="16">
        <v>1929</v>
      </c>
      <c r="C26" s="95">
        <v>52.765999999999998</v>
      </c>
    </row>
    <row r="27" spans="1:3" x14ac:dyDescent="0.3">
      <c r="A27" s="104" t="s">
        <v>15</v>
      </c>
      <c r="B27" s="16">
        <v>1940</v>
      </c>
      <c r="C27" s="95">
        <v>53.033000000000001</v>
      </c>
    </row>
    <row r="28" spans="1:3" x14ac:dyDescent="0.3">
      <c r="A28" s="104" t="s">
        <v>15</v>
      </c>
      <c r="B28" s="16">
        <v>1942</v>
      </c>
      <c r="C28" s="95">
        <v>53.247</v>
      </c>
    </row>
    <row r="29" spans="1:3" x14ac:dyDescent="0.3">
      <c r="A29" s="104" t="s">
        <v>15</v>
      </c>
      <c r="B29" s="16">
        <v>1947</v>
      </c>
      <c r="C29" s="95">
        <v>53.110999999999997</v>
      </c>
    </row>
    <row r="30" spans="1:3" x14ac:dyDescent="0.3">
      <c r="A30" s="104" t="s">
        <v>15</v>
      </c>
      <c r="B30" s="16">
        <v>1959</v>
      </c>
      <c r="C30" s="95">
        <v>53.168999999999997</v>
      </c>
    </row>
    <row r="31" spans="1:3" x14ac:dyDescent="0.3">
      <c r="A31" s="104" t="s">
        <v>15</v>
      </c>
      <c r="B31" s="16">
        <v>1961</v>
      </c>
      <c r="C31" s="95">
        <v>52.795000000000002</v>
      </c>
    </row>
    <row r="32" spans="1:3" x14ac:dyDescent="0.3">
      <c r="A32" s="104" t="s">
        <v>15</v>
      </c>
      <c r="B32" s="16">
        <v>1969</v>
      </c>
      <c r="C32" s="95">
        <v>52.887</v>
      </c>
    </row>
    <row r="33" spans="1:3" x14ac:dyDescent="0.3">
      <c r="A33" s="104" t="s">
        <v>15</v>
      </c>
      <c r="B33" s="16">
        <v>1970</v>
      </c>
      <c r="C33" s="95">
        <v>53.088000000000001</v>
      </c>
    </row>
    <row r="34" spans="1:3" x14ac:dyDescent="0.3">
      <c r="A34" s="104" t="s">
        <v>15</v>
      </c>
      <c r="B34" s="16">
        <v>1975</v>
      </c>
      <c r="C34" s="95">
        <v>53.191000000000003</v>
      </c>
    </row>
    <row r="35" spans="1:3" x14ac:dyDescent="0.3">
      <c r="A35" s="104" t="s">
        <v>15</v>
      </c>
      <c r="B35" s="16">
        <v>1977</v>
      </c>
      <c r="C35" s="95">
        <v>53.064</v>
      </c>
    </row>
    <row r="36" spans="1:3" x14ac:dyDescent="0.3">
      <c r="A36" s="104" t="s">
        <v>15</v>
      </c>
      <c r="B36" s="16">
        <v>1981</v>
      </c>
      <c r="C36" s="95">
        <v>53.177</v>
      </c>
    </row>
    <row r="37" spans="1:3" x14ac:dyDescent="0.3">
      <c r="A37" s="104" t="s">
        <v>15</v>
      </c>
      <c r="B37" s="16">
        <v>1982</v>
      </c>
      <c r="C37" s="95">
        <v>52.743000000000002</v>
      </c>
    </row>
    <row r="38" spans="1:3" x14ac:dyDescent="0.3">
      <c r="A38" s="104" t="s">
        <v>15</v>
      </c>
      <c r="B38" s="16">
        <v>1985</v>
      </c>
      <c r="C38" s="95">
        <v>52.728000000000002</v>
      </c>
    </row>
    <row r="39" spans="1:3" x14ac:dyDescent="0.3">
      <c r="A39" s="104" t="s">
        <v>15</v>
      </c>
      <c r="B39" s="16">
        <v>1986</v>
      </c>
      <c r="C39" s="95">
        <v>53.081000000000003</v>
      </c>
    </row>
    <row r="40" spans="1:3" x14ac:dyDescent="0.3">
      <c r="A40" s="104" t="s">
        <v>15</v>
      </c>
      <c r="B40" s="16">
        <v>1991</v>
      </c>
      <c r="C40" s="95">
        <v>52.798999999999999</v>
      </c>
    </row>
    <row r="41" spans="1:3" x14ac:dyDescent="0.3">
      <c r="A41" s="104" t="s">
        <v>15</v>
      </c>
      <c r="B41" s="16">
        <v>1992</v>
      </c>
      <c r="C41" s="95">
        <v>53.100999999999999</v>
      </c>
    </row>
    <row r="42" spans="1:3" x14ac:dyDescent="0.3">
      <c r="A42" s="104" t="s">
        <v>15</v>
      </c>
      <c r="B42" s="16">
        <v>1993</v>
      </c>
      <c r="C42" s="95">
        <v>52.930999999999997</v>
      </c>
    </row>
    <row r="43" spans="1:3" x14ac:dyDescent="0.3">
      <c r="A43" s="104" t="s">
        <v>15</v>
      </c>
      <c r="B43" s="16">
        <v>1995</v>
      </c>
      <c r="C43" s="95">
        <v>52.92</v>
      </c>
    </row>
    <row r="44" spans="1:3" x14ac:dyDescent="0.3">
      <c r="A44" s="104" t="s">
        <v>15</v>
      </c>
      <c r="B44" s="16">
        <v>1996</v>
      </c>
      <c r="C44" s="95">
        <v>53.198</v>
      </c>
    </row>
    <row r="45" spans="1:3" x14ac:dyDescent="0.3">
      <c r="A45" s="104" t="s">
        <v>15</v>
      </c>
      <c r="B45" s="16">
        <v>2008</v>
      </c>
      <c r="C45" s="95">
        <v>53.197000000000003</v>
      </c>
    </row>
    <row r="46" spans="1:3" x14ac:dyDescent="0.3">
      <c r="A46" s="104" t="s">
        <v>15</v>
      </c>
      <c r="B46" s="16">
        <v>2033</v>
      </c>
      <c r="C46" s="95">
        <v>53.313000000000002</v>
      </c>
    </row>
    <row r="47" spans="1:3" x14ac:dyDescent="0.3">
      <c r="A47" s="104" t="s">
        <v>15</v>
      </c>
      <c r="B47" s="16">
        <v>2038</v>
      </c>
      <c r="C47" s="95">
        <v>52.756</v>
      </c>
    </row>
    <row r="48" spans="1:3" x14ac:dyDescent="0.3">
      <c r="A48" s="104" t="s">
        <v>15</v>
      </c>
      <c r="B48" s="16">
        <v>2044</v>
      </c>
      <c r="C48" s="95">
        <v>53.064999999999998</v>
      </c>
    </row>
    <row r="49" spans="1:3" x14ac:dyDescent="0.3">
      <c r="A49" s="104" t="s">
        <v>15</v>
      </c>
      <c r="B49" s="16">
        <v>2049</v>
      </c>
      <c r="C49" s="95">
        <v>53.064</v>
      </c>
    </row>
    <row r="50" spans="1:3" x14ac:dyDescent="0.3">
      <c r="A50" s="104" t="s">
        <v>15</v>
      </c>
      <c r="B50" s="16">
        <v>2052</v>
      </c>
      <c r="C50" s="95">
        <v>52.944000000000003</v>
      </c>
    </row>
    <row r="51" spans="1:3" x14ac:dyDescent="0.3">
      <c r="A51" s="104" t="s">
        <v>15</v>
      </c>
      <c r="B51" s="16">
        <v>2054</v>
      </c>
      <c r="C51" s="95">
        <v>52.923000000000002</v>
      </c>
    </row>
    <row r="52" spans="1:3" ht="15" thickBot="1" x14ac:dyDescent="0.35">
      <c r="A52" s="107" t="s">
        <v>15</v>
      </c>
      <c r="B52" s="102">
        <v>2055</v>
      </c>
      <c r="C52" s="98">
        <v>52.576000000000001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0F9ED-BFB4-48E5-9EEB-534A18055AED}">
  <dimension ref="A1:F42"/>
  <sheetViews>
    <sheetView showGridLines="0" workbookViewId="0">
      <selection activeCell="G36" sqref="G36"/>
    </sheetView>
  </sheetViews>
  <sheetFormatPr defaultColWidth="9.109375" defaultRowHeight="13.8" x14ac:dyDescent="0.25"/>
  <cols>
    <col min="1" max="1" width="18.6640625" style="3" bestFit="1" customWidth="1"/>
    <col min="2" max="2" width="19.33203125" style="3" customWidth="1"/>
    <col min="3" max="3" width="19.44140625" style="3" bestFit="1" customWidth="1"/>
    <col min="4" max="4" width="9.109375" style="3"/>
    <col min="5" max="5" width="18.44140625" style="3" bestFit="1" customWidth="1"/>
    <col min="6" max="16384" width="9.109375" style="3"/>
  </cols>
  <sheetData>
    <row r="1" spans="1:6" ht="14.4" x14ac:dyDescent="0.3">
      <c r="B1" s="6" t="s">
        <v>91</v>
      </c>
      <c r="C1"/>
      <c r="D1" s="43" t="s">
        <v>92</v>
      </c>
    </row>
    <row r="3" spans="1:6" ht="14.4" thickBot="1" x14ac:dyDescent="0.3"/>
    <row r="4" spans="1:6" ht="14.4" thickBot="1" x14ac:dyDescent="0.3">
      <c r="A4" s="81" t="s">
        <v>1</v>
      </c>
      <c r="B4" s="99" t="s">
        <v>61</v>
      </c>
      <c r="C4" s="82" t="s">
        <v>62</v>
      </c>
      <c r="E4" s="86" t="s">
        <v>63</v>
      </c>
      <c r="F4" s="87">
        <f>COUNT(C:C)</f>
        <v>38</v>
      </c>
    </row>
    <row r="5" spans="1:6" x14ac:dyDescent="0.25">
      <c r="A5" s="100" t="s">
        <v>17</v>
      </c>
      <c r="B5" s="16">
        <v>605</v>
      </c>
      <c r="C5" s="95">
        <v>53.149000000000001</v>
      </c>
      <c r="E5" s="88" t="s">
        <v>2</v>
      </c>
      <c r="F5" s="103">
        <f>AVERAGE(C5:C42)</f>
        <v>53.012</v>
      </c>
    </row>
    <row r="6" spans="1:6" x14ac:dyDescent="0.25">
      <c r="A6" s="100" t="s">
        <v>17</v>
      </c>
      <c r="B6" s="16">
        <v>620</v>
      </c>
      <c r="C6" s="95">
        <v>52.99</v>
      </c>
      <c r="E6" s="88" t="s">
        <v>3</v>
      </c>
      <c r="F6" s="103">
        <f>_xlfn.STDEV.S(C5:C42)</f>
        <v>0.20576685836159322</v>
      </c>
    </row>
    <row r="7" spans="1:6" x14ac:dyDescent="0.25">
      <c r="A7" s="100" t="s">
        <v>17</v>
      </c>
      <c r="B7" s="16">
        <v>621</v>
      </c>
      <c r="C7" s="95">
        <v>53.112000000000002</v>
      </c>
      <c r="E7" s="88" t="s">
        <v>77</v>
      </c>
      <c r="F7" s="89">
        <f>COUNTIF(C5:C42,"&gt;55.7")</f>
        <v>0</v>
      </c>
    </row>
    <row r="8" spans="1:6" ht="14.4" x14ac:dyDescent="0.3">
      <c r="A8" s="100" t="s">
        <v>17</v>
      </c>
      <c r="B8" s="16">
        <v>623</v>
      </c>
      <c r="C8" s="95">
        <v>52.776000000000003</v>
      </c>
      <c r="E8"/>
      <c r="F8"/>
    </row>
    <row r="9" spans="1:6" x14ac:dyDescent="0.25">
      <c r="A9" s="100" t="s">
        <v>17</v>
      </c>
      <c r="B9" s="16">
        <v>627</v>
      </c>
      <c r="C9" s="95">
        <v>52.722999999999999</v>
      </c>
    </row>
    <row r="10" spans="1:6" x14ac:dyDescent="0.25">
      <c r="A10" s="100" t="s">
        <v>17</v>
      </c>
      <c r="B10" s="16">
        <v>637</v>
      </c>
      <c r="C10" s="95">
        <v>53.027000000000001</v>
      </c>
    </row>
    <row r="11" spans="1:6" x14ac:dyDescent="0.25">
      <c r="A11" s="100" t="s">
        <v>17</v>
      </c>
      <c r="B11" s="16">
        <v>642</v>
      </c>
      <c r="C11" s="95">
        <v>52.933</v>
      </c>
    </row>
    <row r="12" spans="1:6" x14ac:dyDescent="0.25">
      <c r="A12" s="100" t="s">
        <v>17</v>
      </c>
      <c r="B12" s="16">
        <v>646</v>
      </c>
      <c r="C12" s="95">
        <v>53.356000000000002</v>
      </c>
    </row>
    <row r="13" spans="1:6" x14ac:dyDescent="0.25">
      <c r="A13" s="100" t="s">
        <v>17</v>
      </c>
      <c r="B13" s="16">
        <v>653</v>
      </c>
      <c r="C13" s="95">
        <v>53.360999999999997</v>
      </c>
    </row>
    <row r="14" spans="1:6" x14ac:dyDescent="0.25">
      <c r="A14" s="100" t="s">
        <v>17</v>
      </c>
      <c r="B14" s="16">
        <v>655</v>
      </c>
      <c r="C14" s="95">
        <v>52.993000000000002</v>
      </c>
    </row>
    <row r="15" spans="1:6" x14ac:dyDescent="0.25">
      <c r="A15" s="100" t="s">
        <v>17</v>
      </c>
      <c r="B15" s="16">
        <v>658</v>
      </c>
      <c r="C15" s="95">
        <v>52.844999999999999</v>
      </c>
    </row>
    <row r="16" spans="1:6" x14ac:dyDescent="0.25">
      <c r="A16" s="100" t="s">
        <v>17</v>
      </c>
      <c r="B16" s="16">
        <v>660</v>
      </c>
      <c r="C16" s="95">
        <v>52.86</v>
      </c>
    </row>
    <row r="17" spans="1:3" x14ac:dyDescent="0.25">
      <c r="A17" s="100" t="s">
        <v>17</v>
      </c>
      <c r="B17" s="16">
        <v>663</v>
      </c>
      <c r="C17" s="95">
        <v>53.32</v>
      </c>
    </row>
    <row r="18" spans="1:3" x14ac:dyDescent="0.25">
      <c r="A18" s="100" t="s">
        <v>17</v>
      </c>
      <c r="B18" s="16">
        <v>665</v>
      </c>
      <c r="C18" s="95">
        <v>53.12</v>
      </c>
    </row>
    <row r="19" spans="1:3" x14ac:dyDescent="0.25">
      <c r="A19" s="100" t="s">
        <v>17</v>
      </c>
      <c r="B19" s="16">
        <v>666</v>
      </c>
      <c r="C19" s="95">
        <v>52.921999999999997</v>
      </c>
    </row>
    <row r="20" spans="1:3" x14ac:dyDescent="0.25">
      <c r="A20" s="100" t="s">
        <v>17</v>
      </c>
      <c r="B20" s="16">
        <v>667</v>
      </c>
      <c r="C20" s="95">
        <v>53.168999999999997</v>
      </c>
    </row>
    <row r="21" spans="1:3" x14ac:dyDescent="0.25">
      <c r="A21" s="100" t="s">
        <v>17</v>
      </c>
      <c r="B21" s="16">
        <v>673</v>
      </c>
      <c r="C21" s="95">
        <v>53.091000000000001</v>
      </c>
    </row>
    <row r="22" spans="1:3" x14ac:dyDescent="0.25">
      <c r="A22" s="100" t="s">
        <v>17</v>
      </c>
      <c r="B22" s="16">
        <v>678</v>
      </c>
      <c r="C22" s="95">
        <v>53.012999999999998</v>
      </c>
    </row>
    <row r="23" spans="1:3" x14ac:dyDescent="0.25">
      <c r="A23" s="100" t="s">
        <v>17</v>
      </c>
      <c r="B23" s="16">
        <v>683</v>
      </c>
      <c r="C23" s="95">
        <v>53.002000000000002</v>
      </c>
    </row>
    <row r="24" spans="1:3" x14ac:dyDescent="0.25">
      <c r="A24" s="100" t="s">
        <v>17</v>
      </c>
      <c r="B24" s="16">
        <v>691</v>
      </c>
      <c r="C24" s="95">
        <v>53.405999999999999</v>
      </c>
    </row>
    <row r="25" spans="1:3" x14ac:dyDescent="0.25">
      <c r="A25" s="100" t="s">
        <v>17</v>
      </c>
      <c r="B25" s="16">
        <v>692</v>
      </c>
      <c r="C25" s="95">
        <v>53.18</v>
      </c>
    </row>
    <row r="26" spans="1:3" x14ac:dyDescent="0.25">
      <c r="A26" s="100" t="s">
        <v>17</v>
      </c>
      <c r="B26" s="16">
        <v>698</v>
      </c>
      <c r="C26" s="95">
        <v>52.805</v>
      </c>
    </row>
    <row r="27" spans="1:3" x14ac:dyDescent="0.25">
      <c r="A27" s="100" t="s">
        <v>17</v>
      </c>
      <c r="B27" s="16">
        <v>708</v>
      </c>
      <c r="C27" s="95">
        <v>53.335999999999999</v>
      </c>
    </row>
    <row r="28" spans="1:3" x14ac:dyDescent="0.25">
      <c r="A28" s="100" t="s">
        <v>17</v>
      </c>
      <c r="B28" s="16">
        <v>723</v>
      </c>
      <c r="C28" s="95">
        <v>52.923999999999999</v>
      </c>
    </row>
    <row r="29" spans="1:3" x14ac:dyDescent="0.25">
      <c r="A29" s="100" t="s">
        <v>17</v>
      </c>
      <c r="B29" s="16">
        <v>727</v>
      </c>
      <c r="C29" s="95">
        <v>53.387</v>
      </c>
    </row>
    <row r="30" spans="1:3" x14ac:dyDescent="0.25">
      <c r="A30" s="100" t="s">
        <v>17</v>
      </c>
      <c r="B30" s="16">
        <v>728</v>
      </c>
      <c r="C30" s="95">
        <v>52.807000000000002</v>
      </c>
    </row>
    <row r="31" spans="1:3" x14ac:dyDescent="0.25">
      <c r="A31" s="100" t="s">
        <v>17</v>
      </c>
      <c r="B31" s="16">
        <v>729</v>
      </c>
      <c r="C31" s="95">
        <v>52.854999999999997</v>
      </c>
    </row>
    <row r="32" spans="1:3" x14ac:dyDescent="0.25">
      <c r="A32" s="100" t="s">
        <v>17</v>
      </c>
      <c r="B32" s="16">
        <v>734</v>
      </c>
      <c r="C32" s="95">
        <v>53.149000000000001</v>
      </c>
    </row>
    <row r="33" spans="1:3" x14ac:dyDescent="0.25">
      <c r="A33" s="100" t="s">
        <v>17</v>
      </c>
      <c r="B33" s="16">
        <v>736</v>
      </c>
      <c r="C33" s="95">
        <v>52.783000000000001</v>
      </c>
    </row>
    <row r="34" spans="1:3" x14ac:dyDescent="0.25">
      <c r="A34" s="100" t="s">
        <v>17</v>
      </c>
      <c r="B34" s="16">
        <v>737</v>
      </c>
      <c r="C34" s="95">
        <v>52.895000000000003</v>
      </c>
    </row>
    <row r="35" spans="1:3" x14ac:dyDescent="0.25">
      <c r="A35" s="100" t="s">
        <v>17</v>
      </c>
      <c r="B35" s="16">
        <v>738</v>
      </c>
      <c r="C35" s="95">
        <v>52.604999999999997</v>
      </c>
    </row>
    <row r="36" spans="1:3" x14ac:dyDescent="0.25">
      <c r="A36" s="100" t="s">
        <v>17</v>
      </c>
      <c r="B36" s="16">
        <v>746</v>
      </c>
      <c r="C36" s="95">
        <v>52.915999999999997</v>
      </c>
    </row>
    <row r="37" spans="1:3" x14ac:dyDescent="0.25">
      <c r="A37" s="100" t="s">
        <v>17</v>
      </c>
      <c r="B37" s="16">
        <v>749</v>
      </c>
      <c r="C37" s="95">
        <v>52.908000000000001</v>
      </c>
    </row>
    <row r="38" spans="1:3" x14ac:dyDescent="0.25">
      <c r="A38" s="100" t="s">
        <v>17</v>
      </c>
      <c r="B38" s="16">
        <v>756</v>
      </c>
      <c r="C38" s="95">
        <v>53.003999999999998</v>
      </c>
    </row>
    <row r="39" spans="1:3" x14ac:dyDescent="0.25">
      <c r="A39" s="100" t="s">
        <v>17</v>
      </c>
      <c r="B39" s="16">
        <v>761</v>
      </c>
      <c r="C39" s="95">
        <v>52.914000000000001</v>
      </c>
    </row>
    <row r="40" spans="1:3" x14ac:dyDescent="0.25">
      <c r="A40" s="100" t="s">
        <v>17</v>
      </c>
      <c r="B40" s="16">
        <v>765</v>
      </c>
      <c r="C40" s="95">
        <v>53.017000000000003</v>
      </c>
    </row>
    <row r="41" spans="1:3" x14ac:dyDescent="0.25">
      <c r="A41" s="100" t="s">
        <v>17</v>
      </c>
      <c r="B41" s="16">
        <v>769</v>
      </c>
      <c r="C41" s="95">
        <v>53.128999999999998</v>
      </c>
    </row>
    <row r="42" spans="1:3" ht="14.4" thickBot="1" x14ac:dyDescent="0.3">
      <c r="A42" s="101" t="s">
        <v>17</v>
      </c>
      <c r="B42" s="102">
        <v>773</v>
      </c>
      <c r="C42" s="98">
        <v>52.673999999999999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C1E17-DFA8-41D3-8791-A9D77FA67BC9}">
  <dimension ref="A1:F40"/>
  <sheetViews>
    <sheetView showGridLines="0" workbookViewId="0">
      <selection activeCell="F34" sqref="F34"/>
    </sheetView>
  </sheetViews>
  <sheetFormatPr defaultColWidth="8.77734375" defaultRowHeight="14.4" x14ac:dyDescent="0.3"/>
  <cols>
    <col min="1" max="1" width="18.6640625" bestFit="1" customWidth="1"/>
    <col min="2" max="2" width="21.77734375" bestFit="1" customWidth="1"/>
    <col min="3" max="3" width="19.44140625" bestFit="1" customWidth="1"/>
    <col min="5" max="5" width="19.109375" bestFit="1" customWidth="1"/>
  </cols>
  <sheetData>
    <row r="1" spans="1:6" x14ac:dyDescent="0.3">
      <c r="B1" s="6" t="s">
        <v>91</v>
      </c>
      <c r="D1" s="43" t="s">
        <v>92</v>
      </c>
    </row>
    <row r="3" spans="1:6" ht="15" thickBot="1" x14ac:dyDescent="0.35"/>
    <row r="4" spans="1:6" ht="15" thickBot="1" x14ac:dyDescent="0.35">
      <c r="A4" s="81" t="s">
        <v>1</v>
      </c>
      <c r="B4" s="99" t="s">
        <v>61</v>
      </c>
      <c r="C4" s="82" t="s">
        <v>62</v>
      </c>
      <c r="E4" s="86" t="s">
        <v>63</v>
      </c>
      <c r="F4" s="87">
        <f>COUNT(C:C)</f>
        <v>36</v>
      </c>
    </row>
    <row r="5" spans="1:6" x14ac:dyDescent="0.3">
      <c r="A5" s="104" t="s">
        <v>18</v>
      </c>
      <c r="B5" s="16">
        <v>1492</v>
      </c>
      <c r="C5" s="95">
        <v>52.734000000000002</v>
      </c>
      <c r="E5" s="88" t="s">
        <v>2</v>
      </c>
      <c r="F5" s="103">
        <f>AVERAGE(C5:C40)</f>
        <v>53.023749999999986</v>
      </c>
    </row>
    <row r="6" spans="1:6" x14ac:dyDescent="0.3">
      <c r="A6" s="104" t="s">
        <v>18</v>
      </c>
      <c r="B6" s="16">
        <v>1493</v>
      </c>
      <c r="C6" s="95">
        <v>52.987000000000002</v>
      </c>
      <c r="E6" s="88" t="s">
        <v>3</v>
      </c>
      <c r="F6" s="103">
        <f>_xlfn.STDEV.S(C5:C40)</f>
        <v>0.26822404014980733</v>
      </c>
    </row>
    <row r="7" spans="1:6" x14ac:dyDescent="0.3">
      <c r="A7" s="104" t="s">
        <v>18</v>
      </c>
      <c r="B7" s="16">
        <v>1494</v>
      </c>
      <c r="C7" s="95">
        <v>53.142000000000003</v>
      </c>
      <c r="E7" s="88" t="s">
        <v>77</v>
      </c>
      <c r="F7" s="89">
        <f>COUNTIF(C5:C40,"&gt;55.7")</f>
        <v>0</v>
      </c>
    </row>
    <row r="8" spans="1:6" x14ac:dyDescent="0.3">
      <c r="A8" s="104" t="s">
        <v>18</v>
      </c>
      <c r="B8" s="16">
        <v>1496</v>
      </c>
      <c r="C8" s="95">
        <v>53.396999999999998</v>
      </c>
    </row>
    <row r="9" spans="1:6" x14ac:dyDescent="0.3">
      <c r="A9" s="104" t="s">
        <v>18</v>
      </c>
      <c r="B9" s="16">
        <v>1499</v>
      </c>
      <c r="C9" s="95">
        <v>52.889000000000003</v>
      </c>
    </row>
    <row r="10" spans="1:6" x14ac:dyDescent="0.3">
      <c r="A10" s="104" t="s">
        <v>18</v>
      </c>
      <c r="B10" s="16">
        <v>1500</v>
      </c>
      <c r="C10" s="95">
        <v>52.817</v>
      </c>
    </row>
    <row r="11" spans="1:6" x14ac:dyDescent="0.3">
      <c r="A11" s="104" t="s">
        <v>18</v>
      </c>
      <c r="B11" s="16">
        <v>1504</v>
      </c>
      <c r="C11" s="95">
        <v>52.929000000000002</v>
      </c>
    </row>
    <row r="12" spans="1:6" x14ac:dyDescent="0.3">
      <c r="A12" s="104" t="s">
        <v>18</v>
      </c>
      <c r="B12" s="16">
        <v>1508</v>
      </c>
      <c r="C12" s="95">
        <v>53.29</v>
      </c>
    </row>
    <row r="13" spans="1:6" x14ac:dyDescent="0.3">
      <c r="A13" s="104" t="s">
        <v>18</v>
      </c>
      <c r="B13" s="16">
        <v>1517</v>
      </c>
      <c r="C13" s="95">
        <v>53.283000000000001</v>
      </c>
    </row>
    <row r="14" spans="1:6" x14ac:dyDescent="0.3">
      <c r="A14" s="104" t="s">
        <v>18</v>
      </c>
      <c r="B14" s="16">
        <v>1524</v>
      </c>
      <c r="C14" s="95">
        <v>53.540999999999997</v>
      </c>
    </row>
    <row r="15" spans="1:6" x14ac:dyDescent="0.3">
      <c r="A15" s="104" t="s">
        <v>18</v>
      </c>
      <c r="B15" s="16">
        <v>1526</v>
      </c>
      <c r="C15" s="95">
        <v>52.97</v>
      </c>
    </row>
    <row r="16" spans="1:6" x14ac:dyDescent="0.3">
      <c r="A16" s="104" t="s">
        <v>18</v>
      </c>
      <c r="B16" s="16">
        <v>1530</v>
      </c>
      <c r="C16" s="95">
        <v>52.512</v>
      </c>
    </row>
    <row r="17" spans="1:3" x14ac:dyDescent="0.3">
      <c r="A17" s="104" t="s">
        <v>18</v>
      </c>
      <c r="B17" s="16">
        <v>1540</v>
      </c>
      <c r="C17" s="95">
        <v>52.62</v>
      </c>
    </row>
    <row r="18" spans="1:3" x14ac:dyDescent="0.3">
      <c r="A18" s="104" t="s">
        <v>18</v>
      </c>
      <c r="B18" s="16">
        <v>1554</v>
      </c>
      <c r="C18" s="95">
        <v>53.5</v>
      </c>
    </row>
    <row r="19" spans="1:3" x14ac:dyDescent="0.3">
      <c r="A19" s="104" t="s">
        <v>18</v>
      </c>
      <c r="B19" s="16">
        <v>1556</v>
      </c>
      <c r="C19" s="95">
        <v>52.784999999999997</v>
      </c>
    </row>
    <row r="20" spans="1:3" x14ac:dyDescent="0.3">
      <c r="A20" s="104" t="s">
        <v>18</v>
      </c>
      <c r="B20" s="16">
        <v>1561</v>
      </c>
      <c r="C20" s="95">
        <v>53.226999999999997</v>
      </c>
    </row>
    <row r="21" spans="1:3" x14ac:dyDescent="0.3">
      <c r="A21" s="104" t="s">
        <v>18</v>
      </c>
      <c r="B21" s="16">
        <v>1569</v>
      </c>
      <c r="C21" s="95">
        <v>52.905000000000001</v>
      </c>
    </row>
    <row r="22" spans="1:3" x14ac:dyDescent="0.3">
      <c r="A22" s="104" t="s">
        <v>18</v>
      </c>
      <c r="B22" s="16">
        <v>1573</v>
      </c>
      <c r="C22" s="95">
        <v>52.85</v>
      </c>
    </row>
    <row r="23" spans="1:3" x14ac:dyDescent="0.3">
      <c r="A23" s="104" t="s">
        <v>18</v>
      </c>
      <c r="B23" s="16">
        <v>1576</v>
      </c>
      <c r="C23" s="95">
        <v>53.304000000000002</v>
      </c>
    </row>
    <row r="24" spans="1:3" x14ac:dyDescent="0.3">
      <c r="A24" s="104" t="s">
        <v>18</v>
      </c>
      <c r="B24" s="16">
        <v>1579</v>
      </c>
      <c r="C24" s="95">
        <v>52.932000000000002</v>
      </c>
    </row>
    <row r="25" spans="1:3" x14ac:dyDescent="0.3">
      <c r="A25" s="104" t="s">
        <v>18</v>
      </c>
      <c r="B25" s="16">
        <v>1583</v>
      </c>
      <c r="C25" s="95">
        <v>53.177</v>
      </c>
    </row>
    <row r="26" spans="1:3" x14ac:dyDescent="0.3">
      <c r="A26" s="104" t="s">
        <v>18</v>
      </c>
      <c r="B26" s="16">
        <v>1588</v>
      </c>
      <c r="C26" s="95">
        <v>53.232999999999997</v>
      </c>
    </row>
    <row r="27" spans="1:3" x14ac:dyDescent="0.3">
      <c r="A27" s="104" t="s">
        <v>18</v>
      </c>
      <c r="B27" s="16">
        <v>1589</v>
      </c>
      <c r="C27" s="95">
        <v>52.77</v>
      </c>
    </row>
    <row r="28" spans="1:3" x14ac:dyDescent="0.3">
      <c r="A28" s="104" t="s">
        <v>18</v>
      </c>
      <c r="B28" s="16">
        <v>1592</v>
      </c>
      <c r="C28" s="95">
        <v>53.058</v>
      </c>
    </row>
    <row r="29" spans="1:3" x14ac:dyDescent="0.3">
      <c r="A29" s="104" t="s">
        <v>18</v>
      </c>
      <c r="B29" s="16">
        <v>1599</v>
      </c>
      <c r="C29" s="95">
        <v>52.728000000000002</v>
      </c>
    </row>
    <row r="30" spans="1:3" x14ac:dyDescent="0.3">
      <c r="A30" s="104" t="s">
        <v>18</v>
      </c>
      <c r="B30" s="16">
        <v>1600</v>
      </c>
      <c r="C30" s="95">
        <v>52.627000000000002</v>
      </c>
    </row>
    <row r="31" spans="1:3" x14ac:dyDescent="0.3">
      <c r="A31" s="104" t="s">
        <v>18</v>
      </c>
      <c r="B31" s="16">
        <v>1601</v>
      </c>
      <c r="C31" s="95">
        <v>53.28</v>
      </c>
    </row>
    <row r="32" spans="1:3" x14ac:dyDescent="0.3">
      <c r="A32" s="104" t="s">
        <v>18</v>
      </c>
      <c r="B32" s="16">
        <v>1603</v>
      </c>
      <c r="C32" s="95">
        <v>53.012999999999998</v>
      </c>
    </row>
    <row r="33" spans="1:3" x14ac:dyDescent="0.3">
      <c r="A33" s="104" t="s">
        <v>18</v>
      </c>
      <c r="B33" s="16">
        <v>1617</v>
      </c>
      <c r="C33" s="95">
        <v>53.365000000000002</v>
      </c>
    </row>
    <row r="34" spans="1:3" x14ac:dyDescent="0.3">
      <c r="A34" s="104" t="s">
        <v>18</v>
      </c>
      <c r="B34" s="16">
        <v>1626</v>
      </c>
      <c r="C34" s="95">
        <v>53.277999999999999</v>
      </c>
    </row>
    <row r="35" spans="1:3" x14ac:dyDescent="0.3">
      <c r="A35" s="104" t="s">
        <v>18</v>
      </c>
      <c r="B35" s="16">
        <v>1629</v>
      </c>
      <c r="C35" s="95">
        <v>52.576999999999998</v>
      </c>
    </row>
    <row r="36" spans="1:3" x14ac:dyDescent="0.3">
      <c r="A36" s="104" t="s">
        <v>18</v>
      </c>
      <c r="B36" s="16">
        <v>1638</v>
      </c>
      <c r="C36" s="95">
        <v>52.828000000000003</v>
      </c>
    </row>
    <row r="37" spans="1:3" x14ac:dyDescent="0.3">
      <c r="A37" s="104" t="s">
        <v>18</v>
      </c>
      <c r="B37" s="16">
        <v>1639</v>
      </c>
      <c r="C37" s="95">
        <v>52.969000000000001</v>
      </c>
    </row>
    <row r="38" spans="1:3" x14ac:dyDescent="0.3">
      <c r="A38" s="104" t="s">
        <v>18</v>
      </c>
      <c r="B38" s="16">
        <v>1643</v>
      </c>
      <c r="C38" s="95">
        <v>53.253999999999998</v>
      </c>
    </row>
    <row r="39" spans="1:3" x14ac:dyDescent="0.3">
      <c r="A39" s="104" t="s">
        <v>18</v>
      </c>
      <c r="B39" s="16">
        <v>1645</v>
      </c>
      <c r="C39" s="95">
        <v>53.024999999999999</v>
      </c>
    </row>
    <row r="40" spans="1:3" ht="15" thickBot="1" x14ac:dyDescent="0.35">
      <c r="A40" s="107" t="s">
        <v>18</v>
      </c>
      <c r="B40" s="102">
        <v>1649</v>
      </c>
      <c r="C40" s="98">
        <v>53.058999999999997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444A8-2D4E-4E32-82CF-241E7469630D}">
  <dimension ref="A1:K26"/>
  <sheetViews>
    <sheetView showGridLines="0" tabSelected="1" topLeftCell="A3" zoomScaleNormal="100" workbookViewId="0">
      <selection activeCell="D13" sqref="D13"/>
    </sheetView>
  </sheetViews>
  <sheetFormatPr defaultColWidth="8.77734375" defaultRowHeight="15.75" customHeight="1" x14ac:dyDescent="0.3"/>
  <cols>
    <col min="1" max="1" width="50.77734375" style="1" bestFit="1" customWidth="1"/>
    <col min="2" max="2" width="51.77734375" style="1" bestFit="1" customWidth="1"/>
    <col min="3" max="3" width="8.77734375" style="1"/>
    <col min="4" max="4" width="18.44140625" style="1" customWidth="1"/>
    <col min="5" max="5" width="10.44140625" style="1" bestFit="1" customWidth="1"/>
    <col min="6" max="6" width="20.44140625" style="1" customWidth="1"/>
    <col min="7" max="8" width="19" style="1" customWidth="1"/>
    <col min="9" max="9" width="14" style="1" customWidth="1"/>
    <col min="10" max="10" width="19.44140625" style="1" customWidth="1"/>
    <col min="11" max="11" width="19.109375" style="1" bestFit="1" customWidth="1"/>
    <col min="12" max="12" width="9.33203125" style="1" customWidth="1"/>
    <col min="13" max="13" width="12.6640625" style="1" bestFit="1" customWidth="1"/>
    <col min="14" max="14" width="15.44140625" style="1" bestFit="1" customWidth="1"/>
    <col min="15" max="15" width="12.6640625" style="1" bestFit="1" customWidth="1"/>
    <col min="16" max="16384" width="8.77734375" style="1"/>
  </cols>
  <sheetData>
    <row r="1" spans="1:11" ht="15.75" customHeight="1" x14ac:dyDescent="0.3">
      <c r="B1" s="6" t="s">
        <v>93</v>
      </c>
      <c r="C1" s="43" t="s">
        <v>111</v>
      </c>
    </row>
    <row r="2" spans="1:11" ht="15.75" customHeight="1" x14ac:dyDescent="0.3">
      <c r="C2" s="43" t="s">
        <v>108</v>
      </c>
    </row>
    <row r="3" spans="1:11" ht="15.75" customHeight="1" thickBot="1" x14ac:dyDescent="0.35"/>
    <row r="4" spans="1:11" ht="16.2" thickBot="1" x14ac:dyDescent="0.35">
      <c r="A4" s="182" t="s">
        <v>94</v>
      </c>
      <c r="B4" s="183"/>
      <c r="D4" s="194" t="s">
        <v>179</v>
      </c>
      <c r="E4" s="195"/>
      <c r="F4" s="196"/>
      <c r="H4" s="194" t="s">
        <v>180</v>
      </c>
      <c r="I4" s="195"/>
      <c r="J4" s="195"/>
      <c r="K4" s="196"/>
    </row>
    <row r="5" spans="1:11" ht="15.6" x14ac:dyDescent="0.3">
      <c r="A5" s="84" t="s">
        <v>0</v>
      </c>
      <c r="B5" s="116"/>
      <c r="D5" s="129" t="s">
        <v>1</v>
      </c>
      <c r="E5" s="130" t="s">
        <v>2</v>
      </c>
      <c r="F5" s="131" t="s">
        <v>3</v>
      </c>
      <c r="H5" s="129" t="s">
        <v>1</v>
      </c>
      <c r="I5" s="136" t="s">
        <v>4</v>
      </c>
      <c r="J5" s="130" t="s">
        <v>5</v>
      </c>
      <c r="K5" s="131" t="s">
        <v>6</v>
      </c>
    </row>
    <row r="6" spans="1:11" ht="15.6" x14ac:dyDescent="0.3">
      <c r="A6" s="121" t="s">
        <v>107</v>
      </c>
      <c r="B6" s="117">
        <v>0.1</v>
      </c>
      <c r="D6" s="129" t="s">
        <v>7</v>
      </c>
      <c r="E6" s="134">
        <f>'36H401'!F5</f>
        <v>53.585983870967766</v>
      </c>
      <c r="F6" s="135">
        <f>'36H401'!F6</f>
        <v>1.238136006352853</v>
      </c>
      <c r="H6" s="129" t="s">
        <v>7</v>
      </c>
      <c r="I6" s="137">
        <v>62</v>
      </c>
      <c r="J6" s="138">
        <v>53.28</v>
      </c>
      <c r="K6" s="131">
        <v>53.9</v>
      </c>
    </row>
    <row r="7" spans="1:11" ht="15.6" x14ac:dyDescent="0.3">
      <c r="A7" s="121" t="s">
        <v>95</v>
      </c>
      <c r="B7" s="112">
        <v>53</v>
      </c>
      <c r="D7" s="126" t="s">
        <v>9</v>
      </c>
      <c r="E7" s="125">
        <f>'36P119'!F5</f>
        <v>52.99038888888888</v>
      </c>
      <c r="F7" s="128">
        <f>'36P119'!F6</f>
        <v>0.22484375607622448</v>
      </c>
      <c r="H7" s="126" t="s">
        <v>9</v>
      </c>
      <c r="I7" s="139">
        <v>45</v>
      </c>
      <c r="J7" s="140">
        <v>52.92</v>
      </c>
      <c r="K7" s="127">
        <v>53.06</v>
      </c>
    </row>
    <row r="8" spans="1:11" ht="15.6" x14ac:dyDescent="0.3">
      <c r="A8" s="122" t="s">
        <v>106</v>
      </c>
      <c r="B8" s="118">
        <v>1124000</v>
      </c>
      <c r="D8" s="126" t="s">
        <v>11</v>
      </c>
      <c r="E8" s="125">
        <f>'37A124'!F5</f>
        <v>53.050600000000003</v>
      </c>
      <c r="F8" s="128">
        <f>'37A124'!F6</f>
        <v>0.33893765065935488</v>
      </c>
      <c r="H8" s="126" t="s">
        <v>11</v>
      </c>
      <c r="I8" s="139">
        <v>30</v>
      </c>
      <c r="J8" s="140">
        <v>52.92</v>
      </c>
      <c r="K8" s="127">
        <v>53.18</v>
      </c>
    </row>
    <row r="9" spans="1:11" ht="15.6" x14ac:dyDescent="0.3">
      <c r="A9" s="84" t="s">
        <v>96</v>
      </c>
      <c r="B9" s="119">
        <v>44562</v>
      </c>
      <c r="D9" s="126" t="s">
        <v>13</v>
      </c>
      <c r="E9" s="125">
        <f>'38M618'!F5</f>
        <v>53.074439393939429</v>
      </c>
      <c r="F9" s="128">
        <f>'38M618'!F6</f>
        <v>0.38756328034321896</v>
      </c>
      <c r="H9" s="126" t="s">
        <v>13</v>
      </c>
      <c r="I9" s="139">
        <v>66</v>
      </c>
      <c r="J9" s="140">
        <v>52.98</v>
      </c>
      <c r="K9" s="127">
        <v>53.08</v>
      </c>
    </row>
    <row r="10" spans="1:11" ht="15.6" x14ac:dyDescent="0.3">
      <c r="A10" s="123" t="s">
        <v>97</v>
      </c>
      <c r="B10" s="58">
        <v>7</v>
      </c>
      <c r="D10" s="126" t="s">
        <v>15</v>
      </c>
      <c r="E10" s="125">
        <f>'40D096'!F5</f>
        <v>53.057166666666681</v>
      </c>
      <c r="F10" s="128">
        <f>'40D096'!F6</f>
        <v>0.26747959423726758</v>
      </c>
      <c r="H10" s="126" t="s">
        <v>15</v>
      </c>
      <c r="I10" s="139">
        <v>48</v>
      </c>
      <c r="J10" s="140">
        <v>52.99</v>
      </c>
      <c r="K10" s="127">
        <v>53.15</v>
      </c>
    </row>
    <row r="11" spans="1:11" ht="15.6" x14ac:dyDescent="0.3">
      <c r="A11" s="84" t="s">
        <v>99</v>
      </c>
      <c r="B11" s="58">
        <v>36</v>
      </c>
      <c r="D11" s="126" t="s">
        <v>17</v>
      </c>
      <c r="E11" s="125">
        <f>'4IL739'!F5</f>
        <v>53.012</v>
      </c>
      <c r="F11" s="128">
        <f>'4IL739'!F6</f>
        <v>0.20576685836159322</v>
      </c>
      <c r="H11" s="126" t="s">
        <v>17</v>
      </c>
      <c r="I11" s="139">
        <v>38</v>
      </c>
      <c r="J11" s="140">
        <v>52.94</v>
      </c>
      <c r="K11" s="127">
        <v>53.08</v>
      </c>
    </row>
    <row r="12" spans="1:11" ht="15.6" x14ac:dyDescent="0.3">
      <c r="A12" s="84" t="s">
        <v>100</v>
      </c>
      <c r="B12" s="58">
        <f>B11-B10</f>
        <v>29</v>
      </c>
      <c r="D12" s="126" t="s">
        <v>18</v>
      </c>
      <c r="E12" s="125">
        <f>'42V425'!F5</f>
        <v>53.023749999999986</v>
      </c>
      <c r="F12" s="128">
        <f>'42V425'!F6</f>
        <v>0.26822404014980733</v>
      </c>
      <c r="H12" s="126" t="s">
        <v>18</v>
      </c>
      <c r="I12" s="139">
        <v>36</v>
      </c>
      <c r="J12" s="140">
        <v>52.94</v>
      </c>
      <c r="K12" s="127">
        <v>53.12</v>
      </c>
    </row>
    <row r="13" spans="1:11" ht="15.75" customHeight="1" thickBot="1" x14ac:dyDescent="0.35">
      <c r="A13" s="84" t="s">
        <v>98</v>
      </c>
      <c r="B13" s="118">
        <f>(B12*B8)/B11</f>
        <v>905444.4444444445</v>
      </c>
      <c r="D13" s="197" t="s">
        <v>181</v>
      </c>
      <c r="E13" s="132">
        <f>'TOTAL SAMPLE'!F5</f>
        <v>53.142721538461537</v>
      </c>
      <c r="F13" s="133">
        <f>'TOTAL SAMPLE'!F6</f>
        <v>0.63726111973024691</v>
      </c>
      <c r="H13" s="197" t="s">
        <v>181</v>
      </c>
      <c r="I13" s="141">
        <f>'TOTAL SAMPLE'!F4</f>
        <v>325</v>
      </c>
      <c r="J13" s="141">
        <v>53.03</v>
      </c>
      <c r="K13" s="142">
        <v>53.17</v>
      </c>
    </row>
    <row r="14" spans="1:11" ht="15.75" customHeight="1" x14ac:dyDescent="0.3">
      <c r="A14" s="84" t="s">
        <v>101</v>
      </c>
      <c r="B14" s="114">
        <v>13500000</v>
      </c>
    </row>
    <row r="15" spans="1:11" ht="15.75" customHeight="1" thickBot="1" x14ac:dyDescent="0.35">
      <c r="A15" s="84" t="s">
        <v>102</v>
      </c>
      <c r="B15" s="58">
        <f>13500000/10000000</f>
        <v>1.35</v>
      </c>
    </row>
    <row r="16" spans="1:11" ht="16.2" thickBot="1" x14ac:dyDescent="0.35">
      <c r="A16" s="124" t="s">
        <v>103</v>
      </c>
      <c r="B16" s="115">
        <f>4/62</f>
        <v>6.4516129032258063E-2</v>
      </c>
      <c r="H16" s="184" t="s">
        <v>109</v>
      </c>
      <c r="I16" s="185"/>
      <c r="J16" s="185"/>
      <c r="K16" s="186"/>
    </row>
    <row r="17" spans="1:11" ht="15.6" x14ac:dyDescent="0.3">
      <c r="A17" s="84" t="s">
        <v>104</v>
      </c>
      <c r="B17" s="114">
        <f>B13*B15</f>
        <v>1222350.0000000002</v>
      </c>
      <c r="D17" s="7"/>
      <c r="H17" s="73" t="s">
        <v>63</v>
      </c>
      <c r="I17" s="143" t="s">
        <v>8</v>
      </c>
      <c r="J17" s="144">
        <v>45</v>
      </c>
      <c r="K17" s="58"/>
    </row>
    <row r="18" spans="1:11" ht="16.2" thickBot="1" x14ac:dyDescent="0.35">
      <c r="A18" s="85" t="s">
        <v>105</v>
      </c>
      <c r="B18" s="120">
        <f>B13*B16</f>
        <v>58415.770609318999</v>
      </c>
      <c r="D18" s="7"/>
      <c r="H18" s="57" t="s">
        <v>2</v>
      </c>
      <c r="I18" s="113" t="s">
        <v>10</v>
      </c>
      <c r="J18" s="112">
        <v>52.99</v>
      </c>
      <c r="K18" s="58"/>
    </row>
    <row r="19" spans="1:11" ht="16.2" thickBot="1" x14ac:dyDescent="0.35">
      <c r="D19" s="7"/>
      <c r="H19" s="59" t="s">
        <v>110</v>
      </c>
      <c r="I19" s="146" t="s">
        <v>12</v>
      </c>
      <c r="J19" s="148">
        <v>0.22</v>
      </c>
      <c r="K19" s="58"/>
    </row>
    <row r="20" spans="1:11" ht="15.6" x14ac:dyDescent="0.3">
      <c r="D20" s="7"/>
      <c r="H20" s="57"/>
      <c r="I20" s="113" t="s">
        <v>14</v>
      </c>
      <c r="J20" s="145">
        <v>0.95</v>
      </c>
      <c r="K20" s="58"/>
    </row>
    <row r="21" spans="1:11" ht="16.2" thickBot="1" x14ac:dyDescent="0.35">
      <c r="D21" s="7"/>
      <c r="H21" s="57"/>
      <c r="I21" s="146" t="s">
        <v>16</v>
      </c>
      <c r="J21" s="147">
        <v>0.05</v>
      </c>
      <c r="K21" s="58"/>
    </row>
    <row r="22" spans="1:11" ht="16.2" thickBot="1" x14ac:dyDescent="0.35">
      <c r="D22" s="7"/>
      <c r="H22" s="57"/>
      <c r="I22" s="8"/>
      <c r="J22" s="8"/>
      <c r="K22" s="58"/>
    </row>
    <row r="23" spans="1:11" ht="15.75" customHeight="1" x14ac:dyDescent="0.3">
      <c r="B23" s="15"/>
      <c r="H23" s="57"/>
      <c r="I23" s="143" t="s">
        <v>19</v>
      </c>
      <c r="J23" s="144" t="s">
        <v>20</v>
      </c>
      <c r="K23" s="58"/>
    </row>
    <row r="24" spans="1:11" ht="15.75" customHeight="1" thickBot="1" x14ac:dyDescent="0.35">
      <c r="B24" s="15"/>
      <c r="H24" s="59"/>
      <c r="I24" s="149">
        <f>J18-_xlfn.CONFIDENCE.T(J21,J19,J17)</f>
        <v>52.923904682857128</v>
      </c>
      <c r="J24" s="150">
        <f>J18+_xlfn.CONFIDENCE.T(J21,J19,J17)</f>
        <v>53.056095317142876</v>
      </c>
      <c r="K24" s="61"/>
    </row>
    <row r="25" spans="1:11" ht="15.75" customHeight="1" x14ac:dyDescent="0.3">
      <c r="B25" s="13"/>
    </row>
    <row r="26" spans="1:11" ht="15.75" customHeight="1" x14ac:dyDescent="0.3">
      <c r="B26" s="14"/>
    </row>
  </sheetData>
  <mergeCells count="4">
    <mergeCell ref="A4:B4"/>
    <mergeCell ref="D4:F4"/>
    <mergeCell ref="H4:K4"/>
    <mergeCell ref="H16:K16"/>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12679-33BF-46D3-A8C9-9AD46A417746}">
  <dimension ref="A1:O326"/>
  <sheetViews>
    <sheetView showGridLines="0" topLeftCell="F1" workbookViewId="0">
      <selection activeCell="O24" sqref="O24"/>
    </sheetView>
  </sheetViews>
  <sheetFormatPr defaultColWidth="8.77734375" defaultRowHeight="14.4" x14ac:dyDescent="0.3"/>
  <cols>
    <col min="13" max="13" width="11.33203125" bestFit="1" customWidth="1"/>
  </cols>
  <sheetData>
    <row r="1" spans="1:15" ht="15" thickBot="1" x14ac:dyDescent="0.35">
      <c r="A1" s="151" t="s">
        <v>112</v>
      </c>
      <c r="B1" s="48" t="s">
        <v>113</v>
      </c>
      <c r="C1" s="48" t="s">
        <v>114</v>
      </c>
      <c r="D1" s="48" t="s">
        <v>115</v>
      </c>
      <c r="E1" s="48" t="s">
        <v>116</v>
      </c>
      <c r="F1" s="48" t="s">
        <v>117</v>
      </c>
      <c r="G1" s="48" t="s">
        <v>118</v>
      </c>
      <c r="H1" s="48" t="s">
        <v>119</v>
      </c>
      <c r="I1" s="48" t="s">
        <v>120</v>
      </c>
      <c r="J1" s="48" t="s">
        <v>72</v>
      </c>
      <c r="K1" s="48" t="s">
        <v>121</v>
      </c>
      <c r="L1" s="50" t="s">
        <v>49</v>
      </c>
    </row>
    <row r="2" spans="1:15" x14ac:dyDescent="0.3">
      <c r="A2" s="113">
        <v>2</v>
      </c>
      <c r="B2" s="8">
        <v>52.92</v>
      </c>
      <c r="C2" s="8">
        <f t="shared" ref="C2:C65" si="0">$N$2</f>
        <v>53.142721538461537</v>
      </c>
      <c r="D2" s="8">
        <f t="shared" ref="D2:D65" si="1">$N$2+($N$3*3)</f>
        <v>55.054504897652279</v>
      </c>
      <c r="E2" s="8">
        <f t="shared" ref="E2:E65" si="2">$N$2-($N$3*3)</f>
        <v>51.230938179270794</v>
      </c>
      <c r="F2" s="8">
        <f>$N$2+($N$3*2)</f>
        <v>54.417243777922032</v>
      </c>
      <c r="G2" s="8">
        <f>$N$2-($N$3*2)</f>
        <v>51.868199299001041</v>
      </c>
      <c r="H2" s="8">
        <f>$N$2+($N$3*1)</f>
        <v>53.779982658191784</v>
      </c>
      <c r="I2" s="8">
        <f>$N$2-($N$3*1)</f>
        <v>52.505460418731289</v>
      </c>
      <c r="J2" s="8">
        <f>$N$26</f>
        <v>55.7</v>
      </c>
      <c r="K2" s="8" t="s">
        <v>122</v>
      </c>
      <c r="L2" s="110"/>
      <c r="M2" s="83" t="s">
        <v>2</v>
      </c>
      <c r="N2" s="76">
        <f>AVERAGE(B2:B1048576)</f>
        <v>53.142721538461537</v>
      </c>
    </row>
    <row r="3" spans="1:15" x14ac:dyDescent="0.3">
      <c r="A3" s="113">
        <v>3</v>
      </c>
      <c r="B3" s="8">
        <v>55.08</v>
      </c>
      <c r="C3" s="8">
        <f t="shared" si="0"/>
        <v>53.142721538461537</v>
      </c>
      <c r="D3" s="8">
        <f t="shared" si="1"/>
        <v>55.054504897652279</v>
      </c>
      <c r="E3" s="8">
        <f t="shared" si="2"/>
        <v>51.230938179270794</v>
      </c>
      <c r="F3" s="8">
        <f t="shared" ref="F3:F66" si="3">$N$2+($N$3*2)</f>
        <v>54.417243777922032</v>
      </c>
      <c r="G3" s="8">
        <f t="shared" ref="G3:G66" si="4">$N$2-($N$3*2)</f>
        <v>51.868199299001041</v>
      </c>
      <c r="H3" s="8">
        <f t="shared" ref="H3:H66" si="5">$N$2+($N$3*1)</f>
        <v>53.779982658191784</v>
      </c>
      <c r="I3" s="8">
        <f t="shared" ref="I3:I66" si="6">$N$2-($N$3*1)</f>
        <v>52.505460418731289</v>
      </c>
      <c r="J3" s="8">
        <f t="shared" ref="J3:J66" si="7">$N$26</f>
        <v>55.7</v>
      </c>
      <c r="K3" s="8" t="s">
        <v>122</v>
      </c>
      <c r="L3" s="110"/>
      <c r="M3" s="84" t="s">
        <v>123</v>
      </c>
      <c r="N3" s="58">
        <f>_xlfn.STDEV.S(B2:B1048576)</f>
        <v>0.63726111973024691</v>
      </c>
    </row>
    <row r="4" spans="1:15" x14ac:dyDescent="0.3">
      <c r="A4" s="113">
        <v>12</v>
      </c>
      <c r="B4" s="8">
        <v>52.911999999999999</v>
      </c>
      <c r="C4" s="8">
        <f t="shared" si="0"/>
        <v>53.142721538461537</v>
      </c>
      <c r="D4" s="8">
        <f t="shared" si="1"/>
        <v>55.054504897652279</v>
      </c>
      <c r="E4" s="8">
        <f t="shared" si="2"/>
        <v>51.230938179270794</v>
      </c>
      <c r="F4" s="8">
        <f t="shared" si="3"/>
        <v>54.417243777922032</v>
      </c>
      <c r="G4" s="8">
        <f t="shared" si="4"/>
        <v>51.868199299001041</v>
      </c>
      <c r="H4" s="8">
        <f t="shared" si="5"/>
        <v>53.779982658191784</v>
      </c>
      <c r="I4" s="8">
        <f t="shared" si="6"/>
        <v>52.505460418731289</v>
      </c>
      <c r="J4" s="8">
        <f t="shared" si="7"/>
        <v>55.7</v>
      </c>
      <c r="K4" s="8" t="s">
        <v>122</v>
      </c>
      <c r="L4" s="110"/>
      <c r="M4" s="84" t="s">
        <v>55</v>
      </c>
      <c r="N4" s="58">
        <f>MIN(B2:B1048576)</f>
        <v>52.420999999999999</v>
      </c>
    </row>
    <row r="5" spans="1:15" x14ac:dyDescent="0.3">
      <c r="A5" s="113">
        <v>15</v>
      </c>
      <c r="B5" s="8">
        <v>57.207000000000001</v>
      </c>
      <c r="C5" s="8">
        <f t="shared" si="0"/>
        <v>53.142721538461537</v>
      </c>
      <c r="D5" s="8">
        <f t="shared" si="1"/>
        <v>55.054504897652279</v>
      </c>
      <c r="E5" s="8">
        <f t="shared" si="2"/>
        <v>51.230938179270794</v>
      </c>
      <c r="F5" s="8">
        <f t="shared" si="3"/>
        <v>54.417243777922032</v>
      </c>
      <c r="G5" s="8">
        <f t="shared" si="4"/>
        <v>51.868199299001041</v>
      </c>
      <c r="H5" s="8">
        <f t="shared" si="5"/>
        <v>53.779982658191784</v>
      </c>
      <c r="I5" s="8">
        <f t="shared" si="6"/>
        <v>52.505460418731289</v>
      </c>
      <c r="J5" s="8">
        <f t="shared" si="7"/>
        <v>55.7</v>
      </c>
      <c r="K5" s="8" t="s">
        <v>49</v>
      </c>
      <c r="L5" s="110"/>
      <c r="M5" s="84" t="s">
        <v>56</v>
      </c>
      <c r="N5" s="58">
        <f>MAX(B2:B1048576)</f>
        <v>57.402999999999999</v>
      </c>
    </row>
    <row r="6" spans="1:15" x14ac:dyDescent="0.3">
      <c r="A6" s="113">
        <v>22</v>
      </c>
      <c r="B6" s="8">
        <v>55.127000000000002</v>
      </c>
      <c r="C6" s="8">
        <f t="shared" si="0"/>
        <v>53.142721538461537</v>
      </c>
      <c r="D6" s="8">
        <f t="shared" si="1"/>
        <v>55.054504897652279</v>
      </c>
      <c r="E6" s="8">
        <f t="shared" si="2"/>
        <v>51.230938179270794</v>
      </c>
      <c r="F6" s="8">
        <f t="shared" si="3"/>
        <v>54.417243777922032</v>
      </c>
      <c r="G6" s="8">
        <f t="shared" si="4"/>
        <v>51.868199299001041</v>
      </c>
      <c r="H6" s="8">
        <f t="shared" si="5"/>
        <v>53.779982658191784</v>
      </c>
      <c r="I6" s="8">
        <f t="shared" si="6"/>
        <v>52.505460418731289</v>
      </c>
      <c r="J6" s="8">
        <f t="shared" si="7"/>
        <v>55.7</v>
      </c>
      <c r="K6" s="8" t="s">
        <v>122</v>
      </c>
      <c r="L6" s="110"/>
      <c r="M6" s="84" t="s">
        <v>57</v>
      </c>
      <c r="N6" s="58">
        <f>N5-N4</f>
        <v>4.9819999999999993</v>
      </c>
    </row>
    <row r="7" spans="1:15" ht="15" thickBot="1" x14ac:dyDescent="0.35">
      <c r="A7" s="113">
        <v>40</v>
      </c>
      <c r="B7" s="8">
        <v>55.134</v>
      </c>
      <c r="C7" s="8">
        <f t="shared" si="0"/>
        <v>53.142721538461537</v>
      </c>
      <c r="D7" s="8">
        <f t="shared" si="1"/>
        <v>55.054504897652279</v>
      </c>
      <c r="E7" s="8">
        <f t="shared" si="2"/>
        <v>51.230938179270794</v>
      </c>
      <c r="F7" s="8">
        <f t="shared" si="3"/>
        <v>54.417243777922032</v>
      </c>
      <c r="G7" s="8">
        <f t="shared" si="4"/>
        <v>51.868199299001041</v>
      </c>
      <c r="H7" s="8">
        <f t="shared" si="5"/>
        <v>53.779982658191784</v>
      </c>
      <c r="I7" s="8">
        <f t="shared" si="6"/>
        <v>52.505460418731289</v>
      </c>
      <c r="J7" s="8">
        <f t="shared" si="7"/>
        <v>55.7</v>
      </c>
      <c r="K7" s="8" t="s">
        <v>122</v>
      </c>
      <c r="L7" s="110"/>
      <c r="M7" s="85" t="s">
        <v>58</v>
      </c>
      <c r="N7" s="61">
        <f>COUNT(B2:B1048576)</f>
        <v>325</v>
      </c>
    </row>
    <row r="8" spans="1:15" x14ac:dyDescent="0.3">
      <c r="A8" s="113">
        <v>44</v>
      </c>
      <c r="B8" s="8">
        <v>52.668999999999997</v>
      </c>
      <c r="C8" s="8">
        <f t="shared" si="0"/>
        <v>53.142721538461537</v>
      </c>
      <c r="D8" s="8">
        <f t="shared" si="1"/>
        <v>55.054504897652279</v>
      </c>
      <c r="E8" s="8">
        <f t="shared" si="2"/>
        <v>51.230938179270794</v>
      </c>
      <c r="F8" s="8">
        <f t="shared" si="3"/>
        <v>54.417243777922032</v>
      </c>
      <c r="G8" s="8">
        <f t="shared" si="4"/>
        <v>51.868199299001041</v>
      </c>
      <c r="H8" s="8">
        <f t="shared" si="5"/>
        <v>53.779982658191784</v>
      </c>
      <c r="I8" s="8">
        <f t="shared" si="6"/>
        <v>52.505460418731289</v>
      </c>
      <c r="J8" s="8">
        <f t="shared" si="7"/>
        <v>55.7</v>
      </c>
      <c r="K8" s="8" t="s">
        <v>122</v>
      </c>
      <c r="L8" s="110"/>
    </row>
    <row r="9" spans="1:15" x14ac:dyDescent="0.3">
      <c r="A9" s="113">
        <v>46</v>
      </c>
      <c r="B9" s="8">
        <v>57.287999999999997</v>
      </c>
      <c r="C9" s="8">
        <f t="shared" si="0"/>
        <v>53.142721538461537</v>
      </c>
      <c r="D9" s="8">
        <f t="shared" si="1"/>
        <v>55.054504897652279</v>
      </c>
      <c r="E9" s="8">
        <f t="shared" si="2"/>
        <v>51.230938179270794</v>
      </c>
      <c r="F9" s="8">
        <f t="shared" si="3"/>
        <v>54.417243777922032</v>
      </c>
      <c r="G9" s="8">
        <f t="shared" si="4"/>
        <v>51.868199299001041</v>
      </c>
      <c r="H9" s="8">
        <f t="shared" si="5"/>
        <v>53.779982658191784</v>
      </c>
      <c r="I9" s="8">
        <f t="shared" si="6"/>
        <v>52.505460418731289</v>
      </c>
      <c r="J9" s="8">
        <f t="shared" si="7"/>
        <v>55.7</v>
      </c>
      <c r="K9" s="8" t="s">
        <v>49</v>
      </c>
      <c r="L9" s="110"/>
      <c r="M9" s="153" t="s">
        <v>124</v>
      </c>
      <c r="N9" s="153">
        <f>N3</f>
        <v>0.63726111973024691</v>
      </c>
      <c r="O9" s="153">
        <f>N9*-1</f>
        <v>-0.63726111973024691</v>
      </c>
    </row>
    <row r="10" spans="1:15" x14ac:dyDescent="0.3">
      <c r="A10" s="113">
        <v>49</v>
      </c>
      <c r="B10" s="8">
        <v>52.920999999999999</v>
      </c>
      <c r="C10" s="8">
        <f t="shared" si="0"/>
        <v>53.142721538461537</v>
      </c>
      <c r="D10" s="8">
        <f t="shared" si="1"/>
        <v>55.054504897652279</v>
      </c>
      <c r="E10" s="8">
        <f t="shared" si="2"/>
        <v>51.230938179270794</v>
      </c>
      <c r="F10" s="8">
        <f t="shared" si="3"/>
        <v>54.417243777922032</v>
      </c>
      <c r="G10" s="8">
        <f t="shared" si="4"/>
        <v>51.868199299001041</v>
      </c>
      <c r="H10" s="8">
        <f t="shared" si="5"/>
        <v>53.779982658191784</v>
      </c>
      <c r="I10" s="8">
        <f t="shared" si="6"/>
        <v>52.505460418731289</v>
      </c>
      <c r="J10" s="8">
        <f t="shared" si="7"/>
        <v>55.7</v>
      </c>
      <c r="K10" s="8" t="s">
        <v>122</v>
      </c>
      <c r="L10" s="110"/>
      <c r="M10" s="153" t="s">
        <v>125</v>
      </c>
      <c r="N10" s="153">
        <f>N3*2</f>
        <v>1.2745222394604938</v>
      </c>
      <c r="O10" s="153">
        <f>N10*-1</f>
        <v>-1.2745222394604938</v>
      </c>
    </row>
    <row r="11" spans="1:15" x14ac:dyDescent="0.3">
      <c r="A11" s="113">
        <v>55</v>
      </c>
      <c r="B11" s="8">
        <v>52.82</v>
      </c>
      <c r="C11" s="8">
        <f t="shared" si="0"/>
        <v>53.142721538461537</v>
      </c>
      <c r="D11" s="8">
        <f t="shared" si="1"/>
        <v>55.054504897652279</v>
      </c>
      <c r="E11" s="8">
        <f t="shared" si="2"/>
        <v>51.230938179270794</v>
      </c>
      <c r="F11" s="8">
        <f t="shared" si="3"/>
        <v>54.417243777922032</v>
      </c>
      <c r="G11" s="8">
        <f t="shared" si="4"/>
        <v>51.868199299001041</v>
      </c>
      <c r="H11" s="8">
        <f t="shared" si="5"/>
        <v>53.779982658191784</v>
      </c>
      <c r="I11" s="8">
        <f t="shared" si="6"/>
        <v>52.505460418731289</v>
      </c>
      <c r="J11" s="8">
        <f t="shared" si="7"/>
        <v>55.7</v>
      </c>
      <c r="K11" s="8" t="s">
        <v>122</v>
      </c>
      <c r="L11" s="110"/>
      <c r="M11" s="153" t="s">
        <v>126</v>
      </c>
      <c r="N11" s="153">
        <f>N3*3</f>
        <v>1.9117833591907407</v>
      </c>
      <c r="O11" s="153">
        <f>N11*-1</f>
        <v>-1.9117833591907407</v>
      </c>
    </row>
    <row r="12" spans="1:15" x14ac:dyDescent="0.3">
      <c r="A12" s="113">
        <v>56</v>
      </c>
      <c r="B12" s="8">
        <v>55.037999999999997</v>
      </c>
      <c r="C12" s="8">
        <f t="shared" si="0"/>
        <v>53.142721538461537</v>
      </c>
      <c r="D12" s="8">
        <f t="shared" si="1"/>
        <v>55.054504897652279</v>
      </c>
      <c r="E12" s="8">
        <f t="shared" si="2"/>
        <v>51.230938179270794</v>
      </c>
      <c r="F12" s="8">
        <f t="shared" si="3"/>
        <v>54.417243777922032</v>
      </c>
      <c r="G12" s="8">
        <f t="shared" si="4"/>
        <v>51.868199299001041</v>
      </c>
      <c r="H12" s="8">
        <f t="shared" si="5"/>
        <v>53.779982658191784</v>
      </c>
      <c r="I12" s="8">
        <f t="shared" si="6"/>
        <v>52.505460418731289</v>
      </c>
      <c r="J12" s="8">
        <f t="shared" si="7"/>
        <v>55.7</v>
      </c>
      <c r="K12" s="8" t="s">
        <v>122</v>
      </c>
      <c r="L12" s="110"/>
      <c r="M12" s="153"/>
      <c r="N12" s="153"/>
      <c r="O12" s="153"/>
    </row>
    <row r="13" spans="1:15" x14ac:dyDescent="0.3">
      <c r="A13" s="113">
        <v>68</v>
      </c>
      <c r="B13" s="8">
        <v>52.945999999999998</v>
      </c>
      <c r="C13" s="8">
        <f t="shared" si="0"/>
        <v>53.142721538461537</v>
      </c>
      <c r="D13" s="8">
        <f t="shared" si="1"/>
        <v>55.054504897652279</v>
      </c>
      <c r="E13" s="8">
        <f t="shared" si="2"/>
        <v>51.230938179270794</v>
      </c>
      <c r="F13" s="8">
        <f t="shared" si="3"/>
        <v>54.417243777922032</v>
      </c>
      <c r="G13" s="8">
        <f t="shared" si="4"/>
        <v>51.868199299001041</v>
      </c>
      <c r="H13" s="8">
        <f t="shared" si="5"/>
        <v>53.779982658191784</v>
      </c>
      <c r="I13" s="8">
        <f t="shared" si="6"/>
        <v>52.505460418731289</v>
      </c>
      <c r="J13" s="8">
        <f t="shared" si="7"/>
        <v>55.7</v>
      </c>
      <c r="K13" s="8" t="s">
        <v>122</v>
      </c>
      <c r="L13" s="110"/>
      <c r="M13" s="153"/>
      <c r="N13" s="153"/>
      <c r="O13" s="153"/>
    </row>
    <row r="14" spans="1:15" x14ac:dyDescent="0.3">
      <c r="A14" s="113">
        <v>70</v>
      </c>
      <c r="B14" s="8">
        <v>52.817</v>
      </c>
      <c r="C14" s="8">
        <f t="shared" si="0"/>
        <v>53.142721538461537</v>
      </c>
      <c r="D14" s="8">
        <f t="shared" si="1"/>
        <v>55.054504897652279</v>
      </c>
      <c r="E14" s="8">
        <f t="shared" si="2"/>
        <v>51.230938179270794</v>
      </c>
      <c r="F14" s="8">
        <f t="shared" si="3"/>
        <v>54.417243777922032</v>
      </c>
      <c r="G14" s="8">
        <f t="shared" si="4"/>
        <v>51.868199299001041</v>
      </c>
      <c r="H14" s="8">
        <f t="shared" si="5"/>
        <v>53.779982658191784</v>
      </c>
      <c r="I14" s="8">
        <f t="shared" si="6"/>
        <v>52.505460418731289</v>
      </c>
      <c r="J14" s="8">
        <f t="shared" si="7"/>
        <v>55.7</v>
      </c>
      <c r="K14" s="8" t="s">
        <v>122</v>
      </c>
      <c r="L14" s="110"/>
      <c r="M14" s="153"/>
      <c r="N14" s="153"/>
      <c r="O14" s="153"/>
    </row>
    <row r="15" spans="1:15" x14ac:dyDescent="0.3">
      <c r="A15" s="113">
        <v>73</v>
      </c>
      <c r="B15" s="8">
        <v>55.058</v>
      </c>
      <c r="C15" s="8">
        <f t="shared" si="0"/>
        <v>53.142721538461537</v>
      </c>
      <c r="D15" s="8">
        <f t="shared" si="1"/>
        <v>55.054504897652279</v>
      </c>
      <c r="E15" s="8">
        <f t="shared" si="2"/>
        <v>51.230938179270794</v>
      </c>
      <c r="F15" s="8">
        <f t="shared" si="3"/>
        <v>54.417243777922032</v>
      </c>
      <c r="G15" s="8">
        <f t="shared" si="4"/>
        <v>51.868199299001041</v>
      </c>
      <c r="H15" s="8">
        <f t="shared" si="5"/>
        <v>53.779982658191784</v>
      </c>
      <c r="I15" s="8">
        <f t="shared" si="6"/>
        <v>52.505460418731289</v>
      </c>
      <c r="J15" s="8">
        <f t="shared" si="7"/>
        <v>55.7</v>
      </c>
      <c r="K15" s="8" t="s">
        <v>122</v>
      </c>
      <c r="L15" s="110"/>
      <c r="M15" s="153" t="s">
        <v>127</v>
      </c>
      <c r="N15" s="153">
        <f>N18+N11</f>
        <v>55.054504897652279</v>
      </c>
      <c r="O15" s="153"/>
    </row>
    <row r="16" spans="1:15" x14ac:dyDescent="0.3">
      <c r="A16" s="113">
        <v>77</v>
      </c>
      <c r="B16" s="8">
        <v>57.191000000000003</v>
      </c>
      <c r="C16" s="8">
        <f t="shared" si="0"/>
        <v>53.142721538461537</v>
      </c>
      <c r="D16" s="8">
        <f t="shared" si="1"/>
        <v>55.054504897652279</v>
      </c>
      <c r="E16" s="8">
        <f t="shared" si="2"/>
        <v>51.230938179270794</v>
      </c>
      <c r="F16" s="8">
        <f t="shared" si="3"/>
        <v>54.417243777922032</v>
      </c>
      <c r="G16" s="8">
        <f t="shared" si="4"/>
        <v>51.868199299001041</v>
      </c>
      <c r="H16" s="8">
        <f t="shared" si="5"/>
        <v>53.779982658191784</v>
      </c>
      <c r="I16" s="8">
        <f t="shared" si="6"/>
        <v>52.505460418731289</v>
      </c>
      <c r="J16" s="8">
        <f t="shared" si="7"/>
        <v>55.7</v>
      </c>
      <c r="K16" s="8" t="s">
        <v>49</v>
      </c>
      <c r="L16" s="110"/>
      <c r="M16" s="153" t="s">
        <v>128</v>
      </c>
      <c r="N16" s="153">
        <f>N18+N10</f>
        <v>54.417243777922032</v>
      </c>
      <c r="O16" s="153"/>
    </row>
    <row r="17" spans="1:15" x14ac:dyDescent="0.3">
      <c r="A17" s="113">
        <v>84</v>
      </c>
      <c r="B17" s="8">
        <v>55.052999999999997</v>
      </c>
      <c r="C17" s="8">
        <f t="shared" si="0"/>
        <v>53.142721538461537</v>
      </c>
      <c r="D17" s="8">
        <f t="shared" si="1"/>
        <v>55.054504897652279</v>
      </c>
      <c r="E17" s="8">
        <f t="shared" si="2"/>
        <v>51.230938179270794</v>
      </c>
      <c r="F17" s="8">
        <f t="shared" si="3"/>
        <v>54.417243777922032</v>
      </c>
      <c r="G17" s="8">
        <f t="shared" si="4"/>
        <v>51.868199299001041</v>
      </c>
      <c r="H17" s="8">
        <f t="shared" si="5"/>
        <v>53.779982658191784</v>
      </c>
      <c r="I17" s="8">
        <f t="shared" si="6"/>
        <v>52.505460418731289</v>
      </c>
      <c r="J17" s="8">
        <f t="shared" si="7"/>
        <v>55.7</v>
      </c>
      <c r="K17" s="8" t="s">
        <v>122</v>
      </c>
      <c r="L17" s="110"/>
      <c r="M17" s="153" t="s">
        <v>129</v>
      </c>
      <c r="N17" s="153">
        <f>N18+N9</f>
        <v>53.779982658191784</v>
      </c>
      <c r="O17" s="153"/>
    </row>
    <row r="18" spans="1:15" x14ac:dyDescent="0.3">
      <c r="A18" s="113">
        <v>85</v>
      </c>
      <c r="B18" s="8">
        <v>57.402999999999999</v>
      </c>
      <c r="C18" s="8">
        <f t="shared" si="0"/>
        <v>53.142721538461537</v>
      </c>
      <c r="D18" s="8">
        <f t="shared" si="1"/>
        <v>55.054504897652279</v>
      </c>
      <c r="E18" s="8">
        <f t="shared" si="2"/>
        <v>51.230938179270794</v>
      </c>
      <c r="F18" s="8">
        <f t="shared" si="3"/>
        <v>54.417243777922032</v>
      </c>
      <c r="G18" s="8">
        <f t="shared" si="4"/>
        <v>51.868199299001041</v>
      </c>
      <c r="H18" s="8">
        <f t="shared" si="5"/>
        <v>53.779982658191784</v>
      </c>
      <c r="I18" s="8">
        <f t="shared" si="6"/>
        <v>52.505460418731289</v>
      </c>
      <c r="J18" s="8">
        <f t="shared" si="7"/>
        <v>55.7</v>
      </c>
      <c r="K18" s="8" t="s">
        <v>49</v>
      </c>
      <c r="L18" s="110"/>
      <c r="M18" s="153" t="s">
        <v>2</v>
      </c>
      <c r="N18" s="153">
        <f>N2</f>
        <v>53.142721538461537</v>
      </c>
      <c r="O18" s="153"/>
    </row>
    <row r="19" spans="1:15" x14ac:dyDescent="0.3">
      <c r="A19" s="113">
        <v>86</v>
      </c>
      <c r="B19" s="8">
        <v>55.061</v>
      </c>
      <c r="C19" s="8">
        <f t="shared" si="0"/>
        <v>53.142721538461537</v>
      </c>
      <c r="D19" s="8">
        <f t="shared" si="1"/>
        <v>55.054504897652279</v>
      </c>
      <c r="E19" s="8">
        <f t="shared" si="2"/>
        <v>51.230938179270794</v>
      </c>
      <c r="F19" s="8">
        <f t="shared" si="3"/>
        <v>54.417243777922032</v>
      </c>
      <c r="G19" s="8">
        <f t="shared" si="4"/>
        <v>51.868199299001041</v>
      </c>
      <c r="H19" s="8">
        <f t="shared" si="5"/>
        <v>53.779982658191784</v>
      </c>
      <c r="I19" s="8">
        <f t="shared" si="6"/>
        <v>52.505460418731289</v>
      </c>
      <c r="J19" s="8">
        <f t="shared" si="7"/>
        <v>55.7</v>
      </c>
      <c r="K19" s="8" t="s">
        <v>122</v>
      </c>
      <c r="L19" s="110"/>
      <c r="M19" s="153" t="s">
        <v>130</v>
      </c>
      <c r="N19" s="153">
        <f>N18+O9</f>
        <v>52.505460418731289</v>
      </c>
      <c r="O19" s="153"/>
    </row>
    <row r="20" spans="1:15" x14ac:dyDescent="0.3">
      <c r="A20" s="113">
        <v>88</v>
      </c>
      <c r="B20" s="8">
        <v>52.755000000000003</v>
      </c>
      <c r="C20" s="8">
        <f t="shared" si="0"/>
        <v>53.142721538461537</v>
      </c>
      <c r="D20" s="8">
        <f t="shared" si="1"/>
        <v>55.054504897652279</v>
      </c>
      <c r="E20" s="8">
        <f t="shared" si="2"/>
        <v>51.230938179270794</v>
      </c>
      <c r="F20" s="8">
        <f t="shared" si="3"/>
        <v>54.417243777922032</v>
      </c>
      <c r="G20" s="8">
        <f t="shared" si="4"/>
        <v>51.868199299001041</v>
      </c>
      <c r="H20" s="8">
        <f t="shared" si="5"/>
        <v>53.779982658191784</v>
      </c>
      <c r="I20" s="8">
        <f t="shared" si="6"/>
        <v>52.505460418731289</v>
      </c>
      <c r="J20" s="8">
        <f t="shared" si="7"/>
        <v>55.7</v>
      </c>
      <c r="K20" s="8" t="s">
        <v>122</v>
      </c>
      <c r="L20" s="110"/>
      <c r="M20" s="153" t="s">
        <v>131</v>
      </c>
      <c r="N20" s="153">
        <f>N18+O10</f>
        <v>51.868199299001041</v>
      </c>
      <c r="O20" s="153"/>
    </row>
    <row r="21" spans="1:15" x14ac:dyDescent="0.3">
      <c r="A21" s="113">
        <v>90</v>
      </c>
      <c r="B21" s="8">
        <v>55.03</v>
      </c>
      <c r="C21" s="8">
        <f t="shared" si="0"/>
        <v>53.142721538461537</v>
      </c>
      <c r="D21" s="8">
        <f t="shared" si="1"/>
        <v>55.054504897652279</v>
      </c>
      <c r="E21" s="8">
        <f t="shared" si="2"/>
        <v>51.230938179270794</v>
      </c>
      <c r="F21" s="8">
        <f t="shared" si="3"/>
        <v>54.417243777922032</v>
      </c>
      <c r="G21" s="8">
        <f t="shared" si="4"/>
        <v>51.868199299001041</v>
      </c>
      <c r="H21" s="8">
        <f t="shared" si="5"/>
        <v>53.779982658191784</v>
      </c>
      <c r="I21" s="8">
        <f t="shared" si="6"/>
        <v>52.505460418731289</v>
      </c>
      <c r="J21" s="8">
        <f t="shared" si="7"/>
        <v>55.7</v>
      </c>
      <c r="K21" s="8" t="s">
        <v>122</v>
      </c>
      <c r="L21" s="110"/>
      <c r="M21" s="153" t="s">
        <v>132</v>
      </c>
      <c r="N21" s="153">
        <f>N18+O11</f>
        <v>51.230938179270794</v>
      </c>
      <c r="O21" s="153"/>
    </row>
    <row r="22" spans="1:15" x14ac:dyDescent="0.3">
      <c r="A22" s="113">
        <v>98</v>
      </c>
      <c r="B22" s="8">
        <v>55.097000000000001</v>
      </c>
      <c r="C22" s="8">
        <f t="shared" si="0"/>
        <v>53.142721538461537</v>
      </c>
      <c r="D22" s="8">
        <f t="shared" si="1"/>
        <v>55.054504897652279</v>
      </c>
      <c r="E22" s="8">
        <f t="shared" si="2"/>
        <v>51.230938179270794</v>
      </c>
      <c r="F22" s="8">
        <f t="shared" si="3"/>
        <v>54.417243777922032</v>
      </c>
      <c r="G22" s="8">
        <f t="shared" si="4"/>
        <v>51.868199299001041</v>
      </c>
      <c r="H22" s="8">
        <f t="shared" si="5"/>
        <v>53.779982658191784</v>
      </c>
      <c r="I22" s="8">
        <f t="shared" si="6"/>
        <v>52.505460418731289</v>
      </c>
      <c r="J22" s="8">
        <f t="shared" si="7"/>
        <v>55.7</v>
      </c>
      <c r="K22" s="8" t="s">
        <v>122</v>
      </c>
      <c r="L22" s="110"/>
      <c r="M22" s="153"/>
      <c r="N22" s="153"/>
      <c r="O22" s="153"/>
    </row>
    <row r="23" spans="1:15" x14ac:dyDescent="0.3">
      <c r="A23" s="113">
        <v>106</v>
      </c>
      <c r="B23" s="8">
        <v>52.942999999999998</v>
      </c>
      <c r="C23" s="8">
        <f t="shared" si="0"/>
        <v>53.142721538461537</v>
      </c>
      <c r="D23" s="8">
        <f t="shared" si="1"/>
        <v>55.054504897652279</v>
      </c>
      <c r="E23" s="8">
        <f t="shared" si="2"/>
        <v>51.230938179270794</v>
      </c>
      <c r="F23" s="8">
        <f t="shared" si="3"/>
        <v>54.417243777922032</v>
      </c>
      <c r="G23" s="8">
        <f t="shared" si="4"/>
        <v>51.868199299001041</v>
      </c>
      <c r="H23" s="8">
        <f t="shared" si="5"/>
        <v>53.779982658191784</v>
      </c>
      <c r="I23" s="8">
        <f t="shared" si="6"/>
        <v>52.505460418731289</v>
      </c>
      <c r="J23" s="8">
        <f t="shared" si="7"/>
        <v>55.7</v>
      </c>
      <c r="K23" s="8" t="s">
        <v>122</v>
      </c>
      <c r="L23" s="110"/>
      <c r="M23" s="153"/>
      <c r="N23" s="153"/>
      <c r="O23" s="153"/>
    </row>
    <row r="24" spans="1:15" x14ac:dyDescent="0.3">
      <c r="A24" s="113">
        <v>122</v>
      </c>
      <c r="B24" s="8">
        <v>53.186</v>
      </c>
      <c r="C24" s="8">
        <f t="shared" si="0"/>
        <v>53.142721538461537</v>
      </c>
      <c r="D24" s="8">
        <f t="shared" si="1"/>
        <v>55.054504897652279</v>
      </c>
      <c r="E24" s="8">
        <f t="shared" si="2"/>
        <v>51.230938179270794</v>
      </c>
      <c r="F24" s="8">
        <f t="shared" si="3"/>
        <v>54.417243777922032</v>
      </c>
      <c r="G24" s="8">
        <f t="shared" si="4"/>
        <v>51.868199299001041</v>
      </c>
      <c r="H24" s="8">
        <f t="shared" si="5"/>
        <v>53.779982658191784</v>
      </c>
      <c r="I24" s="8">
        <f t="shared" si="6"/>
        <v>52.505460418731289</v>
      </c>
      <c r="J24" s="8">
        <f t="shared" si="7"/>
        <v>55.7</v>
      </c>
      <c r="K24" s="8" t="s">
        <v>122</v>
      </c>
      <c r="L24" s="110"/>
      <c r="M24" s="153"/>
      <c r="N24" s="153"/>
      <c r="O24" s="153"/>
    </row>
    <row r="25" spans="1:15" x14ac:dyDescent="0.3">
      <c r="A25" s="113">
        <v>123</v>
      </c>
      <c r="B25" s="8">
        <v>53.03</v>
      </c>
      <c r="C25" s="8">
        <f t="shared" si="0"/>
        <v>53.142721538461537</v>
      </c>
      <c r="D25" s="8">
        <f t="shared" si="1"/>
        <v>55.054504897652279</v>
      </c>
      <c r="E25" s="8">
        <f t="shared" si="2"/>
        <v>51.230938179270794</v>
      </c>
      <c r="F25" s="8">
        <f t="shared" si="3"/>
        <v>54.417243777922032</v>
      </c>
      <c r="G25" s="8">
        <f t="shared" si="4"/>
        <v>51.868199299001041</v>
      </c>
      <c r="H25" s="8">
        <f t="shared" si="5"/>
        <v>53.779982658191784</v>
      </c>
      <c r="I25" s="8">
        <f t="shared" si="6"/>
        <v>52.505460418731289</v>
      </c>
      <c r="J25" s="8">
        <f t="shared" si="7"/>
        <v>55.7</v>
      </c>
      <c r="K25" s="8" t="s">
        <v>122</v>
      </c>
      <c r="L25" s="110"/>
      <c r="M25" s="153" t="s">
        <v>133</v>
      </c>
      <c r="N25" s="153">
        <f>COUNTIF(K:K,$L$1)</f>
        <v>4</v>
      </c>
      <c r="O25" s="153"/>
    </row>
    <row r="26" spans="1:15" x14ac:dyDescent="0.3">
      <c r="A26" s="113">
        <v>135</v>
      </c>
      <c r="B26" s="8">
        <v>53.043999999999997</v>
      </c>
      <c r="C26" s="8">
        <f t="shared" si="0"/>
        <v>53.142721538461537</v>
      </c>
      <c r="D26" s="8">
        <f t="shared" si="1"/>
        <v>55.054504897652279</v>
      </c>
      <c r="E26" s="8">
        <f t="shared" si="2"/>
        <v>51.230938179270794</v>
      </c>
      <c r="F26" s="8">
        <f t="shared" si="3"/>
        <v>54.417243777922032</v>
      </c>
      <c r="G26" s="8">
        <f t="shared" si="4"/>
        <v>51.868199299001041</v>
      </c>
      <c r="H26" s="8">
        <f t="shared" si="5"/>
        <v>53.779982658191784</v>
      </c>
      <c r="I26" s="8">
        <f t="shared" si="6"/>
        <v>52.505460418731289</v>
      </c>
      <c r="J26" s="8">
        <f t="shared" si="7"/>
        <v>55.7</v>
      </c>
      <c r="K26" s="8" t="s">
        <v>122</v>
      </c>
      <c r="L26" s="110"/>
      <c r="M26" s="153" t="s">
        <v>134</v>
      </c>
      <c r="N26" s="153">
        <v>55.7</v>
      </c>
      <c r="O26" s="153" t="s">
        <v>73</v>
      </c>
    </row>
    <row r="27" spans="1:15" x14ac:dyDescent="0.3">
      <c r="A27" s="113">
        <v>141</v>
      </c>
      <c r="B27" s="8">
        <v>52.939</v>
      </c>
      <c r="C27" s="8">
        <f t="shared" si="0"/>
        <v>53.142721538461537</v>
      </c>
      <c r="D27" s="8">
        <f t="shared" si="1"/>
        <v>55.054504897652279</v>
      </c>
      <c r="E27" s="8">
        <f t="shared" si="2"/>
        <v>51.230938179270794</v>
      </c>
      <c r="F27" s="8">
        <f t="shared" si="3"/>
        <v>54.417243777922032</v>
      </c>
      <c r="G27" s="8">
        <f t="shared" si="4"/>
        <v>51.868199299001041</v>
      </c>
      <c r="H27" s="8">
        <f t="shared" si="5"/>
        <v>53.779982658191784</v>
      </c>
      <c r="I27" s="8">
        <f t="shared" si="6"/>
        <v>52.505460418731289</v>
      </c>
      <c r="J27" s="8">
        <f t="shared" si="7"/>
        <v>55.7</v>
      </c>
      <c r="K27" s="8" t="s">
        <v>122</v>
      </c>
      <c r="L27" s="110"/>
    </row>
    <row r="28" spans="1:15" x14ac:dyDescent="0.3">
      <c r="A28" s="113">
        <v>143</v>
      </c>
      <c r="B28" s="8">
        <v>53.148000000000003</v>
      </c>
      <c r="C28" s="8">
        <f t="shared" si="0"/>
        <v>53.142721538461537</v>
      </c>
      <c r="D28" s="8">
        <f t="shared" si="1"/>
        <v>55.054504897652279</v>
      </c>
      <c r="E28" s="8">
        <f t="shared" si="2"/>
        <v>51.230938179270794</v>
      </c>
      <c r="F28" s="8">
        <f t="shared" si="3"/>
        <v>54.417243777922032</v>
      </c>
      <c r="G28" s="8">
        <f t="shared" si="4"/>
        <v>51.868199299001041</v>
      </c>
      <c r="H28" s="8">
        <f t="shared" si="5"/>
        <v>53.779982658191784</v>
      </c>
      <c r="I28" s="8">
        <f t="shared" si="6"/>
        <v>52.505460418731289</v>
      </c>
      <c r="J28" s="8">
        <f t="shared" si="7"/>
        <v>55.7</v>
      </c>
      <c r="K28" s="8" t="s">
        <v>122</v>
      </c>
      <c r="L28" s="110"/>
    </row>
    <row r="29" spans="1:15" x14ac:dyDescent="0.3">
      <c r="A29" s="113">
        <v>147</v>
      </c>
      <c r="B29" s="8">
        <v>53.448</v>
      </c>
      <c r="C29" s="8">
        <f t="shared" si="0"/>
        <v>53.142721538461537</v>
      </c>
      <c r="D29" s="8">
        <f t="shared" si="1"/>
        <v>55.054504897652279</v>
      </c>
      <c r="E29" s="8">
        <f t="shared" si="2"/>
        <v>51.230938179270794</v>
      </c>
      <c r="F29" s="8">
        <f t="shared" si="3"/>
        <v>54.417243777922032</v>
      </c>
      <c r="G29" s="8">
        <f t="shared" si="4"/>
        <v>51.868199299001041</v>
      </c>
      <c r="H29" s="8">
        <f t="shared" si="5"/>
        <v>53.779982658191784</v>
      </c>
      <c r="I29" s="8">
        <f t="shared" si="6"/>
        <v>52.505460418731289</v>
      </c>
      <c r="J29" s="8">
        <f t="shared" si="7"/>
        <v>55.7</v>
      </c>
      <c r="K29" s="8" t="s">
        <v>122</v>
      </c>
      <c r="L29" s="110"/>
    </row>
    <row r="30" spans="1:15" x14ac:dyDescent="0.3">
      <c r="A30" s="113">
        <v>148</v>
      </c>
      <c r="B30" s="8">
        <v>52.984999999999999</v>
      </c>
      <c r="C30" s="8">
        <f t="shared" si="0"/>
        <v>53.142721538461537</v>
      </c>
      <c r="D30" s="8">
        <f t="shared" si="1"/>
        <v>55.054504897652279</v>
      </c>
      <c r="E30" s="8">
        <f t="shared" si="2"/>
        <v>51.230938179270794</v>
      </c>
      <c r="F30" s="8">
        <f t="shared" si="3"/>
        <v>54.417243777922032</v>
      </c>
      <c r="G30" s="8">
        <f t="shared" si="4"/>
        <v>51.868199299001041</v>
      </c>
      <c r="H30" s="8">
        <f t="shared" si="5"/>
        <v>53.779982658191784</v>
      </c>
      <c r="I30" s="8">
        <f t="shared" si="6"/>
        <v>52.505460418731289</v>
      </c>
      <c r="J30" s="8">
        <f t="shared" si="7"/>
        <v>55.7</v>
      </c>
      <c r="K30" s="8" t="s">
        <v>122</v>
      </c>
      <c r="L30" s="110"/>
    </row>
    <row r="31" spans="1:15" x14ac:dyDescent="0.3">
      <c r="A31" s="113">
        <v>151</v>
      </c>
      <c r="B31" s="8">
        <v>52.707000000000001</v>
      </c>
      <c r="C31" s="8">
        <f t="shared" si="0"/>
        <v>53.142721538461537</v>
      </c>
      <c r="D31" s="8">
        <f t="shared" si="1"/>
        <v>55.054504897652279</v>
      </c>
      <c r="E31" s="8">
        <f t="shared" si="2"/>
        <v>51.230938179270794</v>
      </c>
      <c r="F31" s="8">
        <f t="shared" si="3"/>
        <v>54.417243777922032</v>
      </c>
      <c r="G31" s="8">
        <f t="shared" si="4"/>
        <v>51.868199299001041</v>
      </c>
      <c r="H31" s="8">
        <f t="shared" si="5"/>
        <v>53.779982658191784</v>
      </c>
      <c r="I31" s="8">
        <f t="shared" si="6"/>
        <v>52.505460418731289</v>
      </c>
      <c r="J31" s="8">
        <f t="shared" si="7"/>
        <v>55.7</v>
      </c>
      <c r="K31" s="8" t="s">
        <v>122</v>
      </c>
      <c r="L31" s="110"/>
    </row>
    <row r="32" spans="1:15" x14ac:dyDescent="0.3">
      <c r="A32" s="113">
        <v>152</v>
      </c>
      <c r="B32" s="8">
        <v>52.843000000000004</v>
      </c>
      <c r="C32" s="8">
        <f t="shared" si="0"/>
        <v>53.142721538461537</v>
      </c>
      <c r="D32" s="8">
        <f t="shared" si="1"/>
        <v>55.054504897652279</v>
      </c>
      <c r="E32" s="8">
        <f t="shared" si="2"/>
        <v>51.230938179270794</v>
      </c>
      <c r="F32" s="8">
        <f t="shared" si="3"/>
        <v>54.417243777922032</v>
      </c>
      <c r="G32" s="8">
        <f t="shared" si="4"/>
        <v>51.868199299001041</v>
      </c>
      <c r="H32" s="8">
        <f t="shared" si="5"/>
        <v>53.779982658191784</v>
      </c>
      <c r="I32" s="8">
        <f t="shared" si="6"/>
        <v>52.505460418731289</v>
      </c>
      <c r="J32" s="8">
        <f t="shared" si="7"/>
        <v>55.7</v>
      </c>
      <c r="K32" s="8" t="s">
        <v>122</v>
      </c>
      <c r="L32" s="110"/>
    </row>
    <row r="33" spans="1:12" x14ac:dyDescent="0.3">
      <c r="A33" s="113">
        <v>155</v>
      </c>
      <c r="B33" s="8">
        <v>52.81</v>
      </c>
      <c r="C33" s="8">
        <f t="shared" si="0"/>
        <v>53.142721538461537</v>
      </c>
      <c r="D33" s="8">
        <f t="shared" si="1"/>
        <v>55.054504897652279</v>
      </c>
      <c r="E33" s="8">
        <f t="shared" si="2"/>
        <v>51.230938179270794</v>
      </c>
      <c r="F33" s="8">
        <f t="shared" si="3"/>
        <v>54.417243777922032</v>
      </c>
      <c r="G33" s="8">
        <f t="shared" si="4"/>
        <v>51.868199299001041</v>
      </c>
      <c r="H33" s="8">
        <f t="shared" si="5"/>
        <v>53.779982658191784</v>
      </c>
      <c r="I33" s="8">
        <f t="shared" si="6"/>
        <v>52.505460418731289</v>
      </c>
      <c r="J33" s="8">
        <f t="shared" si="7"/>
        <v>55.7</v>
      </c>
      <c r="K33" s="8" t="s">
        <v>122</v>
      </c>
      <c r="L33" s="110"/>
    </row>
    <row r="34" spans="1:12" x14ac:dyDescent="0.3">
      <c r="A34" s="113">
        <v>161</v>
      </c>
      <c r="B34" s="8">
        <v>53.497999999999998</v>
      </c>
      <c r="C34" s="8">
        <f t="shared" si="0"/>
        <v>53.142721538461537</v>
      </c>
      <c r="D34" s="8">
        <f t="shared" si="1"/>
        <v>55.054504897652279</v>
      </c>
      <c r="E34" s="8">
        <f t="shared" si="2"/>
        <v>51.230938179270794</v>
      </c>
      <c r="F34" s="8">
        <f t="shared" si="3"/>
        <v>54.417243777922032</v>
      </c>
      <c r="G34" s="8">
        <f t="shared" si="4"/>
        <v>51.868199299001041</v>
      </c>
      <c r="H34" s="8">
        <f t="shared" si="5"/>
        <v>53.779982658191784</v>
      </c>
      <c r="I34" s="8">
        <f t="shared" si="6"/>
        <v>52.505460418731289</v>
      </c>
      <c r="J34" s="8">
        <f t="shared" si="7"/>
        <v>55.7</v>
      </c>
      <c r="K34" s="8" t="s">
        <v>122</v>
      </c>
      <c r="L34" s="110"/>
    </row>
    <row r="35" spans="1:12" x14ac:dyDescent="0.3">
      <c r="A35" s="113">
        <v>163</v>
      </c>
      <c r="B35" s="8">
        <v>52.863</v>
      </c>
      <c r="C35" s="8">
        <f t="shared" si="0"/>
        <v>53.142721538461537</v>
      </c>
      <c r="D35" s="8">
        <f t="shared" si="1"/>
        <v>55.054504897652279</v>
      </c>
      <c r="E35" s="8">
        <f t="shared" si="2"/>
        <v>51.230938179270794</v>
      </c>
      <c r="F35" s="8">
        <f t="shared" si="3"/>
        <v>54.417243777922032</v>
      </c>
      <c r="G35" s="8">
        <f t="shared" si="4"/>
        <v>51.868199299001041</v>
      </c>
      <c r="H35" s="8">
        <f t="shared" si="5"/>
        <v>53.779982658191784</v>
      </c>
      <c r="I35" s="8">
        <f t="shared" si="6"/>
        <v>52.505460418731289</v>
      </c>
      <c r="J35" s="8">
        <f t="shared" si="7"/>
        <v>55.7</v>
      </c>
      <c r="K35" s="8" t="s">
        <v>122</v>
      </c>
      <c r="L35" s="110"/>
    </row>
    <row r="36" spans="1:12" x14ac:dyDescent="0.3">
      <c r="A36" s="113">
        <v>170</v>
      </c>
      <c r="B36" s="8">
        <v>53.280999999999999</v>
      </c>
      <c r="C36" s="8">
        <f t="shared" si="0"/>
        <v>53.142721538461537</v>
      </c>
      <c r="D36" s="8">
        <f t="shared" si="1"/>
        <v>55.054504897652279</v>
      </c>
      <c r="E36" s="8">
        <f t="shared" si="2"/>
        <v>51.230938179270794</v>
      </c>
      <c r="F36" s="8">
        <f t="shared" si="3"/>
        <v>54.417243777922032</v>
      </c>
      <c r="G36" s="8">
        <f t="shared" si="4"/>
        <v>51.868199299001041</v>
      </c>
      <c r="H36" s="8">
        <f t="shared" si="5"/>
        <v>53.779982658191784</v>
      </c>
      <c r="I36" s="8">
        <f t="shared" si="6"/>
        <v>52.505460418731289</v>
      </c>
      <c r="J36" s="8">
        <f t="shared" si="7"/>
        <v>55.7</v>
      </c>
      <c r="K36" s="8" t="s">
        <v>122</v>
      </c>
      <c r="L36" s="110"/>
    </row>
    <row r="37" spans="1:12" x14ac:dyDescent="0.3">
      <c r="A37" s="113">
        <v>173</v>
      </c>
      <c r="B37" s="8">
        <v>52.896999999999998</v>
      </c>
      <c r="C37" s="8">
        <f t="shared" si="0"/>
        <v>53.142721538461537</v>
      </c>
      <c r="D37" s="8">
        <f t="shared" si="1"/>
        <v>55.054504897652279</v>
      </c>
      <c r="E37" s="8">
        <f t="shared" si="2"/>
        <v>51.230938179270794</v>
      </c>
      <c r="F37" s="8">
        <f t="shared" si="3"/>
        <v>54.417243777922032</v>
      </c>
      <c r="G37" s="8">
        <f t="shared" si="4"/>
        <v>51.868199299001041</v>
      </c>
      <c r="H37" s="8">
        <f t="shared" si="5"/>
        <v>53.779982658191784</v>
      </c>
      <c r="I37" s="8">
        <f t="shared" si="6"/>
        <v>52.505460418731289</v>
      </c>
      <c r="J37" s="8">
        <f t="shared" si="7"/>
        <v>55.7</v>
      </c>
      <c r="K37" s="8" t="s">
        <v>122</v>
      </c>
      <c r="L37" s="110"/>
    </row>
    <row r="38" spans="1:12" x14ac:dyDescent="0.3">
      <c r="A38" s="113">
        <v>177</v>
      </c>
      <c r="B38" s="8">
        <v>52.732999999999997</v>
      </c>
      <c r="C38" s="8">
        <f t="shared" si="0"/>
        <v>53.142721538461537</v>
      </c>
      <c r="D38" s="8">
        <f t="shared" si="1"/>
        <v>55.054504897652279</v>
      </c>
      <c r="E38" s="8">
        <f t="shared" si="2"/>
        <v>51.230938179270794</v>
      </c>
      <c r="F38" s="8">
        <f t="shared" si="3"/>
        <v>54.417243777922032</v>
      </c>
      <c r="G38" s="8">
        <f t="shared" si="4"/>
        <v>51.868199299001041</v>
      </c>
      <c r="H38" s="8">
        <f t="shared" si="5"/>
        <v>53.779982658191784</v>
      </c>
      <c r="I38" s="8">
        <f t="shared" si="6"/>
        <v>52.505460418731289</v>
      </c>
      <c r="J38" s="8">
        <f t="shared" si="7"/>
        <v>55.7</v>
      </c>
      <c r="K38" s="8" t="s">
        <v>122</v>
      </c>
      <c r="L38" s="110"/>
    </row>
    <row r="39" spans="1:12" x14ac:dyDescent="0.3">
      <c r="A39" s="113">
        <v>181</v>
      </c>
      <c r="B39" s="8">
        <v>53.07</v>
      </c>
      <c r="C39" s="8">
        <f t="shared" si="0"/>
        <v>53.142721538461537</v>
      </c>
      <c r="D39" s="8">
        <f t="shared" si="1"/>
        <v>55.054504897652279</v>
      </c>
      <c r="E39" s="8">
        <f t="shared" si="2"/>
        <v>51.230938179270794</v>
      </c>
      <c r="F39" s="8">
        <f t="shared" si="3"/>
        <v>54.417243777922032</v>
      </c>
      <c r="G39" s="8">
        <f t="shared" si="4"/>
        <v>51.868199299001041</v>
      </c>
      <c r="H39" s="8">
        <f t="shared" si="5"/>
        <v>53.779982658191784</v>
      </c>
      <c r="I39" s="8">
        <f t="shared" si="6"/>
        <v>52.505460418731289</v>
      </c>
      <c r="J39" s="8">
        <f t="shared" si="7"/>
        <v>55.7</v>
      </c>
      <c r="K39" s="8" t="s">
        <v>122</v>
      </c>
      <c r="L39" s="110"/>
    </row>
    <row r="40" spans="1:12" x14ac:dyDescent="0.3">
      <c r="A40" s="113">
        <v>182</v>
      </c>
      <c r="B40" s="8">
        <v>52.762</v>
      </c>
      <c r="C40" s="8">
        <f t="shared" si="0"/>
        <v>53.142721538461537</v>
      </c>
      <c r="D40" s="8">
        <f t="shared" si="1"/>
        <v>55.054504897652279</v>
      </c>
      <c r="E40" s="8">
        <f t="shared" si="2"/>
        <v>51.230938179270794</v>
      </c>
      <c r="F40" s="8">
        <f t="shared" si="3"/>
        <v>54.417243777922032</v>
      </c>
      <c r="G40" s="8">
        <f t="shared" si="4"/>
        <v>51.868199299001041</v>
      </c>
      <c r="H40" s="8">
        <f t="shared" si="5"/>
        <v>53.779982658191784</v>
      </c>
      <c r="I40" s="8">
        <f t="shared" si="6"/>
        <v>52.505460418731289</v>
      </c>
      <c r="J40" s="8">
        <f t="shared" si="7"/>
        <v>55.7</v>
      </c>
      <c r="K40" s="8" t="s">
        <v>122</v>
      </c>
      <c r="L40" s="110"/>
    </row>
    <row r="41" spans="1:12" x14ac:dyDescent="0.3">
      <c r="A41" s="113">
        <v>184</v>
      </c>
      <c r="B41" s="8">
        <v>52.905999999999999</v>
      </c>
      <c r="C41" s="8">
        <f t="shared" si="0"/>
        <v>53.142721538461537</v>
      </c>
      <c r="D41" s="8">
        <f t="shared" si="1"/>
        <v>55.054504897652279</v>
      </c>
      <c r="E41" s="8">
        <f t="shared" si="2"/>
        <v>51.230938179270794</v>
      </c>
      <c r="F41" s="8">
        <f t="shared" si="3"/>
        <v>54.417243777922032</v>
      </c>
      <c r="G41" s="8">
        <f t="shared" si="4"/>
        <v>51.868199299001041</v>
      </c>
      <c r="H41" s="8">
        <f t="shared" si="5"/>
        <v>53.779982658191784</v>
      </c>
      <c r="I41" s="8">
        <f t="shared" si="6"/>
        <v>52.505460418731289</v>
      </c>
      <c r="J41" s="8">
        <f t="shared" si="7"/>
        <v>55.7</v>
      </c>
      <c r="K41" s="8" t="s">
        <v>122</v>
      </c>
      <c r="L41" s="110"/>
    </row>
    <row r="42" spans="1:12" x14ac:dyDescent="0.3">
      <c r="A42" s="113">
        <v>188</v>
      </c>
      <c r="B42" s="8">
        <v>53.192</v>
      </c>
      <c r="C42" s="8">
        <f t="shared" si="0"/>
        <v>53.142721538461537</v>
      </c>
      <c r="D42" s="8">
        <f t="shared" si="1"/>
        <v>55.054504897652279</v>
      </c>
      <c r="E42" s="8">
        <f t="shared" si="2"/>
        <v>51.230938179270794</v>
      </c>
      <c r="F42" s="8">
        <f t="shared" si="3"/>
        <v>54.417243777922032</v>
      </c>
      <c r="G42" s="8">
        <f t="shared" si="4"/>
        <v>51.868199299001041</v>
      </c>
      <c r="H42" s="8">
        <f t="shared" si="5"/>
        <v>53.779982658191784</v>
      </c>
      <c r="I42" s="8">
        <f t="shared" si="6"/>
        <v>52.505460418731289</v>
      </c>
      <c r="J42" s="8">
        <f t="shared" si="7"/>
        <v>55.7</v>
      </c>
      <c r="K42" s="8" t="s">
        <v>122</v>
      </c>
      <c r="L42" s="110"/>
    </row>
    <row r="43" spans="1:12" x14ac:dyDescent="0.3">
      <c r="A43" s="113">
        <v>193</v>
      </c>
      <c r="B43" s="8">
        <v>53.113</v>
      </c>
      <c r="C43" s="8">
        <f t="shared" si="0"/>
        <v>53.142721538461537</v>
      </c>
      <c r="D43" s="8">
        <f t="shared" si="1"/>
        <v>55.054504897652279</v>
      </c>
      <c r="E43" s="8">
        <f t="shared" si="2"/>
        <v>51.230938179270794</v>
      </c>
      <c r="F43" s="8">
        <f t="shared" si="3"/>
        <v>54.417243777922032</v>
      </c>
      <c r="G43" s="8">
        <f t="shared" si="4"/>
        <v>51.868199299001041</v>
      </c>
      <c r="H43" s="8">
        <f t="shared" si="5"/>
        <v>53.779982658191784</v>
      </c>
      <c r="I43" s="8">
        <f t="shared" si="6"/>
        <v>52.505460418731289</v>
      </c>
      <c r="J43" s="8">
        <f t="shared" si="7"/>
        <v>55.7</v>
      </c>
      <c r="K43" s="8" t="s">
        <v>122</v>
      </c>
      <c r="L43" s="110"/>
    </row>
    <row r="44" spans="1:12" x14ac:dyDescent="0.3">
      <c r="A44" s="113">
        <v>195</v>
      </c>
      <c r="B44" s="8">
        <v>52.625999999999998</v>
      </c>
      <c r="C44" s="8">
        <f t="shared" si="0"/>
        <v>53.142721538461537</v>
      </c>
      <c r="D44" s="8">
        <f t="shared" si="1"/>
        <v>55.054504897652279</v>
      </c>
      <c r="E44" s="8">
        <f t="shared" si="2"/>
        <v>51.230938179270794</v>
      </c>
      <c r="F44" s="8">
        <f t="shared" si="3"/>
        <v>54.417243777922032</v>
      </c>
      <c r="G44" s="8">
        <f t="shared" si="4"/>
        <v>51.868199299001041</v>
      </c>
      <c r="H44" s="8">
        <f t="shared" si="5"/>
        <v>53.779982658191784</v>
      </c>
      <c r="I44" s="8">
        <f t="shared" si="6"/>
        <v>52.505460418731289</v>
      </c>
      <c r="J44" s="8">
        <f t="shared" si="7"/>
        <v>55.7</v>
      </c>
      <c r="K44" s="8" t="s">
        <v>122</v>
      </c>
      <c r="L44" s="110"/>
    </row>
    <row r="45" spans="1:12" x14ac:dyDescent="0.3">
      <c r="A45" s="113">
        <v>202</v>
      </c>
      <c r="B45" s="8">
        <v>52.947000000000003</v>
      </c>
      <c r="C45" s="8">
        <f t="shared" si="0"/>
        <v>53.142721538461537</v>
      </c>
      <c r="D45" s="8">
        <f t="shared" si="1"/>
        <v>55.054504897652279</v>
      </c>
      <c r="E45" s="8">
        <f t="shared" si="2"/>
        <v>51.230938179270794</v>
      </c>
      <c r="F45" s="8">
        <f t="shared" si="3"/>
        <v>54.417243777922032</v>
      </c>
      <c r="G45" s="8">
        <f t="shared" si="4"/>
        <v>51.868199299001041</v>
      </c>
      <c r="H45" s="8">
        <f t="shared" si="5"/>
        <v>53.779982658191784</v>
      </c>
      <c r="I45" s="8">
        <f t="shared" si="6"/>
        <v>52.505460418731289</v>
      </c>
      <c r="J45" s="8">
        <f t="shared" si="7"/>
        <v>55.7</v>
      </c>
      <c r="K45" s="8" t="s">
        <v>122</v>
      </c>
      <c r="L45" s="110"/>
    </row>
    <row r="46" spans="1:12" x14ac:dyDescent="0.3">
      <c r="A46" s="113">
        <v>205</v>
      </c>
      <c r="B46" s="8">
        <v>52.767000000000003</v>
      </c>
      <c r="C46" s="8">
        <f t="shared" si="0"/>
        <v>53.142721538461537</v>
      </c>
      <c r="D46" s="8">
        <f t="shared" si="1"/>
        <v>55.054504897652279</v>
      </c>
      <c r="E46" s="8">
        <f t="shared" si="2"/>
        <v>51.230938179270794</v>
      </c>
      <c r="F46" s="8">
        <f t="shared" si="3"/>
        <v>54.417243777922032</v>
      </c>
      <c r="G46" s="8">
        <f t="shared" si="4"/>
        <v>51.868199299001041</v>
      </c>
      <c r="H46" s="8">
        <f t="shared" si="5"/>
        <v>53.779982658191784</v>
      </c>
      <c r="I46" s="8">
        <f t="shared" si="6"/>
        <v>52.505460418731289</v>
      </c>
      <c r="J46" s="8">
        <f t="shared" si="7"/>
        <v>55.7</v>
      </c>
      <c r="K46" s="8" t="s">
        <v>122</v>
      </c>
      <c r="L46" s="110"/>
    </row>
    <row r="47" spans="1:12" x14ac:dyDescent="0.3">
      <c r="A47" s="113">
        <v>212</v>
      </c>
      <c r="B47" s="8">
        <v>53.156999999999996</v>
      </c>
      <c r="C47" s="8">
        <f t="shared" si="0"/>
        <v>53.142721538461537</v>
      </c>
      <c r="D47" s="8">
        <f t="shared" si="1"/>
        <v>55.054504897652279</v>
      </c>
      <c r="E47" s="8">
        <f t="shared" si="2"/>
        <v>51.230938179270794</v>
      </c>
      <c r="F47" s="8">
        <f t="shared" si="3"/>
        <v>54.417243777922032</v>
      </c>
      <c r="G47" s="8">
        <f t="shared" si="4"/>
        <v>51.868199299001041</v>
      </c>
      <c r="H47" s="8">
        <f t="shared" si="5"/>
        <v>53.779982658191784</v>
      </c>
      <c r="I47" s="8">
        <f t="shared" si="6"/>
        <v>52.505460418731289</v>
      </c>
      <c r="J47" s="8">
        <f t="shared" si="7"/>
        <v>55.7</v>
      </c>
      <c r="K47" s="8" t="s">
        <v>122</v>
      </c>
      <c r="L47" s="110"/>
    </row>
    <row r="48" spans="1:12" x14ac:dyDescent="0.3">
      <c r="A48" s="113">
        <v>226</v>
      </c>
      <c r="B48" s="8">
        <v>53.387</v>
      </c>
      <c r="C48" s="8">
        <f t="shared" si="0"/>
        <v>53.142721538461537</v>
      </c>
      <c r="D48" s="8">
        <f t="shared" si="1"/>
        <v>55.054504897652279</v>
      </c>
      <c r="E48" s="8">
        <f t="shared" si="2"/>
        <v>51.230938179270794</v>
      </c>
      <c r="F48" s="8">
        <f t="shared" si="3"/>
        <v>54.417243777922032</v>
      </c>
      <c r="G48" s="8">
        <f t="shared" si="4"/>
        <v>51.868199299001041</v>
      </c>
      <c r="H48" s="8">
        <f t="shared" si="5"/>
        <v>53.779982658191784</v>
      </c>
      <c r="I48" s="8">
        <f t="shared" si="6"/>
        <v>52.505460418731289</v>
      </c>
      <c r="J48" s="8">
        <f t="shared" si="7"/>
        <v>55.7</v>
      </c>
      <c r="K48" s="8" t="s">
        <v>122</v>
      </c>
      <c r="L48" s="110"/>
    </row>
    <row r="49" spans="1:12" x14ac:dyDescent="0.3">
      <c r="A49" s="113">
        <v>227</v>
      </c>
      <c r="B49" s="8">
        <v>52.555999999999997</v>
      </c>
      <c r="C49" s="8">
        <f t="shared" si="0"/>
        <v>53.142721538461537</v>
      </c>
      <c r="D49" s="8">
        <f t="shared" si="1"/>
        <v>55.054504897652279</v>
      </c>
      <c r="E49" s="8">
        <f t="shared" si="2"/>
        <v>51.230938179270794</v>
      </c>
      <c r="F49" s="8">
        <f t="shared" si="3"/>
        <v>54.417243777922032</v>
      </c>
      <c r="G49" s="8">
        <f t="shared" si="4"/>
        <v>51.868199299001041</v>
      </c>
      <c r="H49" s="8">
        <f t="shared" si="5"/>
        <v>53.779982658191784</v>
      </c>
      <c r="I49" s="8">
        <f t="shared" si="6"/>
        <v>52.505460418731289</v>
      </c>
      <c r="J49" s="8">
        <f t="shared" si="7"/>
        <v>55.7</v>
      </c>
      <c r="K49" s="8" t="s">
        <v>122</v>
      </c>
      <c r="L49" s="110"/>
    </row>
    <row r="50" spans="1:12" x14ac:dyDescent="0.3">
      <c r="A50" s="113">
        <v>233</v>
      </c>
      <c r="B50" s="8">
        <v>53.417000000000002</v>
      </c>
      <c r="C50" s="8">
        <f t="shared" si="0"/>
        <v>53.142721538461537</v>
      </c>
      <c r="D50" s="8">
        <f t="shared" si="1"/>
        <v>55.054504897652279</v>
      </c>
      <c r="E50" s="8">
        <f t="shared" si="2"/>
        <v>51.230938179270794</v>
      </c>
      <c r="F50" s="8">
        <f t="shared" si="3"/>
        <v>54.417243777922032</v>
      </c>
      <c r="G50" s="8">
        <f t="shared" si="4"/>
        <v>51.868199299001041</v>
      </c>
      <c r="H50" s="8">
        <f t="shared" si="5"/>
        <v>53.779982658191784</v>
      </c>
      <c r="I50" s="8">
        <f t="shared" si="6"/>
        <v>52.505460418731289</v>
      </c>
      <c r="J50" s="8">
        <f t="shared" si="7"/>
        <v>55.7</v>
      </c>
      <c r="K50" s="8" t="s">
        <v>122</v>
      </c>
      <c r="L50" s="110"/>
    </row>
    <row r="51" spans="1:12" x14ac:dyDescent="0.3">
      <c r="A51" s="113">
        <v>237</v>
      </c>
      <c r="B51" s="8">
        <v>53.186</v>
      </c>
      <c r="C51" s="8">
        <f t="shared" si="0"/>
        <v>53.142721538461537</v>
      </c>
      <c r="D51" s="8">
        <f t="shared" si="1"/>
        <v>55.054504897652279</v>
      </c>
      <c r="E51" s="8">
        <f t="shared" si="2"/>
        <v>51.230938179270794</v>
      </c>
      <c r="F51" s="8">
        <f t="shared" si="3"/>
        <v>54.417243777922032</v>
      </c>
      <c r="G51" s="8">
        <f t="shared" si="4"/>
        <v>51.868199299001041</v>
      </c>
      <c r="H51" s="8">
        <f t="shared" si="5"/>
        <v>53.779982658191784</v>
      </c>
      <c r="I51" s="8">
        <f t="shared" si="6"/>
        <v>52.505460418731289</v>
      </c>
      <c r="J51" s="8">
        <f t="shared" si="7"/>
        <v>55.7</v>
      </c>
      <c r="K51" s="8" t="s">
        <v>122</v>
      </c>
      <c r="L51" s="110"/>
    </row>
    <row r="52" spans="1:12" x14ac:dyDescent="0.3">
      <c r="A52" s="113">
        <v>244</v>
      </c>
      <c r="B52" s="8">
        <v>53.064999999999998</v>
      </c>
      <c r="C52" s="8">
        <f t="shared" si="0"/>
        <v>53.142721538461537</v>
      </c>
      <c r="D52" s="8">
        <f t="shared" si="1"/>
        <v>55.054504897652279</v>
      </c>
      <c r="E52" s="8">
        <f t="shared" si="2"/>
        <v>51.230938179270794</v>
      </c>
      <c r="F52" s="8">
        <f t="shared" si="3"/>
        <v>54.417243777922032</v>
      </c>
      <c r="G52" s="8">
        <f t="shared" si="4"/>
        <v>51.868199299001041</v>
      </c>
      <c r="H52" s="8">
        <f t="shared" si="5"/>
        <v>53.779982658191784</v>
      </c>
      <c r="I52" s="8">
        <f t="shared" si="6"/>
        <v>52.505460418731289</v>
      </c>
      <c r="J52" s="8">
        <f t="shared" si="7"/>
        <v>55.7</v>
      </c>
      <c r="K52" s="8" t="s">
        <v>122</v>
      </c>
      <c r="L52" s="110"/>
    </row>
    <row r="53" spans="1:12" x14ac:dyDescent="0.3">
      <c r="A53" s="113">
        <v>245</v>
      </c>
      <c r="B53" s="8">
        <v>53.212000000000003</v>
      </c>
      <c r="C53" s="8">
        <f t="shared" si="0"/>
        <v>53.142721538461537</v>
      </c>
      <c r="D53" s="8">
        <f t="shared" si="1"/>
        <v>55.054504897652279</v>
      </c>
      <c r="E53" s="8">
        <f t="shared" si="2"/>
        <v>51.230938179270794</v>
      </c>
      <c r="F53" s="8">
        <f t="shared" si="3"/>
        <v>54.417243777922032</v>
      </c>
      <c r="G53" s="8">
        <f t="shared" si="4"/>
        <v>51.868199299001041</v>
      </c>
      <c r="H53" s="8">
        <f t="shared" si="5"/>
        <v>53.779982658191784</v>
      </c>
      <c r="I53" s="8">
        <f t="shared" si="6"/>
        <v>52.505460418731289</v>
      </c>
      <c r="J53" s="8">
        <f t="shared" si="7"/>
        <v>55.7</v>
      </c>
      <c r="K53" s="8" t="s">
        <v>122</v>
      </c>
      <c r="L53" s="110"/>
    </row>
    <row r="54" spans="1:12" x14ac:dyDescent="0.3">
      <c r="A54" s="113">
        <v>252</v>
      </c>
      <c r="B54" s="8">
        <v>53.155999999999999</v>
      </c>
      <c r="C54" s="8">
        <f t="shared" si="0"/>
        <v>53.142721538461537</v>
      </c>
      <c r="D54" s="8">
        <f t="shared" si="1"/>
        <v>55.054504897652279</v>
      </c>
      <c r="E54" s="8">
        <f t="shared" si="2"/>
        <v>51.230938179270794</v>
      </c>
      <c r="F54" s="8">
        <f t="shared" si="3"/>
        <v>54.417243777922032</v>
      </c>
      <c r="G54" s="8">
        <f t="shared" si="4"/>
        <v>51.868199299001041</v>
      </c>
      <c r="H54" s="8">
        <f t="shared" si="5"/>
        <v>53.779982658191784</v>
      </c>
      <c r="I54" s="8">
        <f t="shared" si="6"/>
        <v>52.505460418731289</v>
      </c>
      <c r="J54" s="8">
        <f t="shared" si="7"/>
        <v>55.7</v>
      </c>
      <c r="K54" s="8" t="s">
        <v>122</v>
      </c>
      <c r="L54" s="110"/>
    </row>
    <row r="55" spans="1:12" x14ac:dyDescent="0.3">
      <c r="A55" s="113">
        <v>259</v>
      </c>
      <c r="B55" s="8">
        <v>52.706000000000003</v>
      </c>
      <c r="C55" s="8">
        <f t="shared" si="0"/>
        <v>53.142721538461537</v>
      </c>
      <c r="D55" s="8">
        <f t="shared" si="1"/>
        <v>55.054504897652279</v>
      </c>
      <c r="E55" s="8">
        <f t="shared" si="2"/>
        <v>51.230938179270794</v>
      </c>
      <c r="F55" s="8">
        <f t="shared" si="3"/>
        <v>54.417243777922032</v>
      </c>
      <c r="G55" s="8">
        <f t="shared" si="4"/>
        <v>51.868199299001041</v>
      </c>
      <c r="H55" s="8">
        <f t="shared" si="5"/>
        <v>53.779982658191784</v>
      </c>
      <c r="I55" s="8">
        <f t="shared" si="6"/>
        <v>52.505460418731289</v>
      </c>
      <c r="J55" s="8">
        <f t="shared" si="7"/>
        <v>55.7</v>
      </c>
      <c r="K55" s="8" t="s">
        <v>122</v>
      </c>
      <c r="L55" s="110"/>
    </row>
    <row r="56" spans="1:12" x14ac:dyDescent="0.3">
      <c r="A56" s="113">
        <v>262</v>
      </c>
      <c r="B56" s="8">
        <v>53.121000000000002</v>
      </c>
      <c r="C56" s="8">
        <f t="shared" si="0"/>
        <v>53.142721538461537</v>
      </c>
      <c r="D56" s="8">
        <f t="shared" si="1"/>
        <v>55.054504897652279</v>
      </c>
      <c r="E56" s="8">
        <f t="shared" si="2"/>
        <v>51.230938179270794</v>
      </c>
      <c r="F56" s="8">
        <f t="shared" si="3"/>
        <v>54.417243777922032</v>
      </c>
      <c r="G56" s="8">
        <f t="shared" si="4"/>
        <v>51.868199299001041</v>
      </c>
      <c r="H56" s="8">
        <f t="shared" si="5"/>
        <v>53.779982658191784</v>
      </c>
      <c r="I56" s="8">
        <f t="shared" si="6"/>
        <v>52.505460418731289</v>
      </c>
      <c r="J56" s="8">
        <f t="shared" si="7"/>
        <v>55.7</v>
      </c>
      <c r="K56" s="8" t="s">
        <v>122</v>
      </c>
      <c r="L56" s="110"/>
    </row>
    <row r="57" spans="1:12" x14ac:dyDescent="0.3">
      <c r="A57" s="113">
        <v>266</v>
      </c>
      <c r="B57" s="8">
        <v>52.962000000000003</v>
      </c>
      <c r="C57" s="8">
        <f t="shared" si="0"/>
        <v>53.142721538461537</v>
      </c>
      <c r="D57" s="8">
        <f t="shared" si="1"/>
        <v>55.054504897652279</v>
      </c>
      <c r="E57" s="8">
        <f t="shared" si="2"/>
        <v>51.230938179270794</v>
      </c>
      <c r="F57" s="8">
        <f t="shared" si="3"/>
        <v>54.417243777922032</v>
      </c>
      <c r="G57" s="8">
        <f t="shared" si="4"/>
        <v>51.868199299001041</v>
      </c>
      <c r="H57" s="8">
        <f t="shared" si="5"/>
        <v>53.779982658191784</v>
      </c>
      <c r="I57" s="8">
        <f t="shared" si="6"/>
        <v>52.505460418731289</v>
      </c>
      <c r="J57" s="8">
        <f t="shared" si="7"/>
        <v>55.7</v>
      </c>
      <c r="K57" s="8" t="s">
        <v>122</v>
      </c>
      <c r="L57" s="110"/>
    </row>
    <row r="58" spans="1:12" x14ac:dyDescent="0.3">
      <c r="A58" s="113">
        <v>268</v>
      </c>
      <c r="B58" s="8">
        <v>53.433999999999997</v>
      </c>
      <c r="C58" s="8">
        <f t="shared" si="0"/>
        <v>53.142721538461537</v>
      </c>
      <c r="D58" s="8">
        <f t="shared" si="1"/>
        <v>55.054504897652279</v>
      </c>
      <c r="E58" s="8">
        <f t="shared" si="2"/>
        <v>51.230938179270794</v>
      </c>
      <c r="F58" s="8">
        <f t="shared" si="3"/>
        <v>54.417243777922032</v>
      </c>
      <c r="G58" s="8">
        <f t="shared" si="4"/>
        <v>51.868199299001041</v>
      </c>
      <c r="H58" s="8">
        <f t="shared" si="5"/>
        <v>53.779982658191784</v>
      </c>
      <c r="I58" s="8">
        <f t="shared" si="6"/>
        <v>52.505460418731289</v>
      </c>
      <c r="J58" s="8">
        <f t="shared" si="7"/>
        <v>55.7</v>
      </c>
      <c r="K58" s="8" t="s">
        <v>122</v>
      </c>
      <c r="L58" s="110"/>
    </row>
    <row r="59" spans="1:12" x14ac:dyDescent="0.3">
      <c r="A59" s="113">
        <v>271</v>
      </c>
      <c r="B59" s="8">
        <v>53.393999999999998</v>
      </c>
      <c r="C59" s="8">
        <f t="shared" si="0"/>
        <v>53.142721538461537</v>
      </c>
      <c r="D59" s="8">
        <f t="shared" si="1"/>
        <v>55.054504897652279</v>
      </c>
      <c r="E59" s="8">
        <f t="shared" si="2"/>
        <v>51.230938179270794</v>
      </c>
      <c r="F59" s="8">
        <f t="shared" si="3"/>
        <v>54.417243777922032</v>
      </c>
      <c r="G59" s="8">
        <f t="shared" si="4"/>
        <v>51.868199299001041</v>
      </c>
      <c r="H59" s="8">
        <f t="shared" si="5"/>
        <v>53.779982658191784</v>
      </c>
      <c r="I59" s="8">
        <f t="shared" si="6"/>
        <v>52.505460418731289</v>
      </c>
      <c r="J59" s="8">
        <f t="shared" si="7"/>
        <v>55.7</v>
      </c>
      <c r="K59" s="8" t="s">
        <v>122</v>
      </c>
      <c r="L59" s="110"/>
    </row>
    <row r="60" spans="1:12" x14ac:dyDescent="0.3">
      <c r="A60" s="113">
        <v>272</v>
      </c>
      <c r="B60" s="8">
        <v>52.576999999999998</v>
      </c>
      <c r="C60" s="8">
        <f t="shared" si="0"/>
        <v>53.142721538461537</v>
      </c>
      <c r="D60" s="8">
        <f t="shared" si="1"/>
        <v>55.054504897652279</v>
      </c>
      <c r="E60" s="8">
        <f t="shared" si="2"/>
        <v>51.230938179270794</v>
      </c>
      <c r="F60" s="8">
        <f t="shared" si="3"/>
        <v>54.417243777922032</v>
      </c>
      <c r="G60" s="8">
        <f t="shared" si="4"/>
        <v>51.868199299001041</v>
      </c>
      <c r="H60" s="8">
        <f t="shared" si="5"/>
        <v>53.779982658191784</v>
      </c>
      <c r="I60" s="8">
        <f t="shared" si="6"/>
        <v>52.505460418731289</v>
      </c>
      <c r="J60" s="8">
        <f t="shared" si="7"/>
        <v>55.7</v>
      </c>
      <c r="K60" s="8" t="s">
        <v>122</v>
      </c>
      <c r="L60" s="110"/>
    </row>
    <row r="61" spans="1:12" x14ac:dyDescent="0.3">
      <c r="A61" s="113">
        <v>275</v>
      </c>
      <c r="B61" s="8">
        <v>52.975999999999999</v>
      </c>
      <c r="C61" s="8">
        <f t="shared" si="0"/>
        <v>53.142721538461537</v>
      </c>
      <c r="D61" s="8">
        <f t="shared" si="1"/>
        <v>55.054504897652279</v>
      </c>
      <c r="E61" s="8">
        <f t="shared" si="2"/>
        <v>51.230938179270794</v>
      </c>
      <c r="F61" s="8">
        <f t="shared" si="3"/>
        <v>54.417243777922032</v>
      </c>
      <c r="G61" s="8">
        <f t="shared" si="4"/>
        <v>51.868199299001041</v>
      </c>
      <c r="H61" s="8">
        <f t="shared" si="5"/>
        <v>53.779982658191784</v>
      </c>
      <c r="I61" s="8">
        <f t="shared" si="6"/>
        <v>52.505460418731289</v>
      </c>
      <c r="J61" s="8">
        <f t="shared" si="7"/>
        <v>55.7</v>
      </c>
      <c r="K61" s="8" t="s">
        <v>122</v>
      </c>
      <c r="L61" s="110"/>
    </row>
    <row r="62" spans="1:12" x14ac:dyDescent="0.3">
      <c r="A62" s="113">
        <v>278</v>
      </c>
      <c r="B62" s="8">
        <v>53.329000000000001</v>
      </c>
      <c r="C62" s="8">
        <f t="shared" si="0"/>
        <v>53.142721538461537</v>
      </c>
      <c r="D62" s="8">
        <f t="shared" si="1"/>
        <v>55.054504897652279</v>
      </c>
      <c r="E62" s="8">
        <f t="shared" si="2"/>
        <v>51.230938179270794</v>
      </c>
      <c r="F62" s="8">
        <f t="shared" si="3"/>
        <v>54.417243777922032</v>
      </c>
      <c r="G62" s="8">
        <f t="shared" si="4"/>
        <v>51.868199299001041</v>
      </c>
      <c r="H62" s="8">
        <f t="shared" si="5"/>
        <v>53.779982658191784</v>
      </c>
      <c r="I62" s="8">
        <f t="shared" si="6"/>
        <v>52.505460418731289</v>
      </c>
      <c r="J62" s="8">
        <f t="shared" si="7"/>
        <v>55.7</v>
      </c>
      <c r="K62" s="8" t="s">
        <v>122</v>
      </c>
      <c r="L62" s="110"/>
    </row>
    <row r="63" spans="1:12" x14ac:dyDescent="0.3">
      <c r="A63" s="113">
        <v>280</v>
      </c>
      <c r="B63" s="8">
        <v>53.430999999999997</v>
      </c>
      <c r="C63" s="8">
        <f t="shared" si="0"/>
        <v>53.142721538461537</v>
      </c>
      <c r="D63" s="8">
        <f t="shared" si="1"/>
        <v>55.054504897652279</v>
      </c>
      <c r="E63" s="8">
        <f t="shared" si="2"/>
        <v>51.230938179270794</v>
      </c>
      <c r="F63" s="8">
        <f t="shared" si="3"/>
        <v>54.417243777922032</v>
      </c>
      <c r="G63" s="8">
        <f t="shared" si="4"/>
        <v>51.868199299001041</v>
      </c>
      <c r="H63" s="8">
        <f t="shared" si="5"/>
        <v>53.779982658191784</v>
      </c>
      <c r="I63" s="8">
        <f t="shared" si="6"/>
        <v>52.505460418731289</v>
      </c>
      <c r="J63" s="8">
        <f t="shared" si="7"/>
        <v>55.7</v>
      </c>
      <c r="K63" s="8" t="s">
        <v>122</v>
      </c>
      <c r="L63" s="110"/>
    </row>
    <row r="64" spans="1:12" x14ac:dyDescent="0.3">
      <c r="A64" s="113">
        <v>605</v>
      </c>
      <c r="B64" s="8">
        <v>53.149000000000001</v>
      </c>
      <c r="C64" s="8">
        <f t="shared" si="0"/>
        <v>53.142721538461537</v>
      </c>
      <c r="D64" s="8">
        <f t="shared" si="1"/>
        <v>55.054504897652279</v>
      </c>
      <c r="E64" s="8">
        <f t="shared" si="2"/>
        <v>51.230938179270794</v>
      </c>
      <c r="F64" s="8">
        <f t="shared" si="3"/>
        <v>54.417243777922032</v>
      </c>
      <c r="G64" s="8">
        <f t="shared" si="4"/>
        <v>51.868199299001041</v>
      </c>
      <c r="H64" s="8">
        <f t="shared" si="5"/>
        <v>53.779982658191784</v>
      </c>
      <c r="I64" s="8">
        <f t="shared" si="6"/>
        <v>52.505460418731289</v>
      </c>
      <c r="J64" s="8">
        <f t="shared" si="7"/>
        <v>55.7</v>
      </c>
      <c r="K64" s="8" t="s">
        <v>122</v>
      </c>
      <c r="L64" s="110"/>
    </row>
    <row r="65" spans="1:12" x14ac:dyDescent="0.3">
      <c r="A65" s="113">
        <v>620</v>
      </c>
      <c r="B65" s="8">
        <v>52.99</v>
      </c>
      <c r="C65" s="8">
        <f t="shared" si="0"/>
        <v>53.142721538461537</v>
      </c>
      <c r="D65" s="8">
        <f t="shared" si="1"/>
        <v>55.054504897652279</v>
      </c>
      <c r="E65" s="8">
        <f t="shared" si="2"/>
        <v>51.230938179270794</v>
      </c>
      <c r="F65" s="8">
        <f t="shared" si="3"/>
        <v>54.417243777922032</v>
      </c>
      <c r="G65" s="8">
        <f t="shared" si="4"/>
        <v>51.868199299001041</v>
      </c>
      <c r="H65" s="8">
        <f t="shared" si="5"/>
        <v>53.779982658191784</v>
      </c>
      <c r="I65" s="8">
        <f t="shared" si="6"/>
        <v>52.505460418731289</v>
      </c>
      <c r="J65" s="8">
        <f t="shared" si="7"/>
        <v>55.7</v>
      </c>
      <c r="K65" s="8" t="s">
        <v>122</v>
      </c>
      <c r="L65" s="110"/>
    </row>
    <row r="66" spans="1:12" x14ac:dyDescent="0.3">
      <c r="A66" s="113">
        <v>621</v>
      </c>
      <c r="B66" s="8">
        <v>53.112000000000002</v>
      </c>
      <c r="C66" s="8">
        <f t="shared" ref="C66:C129" si="8">$N$2</f>
        <v>53.142721538461537</v>
      </c>
      <c r="D66" s="8">
        <f t="shared" ref="D66:D129" si="9">$N$2+($N$3*3)</f>
        <v>55.054504897652279</v>
      </c>
      <c r="E66" s="8">
        <f t="shared" ref="E66:E129" si="10">$N$2-($N$3*3)</f>
        <v>51.230938179270794</v>
      </c>
      <c r="F66" s="8">
        <f t="shared" si="3"/>
        <v>54.417243777922032</v>
      </c>
      <c r="G66" s="8">
        <f t="shared" si="4"/>
        <v>51.868199299001041</v>
      </c>
      <c r="H66" s="8">
        <f t="shared" si="5"/>
        <v>53.779982658191784</v>
      </c>
      <c r="I66" s="8">
        <f t="shared" si="6"/>
        <v>52.505460418731289</v>
      </c>
      <c r="J66" s="8">
        <f t="shared" si="7"/>
        <v>55.7</v>
      </c>
      <c r="K66" s="8" t="s">
        <v>122</v>
      </c>
      <c r="L66" s="110"/>
    </row>
    <row r="67" spans="1:12" x14ac:dyDescent="0.3">
      <c r="A67" s="113">
        <v>623</v>
      </c>
      <c r="B67" s="8">
        <v>52.776000000000003</v>
      </c>
      <c r="C67" s="8">
        <f t="shared" si="8"/>
        <v>53.142721538461537</v>
      </c>
      <c r="D67" s="8">
        <f t="shared" si="9"/>
        <v>55.054504897652279</v>
      </c>
      <c r="E67" s="8">
        <f t="shared" si="10"/>
        <v>51.230938179270794</v>
      </c>
      <c r="F67" s="8">
        <f t="shared" ref="F67:F130" si="11">$N$2+($N$3*2)</f>
        <v>54.417243777922032</v>
      </c>
      <c r="G67" s="8">
        <f t="shared" ref="G67:G130" si="12">$N$2-($N$3*2)</f>
        <v>51.868199299001041</v>
      </c>
      <c r="H67" s="8">
        <f t="shared" ref="H67:H130" si="13">$N$2+($N$3*1)</f>
        <v>53.779982658191784</v>
      </c>
      <c r="I67" s="8">
        <f t="shared" ref="I67:I130" si="14">$N$2-($N$3*1)</f>
        <v>52.505460418731289</v>
      </c>
      <c r="J67" s="8">
        <f t="shared" ref="J67:J130" si="15">$N$26</f>
        <v>55.7</v>
      </c>
      <c r="K67" s="8" t="s">
        <v>122</v>
      </c>
      <c r="L67" s="110"/>
    </row>
    <row r="68" spans="1:12" x14ac:dyDescent="0.3">
      <c r="A68" s="113">
        <v>627</v>
      </c>
      <c r="B68" s="8">
        <v>52.722999999999999</v>
      </c>
      <c r="C68" s="8">
        <f t="shared" si="8"/>
        <v>53.142721538461537</v>
      </c>
      <c r="D68" s="8">
        <f t="shared" si="9"/>
        <v>55.054504897652279</v>
      </c>
      <c r="E68" s="8">
        <f t="shared" si="10"/>
        <v>51.230938179270794</v>
      </c>
      <c r="F68" s="8">
        <f t="shared" si="11"/>
        <v>54.417243777922032</v>
      </c>
      <c r="G68" s="8">
        <f t="shared" si="12"/>
        <v>51.868199299001041</v>
      </c>
      <c r="H68" s="8">
        <f t="shared" si="13"/>
        <v>53.779982658191784</v>
      </c>
      <c r="I68" s="8">
        <f t="shared" si="14"/>
        <v>52.505460418731289</v>
      </c>
      <c r="J68" s="8">
        <f t="shared" si="15"/>
        <v>55.7</v>
      </c>
      <c r="K68" s="8" t="s">
        <v>122</v>
      </c>
      <c r="L68" s="110"/>
    </row>
    <row r="69" spans="1:12" x14ac:dyDescent="0.3">
      <c r="A69" s="113">
        <v>637</v>
      </c>
      <c r="B69" s="8">
        <v>53.027000000000001</v>
      </c>
      <c r="C69" s="8">
        <f t="shared" si="8"/>
        <v>53.142721538461537</v>
      </c>
      <c r="D69" s="8">
        <f t="shared" si="9"/>
        <v>55.054504897652279</v>
      </c>
      <c r="E69" s="8">
        <f t="shared" si="10"/>
        <v>51.230938179270794</v>
      </c>
      <c r="F69" s="8">
        <f t="shared" si="11"/>
        <v>54.417243777922032</v>
      </c>
      <c r="G69" s="8">
        <f t="shared" si="12"/>
        <v>51.868199299001041</v>
      </c>
      <c r="H69" s="8">
        <f t="shared" si="13"/>
        <v>53.779982658191784</v>
      </c>
      <c r="I69" s="8">
        <f t="shared" si="14"/>
        <v>52.505460418731289</v>
      </c>
      <c r="J69" s="8">
        <f t="shared" si="15"/>
        <v>55.7</v>
      </c>
      <c r="K69" s="8" t="s">
        <v>122</v>
      </c>
      <c r="L69" s="110"/>
    </row>
    <row r="70" spans="1:12" x14ac:dyDescent="0.3">
      <c r="A70" s="113">
        <v>642</v>
      </c>
      <c r="B70" s="8">
        <v>52.933</v>
      </c>
      <c r="C70" s="8">
        <f t="shared" si="8"/>
        <v>53.142721538461537</v>
      </c>
      <c r="D70" s="8">
        <f t="shared" si="9"/>
        <v>55.054504897652279</v>
      </c>
      <c r="E70" s="8">
        <f t="shared" si="10"/>
        <v>51.230938179270794</v>
      </c>
      <c r="F70" s="8">
        <f t="shared" si="11"/>
        <v>54.417243777922032</v>
      </c>
      <c r="G70" s="8">
        <f t="shared" si="12"/>
        <v>51.868199299001041</v>
      </c>
      <c r="H70" s="8">
        <f t="shared" si="13"/>
        <v>53.779982658191784</v>
      </c>
      <c r="I70" s="8">
        <f t="shared" si="14"/>
        <v>52.505460418731289</v>
      </c>
      <c r="J70" s="8">
        <f t="shared" si="15"/>
        <v>55.7</v>
      </c>
      <c r="K70" s="8" t="s">
        <v>122</v>
      </c>
      <c r="L70" s="110"/>
    </row>
    <row r="71" spans="1:12" x14ac:dyDescent="0.3">
      <c r="A71" s="113">
        <v>646</v>
      </c>
      <c r="B71" s="8">
        <v>53.356000000000002</v>
      </c>
      <c r="C71" s="8">
        <f t="shared" si="8"/>
        <v>53.142721538461537</v>
      </c>
      <c r="D71" s="8">
        <f t="shared" si="9"/>
        <v>55.054504897652279</v>
      </c>
      <c r="E71" s="8">
        <f t="shared" si="10"/>
        <v>51.230938179270794</v>
      </c>
      <c r="F71" s="8">
        <f t="shared" si="11"/>
        <v>54.417243777922032</v>
      </c>
      <c r="G71" s="8">
        <f t="shared" si="12"/>
        <v>51.868199299001041</v>
      </c>
      <c r="H71" s="8">
        <f t="shared" si="13"/>
        <v>53.779982658191784</v>
      </c>
      <c r="I71" s="8">
        <f t="shared" si="14"/>
        <v>52.505460418731289</v>
      </c>
      <c r="J71" s="8">
        <f t="shared" si="15"/>
        <v>55.7</v>
      </c>
      <c r="K71" s="8" t="s">
        <v>122</v>
      </c>
      <c r="L71" s="110"/>
    </row>
    <row r="72" spans="1:12" x14ac:dyDescent="0.3">
      <c r="A72" s="113">
        <v>653</v>
      </c>
      <c r="B72" s="8">
        <v>53.360999999999997</v>
      </c>
      <c r="C72" s="8">
        <f t="shared" si="8"/>
        <v>53.142721538461537</v>
      </c>
      <c r="D72" s="8">
        <f t="shared" si="9"/>
        <v>55.054504897652279</v>
      </c>
      <c r="E72" s="8">
        <f t="shared" si="10"/>
        <v>51.230938179270794</v>
      </c>
      <c r="F72" s="8">
        <f t="shared" si="11"/>
        <v>54.417243777922032</v>
      </c>
      <c r="G72" s="8">
        <f t="shared" si="12"/>
        <v>51.868199299001041</v>
      </c>
      <c r="H72" s="8">
        <f t="shared" si="13"/>
        <v>53.779982658191784</v>
      </c>
      <c r="I72" s="8">
        <f t="shared" si="14"/>
        <v>52.505460418731289</v>
      </c>
      <c r="J72" s="8">
        <f t="shared" si="15"/>
        <v>55.7</v>
      </c>
      <c r="K72" s="8" t="s">
        <v>122</v>
      </c>
      <c r="L72" s="110"/>
    </row>
    <row r="73" spans="1:12" x14ac:dyDescent="0.3">
      <c r="A73" s="113">
        <v>655</v>
      </c>
      <c r="B73" s="8">
        <v>52.993000000000002</v>
      </c>
      <c r="C73" s="8">
        <f t="shared" si="8"/>
        <v>53.142721538461537</v>
      </c>
      <c r="D73" s="8">
        <f t="shared" si="9"/>
        <v>55.054504897652279</v>
      </c>
      <c r="E73" s="8">
        <f t="shared" si="10"/>
        <v>51.230938179270794</v>
      </c>
      <c r="F73" s="8">
        <f t="shared" si="11"/>
        <v>54.417243777922032</v>
      </c>
      <c r="G73" s="8">
        <f t="shared" si="12"/>
        <v>51.868199299001041</v>
      </c>
      <c r="H73" s="8">
        <f t="shared" si="13"/>
        <v>53.779982658191784</v>
      </c>
      <c r="I73" s="8">
        <f t="shared" si="14"/>
        <v>52.505460418731289</v>
      </c>
      <c r="J73" s="8">
        <f t="shared" si="15"/>
        <v>55.7</v>
      </c>
      <c r="K73" s="8" t="s">
        <v>122</v>
      </c>
      <c r="L73" s="110"/>
    </row>
    <row r="74" spans="1:12" x14ac:dyDescent="0.3">
      <c r="A74" s="113">
        <v>658</v>
      </c>
      <c r="B74" s="8">
        <v>52.844999999999999</v>
      </c>
      <c r="C74" s="8">
        <f t="shared" si="8"/>
        <v>53.142721538461537</v>
      </c>
      <c r="D74" s="8">
        <f t="shared" si="9"/>
        <v>55.054504897652279</v>
      </c>
      <c r="E74" s="8">
        <f t="shared" si="10"/>
        <v>51.230938179270794</v>
      </c>
      <c r="F74" s="8">
        <f t="shared" si="11"/>
        <v>54.417243777922032</v>
      </c>
      <c r="G74" s="8">
        <f t="shared" si="12"/>
        <v>51.868199299001041</v>
      </c>
      <c r="H74" s="8">
        <f t="shared" si="13"/>
        <v>53.779982658191784</v>
      </c>
      <c r="I74" s="8">
        <f t="shared" si="14"/>
        <v>52.505460418731289</v>
      </c>
      <c r="J74" s="8">
        <f t="shared" si="15"/>
        <v>55.7</v>
      </c>
      <c r="K74" s="8" t="s">
        <v>122</v>
      </c>
      <c r="L74" s="110"/>
    </row>
    <row r="75" spans="1:12" x14ac:dyDescent="0.3">
      <c r="A75" s="113">
        <v>660</v>
      </c>
      <c r="B75" s="8">
        <v>52.86</v>
      </c>
      <c r="C75" s="8">
        <f t="shared" si="8"/>
        <v>53.142721538461537</v>
      </c>
      <c r="D75" s="8">
        <f t="shared" si="9"/>
        <v>55.054504897652279</v>
      </c>
      <c r="E75" s="8">
        <f t="shared" si="10"/>
        <v>51.230938179270794</v>
      </c>
      <c r="F75" s="8">
        <f t="shared" si="11"/>
        <v>54.417243777922032</v>
      </c>
      <c r="G75" s="8">
        <f t="shared" si="12"/>
        <v>51.868199299001041</v>
      </c>
      <c r="H75" s="8">
        <f t="shared" si="13"/>
        <v>53.779982658191784</v>
      </c>
      <c r="I75" s="8">
        <f t="shared" si="14"/>
        <v>52.505460418731289</v>
      </c>
      <c r="J75" s="8">
        <f t="shared" si="15"/>
        <v>55.7</v>
      </c>
      <c r="K75" s="8" t="s">
        <v>122</v>
      </c>
      <c r="L75" s="110"/>
    </row>
    <row r="76" spans="1:12" x14ac:dyDescent="0.3">
      <c r="A76" s="113">
        <v>663</v>
      </c>
      <c r="B76" s="8">
        <v>53.32</v>
      </c>
      <c r="C76" s="8">
        <f t="shared" si="8"/>
        <v>53.142721538461537</v>
      </c>
      <c r="D76" s="8">
        <f t="shared" si="9"/>
        <v>55.054504897652279</v>
      </c>
      <c r="E76" s="8">
        <f t="shared" si="10"/>
        <v>51.230938179270794</v>
      </c>
      <c r="F76" s="8">
        <f t="shared" si="11"/>
        <v>54.417243777922032</v>
      </c>
      <c r="G76" s="8">
        <f t="shared" si="12"/>
        <v>51.868199299001041</v>
      </c>
      <c r="H76" s="8">
        <f t="shared" si="13"/>
        <v>53.779982658191784</v>
      </c>
      <c r="I76" s="8">
        <f t="shared" si="14"/>
        <v>52.505460418731289</v>
      </c>
      <c r="J76" s="8">
        <f t="shared" si="15"/>
        <v>55.7</v>
      </c>
      <c r="K76" s="8" t="s">
        <v>122</v>
      </c>
      <c r="L76" s="110"/>
    </row>
    <row r="77" spans="1:12" x14ac:dyDescent="0.3">
      <c r="A77" s="113">
        <v>665</v>
      </c>
      <c r="B77" s="8">
        <v>53.12</v>
      </c>
      <c r="C77" s="8">
        <f t="shared" si="8"/>
        <v>53.142721538461537</v>
      </c>
      <c r="D77" s="8">
        <f t="shared" si="9"/>
        <v>55.054504897652279</v>
      </c>
      <c r="E77" s="8">
        <f t="shared" si="10"/>
        <v>51.230938179270794</v>
      </c>
      <c r="F77" s="8">
        <f t="shared" si="11"/>
        <v>54.417243777922032</v>
      </c>
      <c r="G77" s="8">
        <f t="shared" si="12"/>
        <v>51.868199299001041</v>
      </c>
      <c r="H77" s="8">
        <f t="shared" si="13"/>
        <v>53.779982658191784</v>
      </c>
      <c r="I77" s="8">
        <f t="shared" si="14"/>
        <v>52.505460418731289</v>
      </c>
      <c r="J77" s="8">
        <f t="shared" si="15"/>
        <v>55.7</v>
      </c>
      <c r="K77" s="8" t="s">
        <v>122</v>
      </c>
      <c r="L77" s="110"/>
    </row>
    <row r="78" spans="1:12" x14ac:dyDescent="0.3">
      <c r="A78" s="113">
        <v>666</v>
      </c>
      <c r="B78" s="8">
        <v>52.921999999999997</v>
      </c>
      <c r="C78" s="8">
        <f t="shared" si="8"/>
        <v>53.142721538461537</v>
      </c>
      <c r="D78" s="8">
        <f t="shared" si="9"/>
        <v>55.054504897652279</v>
      </c>
      <c r="E78" s="8">
        <f t="shared" si="10"/>
        <v>51.230938179270794</v>
      </c>
      <c r="F78" s="8">
        <f t="shared" si="11"/>
        <v>54.417243777922032</v>
      </c>
      <c r="G78" s="8">
        <f t="shared" si="12"/>
        <v>51.868199299001041</v>
      </c>
      <c r="H78" s="8">
        <f t="shared" si="13"/>
        <v>53.779982658191784</v>
      </c>
      <c r="I78" s="8">
        <f t="shared" si="14"/>
        <v>52.505460418731289</v>
      </c>
      <c r="J78" s="8">
        <f t="shared" si="15"/>
        <v>55.7</v>
      </c>
      <c r="K78" s="8" t="s">
        <v>122</v>
      </c>
      <c r="L78" s="110"/>
    </row>
    <row r="79" spans="1:12" x14ac:dyDescent="0.3">
      <c r="A79" s="113">
        <v>667</v>
      </c>
      <c r="B79" s="8">
        <v>53.168999999999997</v>
      </c>
      <c r="C79" s="8">
        <f t="shared" si="8"/>
        <v>53.142721538461537</v>
      </c>
      <c r="D79" s="8">
        <f t="shared" si="9"/>
        <v>55.054504897652279</v>
      </c>
      <c r="E79" s="8">
        <f t="shared" si="10"/>
        <v>51.230938179270794</v>
      </c>
      <c r="F79" s="8">
        <f t="shared" si="11"/>
        <v>54.417243777922032</v>
      </c>
      <c r="G79" s="8">
        <f t="shared" si="12"/>
        <v>51.868199299001041</v>
      </c>
      <c r="H79" s="8">
        <f t="shared" si="13"/>
        <v>53.779982658191784</v>
      </c>
      <c r="I79" s="8">
        <f t="shared" si="14"/>
        <v>52.505460418731289</v>
      </c>
      <c r="J79" s="8">
        <f t="shared" si="15"/>
        <v>55.7</v>
      </c>
      <c r="K79" s="8" t="s">
        <v>122</v>
      </c>
      <c r="L79" s="110"/>
    </row>
    <row r="80" spans="1:12" x14ac:dyDescent="0.3">
      <c r="A80" s="113">
        <v>673</v>
      </c>
      <c r="B80" s="8">
        <v>53.091000000000001</v>
      </c>
      <c r="C80" s="8">
        <f t="shared" si="8"/>
        <v>53.142721538461537</v>
      </c>
      <c r="D80" s="8">
        <f t="shared" si="9"/>
        <v>55.054504897652279</v>
      </c>
      <c r="E80" s="8">
        <f t="shared" si="10"/>
        <v>51.230938179270794</v>
      </c>
      <c r="F80" s="8">
        <f t="shared" si="11"/>
        <v>54.417243777922032</v>
      </c>
      <c r="G80" s="8">
        <f t="shared" si="12"/>
        <v>51.868199299001041</v>
      </c>
      <c r="H80" s="8">
        <f t="shared" si="13"/>
        <v>53.779982658191784</v>
      </c>
      <c r="I80" s="8">
        <f t="shared" si="14"/>
        <v>52.505460418731289</v>
      </c>
      <c r="J80" s="8">
        <f t="shared" si="15"/>
        <v>55.7</v>
      </c>
      <c r="K80" s="8" t="s">
        <v>122</v>
      </c>
      <c r="L80" s="110"/>
    </row>
    <row r="81" spans="1:12" x14ac:dyDescent="0.3">
      <c r="A81" s="113">
        <v>678</v>
      </c>
      <c r="B81" s="8">
        <v>53.012999999999998</v>
      </c>
      <c r="C81" s="8">
        <f t="shared" si="8"/>
        <v>53.142721538461537</v>
      </c>
      <c r="D81" s="8">
        <f t="shared" si="9"/>
        <v>55.054504897652279</v>
      </c>
      <c r="E81" s="8">
        <f t="shared" si="10"/>
        <v>51.230938179270794</v>
      </c>
      <c r="F81" s="8">
        <f t="shared" si="11"/>
        <v>54.417243777922032</v>
      </c>
      <c r="G81" s="8">
        <f t="shared" si="12"/>
        <v>51.868199299001041</v>
      </c>
      <c r="H81" s="8">
        <f t="shared" si="13"/>
        <v>53.779982658191784</v>
      </c>
      <c r="I81" s="8">
        <f t="shared" si="14"/>
        <v>52.505460418731289</v>
      </c>
      <c r="J81" s="8">
        <f t="shared" si="15"/>
        <v>55.7</v>
      </c>
      <c r="K81" s="8" t="s">
        <v>122</v>
      </c>
      <c r="L81" s="110"/>
    </row>
    <row r="82" spans="1:12" x14ac:dyDescent="0.3">
      <c r="A82" s="113">
        <v>683</v>
      </c>
      <c r="B82" s="8">
        <v>53.002000000000002</v>
      </c>
      <c r="C82" s="8">
        <f t="shared" si="8"/>
        <v>53.142721538461537</v>
      </c>
      <c r="D82" s="8">
        <f t="shared" si="9"/>
        <v>55.054504897652279</v>
      </c>
      <c r="E82" s="8">
        <f t="shared" si="10"/>
        <v>51.230938179270794</v>
      </c>
      <c r="F82" s="8">
        <f t="shared" si="11"/>
        <v>54.417243777922032</v>
      </c>
      <c r="G82" s="8">
        <f t="shared" si="12"/>
        <v>51.868199299001041</v>
      </c>
      <c r="H82" s="8">
        <f t="shared" si="13"/>
        <v>53.779982658191784</v>
      </c>
      <c r="I82" s="8">
        <f t="shared" si="14"/>
        <v>52.505460418731289</v>
      </c>
      <c r="J82" s="8">
        <f t="shared" si="15"/>
        <v>55.7</v>
      </c>
      <c r="K82" s="8" t="s">
        <v>122</v>
      </c>
      <c r="L82" s="110"/>
    </row>
    <row r="83" spans="1:12" x14ac:dyDescent="0.3">
      <c r="A83" s="113">
        <v>691</v>
      </c>
      <c r="B83" s="8">
        <v>53.405999999999999</v>
      </c>
      <c r="C83" s="8">
        <f t="shared" si="8"/>
        <v>53.142721538461537</v>
      </c>
      <c r="D83" s="8">
        <f t="shared" si="9"/>
        <v>55.054504897652279</v>
      </c>
      <c r="E83" s="8">
        <f t="shared" si="10"/>
        <v>51.230938179270794</v>
      </c>
      <c r="F83" s="8">
        <f t="shared" si="11"/>
        <v>54.417243777922032</v>
      </c>
      <c r="G83" s="8">
        <f t="shared" si="12"/>
        <v>51.868199299001041</v>
      </c>
      <c r="H83" s="8">
        <f t="shared" si="13"/>
        <v>53.779982658191784</v>
      </c>
      <c r="I83" s="8">
        <f t="shared" si="14"/>
        <v>52.505460418731289</v>
      </c>
      <c r="J83" s="8">
        <f t="shared" si="15"/>
        <v>55.7</v>
      </c>
      <c r="K83" s="8" t="s">
        <v>122</v>
      </c>
      <c r="L83" s="110"/>
    </row>
    <row r="84" spans="1:12" x14ac:dyDescent="0.3">
      <c r="A84" s="113">
        <v>692</v>
      </c>
      <c r="B84" s="8">
        <v>53.18</v>
      </c>
      <c r="C84" s="8">
        <f t="shared" si="8"/>
        <v>53.142721538461537</v>
      </c>
      <c r="D84" s="8">
        <f t="shared" si="9"/>
        <v>55.054504897652279</v>
      </c>
      <c r="E84" s="8">
        <f t="shared" si="10"/>
        <v>51.230938179270794</v>
      </c>
      <c r="F84" s="8">
        <f t="shared" si="11"/>
        <v>54.417243777922032</v>
      </c>
      <c r="G84" s="8">
        <f t="shared" si="12"/>
        <v>51.868199299001041</v>
      </c>
      <c r="H84" s="8">
        <f t="shared" si="13"/>
        <v>53.779982658191784</v>
      </c>
      <c r="I84" s="8">
        <f t="shared" si="14"/>
        <v>52.505460418731289</v>
      </c>
      <c r="J84" s="8">
        <f t="shared" si="15"/>
        <v>55.7</v>
      </c>
      <c r="K84" s="8" t="s">
        <v>122</v>
      </c>
      <c r="L84" s="110"/>
    </row>
    <row r="85" spans="1:12" x14ac:dyDescent="0.3">
      <c r="A85" s="113">
        <v>698</v>
      </c>
      <c r="B85" s="8">
        <v>52.805</v>
      </c>
      <c r="C85" s="8">
        <f t="shared" si="8"/>
        <v>53.142721538461537</v>
      </c>
      <c r="D85" s="8">
        <f t="shared" si="9"/>
        <v>55.054504897652279</v>
      </c>
      <c r="E85" s="8">
        <f t="shared" si="10"/>
        <v>51.230938179270794</v>
      </c>
      <c r="F85" s="8">
        <f t="shared" si="11"/>
        <v>54.417243777922032</v>
      </c>
      <c r="G85" s="8">
        <f t="shared" si="12"/>
        <v>51.868199299001041</v>
      </c>
      <c r="H85" s="8">
        <f t="shared" si="13"/>
        <v>53.779982658191784</v>
      </c>
      <c r="I85" s="8">
        <f t="shared" si="14"/>
        <v>52.505460418731289</v>
      </c>
      <c r="J85" s="8">
        <f t="shared" si="15"/>
        <v>55.7</v>
      </c>
      <c r="K85" s="8" t="s">
        <v>122</v>
      </c>
      <c r="L85" s="110"/>
    </row>
    <row r="86" spans="1:12" x14ac:dyDescent="0.3">
      <c r="A86" s="113">
        <v>708</v>
      </c>
      <c r="B86" s="8">
        <v>53.335999999999999</v>
      </c>
      <c r="C86" s="8">
        <f t="shared" si="8"/>
        <v>53.142721538461537</v>
      </c>
      <c r="D86" s="8">
        <f t="shared" si="9"/>
        <v>55.054504897652279</v>
      </c>
      <c r="E86" s="8">
        <f t="shared" si="10"/>
        <v>51.230938179270794</v>
      </c>
      <c r="F86" s="8">
        <f t="shared" si="11"/>
        <v>54.417243777922032</v>
      </c>
      <c r="G86" s="8">
        <f t="shared" si="12"/>
        <v>51.868199299001041</v>
      </c>
      <c r="H86" s="8">
        <f t="shared" si="13"/>
        <v>53.779982658191784</v>
      </c>
      <c r="I86" s="8">
        <f t="shared" si="14"/>
        <v>52.505460418731289</v>
      </c>
      <c r="J86" s="8">
        <f t="shared" si="15"/>
        <v>55.7</v>
      </c>
      <c r="K86" s="8" t="s">
        <v>122</v>
      </c>
      <c r="L86" s="110"/>
    </row>
    <row r="87" spans="1:12" x14ac:dyDescent="0.3">
      <c r="A87" s="113">
        <v>723</v>
      </c>
      <c r="B87" s="8">
        <v>52.923999999999999</v>
      </c>
      <c r="C87" s="8">
        <f t="shared" si="8"/>
        <v>53.142721538461537</v>
      </c>
      <c r="D87" s="8">
        <f t="shared" si="9"/>
        <v>55.054504897652279</v>
      </c>
      <c r="E87" s="8">
        <f t="shared" si="10"/>
        <v>51.230938179270794</v>
      </c>
      <c r="F87" s="8">
        <f t="shared" si="11"/>
        <v>54.417243777922032</v>
      </c>
      <c r="G87" s="8">
        <f t="shared" si="12"/>
        <v>51.868199299001041</v>
      </c>
      <c r="H87" s="8">
        <f t="shared" si="13"/>
        <v>53.779982658191784</v>
      </c>
      <c r="I87" s="8">
        <f t="shared" si="14"/>
        <v>52.505460418731289</v>
      </c>
      <c r="J87" s="8">
        <f t="shared" si="15"/>
        <v>55.7</v>
      </c>
      <c r="K87" s="8" t="s">
        <v>122</v>
      </c>
      <c r="L87" s="110"/>
    </row>
    <row r="88" spans="1:12" x14ac:dyDescent="0.3">
      <c r="A88" s="113">
        <v>727</v>
      </c>
      <c r="B88" s="8">
        <v>53.387</v>
      </c>
      <c r="C88" s="8">
        <f t="shared" si="8"/>
        <v>53.142721538461537</v>
      </c>
      <c r="D88" s="8">
        <f t="shared" si="9"/>
        <v>55.054504897652279</v>
      </c>
      <c r="E88" s="8">
        <f t="shared" si="10"/>
        <v>51.230938179270794</v>
      </c>
      <c r="F88" s="8">
        <f t="shared" si="11"/>
        <v>54.417243777922032</v>
      </c>
      <c r="G88" s="8">
        <f t="shared" si="12"/>
        <v>51.868199299001041</v>
      </c>
      <c r="H88" s="8">
        <f t="shared" si="13"/>
        <v>53.779982658191784</v>
      </c>
      <c r="I88" s="8">
        <f t="shared" si="14"/>
        <v>52.505460418731289</v>
      </c>
      <c r="J88" s="8">
        <f t="shared" si="15"/>
        <v>55.7</v>
      </c>
      <c r="K88" s="8" t="s">
        <v>122</v>
      </c>
      <c r="L88" s="110"/>
    </row>
    <row r="89" spans="1:12" x14ac:dyDescent="0.3">
      <c r="A89" s="113">
        <v>728</v>
      </c>
      <c r="B89" s="8">
        <v>52.807000000000002</v>
      </c>
      <c r="C89" s="8">
        <f t="shared" si="8"/>
        <v>53.142721538461537</v>
      </c>
      <c r="D89" s="8">
        <f t="shared" si="9"/>
        <v>55.054504897652279</v>
      </c>
      <c r="E89" s="8">
        <f t="shared" si="10"/>
        <v>51.230938179270794</v>
      </c>
      <c r="F89" s="8">
        <f t="shared" si="11"/>
        <v>54.417243777922032</v>
      </c>
      <c r="G89" s="8">
        <f t="shared" si="12"/>
        <v>51.868199299001041</v>
      </c>
      <c r="H89" s="8">
        <f t="shared" si="13"/>
        <v>53.779982658191784</v>
      </c>
      <c r="I89" s="8">
        <f t="shared" si="14"/>
        <v>52.505460418731289</v>
      </c>
      <c r="J89" s="8">
        <f t="shared" si="15"/>
        <v>55.7</v>
      </c>
      <c r="K89" s="8" t="s">
        <v>122</v>
      </c>
      <c r="L89" s="110"/>
    </row>
    <row r="90" spans="1:12" x14ac:dyDescent="0.3">
      <c r="A90" s="113">
        <v>729</v>
      </c>
      <c r="B90" s="8">
        <v>52.854999999999997</v>
      </c>
      <c r="C90" s="8">
        <f t="shared" si="8"/>
        <v>53.142721538461537</v>
      </c>
      <c r="D90" s="8">
        <f t="shared" si="9"/>
        <v>55.054504897652279</v>
      </c>
      <c r="E90" s="8">
        <f t="shared" si="10"/>
        <v>51.230938179270794</v>
      </c>
      <c r="F90" s="8">
        <f t="shared" si="11"/>
        <v>54.417243777922032</v>
      </c>
      <c r="G90" s="8">
        <f t="shared" si="12"/>
        <v>51.868199299001041</v>
      </c>
      <c r="H90" s="8">
        <f t="shared" si="13"/>
        <v>53.779982658191784</v>
      </c>
      <c r="I90" s="8">
        <f t="shared" si="14"/>
        <v>52.505460418731289</v>
      </c>
      <c r="J90" s="8">
        <f t="shared" si="15"/>
        <v>55.7</v>
      </c>
      <c r="K90" s="8" t="s">
        <v>122</v>
      </c>
      <c r="L90" s="110"/>
    </row>
    <row r="91" spans="1:12" x14ac:dyDescent="0.3">
      <c r="A91" s="113">
        <v>734</v>
      </c>
      <c r="B91" s="8">
        <v>53.149000000000001</v>
      </c>
      <c r="C91" s="8">
        <f t="shared" si="8"/>
        <v>53.142721538461537</v>
      </c>
      <c r="D91" s="8">
        <f t="shared" si="9"/>
        <v>55.054504897652279</v>
      </c>
      <c r="E91" s="8">
        <f t="shared" si="10"/>
        <v>51.230938179270794</v>
      </c>
      <c r="F91" s="8">
        <f t="shared" si="11"/>
        <v>54.417243777922032</v>
      </c>
      <c r="G91" s="8">
        <f t="shared" si="12"/>
        <v>51.868199299001041</v>
      </c>
      <c r="H91" s="8">
        <f t="shared" si="13"/>
        <v>53.779982658191784</v>
      </c>
      <c r="I91" s="8">
        <f t="shared" si="14"/>
        <v>52.505460418731289</v>
      </c>
      <c r="J91" s="8">
        <f t="shared" si="15"/>
        <v>55.7</v>
      </c>
      <c r="K91" s="8" t="s">
        <v>122</v>
      </c>
      <c r="L91" s="110"/>
    </row>
    <row r="92" spans="1:12" x14ac:dyDescent="0.3">
      <c r="A92" s="113">
        <v>736</v>
      </c>
      <c r="B92" s="8">
        <v>52.783000000000001</v>
      </c>
      <c r="C92" s="8">
        <f t="shared" si="8"/>
        <v>53.142721538461537</v>
      </c>
      <c r="D92" s="8">
        <f t="shared" si="9"/>
        <v>55.054504897652279</v>
      </c>
      <c r="E92" s="8">
        <f t="shared" si="10"/>
        <v>51.230938179270794</v>
      </c>
      <c r="F92" s="8">
        <f t="shared" si="11"/>
        <v>54.417243777922032</v>
      </c>
      <c r="G92" s="8">
        <f t="shared" si="12"/>
        <v>51.868199299001041</v>
      </c>
      <c r="H92" s="8">
        <f t="shared" si="13"/>
        <v>53.779982658191784</v>
      </c>
      <c r="I92" s="8">
        <f t="shared" si="14"/>
        <v>52.505460418731289</v>
      </c>
      <c r="J92" s="8">
        <f t="shared" si="15"/>
        <v>55.7</v>
      </c>
      <c r="K92" s="8" t="s">
        <v>122</v>
      </c>
      <c r="L92" s="110"/>
    </row>
    <row r="93" spans="1:12" x14ac:dyDescent="0.3">
      <c r="A93" s="113">
        <v>737</v>
      </c>
      <c r="B93" s="8">
        <v>52.895000000000003</v>
      </c>
      <c r="C93" s="8">
        <f t="shared" si="8"/>
        <v>53.142721538461537</v>
      </c>
      <c r="D93" s="8">
        <f t="shared" si="9"/>
        <v>55.054504897652279</v>
      </c>
      <c r="E93" s="8">
        <f t="shared" si="10"/>
        <v>51.230938179270794</v>
      </c>
      <c r="F93" s="8">
        <f t="shared" si="11"/>
        <v>54.417243777922032</v>
      </c>
      <c r="G93" s="8">
        <f t="shared" si="12"/>
        <v>51.868199299001041</v>
      </c>
      <c r="H93" s="8">
        <f t="shared" si="13"/>
        <v>53.779982658191784</v>
      </c>
      <c r="I93" s="8">
        <f t="shared" si="14"/>
        <v>52.505460418731289</v>
      </c>
      <c r="J93" s="8">
        <f t="shared" si="15"/>
        <v>55.7</v>
      </c>
      <c r="K93" s="8" t="s">
        <v>122</v>
      </c>
      <c r="L93" s="110"/>
    </row>
    <row r="94" spans="1:12" x14ac:dyDescent="0.3">
      <c r="A94" s="113">
        <v>738</v>
      </c>
      <c r="B94" s="8">
        <v>52.604999999999997</v>
      </c>
      <c r="C94" s="8">
        <f t="shared" si="8"/>
        <v>53.142721538461537</v>
      </c>
      <c r="D94" s="8">
        <f t="shared" si="9"/>
        <v>55.054504897652279</v>
      </c>
      <c r="E94" s="8">
        <f t="shared" si="10"/>
        <v>51.230938179270794</v>
      </c>
      <c r="F94" s="8">
        <f t="shared" si="11"/>
        <v>54.417243777922032</v>
      </c>
      <c r="G94" s="8">
        <f t="shared" si="12"/>
        <v>51.868199299001041</v>
      </c>
      <c r="H94" s="8">
        <f t="shared" si="13"/>
        <v>53.779982658191784</v>
      </c>
      <c r="I94" s="8">
        <f t="shared" si="14"/>
        <v>52.505460418731289</v>
      </c>
      <c r="J94" s="8">
        <f t="shared" si="15"/>
        <v>55.7</v>
      </c>
      <c r="K94" s="8" t="s">
        <v>122</v>
      </c>
      <c r="L94" s="110"/>
    </row>
    <row r="95" spans="1:12" x14ac:dyDescent="0.3">
      <c r="A95" s="113">
        <v>746</v>
      </c>
      <c r="B95" s="8">
        <v>52.915999999999997</v>
      </c>
      <c r="C95" s="8">
        <f t="shared" si="8"/>
        <v>53.142721538461537</v>
      </c>
      <c r="D95" s="8">
        <f t="shared" si="9"/>
        <v>55.054504897652279</v>
      </c>
      <c r="E95" s="8">
        <f t="shared" si="10"/>
        <v>51.230938179270794</v>
      </c>
      <c r="F95" s="8">
        <f t="shared" si="11"/>
        <v>54.417243777922032</v>
      </c>
      <c r="G95" s="8">
        <f t="shared" si="12"/>
        <v>51.868199299001041</v>
      </c>
      <c r="H95" s="8">
        <f t="shared" si="13"/>
        <v>53.779982658191784</v>
      </c>
      <c r="I95" s="8">
        <f t="shared" si="14"/>
        <v>52.505460418731289</v>
      </c>
      <c r="J95" s="8">
        <f t="shared" si="15"/>
        <v>55.7</v>
      </c>
      <c r="K95" s="8" t="s">
        <v>122</v>
      </c>
      <c r="L95" s="110"/>
    </row>
    <row r="96" spans="1:12" x14ac:dyDescent="0.3">
      <c r="A96" s="113">
        <v>749</v>
      </c>
      <c r="B96" s="8">
        <v>52.908000000000001</v>
      </c>
      <c r="C96" s="8">
        <f t="shared" si="8"/>
        <v>53.142721538461537</v>
      </c>
      <c r="D96" s="8">
        <f t="shared" si="9"/>
        <v>55.054504897652279</v>
      </c>
      <c r="E96" s="8">
        <f t="shared" si="10"/>
        <v>51.230938179270794</v>
      </c>
      <c r="F96" s="8">
        <f t="shared" si="11"/>
        <v>54.417243777922032</v>
      </c>
      <c r="G96" s="8">
        <f t="shared" si="12"/>
        <v>51.868199299001041</v>
      </c>
      <c r="H96" s="8">
        <f t="shared" si="13"/>
        <v>53.779982658191784</v>
      </c>
      <c r="I96" s="8">
        <f t="shared" si="14"/>
        <v>52.505460418731289</v>
      </c>
      <c r="J96" s="8">
        <f t="shared" si="15"/>
        <v>55.7</v>
      </c>
      <c r="K96" s="8" t="s">
        <v>122</v>
      </c>
      <c r="L96" s="110"/>
    </row>
    <row r="97" spans="1:12" x14ac:dyDescent="0.3">
      <c r="A97" s="113">
        <v>756</v>
      </c>
      <c r="B97" s="8">
        <v>53.003999999999998</v>
      </c>
      <c r="C97" s="8">
        <f t="shared" si="8"/>
        <v>53.142721538461537</v>
      </c>
      <c r="D97" s="8">
        <f t="shared" si="9"/>
        <v>55.054504897652279</v>
      </c>
      <c r="E97" s="8">
        <f t="shared" si="10"/>
        <v>51.230938179270794</v>
      </c>
      <c r="F97" s="8">
        <f t="shared" si="11"/>
        <v>54.417243777922032</v>
      </c>
      <c r="G97" s="8">
        <f t="shared" si="12"/>
        <v>51.868199299001041</v>
      </c>
      <c r="H97" s="8">
        <f t="shared" si="13"/>
        <v>53.779982658191784</v>
      </c>
      <c r="I97" s="8">
        <f t="shared" si="14"/>
        <v>52.505460418731289</v>
      </c>
      <c r="J97" s="8">
        <f t="shared" si="15"/>
        <v>55.7</v>
      </c>
      <c r="K97" s="8" t="s">
        <v>122</v>
      </c>
      <c r="L97" s="110"/>
    </row>
    <row r="98" spans="1:12" x14ac:dyDescent="0.3">
      <c r="A98" s="113">
        <v>761</v>
      </c>
      <c r="B98" s="8">
        <v>52.914000000000001</v>
      </c>
      <c r="C98" s="8">
        <f t="shared" si="8"/>
        <v>53.142721538461537</v>
      </c>
      <c r="D98" s="8">
        <f t="shared" si="9"/>
        <v>55.054504897652279</v>
      </c>
      <c r="E98" s="8">
        <f t="shared" si="10"/>
        <v>51.230938179270794</v>
      </c>
      <c r="F98" s="8">
        <f t="shared" si="11"/>
        <v>54.417243777922032</v>
      </c>
      <c r="G98" s="8">
        <f t="shared" si="12"/>
        <v>51.868199299001041</v>
      </c>
      <c r="H98" s="8">
        <f t="shared" si="13"/>
        <v>53.779982658191784</v>
      </c>
      <c r="I98" s="8">
        <f t="shared" si="14"/>
        <v>52.505460418731289</v>
      </c>
      <c r="J98" s="8">
        <f t="shared" si="15"/>
        <v>55.7</v>
      </c>
      <c r="K98" s="8" t="s">
        <v>122</v>
      </c>
      <c r="L98" s="110"/>
    </row>
    <row r="99" spans="1:12" x14ac:dyDescent="0.3">
      <c r="A99" s="113">
        <v>765</v>
      </c>
      <c r="B99" s="8">
        <v>53.017000000000003</v>
      </c>
      <c r="C99" s="8">
        <f t="shared" si="8"/>
        <v>53.142721538461537</v>
      </c>
      <c r="D99" s="8">
        <f t="shared" si="9"/>
        <v>55.054504897652279</v>
      </c>
      <c r="E99" s="8">
        <f t="shared" si="10"/>
        <v>51.230938179270794</v>
      </c>
      <c r="F99" s="8">
        <f t="shared" si="11"/>
        <v>54.417243777922032</v>
      </c>
      <c r="G99" s="8">
        <f t="shared" si="12"/>
        <v>51.868199299001041</v>
      </c>
      <c r="H99" s="8">
        <f t="shared" si="13"/>
        <v>53.779982658191784</v>
      </c>
      <c r="I99" s="8">
        <f t="shared" si="14"/>
        <v>52.505460418731289</v>
      </c>
      <c r="J99" s="8">
        <f t="shared" si="15"/>
        <v>55.7</v>
      </c>
      <c r="K99" s="8" t="s">
        <v>122</v>
      </c>
      <c r="L99" s="110"/>
    </row>
    <row r="100" spans="1:12" x14ac:dyDescent="0.3">
      <c r="A100" s="113">
        <v>769</v>
      </c>
      <c r="B100" s="8">
        <v>53.128999999999998</v>
      </c>
      <c r="C100" s="8">
        <f t="shared" si="8"/>
        <v>53.142721538461537</v>
      </c>
      <c r="D100" s="8">
        <f t="shared" si="9"/>
        <v>55.054504897652279</v>
      </c>
      <c r="E100" s="8">
        <f t="shared" si="10"/>
        <v>51.230938179270794</v>
      </c>
      <c r="F100" s="8">
        <f t="shared" si="11"/>
        <v>54.417243777922032</v>
      </c>
      <c r="G100" s="8">
        <f t="shared" si="12"/>
        <v>51.868199299001041</v>
      </c>
      <c r="H100" s="8">
        <f t="shared" si="13"/>
        <v>53.779982658191784</v>
      </c>
      <c r="I100" s="8">
        <f t="shared" si="14"/>
        <v>52.505460418731289</v>
      </c>
      <c r="J100" s="8">
        <f t="shared" si="15"/>
        <v>55.7</v>
      </c>
      <c r="K100" s="8" t="s">
        <v>122</v>
      </c>
      <c r="L100" s="110"/>
    </row>
    <row r="101" spans="1:12" x14ac:dyDescent="0.3">
      <c r="A101" s="113">
        <v>773</v>
      </c>
      <c r="B101" s="8">
        <v>52.673999999999999</v>
      </c>
      <c r="C101" s="8">
        <f t="shared" si="8"/>
        <v>53.142721538461537</v>
      </c>
      <c r="D101" s="8">
        <f t="shared" si="9"/>
        <v>55.054504897652279</v>
      </c>
      <c r="E101" s="8">
        <f t="shared" si="10"/>
        <v>51.230938179270794</v>
      </c>
      <c r="F101" s="8">
        <f t="shared" si="11"/>
        <v>54.417243777922032</v>
      </c>
      <c r="G101" s="8">
        <f t="shared" si="12"/>
        <v>51.868199299001041</v>
      </c>
      <c r="H101" s="8">
        <f t="shared" si="13"/>
        <v>53.779982658191784</v>
      </c>
      <c r="I101" s="8">
        <f t="shared" si="14"/>
        <v>52.505460418731289</v>
      </c>
      <c r="J101" s="8">
        <f t="shared" si="15"/>
        <v>55.7</v>
      </c>
      <c r="K101" s="8" t="s">
        <v>122</v>
      </c>
      <c r="L101" s="110"/>
    </row>
    <row r="102" spans="1:12" x14ac:dyDescent="0.3">
      <c r="A102" s="113">
        <v>962</v>
      </c>
      <c r="B102" s="8">
        <v>52.868000000000002</v>
      </c>
      <c r="C102" s="8">
        <f t="shared" si="8"/>
        <v>53.142721538461537</v>
      </c>
      <c r="D102" s="8">
        <f t="shared" si="9"/>
        <v>55.054504897652279</v>
      </c>
      <c r="E102" s="8">
        <f t="shared" si="10"/>
        <v>51.230938179270794</v>
      </c>
      <c r="F102" s="8">
        <f t="shared" si="11"/>
        <v>54.417243777922032</v>
      </c>
      <c r="G102" s="8">
        <f t="shared" si="12"/>
        <v>51.868199299001041</v>
      </c>
      <c r="H102" s="8">
        <f t="shared" si="13"/>
        <v>53.779982658191784</v>
      </c>
      <c r="I102" s="8">
        <f t="shared" si="14"/>
        <v>52.505460418731289</v>
      </c>
      <c r="J102" s="8">
        <f t="shared" si="15"/>
        <v>55.7</v>
      </c>
      <c r="K102" s="8" t="s">
        <v>122</v>
      </c>
      <c r="L102" s="110"/>
    </row>
    <row r="103" spans="1:12" x14ac:dyDescent="0.3">
      <c r="A103" s="113">
        <v>966</v>
      </c>
      <c r="B103" s="8">
        <v>52.972000000000001</v>
      </c>
      <c r="C103" s="8">
        <f t="shared" si="8"/>
        <v>53.142721538461537</v>
      </c>
      <c r="D103" s="8">
        <f t="shared" si="9"/>
        <v>55.054504897652279</v>
      </c>
      <c r="E103" s="8">
        <f t="shared" si="10"/>
        <v>51.230938179270794</v>
      </c>
      <c r="F103" s="8">
        <f t="shared" si="11"/>
        <v>54.417243777922032</v>
      </c>
      <c r="G103" s="8">
        <f t="shared" si="12"/>
        <v>51.868199299001041</v>
      </c>
      <c r="H103" s="8">
        <f t="shared" si="13"/>
        <v>53.779982658191784</v>
      </c>
      <c r="I103" s="8">
        <f t="shared" si="14"/>
        <v>52.505460418731289</v>
      </c>
      <c r="J103" s="8">
        <f t="shared" si="15"/>
        <v>55.7</v>
      </c>
      <c r="K103" s="8" t="s">
        <v>122</v>
      </c>
      <c r="L103" s="110"/>
    </row>
    <row r="104" spans="1:12" x14ac:dyDescent="0.3">
      <c r="A104" s="113">
        <v>970</v>
      </c>
      <c r="B104" s="8">
        <v>53.366</v>
      </c>
      <c r="C104" s="8">
        <f t="shared" si="8"/>
        <v>53.142721538461537</v>
      </c>
      <c r="D104" s="8">
        <f t="shared" si="9"/>
        <v>55.054504897652279</v>
      </c>
      <c r="E104" s="8">
        <f t="shared" si="10"/>
        <v>51.230938179270794</v>
      </c>
      <c r="F104" s="8">
        <f t="shared" si="11"/>
        <v>54.417243777922032</v>
      </c>
      <c r="G104" s="8">
        <f t="shared" si="12"/>
        <v>51.868199299001041</v>
      </c>
      <c r="H104" s="8">
        <f t="shared" si="13"/>
        <v>53.779982658191784</v>
      </c>
      <c r="I104" s="8">
        <f t="shared" si="14"/>
        <v>52.505460418731289</v>
      </c>
      <c r="J104" s="8">
        <f t="shared" si="15"/>
        <v>55.7</v>
      </c>
      <c r="K104" s="8" t="s">
        <v>122</v>
      </c>
      <c r="L104" s="110"/>
    </row>
    <row r="105" spans="1:12" x14ac:dyDescent="0.3">
      <c r="A105" s="113">
        <v>977</v>
      </c>
      <c r="B105" s="8">
        <v>53.207999999999998</v>
      </c>
      <c r="C105" s="8">
        <f t="shared" si="8"/>
        <v>53.142721538461537</v>
      </c>
      <c r="D105" s="8">
        <f t="shared" si="9"/>
        <v>55.054504897652279</v>
      </c>
      <c r="E105" s="8">
        <f t="shared" si="10"/>
        <v>51.230938179270794</v>
      </c>
      <c r="F105" s="8">
        <f t="shared" si="11"/>
        <v>54.417243777922032</v>
      </c>
      <c r="G105" s="8">
        <f t="shared" si="12"/>
        <v>51.868199299001041</v>
      </c>
      <c r="H105" s="8">
        <f t="shared" si="13"/>
        <v>53.779982658191784</v>
      </c>
      <c r="I105" s="8">
        <f t="shared" si="14"/>
        <v>52.505460418731289</v>
      </c>
      <c r="J105" s="8">
        <f t="shared" si="15"/>
        <v>55.7</v>
      </c>
      <c r="K105" s="8" t="s">
        <v>122</v>
      </c>
      <c r="L105" s="110"/>
    </row>
    <row r="106" spans="1:12" x14ac:dyDescent="0.3">
      <c r="A106" s="113">
        <v>980</v>
      </c>
      <c r="B106" s="8">
        <v>52.622</v>
      </c>
      <c r="C106" s="8">
        <f t="shared" si="8"/>
        <v>53.142721538461537</v>
      </c>
      <c r="D106" s="8">
        <f t="shared" si="9"/>
        <v>55.054504897652279</v>
      </c>
      <c r="E106" s="8">
        <f t="shared" si="10"/>
        <v>51.230938179270794</v>
      </c>
      <c r="F106" s="8">
        <f t="shared" si="11"/>
        <v>54.417243777922032</v>
      </c>
      <c r="G106" s="8">
        <f t="shared" si="12"/>
        <v>51.868199299001041</v>
      </c>
      <c r="H106" s="8">
        <f t="shared" si="13"/>
        <v>53.779982658191784</v>
      </c>
      <c r="I106" s="8">
        <f t="shared" si="14"/>
        <v>52.505460418731289</v>
      </c>
      <c r="J106" s="8">
        <f t="shared" si="15"/>
        <v>55.7</v>
      </c>
      <c r="K106" s="8" t="s">
        <v>122</v>
      </c>
      <c r="L106" s="110"/>
    </row>
    <row r="107" spans="1:12" x14ac:dyDescent="0.3">
      <c r="A107" s="113">
        <v>981</v>
      </c>
      <c r="B107" s="8">
        <v>52.622999999999998</v>
      </c>
      <c r="C107" s="8">
        <f t="shared" si="8"/>
        <v>53.142721538461537</v>
      </c>
      <c r="D107" s="8">
        <f t="shared" si="9"/>
        <v>55.054504897652279</v>
      </c>
      <c r="E107" s="8">
        <f t="shared" si="10"/>
        <v>51.230938179270794</v>
      </c>
      <c r="F107" s="8">
        <f t="shared" si="11"/>
        <v>54.417243777922032</v>
      </c>
      <c r="G107" s="8">
        <f t="shared" si="12"/>
        <v>51.868199299001041</v>
      </c>
      <c r="H107" s="8">
        <f t="shared" si="13"/>
        <v>53.779982658191784</v>
      </c>
      <c r="I107" s="8">
        <f t="shared" si="14"/>
        <v>52.505460418731289</v>
      </c>
      <c r="J107" s="8">
        <f t="shared" si="15"/>
        <v>55.7</v>
      </c>
      <c r="K107" s="8" t="s">
        <v>122</v>
      </c>
      <c r="L107" s="110"/>
    </row>
    <row r="108" spans="1:12" x14ac:dyDescent="0.3">
      <c r="A108" s="113">
        <v>989</v>
      </c>
      <c r="B108" s="8">
        <v>52.488999999999997</v>
      </c>
      <c r="C108" s="8">
        <f t="shared" si="8"/>
        <v>53.142721538461537</v>
      </c>
      <c r="D108" s="8">
        <f t="shared" si="9"/>
        <v>55.054504897652279</v>
      </c>
      <c r="E108" s="8">
        <f t="shared" si="10"/>
        <v>51.230938179270794</v>
      </c>
      <c r="F108" s="8">
        <f t="shared" si="11"/>
        <v>54.417243777922032</v>
      </c>
      <c r="G108" s="8">
        <f t="shared" si="12"/>
        <v>51.868199299001041</v>
      </c>
      <c r="H108" s="8">
        <f t="shared" si="13"/>
        <v>53.779982658191784</v>
      </c>
      <c r="I108" s="8">
        <f t="shared" si="14"/>
        <v>52.505460418731289</v>
      </c>
      <c r="J108" s="8">
        <f t="shared" si="15"/>
        <v>55.7</v>
      </c>
      <c r="K108" s="8" t="s">
        <v>122</v>
      </c>
      <c r="L108" s="110"/>
    </row>
    <row r="109" spans="1:12" x14ac:dyDescent="0.3">
      <c r="A109" s="113">
        <v>996</v>
      </c>
      <c r="B109" s="8">
        <v>52.951999999999998</v>
      </c>
      <c r="C109" s="8">
        <f t="shared" si="8"/>
        <v>53.142721538461537</v>
      </c>
      <c r="D109" s="8">
        <f t="shared" si="9"/>
        <v>55.054504897652279</v>
      </c>
      <c r="E109" s="8">
        <f t="shared" si="10"/>
        <v>51.230938179270794</v>
      </c>
      <c r="F109" s="8">
        <f t="shared" si="11"/>
        <v>54.417243777922032</v>
      </c>
      <c r="G109" s="8">
        <f t="shared" si="12"/>
        <v>51.868199299001041</v>
      </c>
      <c r="H109" s="8">
        <f t="shared" si="13"/>
        <v>53.779982658191784</v>
      </c>
      <c r="I109" s="8">
        <f t="shared" si="14"/>
        <v>52.505460418731289</v>
      </c>
      <c r="J109" s="8">
        <f t="shared" si="15"/>
        <v>55.7</v>
      </c>
      <c r="K109" s="8" t="s">
        <v>122</v>
      </c>
      <c r="L109" s="110"/>
    </row>
    <row r="110" spans="1:12" x14ac:dyDescent="0.3">
      <c r="A110" s="113">
        <v>1000</v>
      </c>
      <c r="B110" s="8">
        <v>53.372999999999998</v>
      </c>
      <c r="C110" s="8">
        <f t="shared" si="8"/>
        <v>53.142721538461537</v>
      </c>
      <c r="D110" s="8">
        <f t="shared" si="9"/>
        <v>55.054504897652279</v>
      </c>
      <c r="E110" s="8">
        <f t="shared" si="10"/>
        <v>51.230938179270794</v>
      </c>
      <c r="F110" s="8">
        <f t="shared" si="11"/>
        <v>54.417243777922032</v>
      </c>
      <c r="G110" s="8">
        <f t="shared" si="12"/>
        <v>51.868199299001041</v>
      </c>
      <c r="H110" s="8">
        <f t="shared" si="13"/>
        <v>53.779982658191784</v>
      </c>
      <c r="I110" s="8">
        <f t="shared" si="14"/>
        <v>52.505460418731289</v>
      </c>
      <c r="J110" s="8">
        <f t="shared" si="15"/>
        <v>55.7</v>
      </c>
      <c r="K110" s="8" t="s">
        <v>122</v>
      </c>
      <c r="L110" s="110"/>
    </row>
    <row r="111" spans="1:12" x14ac:dyDescent="0.3">
      <c r="A111" s="113">
        <v>1006</v>
      </c>
      <c r="B111" s="8">
        <v>53.564</v>
      </c>
      <c r="C111" s="8">
        <f t="shared" si="8"/>
        <v>53.142721538461537</v>
      </c>
      <c r="D111" s="8">
        <f t="shared" si="9"/>
        <v>55.054504897652279</v>
      </c>
      <c r="E111" s="8">
        <f t="shared" si="10"/>
        <v>51.230938179270794</v>
      </c>
      <c r="F111" s="8">
        <f t="shared" si="11"/>
        <v>54.417243777922032</v>
      </c>
      <c r="G111" s="8">
        <f t="shared" si="12"/>
        <v>51.868199299001041</v>
      </c>
      <c r="H111" s="8">
        <f t="shared" si="13"/>
        <v>53.779982658191784</v>
      </c>
      <c r="I111" s="8">
        <f t="shared" si="14"/>
        <v>52.505460418731289</v>
      </c>
      <c r="J111" s="8">
        <f t="shared" si="15"/>
        <v>55.7</v>
      </c>
      <c r="K111" s="8" t="s">
        <v>122</v>
      </c>
      <c r="L111" s="110"/>
    </row>
    <row r="112" spans="1:12" x14ac:dyDescent="0.3">
      <c r="A112" s="113">
        <v>1007</v>
      </c>
      <c r="B112" s="8">
        <v>53.220999999999997</v>
      </c>
      <c r="C112" s="8">
        <f t="shared" si="8"/>
        <v>53.142721538461537</v>
      </c>
      <c r="D112" s="8">
        <f t="shared" si="9"/>
        <v>55.054504897652279</v>
      </c>
      <c r="E112" s="8">
        <f t="shared" si="10"/>
        <v>51.230938179270794</v>
      </c>
      <c r="F112" s="8">
        <f t="shared" si="11"/>
        <v>54.417243777922032</v>
      </c>
      <c r="G112" s="8">
        <f t="shared" si="12"/>
        <v>51.868199299001041</v>
      </c>
      <c r="H112" s="8">
        <f t="shared" si="13"/>
        <v>53.779982658191784</v>
      </c>
      <c r="I112" s="8">
        <f t="shared" si="14"/>
        <v>52.505460418731289</v>
      </c>
      <c r="J112" s="8">
        <f t="shared" si="15"/>
        <v>55.7</v>
      </c>
      <c r="K112" s="8" t="s">
        <v>122</v>
      </c>
      <c r="L112" s="110"/>
    </row>
    <row r="113" spans="1:12" x14ac:dyDescent="0.3">
      <c r="A113" s="113">
        <v>1010</v>
      </c>
      <c r="B113" s="8">
        <v>53.215000000000003</v>
      </c>
      <c r="C113" s="8">
        <f t="shared" si="8"/>
        <v>53.142721538461537</v>
      </c>
      <c r="D113" s="8">
        <f t="shared" si="9"/>
        <v>55.054504897652279</v>
      </c>
      <c r="E113" s="8">
        <f t="shared" si="10"/>
        <v>51.230938179270794</v>
      </c>
      <c r="F113" s="8">
        <f t="shared" si="11"/>
        <v>54.417243777922032</v>
      </c>
      <c r="G113" s="8">
        <f t="shared" si="12"/>
        <v>51.868199299001041</v>
      </c>
      <c r="H113" s="8">
        <f t="shared" si="13"/>
        <v>53.779982658191784</v>
      </c>
      <c r="I113" s="8">
        <f t="shared" si="14"/>
        <v>52.505460418731289</v>
      </c>
      <c r="J113" s="8">
        <f t="shared" si="15"/>
        <v>55.7</v>
      </c>
      <c r="K113" s="8" t="s">
        <v>122</v>
      </c>
      <c r="L113" s="110"/>
    </row>
    <row r="114" spans="1:12" x14ac:dyDescent="0.3">
      <c r="A114" s="113">
        <v>1014</v>
      </c>
      <c r="B114" s="8">
        <v>52.895000000000003</v>
      </c>
      <c r="C114" s="8">
        <f t="shared" si="8"/>
        <v>53.142721538461537</v>
      </c>
      <c r="D114" s="8">
        <f t="shared" si="9"/>
        <v>55.054504897652279</v>
      </c>
      <c r="E114" s="8">
        <f t="shared" si="10"/>
        <v>51.230938179270794</v>
      </c>
      <c r="F114" s="8">
        <f t="shared" si="11"/>
        <v>54.417243777922032</v>
      </c>
      <c r="G114" s="8">
        <f t="shared" si="12"/>
        <v>51.868199299001041</v>
      </c>
      <c r="H114" s="8">
        <f t="shared" si="13"/>
        <v>53.779982658191784</v>
      </c>
      <c r="I114" s="8">
        <f t="shared" si="14"/>
        <v>52.505460418731289</v>
      </c>
      <c r="J114" s="8">
        <f t="shared" si="15"/>
        <v>55.7</v>
      </c>
      <c r="K114" s="8" t="s">
        <v>122</v>
      </c>
      <c r="L114" s="110"/>
    </row>
    <row r="115" spans="1:12" x14ac:dyDescent="0.3">
      <c r="A115" s="113">
        <v>1021</v>
      </c>
      <c r="B115" s="8">
        <v>52.834000000000003</v>
      </c>
      <c r="C115" s="8">
        <f t="shared" si="8"/>
        <v>53.142721538461537</v>
      </c>
      <c r="D115" s="8">
        <f t="shared" si="9"/>
        <v>55.054504897652279</v>
      </c>
      <c r="E115" s="8">
        <f t="shared" si="10"/>
        <v>51.230938179270794</v>
      </c>
      <c r="F115" s="8">
        <f t="shared" si="11"/>
        <v>54.417243777922032</v>
      </c>
      <c r="G115" s="8">
        <f t="shared" si="12"/>
        <v>51.868199299001041</v>
      </c>
      <c r="H115" s="8">
        <f t="shared" si="13"/>
        <v>53.779982658191784</v>
      </c>
      <c r="I115" s="8">
        <f t="shared" si="14"/>
        <v>52.505460418731289</v>
      </c>
      <c r="J115" s="8">
        <f t="shared" si="15"/>
        <v>55.7</v>
      </c>
      <c r="K115" s="8" t="s">
        <v>122</v>
      </c>
      <c r="L115" s="110"/>
    </row>
    <row r="116" spans="1:12" x14ac:dyDescent="0.3">
      <c r="A116" s="113">
        <v>1028</v>
      </c>
      <c r="B116" s="8">
        <v>53.231999999999999</v>
      </c>
      <c r="C116" s="8">
        <f t="shared" si="8"/>
        <v>53.142721538461537</v>
      </c>
      <c r="D116" s="8">
        <f t="shared" si="9"/>
        <v>55.054504897652279</v>
      </c>
      <c r="E116" s="8">
        <f t="shared" si="10"/>
        <v>51.230938179270794</v>
      </c>
      <c r="F116" s="8">
        <f t="shared" si="11"/>
        <v>54.417243777922032</v>
      </c>
      <c r="G116" s="8">
        <f t="shared" si="12"/>
        <v>51.868199299001041</v>
      </c>
      <c r="H116" s="8">
        <f t="shared" si="13"/>
        <v>53.779982658191784</v>
      </c>
      <c r="I116" s="8">
        <f t="shared" si="14"/>
        <v>52.505460418731289</v>
      </c>
      <c r="J116" s="8">
        <f t="shared" si="15"/>
        <v>55.7</v>
      </c>
      <c r="K116" s="8" t="s">
        <v>122</v>
      </c>
      <c r="L116" s="110"/>
    </row>
    <row r="117" spans="1:12" x14ac:dyDescent="0.3">
      <c r="A117" s="113">
        <v>1029</v>
      </c>
      <c r="B117" s="8">
        <v>52.94</v>
      </c>
      <c r="C117" s="8">
        <f t="shared" si="8"/>
        <v>53.142721538461537</v>
      </c>
      <c r="D117" s="8">
        <f t="shared" si="9"/>
        <v>55.054504897652279</v>
      </c>
      <c r="E117" s="8">
        <f t="shared" si="10"/>
        <v>51.230938179270794</v>
      </c>
      <c r="F117" s="8">
        <f t="shared" si="11"/>
        <v>54.417243777922032</v>
      </c>
      <c r="G117" s="8">
        <f t="shared" si="12"/>
        <v>51.868199299001041</v>
      </c>
      <c r="H117" s="8">
        <f t="shared" si="13"/>
        <v>53.779982658191784</v>
      </c>
      <c r="I117" s="8">
        <f t="shared" si="14"/>
        <v>52.505460418731289</v>
      </c>
      <c r="J117" s="8">
        <f t="shared" si="15"/>
        <v>55.7</v>
      </c>
      <c r="K117" s="8" t="s">
        <v>122</v>
      </c>
      <c r="L117" s="110"/>
    </row>
    <row r="118" spans="1:12" x14ac:dyDescent="0.3">
      <c r="A118" s="113">
        <v>1042</v>
      </c>
      <c r="B118" s="8">
        <v>53.000999999999998</v>
      </c>
      <c r="C118" s="8">
        <f t="shared" si="8"/>
        <v>53.142721538461537</v>
      </c>
      <c r="D118" s="8">
        <f t="shared" si="9"/>
        <v>55.054504897652279</v>
      </c>
      <c r="E118" s="8">
        <f t="shared" si="10"/>
        <v>51.230938179270794</v>
      </c>
      <c r="F118" s="8">
        <f t="shared" si="11"/>
        <v>54.417243777922032</v>
      </c>
      <c r="G118" s="8">
        <f t="shared" si="12"/>
        <v>51.868199299001041</v>
      </c>
      <c r="H118" s="8">
        <f t="shared" si="13"/>
        <v>53.779982658191784</v>
      </c>
      <c r="I118" s="8">
        <f t="shared" si="14"/>
        <v>52.505460418731289</v>
      </c>
      <c r="J118" s="8">
        <f t="shared" si="15"/>
        <v>55.7</v>
      </c>
      <c r="K118" s="8" t="s">
        <v>122</v>
      </c>
      <c r="L118" s="110"/>
    </row>
    <row r="119" spans="1:12" x14ac:dyDescent="0.3">
      <c r="A119" s="113">
        <v>1046</v>
      </c>
      <c r="B119" s="8">
        <v>52.85</v>
      </c>
      <c r="C119" s="8">
        <f t="shared" si="8"/>
        <v>53.142721538461537</v>
      </c>
      <c r="D119" s="8">
        <f t="shared" si="9"/>
        <v>55.054504897652279</v>
      </c>
      <c r="E119" s="8">
        <f t="shared" si="10"/>
        <v>51.230938179270794</v>
      </c>
      <c r="F119" s="8">
        <f t="shared" si="11"/>
        <v>54.417243777922032</v>
      </c>
      <c r="G119" s="8">
        <f t="shared" si="12"/>
        <v>51.868199299001041</v>
      </c>
      <c r="H119" s="8">
        <f t="shared" si="13"/>
        <v>53.779982658191784</v>
      </c>
      <c r="I119" s="8">
        <f t="shared" si="14"/>
        <v>52.505460418731289</v>
      </c>
      <c r="J119" s="8">
        <f t="shared" si="15"/>
        <v>55.7</v>
      </c>
      <c r="K119" s="8" t="s">
        <v>122</v>
      </c>
      <c r="L119" s="110"/>
    </row>
    <row r="120" spans="1:12" x14ac:dyDescent="0.3">
      <c r="A120" s="113">
        <v>1060</v>
      </c>
      <c r="B120" s="8">
        <v>52.927999999999997</v>
      </c>
      <c r="C120" s="8">
        <f t="shared" si="8"/>
        <v>53.142721538461537</v>
      </c>
      <c r="D120" s="8">
        <f t="shared" si="9"/>
        <v>55.054504897652279</v>
      </c>
      <c r="E120" s="8">
        <f t="shared" si="10"/>
        <v>51.230938179270794</v>
      </c>
      <c r="F120" s="8">
        <f t="shared" si="11"/>
        <v>54.417243777922032</v>
      </c>
      <c r="G120" s="8">
        <f t="shared" si="12"/>
        <v>51.868199299001041</v>
      </c>
      <c r="H120" s="8">
        <f t="shared" si="13"/>
        <v>53.779982658191784</v>
      </c>
      <c r="I120" s="8">
        <f t="shared" si="14"/>
        <v>52.505460418731289</v>
      </c>
      <c r="J120" s="8">
        <f t="shared" si="15"/>
        <v>55.7</v>
      </c>
      <c r="K120" s="8" t="s">
        <v>122</v>
      </c>
      <c r="L120" s="110"/>
    </row>
    <row r="121" spans="1:12" x14ac:dyDescent="0.3">
      <c r="A121" s="113">
        <v>1063</v>
      </c>
      <c r="B121" s="8">
        <v>52.87</v>
      </c>
      <c r="C121" s="8">
        <f t="shared" si="8"/>
        <v>53.142721538461537</v>
      </c>
      <c r="D121" s="8">
        <f t="shared" si="9"/>
        <v>55.054504897652279</v>
      </c>
      <c r="E121" s="8">
        <f t="shared" si="10"/>
        <v>51.230938179270794</v>
      </c>
      <c r="F121" s="8">
        <f t="shared" si="11"/>
        <v>54.417243777922032</v>
      </c>
      <c r="G121" s="8">
        <f t="shared" si="12"/>
        <v>51.868199299001041</v>
      </c>
      <c r="H121" s="8">
        <f t="shared" si="13"/>
        <v>53.779982658191784</v>
      </c>
      <c r="I121" s="8">
        <f t="shared" si="14"/>
        <v>52.505460418731289</v>
      </c>
      <c r="J121" s="8">
        <f t="shared" si="15"/>
        <v>55.7</v>
      </c>
      <c r="K121" s="8" t="s">
        <v>122</v>
      </c>
      <c r="L121" s="110"/>
    </row>
    <row r="122" spans="1:12" x14ac:dyDescent="0.3">
      <c r="A122" s="113">
        <v>1066</v>
      </c>
      <c r="B122" s="8">
        <v>53.32</v>
      </c>
      <c r="C122" s="8">
        <f t="shared" si="8"/>
        <v>53.142721538461537</v>
      </c>
      <c r="D122" s="8">
        <f t="shared" si="9"/>
        <v>55.054504897652279</v>
      </c>
      <c r="E122" s="8">
        <f t="shared" si="10"/>
        <v>51.230938179270794</v>
      </c>
      <c r="F122" s="8">
        <f t="shared" si="11"/>
        <v>54.417243777922032</v>
      </c>
      <c r="G122" s="8">
        <f t="shared" si="12"/>
        <v>51.868199299001041</v>
      </c>
      <c r="H122" s="8">
        <f t="shared" si="13"/>
        <v>53.779982658191784</v>
      </c>
      <c r="I122" s="8">
        <f t="shared" si="14"/>
        <v>52.505460418731289</v>
      </c>
      <c r="J122" s="8">
        <f t="shared" si="15"/>
        <v>55.7</v>
      </c>
      <c r="K122" s="8" t="s">
        <v>122</v>
      </c>
      <c r="L122" s="110"/>
    </row>
    <row r="123" spans="1:12" x14ac:dyDescent="0.3">
      <c r="A123" s="113">
        <v>1068</v>
      </c>
      <c r="B123" s="8">
        <v>53.048000000000002</v>
      </c>
      <c r="C123" s="8">
        <f t="shared" si="8"/>
        <v>53.142721538461537</v>
      </c>
      <c r="D123" s="8">
        <f t="shared" si="9"/>
        <v>55.054504897652279</v>
      </c>
      <c r="E123" s="8">
        <f t="shared" si="10"/>
        <v>51.230938179270794</v>
      </c>
      <c r="F123" s="8">
        <f t="shared" si="11"/>
        <v>54.417243777922032</v>
      </c>
      <c r="G123" s="8">
        <f t="shared" si="12"/>
        <v>51.868199299001041</v>
      </c>
      <c r="H123" s="8">
        <f t="shared" si="13"/>
        <v>53.779982658191784</v>
      </c>
      <c r="I123" s="8">
        <f t="shared" si="14"/>
        <v>52.505460418731289</v>
      </c>
      <c r="J123" s="8">
        <f t="shared" si="15"/>
        <v>55.7</v>
      </c>
      <c r="K123" s="8" t="s">
        <v>122</v>
      </c>
      <c r="L123" s="110"/>
    </row>
    <row r="124" spans="1:12" x14ac:dyDescent="0.3">
      <c r="A124" s="113">
        <v>1070</v>
      </c>
      <c r="B124" s="8">
        <v>54.198</v>
      </c>
      <c r="C124" s="8">
        <f t="shared" si="8"/>
        <v>53.142721538461537</v>
      </c>
      <c r="D124" s="8">
        <f t="shared" si="9"/>
        <v>55.054504897652279</v>
      </c>
      <c r="E124" s="8">
        <f t="shared" si="10"/>
        <v>51.230938179270794</v>
      </c>
      <c r="F124" s="8">
        <f t="shared" si="11"/>
        <v>54.417243777922032</v>
      </c>
      <c r="G124" s="8">
        <f t="shared" si="12"/>
        <v>51.868199299001041</v>
      </c>
      <c r="H124" s="8">
        <f t="shared" si="13"/>
        <v>53.779982658191784</v>
      </c>
      <c r="I124" s="8">
        <f t="shared" si="14"/>
        <v>52.505460418731289</v>
      </c>
      <c r="J124" s="8">
        <f t="shared" si="15"/>
        <v>55.7</v>
      </c>
      <c r="K124" s="8" t="s">
        <v>122</v>
      </c>
      <c r="L124" s="110"/>
    </row>
    <row r="125" spans="1:12" x14ac:dyDescent="0.3">
      <c r="A125" s="113">
        <v>1076</v>
      </c>
      <c r="B125" s="8">
        <v>53.2</v>
      </c>
      <c r="C125" s="8">
        <f t="shared" si="8"/>
        <v>53.142721538461537</v>
      </c>
      <c r="D125" s="8">
        <f t="shared" si="9"/>
        <v>55.054504897652279</v>
      </c>
      <c r="E125" s="8">
        <f t="shared" si="10"/>
        <v>51.230938179270794</v>
      </c>
      <c r="F125" s="8">
        <f t="shared" si="11"/>
        <v>54.417243777922032</v>
      </c>
      <c r="G125" s="8">
        <f t="shared" si="12"/>
        <v>51.868199299001041</v>
      </c>
      <c r="H125" s="8">
        <f t="shared" si="13"/>
        <v>53.779982658191784</v>
      </c>
      <c r="I125" s="8">
        <f t="shared" si="14"/>
        <v>52.505460418731289</v>
      </c>
      <c r="J125" s="8">
        <f t="shared" si="15"/>
        <v>55.7</v>
      </c>
      <c r="K125" s="8" t="s">
        <v>122</v>
      </c>
      <c r="L125" s="110"/>
    </row>
    <row r="126" spans="1:12" x14ac:dyDescent="0.3">
      <c r="A126" s="113">
        <v>1077</v>
      </c>
      <c r="B126" s="8">
        <v>52.76</v>
      </c>
      <c r="C126" s="8">
        <f t="shared" si="8"/>
        <v>53.142721538461537</v>
      </c>
      <c r="D126" s="8">
        <f t="shared" si="9"/>
        <v>55.054504897652279</v>
      </c>
      <c r="E126" s="8">
        <f t="shared" si="10"/>
        <v>51.230938179270794</v>
      </c>
      <c r="F126" s="8">
        <f t="shared" si="11"/>
        <v>54.417243777922032</v>
      </c>
      <c r="G126" s="8">
        <f t="shared" si="12"/>
        <v>51.868199299001041</v>
      </c>
      <c r="H126" s="8">
        <f t="shared" si="13"/>
        <v>53.779982658191784</v>
      </c>
      <c r="I126" s="8">
        <f t="shared" si="14"/>
        <v>52.505460418731289</v>
      </c>
      <c r="J126" s="8">
        <f t="shared" si="15"/>
        <v>55.7</v>
      </c>
      <c r="K126" s="8" t="s">
        <v>122</v>
      </c>
      <c r="L126" s="110"/>
    </row>
    <row r="127" spans="1:12" x14ac:dyDescent="0.3">
      <c r="A127" s="113">
        <v>1080</v>
      </c>
      <c r="B127" s="8">
        <v>53.341999999999999</v>
      </c>
      <c r="C127" s="8">
        <f t="shared" si="8"/>
        <v>53.142721538461537</v>
      </c>
      <c r="D127" s="8">
        <f t="shared" si="9"/>
        <v>55.054504897652279</v>
      </c>
      <c r="E127" s="8">
        <f t="shared" si="10"/>
        <v>51.230938179270794</v>
      </c>
      <c r="F127" s="8">
        <f t="shared" si="11"/>
        <v>54.417243777922032</v>
      </c>
      <c r="G127" s="8">
        <f t="shared" si="12"/>
        <v>51.868199299001041</v>
      </c>
      <c r="H127" s="8">
        <f t="shared" si="13"/>
        <v>53.779982658191784</v>
      </c>
      <c r="I127" s="8">
        <f t="shared" si="14"/>
        <v>52.505460418731289</v>
      </c>
      <c r="J127" s="8">
        <f t="shared" si="15"/>
        <v>55.7</v>
      </c>
      <c r="K127" s="8" t="s">
        <v>122</v>
      </c>
      <c r="L127" s="110"/>
    </row>
    <row r="128" spans="1:12" x14ac:dyDescent="0.3">
      <c r="A128" s="113">
        <v>1085</v>
      </c>
      <c r="B128" s="8">
        <v>52.588000000000001</v>
      </c>
      <c r="C128" s="8">
        <f t="shared" si="8"/>
        <v>53.142721538461537</v>
      </c>
      <c r="D128" s="8">
        <f t="shared" si="9"/>
        <v>55.054504897652279</v>
      </c>
      <c r="E128" s="8">
        <f t="shared" si="10"/>
        <v>51.230938179270794</v>
      </c>
      <c r="F128" s="8">
        <f t="shared" si="11"/>
        <v>54.417243777922032</v>
      </c>
      <c r="G128" s="8">
        <f t="shared" si="12"/>
        <v>51.868199299001041</v>
      </c>
      <c r="H128" s="8">
        <f t="shared" si="13"/>
        <v>53.779982658191784</v>
      </c>
      <c r="I128" s="8">
        <f t="shared" si="14"/>
        <v>52.505460418731289</v>
      </c>
      <c r="J128" s="8">
        <f t="shared" si="15"/>
        <v>55.7</v>
      </c>
      <c r="K128" s="8" t="s">
        <v>122</v>
      </c>
      <c r="L128" s="110"/>
    </row>
    <row r="129" spans="1:12" x14ac:dyDescent="0.3">
      <c r="A129" s="113">
        <v>1087</v>
      </c>
      <c r="B129" s="8">
        <v>52.860999999999997</v>
      </c>
      <c r="C129" s="8">
        <f t="shared" si="8"/>
        <v>53.142721538461537</v>
      </c>
      <c r="D129" s="8">
        <f t="shared" si="9"/>
        <v>55.054504897652279</v>
      </c>
      <c r="E129" s="8">
        <f t="shared" si="10"/>
        <v>51.230938179270794</v>
      </c>
      <c r="F129" s="8">
        <f t="shared" si="11"/>
        <v>54.417243777922032</v>
      </c>
      <c r="G129" s="8">
        <f t="shared" si="12"/>
        <v>51.868199299001041</v>
      </c>
      <c r="H129" s="8">
        <f t="shared" si="13"/>
        <v>53.779982658191784</v>
      </c>
      <c r="I129" s="8">
        <f t="shared" si="14"/>
        <v>52.505460418731289</v>
      </c>
      <c r="J129" s="8">
        <f t="shared" si="15"/>
        <v>55.7</v>
      </c>
      <c r="K129" s="8" t="s">
        <v>122</v>
      </c>
      <c r="L129" s="110"/>
    </row>
    <row r="130" spans="1:12" x14ac:dyDescent="0.3">
      <c r="A130" s="113">
        <v>1089</v>
      </c>
      <c r="B130" s="8">
        <v>53.167000000000002</v>
      </c>
      <c r="C130" s="8">
        <f t="shared" ref="C130:C193" si="16">$N$2</f>
        <v>53.142721538461537</v>
      </c>
      <c r="D130" s="8">
        <f t="shared" ref="D130:D193" si="17">$N$2+($N$3*3)</f>
        <v>55.054504897652279</v>
      </c>
      <c r="E130" s="8">
        <f t="shared" ref="E130:E193" si="18">$N$2-($N$3*3)</f>
        <v>51.230938179270794</v>
      </c>
      <c r="F130" s="8">
        <f t="shared" si="11"/>
        <v>54.417243777922032</v>
      </c>
      <c r="G130" s="8">
        <f t="shared" si="12"/>
        <v>51.868199299001041</v>
      </c>
      <c r="H130" s="8">
        <f t="shared" si="13"/>
        <v>53.779982658191784</v>
      </c>
      <c r="I130" s="8">
        <f t="shared" si="14"/>
        <v>52.505460418731289</v>
      </c>
      <c r="J130" s="8">
        <f t="shared" si="15"/>
        <v>55.7</v>
      </c>
      <c r="K130" s="8" t="s">
        <v>122</v>
      </c>
      <c r="L130" s="110"/>
    </row>
    <row r="131" spans="1:12" x14ac:dyDescent="0.3">
      <c r="A131" s="113">
        <v>1090</v>
      </c>
      <c r="B131" s="8">
        <v>53.011000000000003</v>
      </c>
      <c r="C131" s="8">
        <f t="shared" si="16"/>
        <v>53.142721538461537</v>
      </c>
      <c r="D131" s="8">
        <f t="shared" si="17"/>
        <v>55.054504897652279</v>
      </c>
      <c r="E131" s="8">
        <f t="shared" si="18"/>
        <v>51.230938179270794</v>
      </c>
      <c r="F131" s="8">
        <f t="shared" ref="F131:F194" si="19">$N$2+($N$3*2)</f>
        <v>54.417243777922032</v>
      </c>
      <c r="G131" s="8">
        <f t="shared" ref="G131:G194" si="20">$N$2-($N$3*2)</f>
        <v>51.868199299001041</v>
      </c>
      <c r="H131" s="8">
        <f t="shared" ref="H131:H194" si="21">$N$2+($N$3*1)</f>
        <v>53.779982658191784</v>
      </c>
      <c r="I131" s="8">
        <f t="shared" ref="I131:I194" si="22">$N$2-($N$3*1)</f>
        <v>52.505460418731289</v>
      </c>
      <c r="J131" s="8">
        <f t="shared" ref="J131:J194" si="23">$N$26</f>
        <v>55.7</v>
      </c>
      <c r="K131" s="8" t="s">
        <v>122</v>
      </c>
      <c r="L131" s="110"/>
    </row>
    <row r="132" spans="1:12" x14ac:dyDescent="0.3">
      <c r="A132" s="113">
        <v>1492</v>
      </c>
      <c r="B132" s="8">
        <v>52.734000000000002</v>
      </c>
      <c r="C132" s="8">
        <f t="shared" si="16"/>
        <v>53.142721538461537</v>
      </c>
      <c r="D132" s="8">
        <f t="shared" si="17"/>
        <v>55.054504897652279</v>
      </c>
      <c r="E132" s="8">
        <f t="shared" si="18"/>
        <v>51.230938179270794</v>
      </c>
      <c r="F132" s="8">
        <f t="shared" si="19"/>
        <v>54.417243777922032</v>
      </c>
      <c r="G132" s="8">
        <f t="shared" si="20"/>
        <v>51.868199299001041</v>
      </c>
      <c r="H132" s="8">
        <f t="shared" si="21"/>
        <v>53.779982658191784</v>
      </c>
      <c r="I132" s="8">
        <f t="shared" si="22"/>
        <v>52.505460418731289</v>
      </c>
      <c r="J132" s="8">
        <f t="shared" si="23"/>
        <v>55.7</v>
      </c>
      <c r="K132" s="8" t="s">
        <v>122</v>
      </c>
      <c r="L132" s="110"/>
    </row>
    <row r="133" spans="1:12" x14ac:dyDescent="0.3">
      <c r="A133" s="113">
        <v>1493</v>
      </c>
      <c r="B133" s="8">
        <v>52.987000000000002</v>
      </c>
      <c r="C133" s="8">
        <f t="shared" si="16"/>
        <v>53.142721538461537</v>
      </c>
      <c r="D133" s="8">
        <f t="shared" si="17"/>
        <v>55.054504897652279</v>
      </c>
      <c r="E133" s="8">
        <f t="shared" si="18"/>
        <v>51.230938179270794</v>
      </c>
      <c r="F133" s="8">
        <f t="shared" si="19"/>
        <v>54.417243777922032</v>
      </c>
      <c r="G133" s="8">
        <f t="shared" si="20"/>
        <v>51.868199299001041</v>
      </c>
      <c r="H133" s="8">
        <f t="shared" si="21"/>
        <v>53.779982658191784</v>
      </c>
      <c r="I133" s="8">
        <f t="shared" si="22"/>
        <v>52.505460418731289</v>
      </c>
      <c r="J133" s="8">
        <f t="shared" si="23"/>
        <v>55.7</v>
      </c>
      <c r="K133" s="8" t="s">
        <v>122</v>
      </c>
      <c r="L133" s="110"/>
    </row>
    <row r="134" spans="1:12" x14ac:dyDescent="0.3">
      <c r="A134" s="113">
        <v>1494</v>
      </c>
      <c r="B134" s="8">
        <v>53.142000000000003</v>
      </c>
      <c r="C134" s="8">
        <f t="shared" si="16"/>
        <v>53.142721538461537</v>
      </c>
      <c r="D134" s="8">
        <f t="shared" si="17"/>
        <v>55.054504897652279</v>
      </c>
      <c r="E134" s="8">
        <f t="shared" si="18"/>
        <v>51.230938179270794</v>
      </c>
      <c r="F134" s="8">
        <f t="shared" si="19"/>
        <v>54.417243777922032</v>
      </c>
      <c r="G134" s="8">
        <f t="shared" si="20"/>
        <v>51.868199299001041</v>
      </c>
      <c r="H134" s="8">
        <f t="shared" si="21"/>
        <v>53.779982658191784</v>
      </c>
      <c r="I134" s="8">
        <f t="shared" si="22"/>
        <v>52.505460418731289</v>
      </c>
      <c r="J134" s="8">
        <f t="shared" si="23"/>
        <v>55.7</v>
      </c>
      <c r="K134" s="8" t="s">
        <v>122</v>
      </c>
      <c r="L134" s="110"/>
    </row>
    <row r="135" spans="1:12" x14ac:dyDescent="0.3">
      <c r="A135" s="113">
        <v>1496</v>
      </c>
      <c r="B135" s="8">
        <v>53.396999999999998</v>
      </c>
      <c r="C135" s="8">
        <f t="shared" si="16"/>
        <v>53.142721538461537</v>
      </c>
      <c r="D135" s="8">
        <f t="shared" si="17"/>
        <v>55.054504897652279</v>
      </c>
      <c r="E135" s="8">
        <f t="shared" si="18"/>
        <v>51.230938179270794</v>
      </c>
      <c r="F135" s="8">
        <f t="shared" si="19"/>
        <v>54.417243777922032</v>
      </c>
      <c r="G135" s="8">
        <f t="shared" si="20"/>
        <v>51.868199299001041</v>
      </c>
      <c r="H135" s="8">
        <f t="shared" si="21"/>
        <v>53.779982658191784</v>
      </c>
      <c r="I135" s="8">
        <f t="shared" si="22"/>
        <v>52.505460418731289</v>
      </c>
      <c r="J135" s="8">
        <f t="shared" si="23"/>
        <v>55.7</v>
      </c>
      <c r="K135" s="8" t="s">
        <v>122</v>
      </c>
      <c r="L135" s="110"/>
    </row>
    <row r="136" spans="1:12" x14ac:dyDescent="0.3">
      <c r="A136" s="113">
        <v>1499</v>
      </c>
      <c r="B136" s="8">
        <v>52.889000000000003</v>
      </c>
      <c r="C136" s="8">
        <f t="shared" si="16"/>
        <v>53.142721538461537</v>
      </c>
      <c r="D136" s="8">
        <f t="shared" si="17"/>
        <v>55.054504897652279</v>
      </c>
      <c r="E136" s="8">
        <f t="shared" si="18"/>
        <v>51.230938179270794</v>
      </c>
      <c r="F136" s="8">
        <f t="shared" si="19"/>
        <v>54.417243777922032</v>
      </c>
      <c r="G136" s="8">
        <f t="shared" si="20"/>
        <v>51.868199299001041</v>
      </c>
      <c r="H136" s="8">
        <f t="shared" si="21"/>
        <v>53.779982658191784</v>
      </c>
      <c r="I136" s="8">
        <f t="shared" si="22"/>
        <v>52.505460418731289</v>
      </c>
      <c r="J136" s="8">
        <f t="shared" si="23"/>
        <v>55.7</v>
      </c>
      <c r="K136" s="8" t="s">
        <v>122</v>
      </c>
      <c r="L136" s="110"/>
    </row>
    <row r="137" spans="1:12" x14ac:dyDescent="0.3">
      <c r="A137" s="113">
        <v>1500</v>
      </c>
      <c r="B137" s="8">
        <v>52.817</v>
      </c>
      <c r="C137" s="8">
        <f t="shared" si="16"/>
        <v>53.142721538461537</v>
      </c>
      <c r="D137" s="8">
        <f t="shared" si="17"/>
        <v>55.054504897652279</v>
      </c>
      <c r="E137" s="8">
        <f t="shared" si="18"/>
        <v>51.230938179270794</v>
      </c>
      <c r="F137" s="8">
        <f t="shared" si="19"/>
        <v>54.417243777922032</v>
      </c>
      <c r="G137" s="8">
        <f t="shared" si="20"/>
        <v>51.868199299001041</v>
      </c>
      <c r="H137" s="8">
        <f t="shared" si="21"/>
        <v>53.779982658191784</v>
      </c>
      <c r="I137" s="8">
        <f t="shared" si="22"/>
        <v>52.505460418731289</v>
      </c>
      <c r="J137" s="8">
        <f t="shared" si="23"/>
        <v>55.7</v>
      </c>
      <c r="K137" s="8" t="s">
        <v>122</v>
      </c>
      <c r="L137" s="110"/>
    </row>
    <row r="138" spans="1:12" x14ac:dyDescent="0.3">
      <c r="A138" s="113">
        <v>1504</v>
      </c>
      <c r="B138" s="8">
        <v>52.929000000000002</v>
      </c>
      <c r="C138" s="8">
        <f t="shared" si="16"/>
        <v>53.142721538461537</v>
      </c>
      <c r="D138" s="8">
        <f t="shared" si="17"/>
        <v>55.054504897652279</v>
      </c>
      <c r="E138" s="8">
        <f t="shared" si="18"/>
        <v>51.230938179270794</v>
      </c>
      <c r="F138" s="8">
        <f t="shared" si="19"/>
        <v>54.417243777922032</v>
      </c>
      <c r="G138" s="8">
        <f t="shared" si="20"/>
        <v>51.868199299001041</v>
      </c>
      <c r="H138" s="8">
        <f t="shared" si="21"/>
        <v>53.779982658191784</v>
      </c>
      <c r="I138" s="8">
        <f t="shared" si="22"/>
        <v>52.505460418731289</v>
      </c>
      <c r="J138" s="8">
        <f t="shared" si="23"/>
        <v>55.7</v>
      </c>
      <c r="K138" s="8" t="s">
        <v>122</v>
      </c>
      <c r="L138" s="110"/>
    </row>
    <row r="139" spans="1:12" x14ac:dyDescent="0.3">
      <c r="A139" s="113">
        <v>1508</v>
      </c>
      <c r="B139" s="8">
        <v>53.29</v>
      </c>
      <c r="C139" s="8">
        <f t="shared" si="16"/>
        <v>53.142721538461537</v>
      </c>
      <c r="D139" s="8">
        <f t="shared" si="17"/>
        <v>55.054504897652279</v>
      </c>
      <c r="E139" s="8">
        <f t="shared" si="18"/>
        <v>51.230938179270794</v>
      </c>
      <c r="F139" s="8">
        <f t="shared" si="19"/>
        <v>54.417243777922032</v>
      </c>
      <c r="G139" s="8">
        <f t="shared" si="20"/>
        <v>51.868199299001041</v>
      </c>
      <c r="H139" s="8">
        <f t="shared" si="21"/>
        <v>53.779982658191784</v>
      </c>
      <c r="I139" s="8">
        <f t="shared" si="22"/>
        <v>52.505460418731289</v>
      </c>
      <c r="J139" s="8">
        <f t="shared" si="23"/>
        <v>55.7</v>
      </c>
      <c r="K139" s="8" t="s">
        <v>122</v>
      </c>
      <c r="L139" s="110"/>
    </row>
    <row r="140" spans="1:12" x14ac:dyDescent="0.3">
      <c r="A140" s="113">
        <v>1517</v>
      </c>
      <c r="B140" s="8">
        <v>53.283000000000001</v>
      </c>
      <c r="C140" s="8">
        <f t="shared" si="16"/>
        <v>53.142721538461537</v>
      </c>
      <c r="D140" s="8">
        <f t="shared" si="17"/>
        <v>55.054504897652279</v>
      </c>
      <c r="E140" s="8">
        <f t="shared" si="18"/>
        <v>51.230938179270794</v>
      </c>
      <c r="F140" s="8">
        <f t="shared" si="19"/>
        <v>54.417243777922032</v>
      </c>
      <c r="G140" s="8">
        <f t="shared" si="20"/>
        <v>51.868199299001041</v>
      </c>
      <c r="H140" s="8">
        <f t="shared" si="21"/>
        <v>53.779982658191784</v>
      </c>
      <c r="I140" s="8">
        <f t="shared" si="22"/>
        <v>52.505460418731289</v>
      </c>
      <c r="J140" s="8">
        <f t="shared" si="23"/>
        <v>55.7</v>
      </c>
      <c r="K140" s="8" t="s">
        <v>122</v>
      </c>
      <c r="L140" s="110"/>
    </row>
    <row r="141" spans="1:12" x14ac:dyDescent="0.3">
      <c r="A141" s="113">
        <v>1524</v>
      </c>
      <c r="B141" s="8">
        <v>53.540999999999997</v>
      </c>
      <c r="C141" s="8">
        <f t="shared" si="16"/>
        <v>53.142721538461537</v>
      </c>
      <c r="D141" s="8">
        <f t="shared" si="17"/>
        <v>55.054504897652279</v>
      </c>
      <c r="E141" s="8">
        <f t="shared" si="18"/>
        <v>51.230938179270794</v>
      </c>
      <c r="F141" s="8">
        <f t="shared" si="19"/>
        <v>54.417243777922032</v>
      </c>
      <c r="G141" s="8">
        <f t="shared" si="20"/>
        <v>51.868199299001041</v>
      </c>
      <c r="H141" s="8">
        <f t="shared" si="21"/>
        <v>53.779982658191784</v>
      </c>
      <c r="I141" s="8">
        <f t="shared" si="22"/>
        <v>52.505460418731289</v>
      </c>
      <c r="J141" s="8">
        <f t="shared" si="23"/>
        <v>55.7</v>
      </c>
      <c r="K141" s="8" t="s">
        <v>122</v>
      </c>
      <c r="L141" s="110"/>
    </row>
    <row r="142" spans="1:12" x14ac:dyDescent="0.3">
      <c r="A142" s="113">
        <v>1526</v>
      </c>
      <c r="B142" s="8">
        <v>52.97</v>
      </c>
      <c r="C142" s="8">
        <f t="shared" si="16"/>
        <v>53.142721538461537</v>
      </c>
      <c r="D142" s="8">
        <f t="shared" si="17"/>
        <v>55.054504897652279</v>
      </c>
      <c r="E142" s="8">
        <f t="shared" si="18"/>
        <v>51.230938179270794</v>
      </c>
      <c r="F142" s="8">
        <f t="shared" si="19"/>
        <v>54.417243777922032</v>
      </c>
      <c r="G142" s="8">
        <f t="shared" si="20"/>
        <v>51.868199299001041</v>
      </c>
      <c r="H142" s="8">
        <f t="shared" si="21"/>
        <v>53.779982658191784</v>
      </c>
      <c r="I142" s="8">
        <f t="shared" si="22"/>
        <v>52.505460418731289</v>
      </c>
      <c r="J142" s="8">
        <f t="shared" si="23"/>
        <v>55.7</v>
      </c>
      <c r="K142" s="8" t="s">
        <v>122</v>
      </c>
      <c r="L142" s="110"/>
    </row>
    <row r="143" spans="1:12" x14ac:dyDescent="0.3">
      <c r="A143" s="113">
        <v>1530</v>
      </c>
      <c r="B143" s="8">
        <v>52.512</v>
      </c>
      <c r="C143" s="8">
        <f t="shared" si="16"/>
        <v>53.142721538461537</v>
      </c>
      <c r="D143" s="8">
        <f t="shared" si="17"/>
        <v>55.054504897652279</v>
      </c>
      <c r="E143" s="8">
        <f t="shared" si="18"/>
        <v>51.230938179270794</v>
      </c>
      <c r="F143" s="8">
        <f t="shared" si="19"/>
        <v>54.417243777922032</v>
      </c>
      <c r="G143" s="8">
        <f t="shared" si="20"/>
        <v>51.868199299001041</v>
      </c>
      <c r="H143" s="8">
        <f t="shared" si="21"/>
        <v>53.779982658191784</v>
      </c>
      <c r="I143" s="8">
        <f t="shared" si="22"/>
        <v>52.505460418731289</v>
      </c>
      <c r="J143" s="8">
        <f t="shared" si="23"/>
        <v>55.7</v>
      </c>
      <c r="K143" s="8" t="s">
        <v>122</v>
      </c>
      <c r="L143" s="110"/>
    </row>
    <row r="144" spans="1:12" x14ac:dyDescent="0.3">
      <c r="A144" s="113">
        <v>1540</v>
      </c>
      <c r="B144" s="8">
        <v>52.62</v>
      </c>
      <c r="C144" s="8">
        <f t="shared" si="16"/>
        <v>53.142721538461537</v>
      </c>
      <c r="D144" s="8">
        <f t="shared" si="17"/>
        <v>55.054504897652279</v>
      </c>
      <c r="E144" s="8">
        <f t="shared" si="18"/>
        <v>51.230938179270794</v>
      </c>
      <c r="F144" s="8">
        <f t="shared" si="19"/>
        <v>54.417243777922032</v>
      </c>
      <c r="G144" s="8">
        <f t="shared" si="20"/>
        <v>51.868199299001041</v>
      </c>
      <c r="H144" s="8">
        <f t="shared" si="21"/>
        <v>53.779982658191784</v>
      </c>
      <c r="I144" s="8">
        <f t="shared" si="22"/>
        <v>52.505460418731289</v>
      </c>
      <c r="J144" s="8">
        <f t="shared" si="23"/>
        <v>55.7</v>
      </c>
      <c r="K144" s="8" t="s">
        <v>122</v>
      </c>
      <c r="L144" s="110"/>
    </row>
    <row r="145" spans="1:12" x14ac:dyDescent="0.3">
      <c r="A145" s="113">
        <v>1554</v>
      </c>
      <c r="B145" s="8">
        <v>53.5</v>
      </c>
      <c r="C145" s="8">
        <f t="shared" si="16"/>
        <v>53.142721538461537</v>
      </c>
      <c r="D145" s="8">
        <f t="shared" si="17"/>
        <v>55.054504897652279</v>
      </c>
      <c r="E145" s="8">
        <f t="shared" si="18"/>
        <v>51.230938179270794</v>
      </c>
      <c r="F145" s="8">
        <f t="shared" si="19"/>
        <v>54.417243777922032</v>
      </c>
      <c r="G145" s="8">
        <f t="shared" si="20"/>
        <v>51.868199299001041</v>
      </c>
      <c r="H145" s="8">
        <f t="shared" si="21"/>
        <v>53.779982658191784</v>
      </c>
      <c r="I145" s="8">
        <f t="shared" si="22"/>
        <v>52.505460418731289</v>
      </c>
      <c r="J145" s="8">
        <f t="shared" si="23"/>
        <v>55.7</v>
      </c>
      <c r="K145" s="8" t="s">
        <v>122</v>
      </c>
      <c r="L145" s="110"/>
    </row>
    <row r="146" spans="1:12" x14ac:dyDescent="0.3">
      <c r="A146" s="113">
        <v>1556</v>
      </c>
      <c r="B146" s="8">
        <v>52.784999999999997</v>
      </c>
      <c r="C146" s="8">
        <f t="shared" si="16"/>
        <v>53.142721538461537</v>
      </c>
      <c r="D146" s="8">
        <f t="shared" si="17"/>
        <v>55.054504897652279</v>
      </c>
      <c r="E146" s="8">
        <f t="shared" si="18"/>
        <v>51.230938179270794</v>
      </c>
      <c r="F146" s="8">
        <f t="shared" si="19"/>
        <v>54.417243777922032</v>
      </c>
      <c r="G146" s="8">
        <f t="shared" si="20"/>
        <v>51.868199299001041</v>
      </c>
      <c r="H146" s="8">
        <f t="shared" si="21"/>
        <v>53.779982658191784</v>
      </c>
      <c r="I146" s="8">
        <f t="shared" si="22"/>
        <v>52.505460418731289</v>
      </c>
      <c r="J146" s="8">
        <f t="shared" si="23"/>
        <v>55.7</v>
      </c>
      <c r="K146" s="8" t="s">
        <v>122</v>
      </c>
      <c r="L146" s="110"/>
    </row>
    <row r="147" spans="1:12" x14ac:dyDescent="0.3">
      <c r="A147" s="113">
        <v>1561</v>
      </c>
      <c r="B147" s="8">
        <v>53.226999999999997</v>
      </c>
      <c r="C147" s="8">
        <f t="shared" si="16"/>
        <v>53.142721538461537</v>
      </c>
      <c r="D147" s="8">
        <f t="shared" si="17"/>
        <v>55.054504897652279</v>
      </c>
      <c r="E147" s="8">
        <f t="shared" si="18"/>
        <v>51.230938179270794</v>
      </c>
      <c r="F147" s="8">
        <f t="shared" si="19"/>
        <v>54.417243777922032</v>
      </c>
      <c r="G147" s="8">
        <f t="shared" si="20"/>
        <v>51.868199299001041</v>
      </c>
      <c r="H147" s="8">
        <f t="shared" si="21"/>
        <v>53.779982658191784</v>
      </c>
      <c r="I147" s="8">
        <f t="shared" si="22"/>
        <v>52.505460418731289</v>
      </c>
      <c r="J147" s="8">
        <f t="shared" si="23"/>
        <v>55.7</v>
      </c>
      <c r="K147" s="8" t="s">
        <v>122</v>
      </c>
      <c r="L147" s="110"/>
    </row>
    <row r="148" spans="1:12" x14ac:dyDescent="0.3">
      <c r="A148" s="113">
        <v>1569</v>
      </c>
      <c r="B148" s="8">
        <v>52.905000000000001</v>
      </c>
      <c r="C148" s="8">
        <f t="shared" si="16"/>
        <v>53.142721538461537</v>
      </c>
      <c r="D148" s="8">
        <f t="shared" si="17"/>
        <v>55.054504897652279</v>
      </c>
      <c r="E148" s="8">
        <f t="shared" si="18"/>
        <v>51.230938179270794</v>
      </c>
      <c r="F148" s="8">
        <f t="shared" si="19"/>
        <v>54.417243777922032</v>
      </c>
      <c r="G148" s="8">
        <f t="shared" si="20"/>
        <v>51.868199299001041</v>
      </c>
      <c r="H148" s="8">
        <f t="shared" si="21"/>
        <v>53.779982658191784</v>
      </c>
      <c r="I148" s="8">
        <f t="shared" si="22"/>
        <v>52.505460418731289</v>
      </c>
      <c r="J148" s="8">
        <f t="shared" si="23"/>
        <v>55.7</v>
      </c>
      <c r="K148" s="8" t="s">
        <v>122</v>
      </c>
      <c r="L148" s="110"/>
    </row>
    <row r="149" spans="1:12" x14ac:dyDescent="0.3">
      <c r="A149" s="113">
        <v>1573</v>
      </c>
      <c r="B149" s="8">
        <v>52.85</v>
      </c>
      <c r="C149" s="8">
        <f t="shared" si="16"/>
        <v>53.142721538461537</v>
      </c>
      <c r="D149" s="8">
        <f t="shared" si="17"/>
        <v>55.054504897652279</v>
      </c>
      <c r="E149" s="8">
        <f t="shared" si="18"/>
        <v>51.230938179270794</v>
      </c>
      <c r="F149" s="8">
        <f t="shared" si="19"/>
        <v>54.417243777922032</v>
      </c>
      <c r="G149" s="8">
        <f t="shared" si="20"/>
        <v>51.868199299001041</v>
      </c>
      <c r="H149" s="8">
        <f t="shared" si="21"/>
        <v>53.779982658191784</v>
      </c>
      <c r="I149" s="8">
        <f t="shared" si="22"/>
        <v>52.505460418731289</v>
      </c>
      <c r="J149" s="8">
        <f t="shared" si="23"/>
        <v>55.7</v>
      </c>
      <c r="K149" s="8" t="s">
        <v>122</v>
      </c>
      <c r="L149" s="110"/>
    </row>
    <row r="150" spans="1:12" x14ac:dyDescent="0.3">
      <c r="A150" s="113">
        <v>1576</v>
      </c>
      <c r="B150" s="8">
        <v>53.304000000000002</v>
      </c>
      <c r="C150" s="8">
        <f t="shared" si="16"/>
        <v>53.142721538461537</v>
      </c>
      <c r="D150" s="8">
        <f t="shared" si="17"/>
        <v>55.054504897652279</v>
      </c>
      <c r="E150" s="8">
        <f t="shared" si="18"/>
        <v>51.230938179270794</v>
      </c>
      <c r="F150" s="8">
        <f t="shared" si="19"/>
        <v>54.417243777922032</v>
      </c>
      <c r="G150" s="8">
        <f t="shared" si="20"/>
        <v>51.868199299001041</v>
      </c>
      <c r="H150" s="8">
        <f t="shared" si="21"/>
        <v>53.779982658191784</v>
      </c>
      <c r="I150" s="8">
        <f t="shared" si="22"/>
        <v>52.505460418731289</v>
      </c>
      <c r="J150" s="8">
        <f t="shared" si="23"/>
        <v>55.7</v>
      </c>
      <c r="K150" s="8" t="s">
        <v>122</v>
      </c>
      <c r="L150" s="110"/>
    </row>
    <row r="151" spans="1:12" x14ac:dyDescent="0.3">
      <c r="A151" s="113">
        <v>1579</v>
      </c>
      <c r="B151" s="8">
        <v>52.932000000000002</v>
      </c>
      <c r="C151" s="8">
        <f t="shared" si="16"/>
        <v>53.142721538461537</v>
      </c>
      <c r="D151" s="8">
        <f t="shared" si="17"/>
        <v>55.054504897652279</v>
      </c>
      <c r="E151" s="8">
        <f t="shared" si="18"/>
        <v>51.230938179270794</v>
      </c>
      <c r="F151" s="8">
        <f t="shared" si="19"/>
        <v>54.417243777922032</v>
      </c>
      <c r="G151" s="8">
        <f t="shared" si="20"/>
        <v>51.868199299001041</v>
      </c>
      <c r="H151" s="8">
        <f t="shared" si="21"/>
        <v>53.779982658191784</v>
      </c>
      <c r="I151" s="8">
        <f t="shared" si="22"/>
        <v>52.505460418731289</v>
      </c>
      <c r="J151" s="8">
        <f t="shared" si="23"/>
        <v>55.7</v>
      </c>
      <c r="K151" s="8" t="s">
        <v>122</v>
      </c>
      <c r="L151" s="110"/>
    </row>
    <row r="152" spans="1:12" x14ac:dyDescent="0.3">
      <c r="A152" s="113">
        <v>1583</v>
      </c>
      <c r="B152" s="8">
        <v>53.177</v>
      </c>
      <c r="C152" s="8">
        <f t="shared" si="16"/>
        <v>53.142721538461537</v>
      </c>
      <c r="D152" s="8">
        <f t="shared" si="17"/>
        <v>55.054504897652279</v>
      </c>
      <c r="E152" s="8">
        <f t="shared" si="18"/>
        <v>51.230938179270794</v>
      </c>
      <c r="F152" s="8">
        <f t="shared" si="19"/>
        <v>54.417243777922032</v>
      </c>
      <c r="G152" s="8">
        <f t="shared" si="20"/>
        <v>51.868199299001041</v>
      </c>
      <c r="H152" s="8">
        <f t="shared" si="21"/>
        <v>53.779982658191784</v>
      </c>
      <c r="I152" s="8">
        <f t="shared" si="22"/>
        <v>52.505460418731289</v>
      </c>
      <c r="J152" s="8">
        <f t="shared" si="23"/>
        <v>55.7</v>
      </c>
      <c r="K152" s="8" t="s">
        <v>122</v>
      </c>
      <c r="L152" s="110"/>
    </row>
    <row r="153" spans="1:12" x14ac:dyDescent="0.3">
      <c r="A153" s="113">
        <v>1588</v>
      </c>
      <c r="B153" s="8">
        <v>53.232999999999997</v>
      </c>
      <c r="C153" s="8">
        <f t="shared" si="16"/>
        <v>53.142721538461537</v>
      </c>
      <c r="D153" s="8">
        <f t="shared" si="17"/>
        <v>55.054504897652279</v>
      </c>
      <c r="E153" s="8">
        <f t="shared" si="18"/>
        <v>51.230938179270794</v>
      </c>
      <c r="F153" s="8">
        <f t="shared" si="19"/>
        <v>54.417243777922032</v>
      </c>
      <c r="G153" s="8">
        <f t="shared" si="20"/>
        <v>51.868199299001041</v>
      </c>
      <c r="H153" s="8">
        <f t="shared" si="21"/>
        <v>53.779982658191784</v>
      </c>
      <c r="I153" s="8">
        <f t="shared" si="22"/>
        <v>52.505460418731289</v>
      </c>
      <c r="J153" s="8">
        <f t="shared" si="23"/>
        <v>55.7</v>
      </c>
      <c r="K153" s="8" t="s">
        <v>122</v>
      </c>
      <c r="L153" s="110"/>
    </row>
    <row r="154" spans="1:12" x14ac:dyDescent="0.3">
      <c r="A154" s="113">
        <v>1589</v>
      </c>
      <c r="B154" s="8">
        <v>52.77</v>
      </c>
      <c r="C154" s="8">
        <f t="shared" si="16"/>
        <v>53.142721538461537</v>
      </c>
      <c r="D154" s="8">
        <f t="shared" si="17"/>
        <v>55.054504897652279</v>
      </c>
      <c r="E154" s="8">
        <f t="shared" si="18"/>
        <v>51.230938179270794</v>
      </c>
      <c r="F154" s="8">
        <f t="shared" si="19"/>
        <v>54.417243777922032</v>
      </c>
      <c r="G154" s="8">
        <f t="shared" si="20"/>
        <v>51.868199299001041</v>
      </c>
      <c r="H154" s="8">
        <f t="shared" si="21"/>
        <v>53.779982658191784</v>
      </c>
      <c r="I154" s="8">
        <f t="shared" si="22"/>
        <v>52.505460418731289</v>
      </c>
      <c r="J154" s="8">
        <f t="shared" si="23"/>
        <v>55.7</v>
      </c>
      <c r="K154" s="8" t="s">
        <v>122</v>
      </c>
      <c r="L154" s="110"/>
    </row>
    <row r="155" spans="1:12" x14ac:dyDescent="0.3">
      <c r="A155" s="113">
        <v>1592</v>
      </c>
      <c r="B155" s="8">
        <v>53.058</v>
      </c>
      <c r="C155" s="8">
        <f t="shared" si="16"/>
        <v>53.142721538461537</v>
      </c>
      <c r="D155" s="8">
        <f t="shared" si="17"/>
        <v>55.054504897652279</v>
      </c>
      <c r="E155" s="8">
        <f t="shared" si="18"/>
        <v>51.230938179270794</v>
      </c>
      <c r="F155" s="8">
        <f t="shared" si="19"/>
        <v>54.417243777922032</v>
      </c>
      <c r="G155" s="8">
        <f t="shared" si="20"/>
        <v>51.868199299001041</v>
      </c>
      <c r="H155" s="8">
        <f t="shared" si="21"/>
        <v>53.779982658191784</v>
      </c>
      <c r="I155" s="8">
        <f t="shared" si="22"/>
        <v>52.505460418731289</v>
      </c>
      <c r="J155" s="8">
        <f t="shared" si="23"/>
        <v>55.7</v>
      </c>
      <c r="K155" s="8" t="s">
        <v>122</v>
      </c>
      <c r="L155" s="110"/>
    </row>
    <row r="156" spans="1:12" x14ac:dyDescent="0.3">
      <c r="A156" s="113">
        <v>1599</v>
      </c>
      <c r="B156" s="8">
        <v>52.728000000000002</v>
      </c>
      <c r="C156" s="8">
        <f t="shared" si="16"/>
        <v>53.142721538461537</v>
      </c>
      <c r="D156" s="8">
        <f t="shared" si="17"/>
        <v>55.054504897652279</v>
      </c>
      <c r="E156" s="8">
        <f t="shared" si="18"/>
        <v>51.230938179270794</v>
      </c>
      <c r="F156" s="8">
        <f t="shared" si="19"/>
        <v>54.417243777922032</v>
      </c>
      <c r="G156" s="8">
        <f t="shared" si="20"/>
        <v>51.868199299001041</v>
      </c>
      <c r="H156" s="8">
        <f t="shared" si="21"/>
        <v>53.779982658191784</v>
      </c>
      <c r="I156" s="8">
        <f t="shared" si="22"/>
        <v>52.505460418731289</v>
      </c>
      <c r="J156" s="8">
        <f t="shared" si="23"/>
        <v>55.7</v>
      </c>
      <c r="K156" s="8" t="s">
        <v>122</v>
      </c>
      <c r="L156" s="110"/>
    </row>
    <row r="157" spans="1:12" x14ac:dyDescent="0.3">
      <c r="A157" s="113">
        <v>1600</v>
      </c>
      <c r="B157" s="8">
        <v>52.627000000000002</v>
      </c>
      <c r="C157" s="8">
        <f t="shared" si="16"/>
        <v>53.142721538461537</v>
      </c>
      <c r="D157" s="8">
        <f t="shared" si="17"/>
        <v>55.054504897652279</v>
      </c>
      <c r="E157" s="8">
        <f t="shared" si="18"/>
        <v>51.230938179270794</v>
      </c>
      <c r="F157" s="8">
        <f t="shared" si="19"/>
        <v>54.417243777922032</v>
      </c>
      <c r="G157" s="8">
        <f t="shared" si="20"/>
        <v>51.868199299001041</v>
      </c>
      <c r="H157" s="8">
        <f t="shared" si="21"/>
        <v>53.779982658191784</v>
      </c>
      <c r="I157" s="8">
        <f t="shared" si="22"/>
        <v>52.505460418731289</v>
      </c>
      <c r="J157" s="8">
        <f t="shared" si="23"/>
        <v>55.7</v>
      </c>
      <c r="K157" s="8" t="s">
        <v>122</v>
      </c>
      <c r="L157" s="110"/>
    </row>
    <row r="158" spans="1:12" x14ac:dyDescent="0.3">
      <c r="A158" s="113">
        <v>1601</v>
      </c>
      <c r="B158" s="8">
        <v>53.28</v>
      </c>
      <c r="C158" s="8">
        <f t="shared" si="16"/>
        <v>53.142721538461537</v>
      </c>
      <c r="D158" s="8">
        <f t="shared" si="17"/>
        <v>55.054504897652279</v>
      </c>
      <c r="E158" s="8">
        <f t="shared" si="18"/>
        <v>51.230938179270794</v>
      </c>
      <c r="F158" s="8">
        <f t="shared" si="19"/>
        <v>54.417243777922032</v>
      </c>
      <c r="G158" s="8">
        <f t="shared" si="20"/>
        <v>51.868199299001041</v>
      </c>
      <c r="H158" s="8">
        <f t="shared" si="21"/>
        <v>53.779982658191784</v>
      </c>
      <c r="I158" s="8">
        <f t="shared" si="22"/>
        <v>52.505460418731289</v>
      </c>
      <c r="J158" s="8">
        <f t="shared" si="23"/>
        <v>55.7</v>
      </c>
      <c r="K158" s="8" t="s">
        <v>122</v>
      </c>
      <c r="L158" s="110"/>
    </row>
    <row r="159" spans="1:12" x14ac:dyDescent="0.3">
      <c r="A159" s="113">
        <v>1603</v>
      </c>
      <c r="B159" s="8">
        <v>53.012999999999998</v>
      </c>
      <c r="C159" s="8">
        <f t="shared" si="16"/>
        <v>53.142721538461537</v>
      </c>
      <c r="D159" s="8">
        <f t="shared" si="17"/>
        <v>55.054504897652279</v>
      </c>
      <c r="E159" s="8">
        <f t="shared" si="18"/>
        <v>51.230938179270794</v>
      </c>
      <c r="F159" s="8">
        <f t="shared" si="19"/>
        <v>54.417243777922032</v>
      </c>
      <c r="G159" s="8">
        <f t="shared" si="20"/>
        <v>51.868199299001041</v>
      </c>
      <c r="H159" s="8">
        <f t="shared" si="21"/>
        <v>53.779982658191784</v>
      </c>
      <c r="I159" s="8">
        <f t="shared" si="22"/>
        <v>52.505460418731289</v>
      </c>
      <c r="J159" s="8">
        <f t="shared" si="23"/>
        <v>55.7</v>
      </c>
      <c r="K159" s="8" t="s">
        <v>122</v>
      </c>
      <c r="L159" s="110"/>
    </row>
    <row r="160" spans="1:12" x14ac:dyDescent="0.3">
      <c r="A160" s="113">
        <v>1617</v>
      </c>
      <c r="B160" s="8">
        <v>53.365000000000002</v>
      </c>
      <c r="C160" s="8">
        <f t="shared" si="16"/>
        <v>53.142721538461537</v>
      </c>
      <c r="D160" s="8">
        <f t="shared" si="17"/>
        <v>55.054504897652279</v>
      </c>
      <c r="E160" s="8">
        <f t="shared" si="18"/>
        <v>51.230938179270794</v>
      </c>
      <c r="F160" s="8">
        <f t="shared" si="19"/>
        <v>54.417243777922032</v>
      </c>
      <c r="G160" s="8">
        <f t="shared" si="20"/>
        <v>51.868199299001041</v>
      </c>
      <c r="H160" s="8">
        <f t="shared" si="21"/>
        <v>53.779982658191784</v>
      </c>
      <c r="I160" s="8">
        <f t="shared" si="22"/>
        <v>52.505460418731289</v>
      </c>
      <c r="J160" s="8">
        <f t="shared" si="23"/>
        <v>55.7</v>
      </c>
      <c r="K160" s="8" t="s">
        <v>122</v>
      </c>
      <c r="L160" s="110"/>
    </row>
    <row r="161" spans="1:12" x14ac:dyDescent="0.3">
      <c r="A161" s="113">
        <v>1626</v>
      </c>
      <c r="B161" s="8">
        <v>53.277999999999999</v>
      </c>
      <c r="C161" s="8">
        <f t="shared" si="16"/>
        <v>53.142721538461537</v>
      </c>
      <c r="D161" s="8">
        <f t="shared" si="17"/>
        <v>55.054504897652279</v>
      </c>
      <c r="E161" s="8">
        <f t="shared" si="18"/>
        <v>51.230938179270794</v>
      </c>
      <c r="F161" s="8">
        <f t="shared" si="19"/>
        <v>54.417243777922032</v>
      </c>
      <c r="G161" s="8">
        <f t="shared" si="20"/>
        <v>51.868199299001041</v>
      </c>
      <c r="H161" s="8">
        <f t="shared" si="21"/>
        <v>53.779982658191784</v>
      </c>
      <c r="I161" s="8">
        <f t="shared" si="22"/>
        <v>52.505460418731289</v>
      </c>
      <c r="J161" s="8">
        <f t="shared" si="23"/>
        <v>55.7</v>
      </c>
      <c r="K161" s="8" t="s">
        <v>122</v>
      </c>
      <c r="L161" s="110"/>
    </row>
    <row r="162" spans="1:12" x14ac:dyDescent="0.3">
      <c r="A162" s="113">
        <v>1629</v>
      </c>
      <c r="B162" s="8">
        <v>52.576999999999998</v>
      </c>
      <c r="C162" s="8">
        <f t="shared" si="16"/>
        <v>53.142721538461537</v>
      </c>
      <c r="D162" s="8">
        <f t="shared" si="17"/>
        <v>55.054504897652279</v>
      </c>
      <c r="E162" s="8">
        <f t="shared" si="18"/>
        <v>51.230938179270794</v>
      </c>
      <c r="F162" s="8">
        <f t="shared" si="19"/>
        <v>54.417243777922032</v>
      </c>
      <c r="G162" s="8">
        <f t="shared" si="20"/>
        <v>51.868199299001041</v>
      </c>
      <c r="H162" s="8">
        <f t="shared" si="21"/>
        <v>53.779982658191784</v>
      </c>
      <c r="I162" s="8">
        <f t="shared" si="22"/>
        <v>52.505460418731289</v>
      </c>
      <c r="J162" s="8">
        <f t="shared" si="23"/>
        <v>55.7</v>
      </c>
      <c r="K162" s="8" t="s">
        <v>122</v>
      </c>
      <c r="L162" s="110"/>
    </row>
    <row r="163" spans="1:12" x14ac:dyDescent="0.3">
      <c r="A163" s="113">
        <v>1638</v>
      </c>
      <c r="B163" s="8">
        <v>52.828000000000003</v>
      </c>
      <c r="C163" s="8">
        <f t="shared" si="16"/>
        <v>53.142721538461537</v>
      </c>
      <c r="D163" s="8">
        <f t="shared" si="17"/>
        <v>55.054504897652279</v>
      </c>
      <c r="E163" s="8">
        <f t="shared" si="18"/>
        <v>51.230938179270794</v>
      </c>
      <c r="F163" s="8">
        <f t="shared" si="19"/>
        <v>54.417243777922032</v>
      </c>
      <c r="G163" s="8">
        <f t="shared" si="20"/>
        <v>51.868199299001041</v>
      </c>
      <c r="H163" s="8">
        <f t="shared" si="21"/>
        <v>53.779982658191784</v>
      </c>
      <c r="I163" s="8">
        <f t="shared" si="22"/>
        <v>52.505460418731289</v>
      </c>
      <c r="J163" s="8">
        <f t="shared" si="23"/>
        <v>55.7</v>
      </c>
      <c r="K163" s="8" t="s">
        <v>122</v>
      </c>
      <c r="L163" s="110"/>
    </row>
    <row r="164" spans="1:12" x14ac:dyDescent="0.3">
      <c r="A164" s="113">
        <v>1639</v>
      </c>
      <c r="B164" s="8">
        <v>52.969000000000001</v>
      </c>
      <c r="C164" s="8">
        <f t="shared" si="16"/>
        <v>53.142721538461537</v>
      </c>
      <c r="D164" s="8">
        <f t="shared" si="17"/>
        <v>55.054504897652279</v>
      </c>
      <c r="E164" s="8">
        <f t="shared" si="18"/>
        <v>51.230938179270794</v>
      </c>
      <c r="F164" s="8">
        <f t="shared" si="19"/>
        <v>54.417243777922032</v>
      </c>
      <c r="G164" s="8">
        <f t="shared" si="20"/>
        <v>51.868199299001041</v>
      </c>
      <c r="H164" s="8">
        <f t="shared" si="21"/>
        <v>53.779982658191784</v>
      </c>
      <c r="I164" s="8">
        <f t="shared" si="22"/>
        <v>52.505460418731289</v>
      </c>
      <c r="J164" s="8">
        <f t="shared" si="23"/>
        <v>55.7</v>
      </c>
      <c r="K164" s="8" t="s">
        <v>122</v>
      </c>
      <c r="L164" s="110"/>
    </row>
    <row r="165" spans="1:12" x14ac:dyDescent="0.3">
      <c r="A165" s="113">
        <v>1643</v>
      </c>
      <c r="B165" s="8">
        <v>53.253999999999998</v>
      </c>
      <c r="C165" s="8">
        <f t="shared" si="16"/>
        <v>53.142721538461537</v>
      </c>
      <c r="D165" s="8">
        <f t="shared" si="17"/>
        <v>55.054504897652279</v>
      </c>
      <c r="E165" s="8">
        <f t="shared" si="18"/>
        <v>51.230938179270794</v>
      </c>
      <c r="F165" s="8">
        <f t="shared" si="19"/>
        <v>54.417243777922032</v>
      </c>
      <c r="G165" s="8">
        <f t="shared" si="20"/>
        <v>51.868199299001041</v>
      </c>
      <c r="H165" s="8">
        <f t="shared" si="21"/>
        <v>53.779982658191784</v>
      </c>
      <c r="I165" s="8">
        <f t="shared" si="22"/>
        <v>52.505460418731289</v>
      </c>
      <c r="J165" s="8">
        <f t="shared" si="23"/>
        <v>55.7</v>
      </c>
      <c r="K165" s="8" t="s">
        <v>122</v>
      </c>
      <c r="L165" s="110"/>
    </row>
    <row r="166" spans="1:12" x14ac:dyDescent="0.3">
      <c r="A166" s="113">
        <v>1645</v>
      </c>
      <c r="B166" s="8">
        <v>53.024999999999999</v>
      </c>
      <c r="C166" s="8">
        <f t="shared" si="16"/>
        <v>53.142721538461537</v>
      </c>
      <c r="D166" s="8">
        <f t="shared" si="17"/>
        <v>55.054504897652279</v>
      </c>
      <c r="E166" s="8">
        <f t="shared" si="18"/>
        <v>51.230938179270794</v>
      </c>
      <c r="F166" s="8">
        <f t="shared" si="19"/>
        <v>54.417243777922032</v>
      </c>
      <c r="G166" s="8">
        <f t="shared" si="20"/>
        <v>51.868199299001041</v>
      </c>
      <c r="H166" s="8">
        <f t="shared" si="21"/>
        <v>53.779982658191784</v>
      </c>
      <c r="I166" s="8">
        <f t="shared" si="22"/>
        <v>52.505460418731289</v>
      </c>
      <c r="J166" s="8">
        <f t="shared" si="23"/>
        <v>55.7</v>
      </c>
      <c r="K166" s="8" t="s">
        <v>122</v>
      </c>
      <c r="L166" s="110"/>
    </row>
    <row r="167" spans="1:12" x14ac:dyDescent="0.3">
      <c r="A167" s="113">
        <v>1649</v>
      </c>
      <c r="B167" s="8">
        <v>53.058999999999997</v>
      </c>
      <c r="C167" s="8">
        <f t="shared" si="16"/>
        <v>53.142721538461537</v>
      </c>
      <c r="D167" s="8">
        <f t="shared" si="17"/>
        <v>55.054504897652279</v>
      </c>
      <c r="E167" s="8">
        <f t="shared" si="18"/>
        <v>51.230938179270794</v>
      </c>
      <c r="F167" s="8">
        <f t="shared" si="19"/>
        <v>54.417243777922032</v>
      </c>
      <c r="G167" s="8">
        <f t="shared" si="20"/>
        <v>51.868199299001041</v>
      </c>
      <c r="H167" s="8">
        <f t="shared" si="21"/>
        <v>53.779982658191784</v>
      </c>
      <c r="I167" s="8">
        <f t="shared" si="22"/>
        <v>52.505460418731289</v>
      </c>
      <c r="J167" s="8">
        <f t="shared" si="23"/>
        <v>55.7</v>
      </c>
      <c r="K167" s="8" t="s">
        <v>122</v>
      </c>
      <c r="L167" s="110"/>
    </row>
    <row r="168" spans="1:12" x14ac:dyDescent="0.3">
      <c r="A168" s="113">
        <v>1654</v>
      </c>
      <c r="B168" s="8">
        <v>53.293999999999997</v>
      </c>
      <c r="C168" s="8">
        <f t="shared" si="16"/>
        <v>53.142721538461537</v>
      </c>
      <c r="D168" s="8">
        <f t="shared" si="17"/>
        <v>55.054504897652279</v>
      </c>
      <c r="E168" s="8">
        <f t="shared" si="18"/>
        <v>51.230938179270794</v>
      </c>
      <c r="F168" s="8">
        <f t="shared" si="19"/>
        <v>54.417243777922032</v>
      </c>
      <c r="G168" s="8">
        <f t="shared" si="20"/>
        <v>51.868199299001041</v>
      </c>
      <c r="H168" s="8">
        <f t="shared" si="21"/>
        <v>53.779982658191784</v>
      </c>
      <c r="I168" s="8">
        <f t="shared" si="22"/>
        <v>52.505460418731289</v>
      </c>
      <c r="J168" s="8">
        <f t="shared" si="23"/>
        <v>55.7</v>
      </c>
      <c r="K168" s="8" t="s">
        <v>122</v>
      </c>
      <c r="L168" s="110"/>
    </row>
    <row r="169" spans="1:12" x14ac:dyDescent="0.3">
      <c r="A169" s="113">
        <v>1658</v>
      </c>
      <c r="B169" s="8">
        <v>52.816000000000003</v>
      </c>
      <c r="C169" s="8">
        <f t="shared" si="16"/>
        <v>53.142721538461537</v>
      </c>
      <c r="D169" s="8">
        <f t="shared" si="17"/>
        <v>55.054504897652279</v>
      </c>
      <c r="E169" s="8">
        <f t="shared" si="18"/>
        <v>51.230938179270794</v>
      </c>
      <c r="F169" s="8">
        <f t="shared" si="19"/>
        <v>54.417243777922032</v>
      </c>
      <c r="G169" s="8">
        <f t="shared" si="20"/>
        <v>51.868199299001041</v>
      </c>
      <c r="H169" s="8">
        <f t="shared" si="21"/>
        <v>53.779982658191784</v>
      </c>
      <c r="I169" s="8">
        <f t="shared" si="22"/>
        <v>52.505460418731289</v>
      </c>
      <c r="J169" s="8">
        <f t="shared" si="23"/>
        <v>55.7</v>
      </c>
      <c r="K169" s="8" t="s">
        <v>122</v>
      </c>
      <c r="L169" s="110"/>
    </row>
    <row r="170" spans="1:12" x14ac:dyDescent="0.3">
      <c r="A170" s="113">
        <v>1672</v>
      </c>
      <c r="B170" s="8">
        <v>53.021000000000001</v>
      </c>
      <c r="C170" s="8">
        <f t="shared" si="16"/>
        <v>53.142721538461537</v>
      </c>
      <c r="D170" s="8">
        <f t="shared" si="17"/>
        <v>55.054504897652279</v>
      </c>
      <c r="E170" s="8">
        <f t="shared" si="18"/>
        <v>51.230938179270794</v>
      </c>
      <c r="F170" s="8">
        <f t="shared" si="19"/>
        <v>54.417243777922032</v>
      </c>
      <c r="G170" s="8">
        <f t="shared" si="20"/>
        <v>51.868199299001041</v>
      </c>
      <c r="H170" s="8">
        <f t="shared" si="21"/>
        <v>53.779982658191784</v>
      </c>
      <c r="I170" s="8">
        <f t="shared" si="22"/>
        <v>52.505460418731289</v>
      </c>
      <c r="J170" s="8">
        <f t="shared" si="23"/>
        <v>55.7</v>
      </c>
      <c r="K170" s="8" t="s">
        <v>122</v>
      </c>
      <c r="L170" s="110"/>
    </row>
    <row r="171" spans="1:12" x14ac:dyDescent="0.3">
      <c r="A171" s="113">
        <v>1674</v>
      </c>
      <c r="B171" s="8">
        <v>52.78</v>
      </c>
      <c r="C171" s="8">
        <f t="shared" si="16"/>
        <v>53.142721538461537</v>
      </c>
      <c r="D171" s="8">
        <f t="shared" si="17"/>
        <v>55.054504897652279</v>
      </c>
      <c r="E171" s="8">
        <f t="shared" si="18"/>
        <v>51.230938179270794</v>
      </c>
      <c r="F171" s="8">
        <f t="shared" si="19"/>
        <v>54.417243777922032</v>
      </c>
      <c r="G171" s="8">
        <f t="shared" si="20"/>
        <v>51.868199299001041</v>
      </c>
      <c r="H171" s="8">
        <f t="shared" si="21"/>
        <v>53.779982658191784</v>
      </c>
      <c r="I171" s="8">
        <f t="shared" si="22"/>
        <v>52.505460418731289</v>
      </c>
      <c r="J171" s="8">
        <f t="shared" si="23"/>
        <v>55.7</v>
      </c>
      <c r="K171" s="8" t="s">
        <v>122</v>
      </c>
      <c r="L171" s="110"/>
    </row>
    <row r="172" spans="1:12" x14ac:dyDescent="0.3">
      <c r="A172" s="113">
        <v>1677</v>
      </c>
      <c r="B172" s="8">
        <v>53.442</v>
      </c>
      <c r="C172" s="8">
        <f t="shared" si="16"/>
        <v>53.142721538461537</v>
      </c>
      <c r="D172" s="8">
        <f t="shared" si="17"/>
        <v>55.054504897652279</v>
      </c>
      <c r="E172" s="8">
        <f t="shared" si="18"/>
        <v>51.230938179270794</v>
      </c>
      <c r="F172" s="8">
        <f t="shared" si="19"/>
        <v>54.417243777922032</v>
      </c>
      <c r="G172" s="8">
        <f t="shared" si="20"/>
        <v>51.868199299001041</v>
      </c>
      <c r="H172" s="8">
        <f t="shared" si="21"/>
        <v>53.779982658191784</v>
      </c>
      <c r="I172" s="8">
        <f t="shared" si="22"/>
        <v>52.505460418731289</v>
      </c>
      <c r="J172" s="8">
        <f t="shared" si="23"/>
        <v>55.7</v>
      </c>
      <c r="K172" s="8" t="s">
        <v>122</v>
      </c>
      <c r="L172" s="110"/>
    </row>
    <row r="173" spans="1:12" x14ac:dyDescent="0.3">
      <c r="A173" s="113">
        <v>1683</v>
      </c>
      <c r="B173" s="8">
        <v>53.216000000000001</v>
      </c>
      <c r="C173" s="8">
        <f t="shared" si="16"/>
        <v>53.142721538461537</v>
      </c>
      <c r="D173" s="8">
        <f t="shared" si="17"/>
        <v>55.054504897652279</v>
      </c>
      <c r="E173" s="8">
        <f t="shared" si="18"/>
        <v>51.230938179270794</v>
      </c>
      <c r="F173" s="8">
        <f t="shared" si="19"/>
        <v>54.417243777922032</v>
      </c>
      <c r="G173" s="8">
        <f t="shared" si="20"/>
        <v>51.868199299001041</v>
      </c>
      <c r="H173" s="8">
        <f t="shared" si="21"/>
        <v>53.779982658191784</v>
      </c>
      <c r="I173" s="8">
        <f t="shared" si="22"/>
        <v>52.505460418731289</v>
      </c>
      <c r="J173" s="8">
        <f t="shared" si="23"/>
        <v>55.7</v>
      </c>
      <c r="K173" s="8" t="s">
        <v>122</v>
      </c>
      <c r="L173" s="110"/>
    </row>
    <row r="174" spans="1:12" x14ac:dyDescent="0.3">
      <c r="A174" s="113">
        <v>1697</v>
      </c>
      <c r="B174" s="8">
        <v>52.865000000000002</v>
      </c>
      <c r="C174" s="8">
        <f t="shared" si="16"/>
        <v>53.142721538461537</v>
      </c>
      <c r="D174" s="8">
        <f t="shared" si="17"/>
        <v>55.054504897652279</v>
      </c>
      <c r="E174" s="8">
        <f t="shared" si="18"/>
        <v>51.230938179270794</v>
      </c>
      <c r="F174" s="8">
        <f t="shared" si="19"/>
        <v>54.417243777922032</v>
      </c>
      <c r="G174" s="8">
        <f t="shared" si="20"/>
        <v>51.868199299001041</v>
      </c>
      <c r="H174" s="8">
        <f t="shared" si="21"/>
        <v>53.779982658191784</v>
      </c>
      <c r="I174" s="8">
        <f t="shared" si="22"/>
        <v>52.505460418731289</v>
      </c>
      <c r="J174" s="8">
        <f t="shared" si="23"/>
        <v>55.7</v>
      </c>
      <c r="K174" s="8" t="s">
        <v>122</v>
      </c>
      <c r="L174" s="110"/>
    </row>
    <row r="175" spans="1:12" x14ac:dyDescent="0.3">
      <c r="A175" s="113">
        <v>1700</v>
      </c>
      <c r="B175" s="8">
        <v>53.274000000000001</v>
      </c>
      <c r="C175" s="8">
        <f t="shared" si="16"/>
        <v>53.142721538461537</v>
      </c>
      <c r="D175" s="8">
        <f t="shared" si="17"/>
        <v>55.054504897652279</v>
      </c>
      <c r="E175" s="8">
        <f t="shared" si="18"/>
        <v>51.230938179270794</v>
      </c>
      <c r="F175" s="8">
        <f t="shared" si="19"/>
        <v>54.417243777922032</v>
      </c>
      <c r="G175" s="8">
        <f t="shared" si="20"/>
        <v>51.868199299001041</v>
      </c>
      <c r="H175" s="8">
        <f t="shared" si="21"/>
        <v>53.779982658191784</v>
      </c>
      <c r="I175" s="8">
        <f t="shared" si="22"/>
        <v>52.505460418731289</v>
      </c>
      <c r="J175" s="8">
        <f t="shared" si="23"/>
        <v>55.7</v>
      </c>
      <c r="K175" s="8" t="s">
        <v>122</v>
      </c>
      <c r="L175" s="110"/>
    </row>
    <row r="176" spans="1:12" x14ac:dyDescent="0.3">
      <c r="A176" s="113">
        <v>1703</v>
      </c>
      <c r="B176" s="8">
        <v>52.820999999999998</v>
      </c>
      <c r="C176" s="8">
        <f t="shared" si="16"/>
        <v>53.142721538461537</v>
      </c>
      <c r="D176" s="8">
        <f t="shared" si="17"/>
        <v>55.054504897652279</v>
      </c>
      <c r="E176" s="8">
        <f t="shared" si="18"/>
        <v>51.230938179270794</v>
      </c>
      <c r="F176" s="8">
        <f t="shared" si="19"/>
        <v>54.417243777922032</v>
      </c>
      <c r="G176" s="8">
        <f t="shared" si="20"/>
        <v>51.868199299001041</v>
      </c>
      <c r="H176" s="8">
        <f t="shared" si="21"/>
        <v>53.779982658191784</v>
      </c>
      <c r="I176" s="8">
        <f t="shared" si="22"/>
        <v>52.505460418731289</v>
      </c>
      <c r="J176" s="8">
        <f t="shared" si="23"/>
        <v>55.7</v>
      </c>
      <c r="K176" s="8" t="s">
        <v>122</v>
      </c>
      <c r="L176" s="110"/>
    </row>
    <row r="177" spans="1:12" x14ac:dyDescent="0.3">
      <c r="A177" s="113">
        <v>1704</v>
      </c>
      <c r="B177" s="8">
        <v>52.89</v>
      </c>
      <c r="C177" s="8">
        <f t="shared" si="16"/>
        <v>53.142721538461537</v>
      </c>
      <c r="D177" s="8">
        <f t="shared" si="17"/>
        <v>55.054504897652279</v>
      </c>
      <c r="E177" s="8">
        <f t="shared" si="18"/>
        <v>51.230938179270794</v>
      </c>
      <c r="F177" s="8">
        <f t="shared" si="19"/>
        <v>54.417243777922032</v>
      </c>
      <c r="G177" s="8">
        <f t="shared" si="20"/>
        <v>51.868199299001041</v>
      </c>
      <c r="H177" s="8">
        <f t="shared" si="21"/>
        <v>53.779982658191784</v>
      </c>
      <c r="I177" s="8">
        <f t="shared" si="22"/>
        <v>52.505460418731289</v>
      </c>
      <c r="J177" s="8">
        <f t="shared" si="23"/>
        <v>55.7</v>
      </c>
      <c r="K177" s="8" t="s">
        <v>122</v>
      </c>
      <c r="L177" s="110"/>
    </row>
    <row r="178" spans="1:12" x14ac:dyDescent="0.3">
      <c r="A178" s="113">
        <v>1707</v>
      </c>
      <c r="B178" s="8">
        <v>53.037999999999997</v>
      </c>
      <c r="C178" s="8">
        <f t="shared" si="16"/>
        <v>53.142721538461537</v>
      </c>
      <c r="D178" s="8">
        <f t="shared" si="17"/>
        <v>55.054504897652279</v>
      </c>
      <c r="E178" s="8">
        <f t="shared" si="18"/>
        <v>51.230938179270794</v>
      </c>
      <c r="F178" s="8">
        <f t="shared" si="19"/>
        <v>54.417243777922032</v>
      </c>
      <c r="G178" s="8">
        <f t="shared" si="20"/>
        <v>51.868199299001041</v>
      </c>
      <c r="H178" s="8">
        <f t="shared" si="21"/>
        <v>53.779982658191784</v>
      </c>
      <c r="I178" s="8">
        <f t="shared" si="22"/>
        <v>52.505460418731289</v>
      </c>
      <c r="J178" s="8">
        <f t="shared" si="23"/>
        <v>55.7</v>
      </c>
      <c r="K178" s="8" t="s">
        <v>122</v>
      </c>
      <c r="L178" s="110"/>
    </row>
    <row r="179" spans="1:12" x14ac:dyDescent="0.3">
      <c r="A179" s="113">
        <v>1708</v>
      </c>
      <c r="B179" s="8">
        <v>53.143999999999998</v>
      </c>
      <c r="C179" s="8">
        <f t="shared" si="16"/>
        <v>53.142721538461537</v>
      </c>
      <c r="D179" s="8">
        <f t="shared" si="17"/>
        <v>55.054504897652279</v>
      </c>
      <c r="E179" s="8">
        <f t="shared" si="18"/>
        <v>51.230938179270794</v>
      </c>
      <c r="F179" s="8">
        <f t="shared" si="19"/>
        <v>54.417243777922032</v>
      </c>
      <c r="G179" s="8">
        <f t="shared" si="20"/>
        <v>51.868199299001041</v>
      </c>
      <c r="H179" s="8">
        <f t="shared" si="21"/>
        <v>53.779982658191784</v>
      </c>
      <c r="I179" s="8">
        <f t="shared" si="22"/>
        <v>52.505460418731289</v>
      </c>
      <c r="J179" s="8">
        <f t="shared" si="23"/>
        <v>55.7</v>
      </c>
      <c r="K179" s="8" t="s">
        <v>122</v>
      </c>
      <c r="L179" s="110"/>
    </row>
    <row r="180" spans="1:12" x14ac:dyDescent="0.3">
      <c r="A180" s="113">
        <v>1710</v>
      </c>
      <c r="B180" s="8">
        <v>53.2</v>
      </c>
      <c r="C180" s="8">
        <f t="shared" si="16"/>
        <v>53.142721538461537</v>
      </c>
      <c r="D180" s="8">
        <f t="shared" si="17"/>
        <v>55.054504897652279</v>
      </c>
      <c r="E180" s="8">
        <f t="shared" si="18"/>
        <v>51.230938179270794</v>
      </c>
      <c r="F180" s="8">
        <f t="shared" si="19"/>
        <v>54.417243777922032</v>
      </c>
      <c r="G180" s="8">
        <f t="shared" si="20"/>
        <v>51.868199299001041</v>
      </c>
      <c r="H180" s="8">
        <f t="shared" si="21"/>
        <v>53.779982658191784</v>
      </c>
      <c r="I180" s="8">
        <f t="shared" si="22"/>
        <v>52.505460418731289</v>
      </c>
      <c r="J180" s="8">
        <f t="shared" si="23"/>
        <v>55.7</v>
      </c>
      <c r="K180" s="8" t="s">
        <v>122</v>
      </c>
      <c r="L180" s="110"/>
    </row>
    <row r="181" spans="1:12" x14ac:dyDescent="0.3">
      <c r="A181" s="113">
        <v>1712</v>
      </c>
      <c r="B181" s="8">
        <v>52.616999999999997</v>
      </c>
      <c r="C181" s="8">
        <f t="shared" si="16"/>
        <v>53.142721538461537</v>
      </c>
      <c r="D181" s="8">
        <f t="shared" si="17"/>
        <v>55.054504897652279</v>
      </c>
      <c r="E181" s="8">
        <f t="shared" si="18"/>
        <v>51.230938179270794</v>
      </c>
      <c r="F181" s="8">
        <f t="shared" si="19"/>
        <v>54.417243777922032</v>
      </c>
      <c r="G181" s="8">
        <f t="shared" si="20"/>
        <v>51.868199299001041</v>
      </c>
      <c r="H181" s="8">
        <f t="shared" si="21"/>
        <v>53.779982658191784</v>
      </c>
      <c r="I181" s="8">
        <f t="shared" si="22"/>
        <v>52.505460418731289</v>
      </c>
      <c r="J181" s="8">
        <f t="shared" si="23"/>
        <v>55.7</v>
      </c>
      <c r="K181" s="8" t="s">
        <v>122</v>
      </c>
      <c r="L181" s="110"/>
    </row>
    <row r="182" spans="1:12" x14ac:dyDescent="0.3">
      <c r="A182" s="113">
        <v>1714</v>
      </c>
      <c r="B182" s="8">
        <v>53.011000000000003</v>
      </c>
      <c r="C182" s="8">
        <f t="shared" si="16"/>
        <v>53.142721538461537</v>
      </c>
      <c r="D182" s="8">
        <f t="shared" si="17"/>
        <v>55.054504897652279</v>
      </c>
      <c r="E182" s="8">
        <f t="shared" si="18"/>
        <v>51.230938179270794</v>
      </c>
      <c r="F182" s="8">
        <f t="shared" si="19"/>
        <v>54.417243777922032</v>
      </c>
      <c r="G182" s="8">
        <f t="shared" si="20"/>
        <v>51.868199299001041</v>
      </c>
      <c r="H182" s="8">
        <f t="shared" si="21"/>
        <v>53.779982658191784</v>
      </c>
      <c r="I182" s="8">
        <f t="shared" si="22"/>
        <v>52.505460418731289</v>
      </c>
      <c r="J182" s="8">
        <f t="shared" si="23"/>
        <v>55.7</v>
      </c>
      <c r="K182" s="8" t="s">
        <v>122</v>
      </c>
      <c r="L182" s="110"/>
    </row>
    <row r="183" spans="1:12" x14ac:dyDescent="0.3">
      <c r="A183" s="113">
        <v>1719</v>
      </c>
      <c r="B183" s="8">
        <v>53.183</v>
      </c>
      <c r="C183" s="8">
        <f t="shared" si="16"/>
        <v>53.142721538461537</v>
      </c>
      <c r="D183" s="8">
        <f t="shared" si="17"/>
        <v>55.054504897652279</v>
      </c>
      <c r="E183" s="8">
        <f t="shared" si="18"/>
        <v>51.230938179270794</v>
      </c>
      <c r="F183" s="8">
        <f t="shared" si="19"/>
        <v>54.417243777922032</v>
      </c>
      <c r="G183" s="8">
        <f t="shared" si="20"/>
        <v>51.868199299001041</v>
      </c>
      <c r="H183" s="8">
        <f t="shared" si="21"/>
        <v>53.779982658191784</v>
      </c>
      <c r="I183" s="8">
        <f t="shared" si="22"/>
        <v>52.505460418731289</v>
      </c>
      <c r="J183" s="8">
        <f t="shared" si="23"/>
        <v>55.7</v>
      </c>
      <c r="K183" s="8" t="s">
        <v>122</v>
      </c>
      <c r="L183" s="110"/>
    </row>
    <row r="184" spans="1:12" x14ac:dyDescent="0.3">
      <c r="A184" s="113">
        <v>1723</v>
      </c>
      <c r="B184" s="8">
        <v>52.728999999999999</v>
      </c>
      <c r="C184" s="8">
        <f t="shared" si="16"/>
        <v>53.142721538461537</v>
      </c>
      <c r="D184" s="8">
        <f t="shared" si="17"/>
        <v>55.054504897652279</v>
      </c>
      <c r="E184" s="8">
        <f t="shared" si="18"/>
        <v>51.230938179270794</v>
      </c>
      <c r="F184" s="8">
        <f t="shared" si="19"/>
        <v>54.417243777922032</v>
      </c>
      <c r="G184" s="8">
        <f t="shared" si="20"/>
        <v>51.868199299001041</v>
      </c>
      <c r="H184" s="8">
        <f t="shared" si="21"/>
        <v>53.779982658191784</v>
      </c>
      <c r="I184" s="8">
        <f t="shared" si="22"/>
        <v>52.505460418731289</v>
      </c>
      <c r="J184" s="8">
        <f t="shared" si="23"/>
        <v>55.7</v>
      </c>
      <c r="K184" s="8" t="s">
        <v>122</v>
      </c>
      <c r="L184" s="110"/>
    </row>
    <row r="185" spans="1:12" x14ac:dyDescent="0.3">
      <c r="A185" s="113">
        <v>1724</v>
      </c>
      <c r="B185" s="8">
        <v>53.252000000000002</v>
      </c>
      <c r="C185" s="8">
        <f t="shared" si="16"/>
        <v>53.142721538461537</v>
      </c>
      <c r="D185" s="8">
        <f t="shared" si="17"/>
        <v>55.054504897652279</v>
      </c>
      <c r="E185" s="8">
        <f t="shared" si="18"/>
        <v>51.230938179270794</v>
      </c>
      <c r="F185" s="8">
        <f t="shared" si="19"/>
        <v>54.417243777922032</v>
      </c>
      <c r="G185" s="8">
        <f t="shared" si="20"/>
        <v>51.868199299001041</v>
      </c>
      <c r="H185" s="8">
        <f t="shared" si="21"/>
        <v>53.779982658191784</v>
      </c>
      <c r="I185" s="8">
        <f t="shared" si="22"/>
        <v>52.505460418731289</v>
      </c>
      <c r="J185" s="8">
        <f t="shared" si="23"/>
        <v>55.7</v>
      </c>
      <c r="K185" s="8" t="s">
        <v>122</v>
      </c>
      <c r="L185" s="110"/>
    </row>
    <row r="186" spans="1:12" x14ac:dyDescent="0.3">
      <c r="A186" s="113">
        <v>1725</v>
      </c>
      <c r="B186" s="8">
        <v>52.939</v>
      </c>
      <c r="C186" s="8">
        <f t="shared" si="16"/>
        <v>53.142721538461537</v>
      </c>
      <c r="D186" s="8">
        <f t="shared" si="17"/>
        <v>55.054504897652279</v>
      </c>
      <c r="E186" s="8">
        <f t="shared" si="18"/>
        <v>51.230938179270794</v>
      </c>
      <c r="F186" s="8">
        <f t="shared" si="19"/>
        <v>54.417243777922032</v>
      </c>
      <c r="G186" s="8">
        <f t="shared" si="20"/>
        <v>51.868199299001041</v>
      </c>
      <c r="H186" s="8">
        <f t="shared" si="21"/>
        <v>53.779982658191784</v>
      </c>
      <c r="I186" s="8">
        <f t="shared" si="22"/>
        <v>52.505460418731289</v>
      </c>
      <c r="J186" s="8">
        <f t="shared" si="23"/>
        <v>55.7</v>
      </c>
      <c r="K186" s="8" t="s">
        <v>122</v>
      </c>
      <c r="L186" s="110"/>
    </row>
    <row r="187" spans="1:12" x14ac:dyDescent="0.3">
      <c r="A187" s="113">
        <v>1734</v>
      </c>
      <c r="B187" s="8">
        <v>52.960999999999999</v>
      </c>
      <c r="C187" s="8">
        <f t="shared" si="16"/>
        <v>53.142721538461537</v>
      </c>
      <c r="D187" s="8">
        <f t="shared" si="17"/>
        <v>55.054504897652279</v>
      </c>
      <c r="E187" s="8">
        <f t="shared" si="18"/>
        <v>51.230938179270794</v>
      </c>
      <c r="F187" s="8">
        <f t="shared" si="19"/>
        <v>54.417243777922032</v>
      </c>
      <c r="G187" s="8">
        <f t="shared" si="20"/>
        <v>51.868199299001041</v>
      </c>
      <c r="H187" s="8">
        <f t="shared" si="21"/>
        <v>53.779982658191784</v>
      </c>
      <c r="I187" s="8">
        <f t="shared" si="22"/>
        <v>52.505460418731289</v>
      </c>
      <c r="J187" s="8">
        <f t="shared" si="23"/>
        <v>55.7</v>
      </c>
      <c r="K187" s="8" t="s">
        <v>122</v>
      </c>
      <c r="L187" s="110"/>
    </row>
    <row r="188" spans="1:12" x14ac:dyDescent="0.3">
      <c r="A188" s="113">
        <v>1737</v>
      </c>
      <c r="B188" s="8">
        <v>53.015000000000001</v>
      </c>
      <c r="C188" s="8">
        <f t="shared" si="16"/>
        <v>53.142721538461537</v>
      </c>
      <c r="D188" s="8">
        <f t="shared" si="17"/>
        <v>55.054504897652279</v>
      </c>
      <c r="E188" s="8">
        <f t="shared" si="18"/>
        <v>51.230938179270794</v>
      </c>
      <c r="F188" s="8">
        <f t="shared" si="19"/>
        <v>54.417243777922032</v>
      </c>
      <c r="G188" s="8">
        <f t="shared" si="20"/>
        <v>51.868199299001041</v>
      </c>
      <c r="H188" s="8">
        <f t="shared" si="21"/>
        <v>53.779982658191784</v>
      </c>
      <c r="I188" s="8">
        <f t="shared" si="22"/>
        <v>52.505460418731289</v>
      </c>
      <c r="J188" s="8">
        <f t="shared" si="23"/>
        <v>55.7</v>
      </c>
      <c r="K188" s="8" t="s">
        <v>122</v>
      </c>
      <c r="L188" s="110"/>
    </row>
    <row r="189" spans="1:12" x14ac:dyDescent="0.3">
      <c r="A189" s="113">
        <v>1746</v>
      </c>
      <c r="B189" s="8">
        <v>53.134</v>
      </c>
      <c r="C189" s="8">
        <f t="shared" si="16"/>
        <v>53.142721538461537</v>
      </c>
      <c r="D189" s="8">
        <f t="shared" si="17"/>
        <v>55.054504897652279</v>
      </c>
      <c r="E189" s="8">
        <f t="shared" si="18"/>
        <v>51.230938179270794</v>
      </c>
      <c r="F189" s="8">
        <f t="shared" si="19"/>
        <v>54.417243777922032</v>
      </c>
      <c r="G189" s="8">
        <f t="shared" si="20"/>
        <v>51.868199299001041</v>
      </c>
      <c r="H189" s="8">
        <f t="shared" si="21"/>
        <v>53.779982658191784</v>
      </c>
      <c r="I189" s="8">
        <f t="shared" si="22"/>
        <v>52.505460418731289</v>
      </c>
      <c r="J189" s="8">
        <f t="shared" si="23"/>
        <v>55.7</v>
      </c>
      <c r="K189" s="8" t="s">
        <v>122</v>
      </c>
      <c r="L189" s="110"/>
    </row>
    <row r="190" spans="1:12" x14ac:dyDescent="0.3">
      <c r="A190" s="113">
        <v>1747</v>
      </c>
      <c r="B190" s="8">
        <v>53.048000000000002</v>
      </c>
      <c r="C190" s="8">
        <f t="shared" si="16"/>
        <v>53.142721538461537</v>
      </c>
      <c r="D190" s="8">
        <f t="shared" si="17"/>
        <v>55.054504897652279</v>
      </c>
      <c r="E190" s="8">
        <f t="shared" si="18"/>
        <v>51.230938179270794</v>
      </c>
      <c r="F190" s="8">
        <f t="shared" si="19"/>
        <v>54.417243777922032</v>
      </c>
      <c r="G190" s="8">
        <f t="shared" si="20"/>
        <v>51.868199299001041</v>
      </c>
      <c r="H190" s="8">
        <f t="shared" si="21"/>
        <v>53.779982658191784</v>
      </c>
      <c r="I190" s="8">
        <f t="shared" si="22"/>
        <v>52.505460418731289</v>
      </c>
      <c r="J190" s="8">
        <f t="shared" si="23"/>
        <v>55.7</v>
      </c>
      <c r="K190" s="8" t="s">
        <v>122</v>
      </c>
      <c r="L190" s="110"/>
    </row>
    <row r="191" spans="1:12" x14ac:dyDescent="0.3">
      <c r="A191" s="113">
        <v>1752</v>
      </c>
      <c r="B191" s="8">
        <v>52.887999999999998</v>
      </c>
      <c r="C191" s="8">
        <f t="shared" si="16"/>
        <v>53.142721538461537</v>
      </c>
      <c r="D191" s="8">
        <f t="shared" si="17"/>
        <v>55.054504897652279</v>
      </c>
      <c r="E191" s="8">
        <f t="shared" si="18"/>
        <v>51.230938179270794</v>
      </c>
      <c r="F191" s="8">
        <f t="shared" si="19"/>
        <v>54.417243777922032</v>
      </c>
      <c r="G191" s="8">
        <f t="shared" si="20"/>
        <v>51.868199299001041</v>
      </c>
      <c r="H191" s="8">
        <f t="shared" si="21"/>
        <v>53.779982658191784</v>
      </c>
      <c r="I191" s="8">
        <f t="shared" si="22"/>
        <v>52.505460418731289</v>
      </c>
      <c r="J191" s="8">
        <f t="shared" si="23"/>
        <v>55.7</v>
      </c>
      <c r="K191" s="8" t="s">
        <v>122</v>
      </c>
      <c r="L191" s="110"/>
    </row>
    <row r="192" spans="1:12" x14ac:dyDescent="0.3">
      <c r="A192" s="113">
        <v>1761</v>
      </c>
      <c r="B192" s="8">
        <v>53.133000000000003</v>
      </c>
      <c r="C192" s="8">
        <f t="shared" si="16"/>
        <v>53.142721538461537</v>
      </c>
      <c r="D192" s="8">
        <f t="shared" si="17"/>
        <v>55.054504897652279</v>
      </c>
      <c r="E192" s="8">
        <f t="shared" si="18"/>
        <v>51.230938179270794</v>
      </c>
      <c r="F192" s="8">
        <f t="shared" si="19"/>
        <v>54.417243777922032</v>
      </c>
      <c r="G192" s="8">
        <f t="shared" si="20"/>
        <v>51.868199299001041</v>
      </c>
      <c r="H192" s="8">
        <f t="shared" si="21"/>
        <v>53.779982658191784</v>
      </c>
      <c r="I192" s="8">
        <f t="shared" si="22"/>
        <v>52.505460418731289</v>
      </c>
      <c r="J192" s="8">
        <f t="shared" si="23"/>
        <v>55.7</v>
      </c>
      <c r="K192" s="8" t="s">
        <v>122</v>
      </c>
      <c r="L192" s="110"/>
    </row>
    <row r="193" spans="1:12" x14ac:dyDescent="0.3">
      <c r="A193" s="113">
        <v>1768</v>
      </c>
      <c r="B193" s="8">
        <v>52.55</v>
      </c>
      <c r="C193" s="8">
        <f t="shared" si="16"/>
        <v>53.142721538461537</v>
      </c>
      <c r="D193" s="8">
        <f t="shared" si="17"/>
        <v>55.054504897652279</v>
      </c>
      <c r="E193" s="8">
        <f t="shared" si="18"/>
        <v>51.230938179270794</v>
      </c>
      <c r="F193" s="8">
        <f t="shared" si="19"/>
        <v>54.417243777922032</v>
      </c>
      <c r="G193" s="8">
        <f t="shared" si="20"/>
        <v>51.868199299001041</v>
      </c>
      <c r="H193" s="8">
        <f t="shared" si="21"/>
        <v>53.779982658191784</v>
      </c>
      <c r="I193" s="8">
        <f t="shared" si="22"/>
        <v>52.505460418731289</v>
      </c>
      <c r="J193" s="8">
        <f t="shared" si="23"/>
        <v>55.7</v>
      </c>
      <c r="K193" s="8" t="s">
        <v>122</v>
      </c>
      <c r="L193" s="110"/>
    </row>
    <row r="194" spans="1:12" x14ac:dyDescent="0.3">
      <c r="A194" s="113">
        <v>1771</v>
      </c>
      <c r="B194" s="8">
        <v>53.106000000000002</v>
      </c>
      <c r="C194" s="8">
        <f t="shared" ref="C194:C257" si="24">$N$2</f>
        <v>53.142721538461537</v>
      </c>
      <c r="D194" s="8">
        <f t="shared" ref="D194:D257" si="25">$N$2+($N$3*3)</f>
        <v>55.054504897652279</v>
      </c>
      <c r="E194" s="8">
        <f t="shared" ref="E194:E257" si="26">$N$2-($N$3*3)</f>
        <v>51.230938179270794</v>
      </c>
      <c r="F194" s="8">
        <f t="shared" si="19"/>
        <v>54.417243777922032</v>
      </c>
      <c r="G194" s="8">
        <f t="shared" si="20"/>
        <v>51.868199299001041</v>
      </c>
      <c r="H194" s="8">
        <f t="shared" si="21"/>
        <v>53.779982658191784</v>
      </c>
      <c r="I194" s="8">
        <f t="shared" si="22"/>
        <v>52.505460418731289</v>
      </c>
      <c r="J194" s="8">
        <f t="shared" si="23"/>
        <v>55.7</v>
      </c>
      <c r="K194" s="8" t="s">
        <v>122</v>
      </c>
      <c r="L194" s="110"/>
    </row>
    <row r="195" spans="1:12" x14ac:dyDescent="0.3">
      <c r="A195" s="113">
        <v>1774</v>
      </c>
      <c r="B195" s="8">
        <v>52.948</v>
      </c>
      <c r="C195" s="8">
        <f t="shared" si="24"/>
        <v>53.142721538461537</v>
      </c>
      <c r="D195" s="8">
        <f t="shared" si="25"/>
        <v>55.054504897652279</v>
      </c>
      <c r="E195" s="8">
        <f t="shared" si="26"/>
        <v>51.230938179270794</v>
      </c>
      <c r="F195" s="8">
        <f t="shared" ref="F195:F258" si="27">$N$2+($N$3*2)</f>
        <v>54.417243777922032</v>
      </c>
      <c r="G195" s="8">
        <f t="shared" ref="G195:G258" si="28">$N$2-($N$3*2)</f>
        <v>51.868199299001041</v>
      </c>
      <c r="H195" s="8">
        <f t="shared" ref="H195:H258" si="29">$N$2+($N$3*1)</f>
        <v>53.779982658191784</v>
      </c>
      <c r="I195" s="8">
        <f t="shared" ref="I195:I258" si="30">$N$2-($N$3*1)</f>
        <v>52.505460418731289</v>
      </c>
      <c r="J195" s="8">
        <f t="shared" ref="J195:J258" si="31">$N$26</f>
        <v>55.7</v>
      </c>
      <c r="K195" s="8" t="s">
        <v>122</v>
      </c>
      <c r="L195" s="110"/>
    </row>
    <row r="196" spans="1:12" x14ac:dyDescent="0.3">
      <c r="A196" s="113">
        <v>1775</v>
      </c>
      <c r="B196" s="8">
        <v>52.899000000000001</v>
      </c>
      <c r="C196" s="8">
        <f t="shared" si="24"/>
        <v>53.142721538461537</v>
      </c>
      <c r="D196" s="8">
        <f t="shared" si="25"/>
        <v>55.054504897652279</v>
      </c>
      <c r="E196" s="8">
        <f t="shared" si="26"/>
        <v>51.230938179270794</v>
      </c>
      <c r="F196" s="8">
        <f t="shared" si="27"/>
        <v>54.417243777922032</v>
      </c>
      <c r="G196" s="8">
        <f t="shared" si="28"/>
        <v>51.868199299001041</v>
      </c>
      <c r="H196" s="8">
        <f t="shared" si="29"/>
        <v>53.779982658191784</v>
      </c>
      <c r="I196" s="8">
        <f t="shared" si="30"/>
        <v>52.505460418731289</v>
      </c>
      <c r="J196" s="8">
        <f t="shared" si="31"/>
        <v>55.7</v>
      </c>
      <c r="K196" s="8" t="s">
        <v>122</v>
      </c>
      <c r="L196" s="110"/>
    </row>
    <row r="197" spans="1:12" x14ac:dyDescent="0.3">
      <c r="A197" s="113">
        <v>1776</v>
      </c>
      <c r="B197" s="8">
        <v>53.231000000000002</v>
      </c>
      <c r="C197" s="8">
        <f t="shared" si="24"/>
        <v>53.142721538461537</v>
      </c>
      <c r="D197" s="8">
        <f t="shared" si="25"/>
        <v>55.054504897652279</v>
      </c>
      <c r="E197" s="8">
        <f t="shared" si="26"/>
        <v>51.230938179270794</v>
      </c>
      <c r="F197" s="8">
        <f t="shared" si="27"/>
        <v>54.417243777922032</v>
      </c>
      <c r="G197" s="8">
        <f t="shared" si="28"/>
        <v>51.868199299001041</v>
      </c>
      <c r="H197" s="8">
        <f t="shared" si="29"/>
        <v>53.779982658191784</v>
      </c>
      <c r="I197" s="8">
        <f t="shared" si="30"/>
        <v>52.505460418731289</v>
      </c>
      <c r="J197" s="8">
        <f t="shared" si="31"/>
        <v>55.7</v>
      </c>
      <c r="K197" s="8" t="s">
        <v>122</v>
      </c>
      <c r="L197" s="110"/>
    </row>
    <row r="198" spans="1:12" x14ac:dyDescent="0.3">
      <c r="A198" s="113">
        <v>1777</v>
      </c>
      <c r="B198" s="8">
        <v>53.182000000000002</v>
      </c>
      <c r="C198" s="8">
        <f t="shared" si="24"/>
        <v>53.142721538461537</v>
      </c>
      <c r="D198" s="8">
        <f t="shared" si="25"/>
        <v>55.054504897652279</v>
      </c>
      <c r="E198" s="8">
        <f t="shared" si="26"/>
        <v>51.230938179270794</v>
      </c>
      <c r="F198" s="8">
        <f t="shared" si="27"/>
        <v>54.417243777922032</v>
      </c>
      <c r="G198" s="8">
        <f t="shared" si="28"/>
        <v>51.868199299001041</v>
      </c>
      <c r="H198" s="8">
        <f t="shared" si="29"/>
        <v>53.779982658191784</v>
      </c>
      <c r="I198" s="8">
        <f t="shared" si="30"/>
        <v>52.505460418731289</v>
      </c>
      <c r="J198" s="8">
        <f t="shared" si="31"/>
        <v>55.7</v>
      </c>
      <c r="K198" s="8" t="s">
        <v>122</v>
      </c>
      <c r="L198" s="110"/>
    </row>
    <row r="199" spans="1:12" x14ac:dyDescent="0.3">
      <c r="A199" s="113">
        <v>1784</v>
      </c>
      <c r="B199" s="8">
        <v>53.384999999999998</v>
      </c>
      <c r="C199" s="8">
        <f t="shared" si="24"/>
        <v>53.142721538461537</v>
      </c>
      <c r="D199" s="8">
        <f t="shared" si="25"/>
        <v>55.054504897652279</v>
      </c>
      <c r="E199" s="8">
        <f t="shared" si="26"/>
        <v>51.230938179270794</v>
      </c>
      <c r="F199" s="8">
        <f t="shared" si="27"/>
        <v>54.417243777922032</v>
      </c>
      <c r="G199" s="8">
        <f t="shared" si="28"/>
        <v>51.868199299001041</v>
      </c>
      <c r="H199" s="8">
        <f t="shared" si="29"/>
        <v>53.779982658191784</v>
      </c>
      <c r="I199" s="8">
        <f t="shared" si="30"/>
        <v>52.505460418731289</v>
      </c>
      <c r="J199" s="8">
        <f t="shared" si="31"/>
        <v>55.7</v>
      </c>
      <c r="K199" s="8" t="s">
        <v>122</v>
      </c>
      <c r="L199" s="110"/>
    </row>
    <row r="200" spans="1:12" x14ac:dyDescent="0.3">
      <c r="A200" s="113">
        <v>1799</v>
      </c>
      <c r="B200" s="8">
        <v>53.1355</v>
      </c>
      <c r="C200" s="8">
        <f t="shared" si="24"/>
        <v>53.142721538461537</v>
      </c>
      <c r="D200" s="8">
        <f t="shared" si="25"/>
        <v>55.054504897652279</v>
      </c>
      <c r="E200" s="8">
        <f t="shared" si="26"/>
        <v>51.230938179270794</v>
      </c>
      <c r="F200" s="8">
        <f t="shared" si="27"/>
        <v>54.417243777922032</v>
      </c>
      <c r="G200" s="8">
        <f t="shared" si="28"/>
        <v>51.868199299001041</v>
      </c>
      <c r="H200" s="8">
        <f t="shared" si="29"/>
        <v>53.779982658191784</v>
      </c>
      <c r="I200" s="8">
        <f t="shared" si="30"/>
        <v>52.505460418731289</v>
      </c>
      <c r="J200" s="8">
        <f t="shared" si="31"/>
        <v>55.7</v>
      </c>
      <c r="K200" s="8" t="s">
        <v>122</v>
      </c>
      <c r="L200" s="110"/>
    </row>
    <row r="201" spans="1:12" x14ac:dyDescent="0.3">
      <c r="A201" s="113">
        <v>1801</v>
      </c>
      <c r="B201" s="8">
        <v>52.923999999999999</v>
      </c>
      <c r="C201" s="8">
        <f t="shared" si="24"/>
        <v>53.142721538461537</v>
      </c>
      <c r="D201" s="8">
        <f t="shared" si="25"/>
        <v>55.054504897652279</v>
      </c>
      <c r="E201" s="8">
        <f t="shared" si="26"/>
        <v>51.230938179270794</v>
      </c>
      <c r="F201" s="8">
        <f t="shared" si="27"/>
        <v>54.417243777922032</v>
      </c>
      <c r="G201" s="8">
        <f t="shared" si="28"/>
        <v>51.868199299001041</v>
      </c>
      <c r="H201" s="8">
        <f t="shared" si="29"/>
        <v>53.779982658191784</v>
      </c>
      <c r="I201" s="8">
        <f t="shared" si="30"/>
        <v>52.505460418731289</v>
      </c>
      <c r="J201" s="8">
        <f t="shared" si="31"/>
        <v>55.7</v>
      </c>
      <c r="K201" s="8" t="s">
        <v>122</v>
      </c>
      <c r="L201" s="110"/>
    </row>
    <row r="202" spans="1:12" x14ac:dyDescent="0.3">
      <c r="A202" s="113">
        <v>1803</v>
      </c>
      <c r="B202" s="8">
        <v>52.813000000000002</v>
      </c>
      <c r="C202" s="8">
        <f t="shared" si="24"/>
        <v>53.142721538461537</v>
      </c>
      <c r="D202" s="8">
        <f t="shared" si="25"/>
        <v>55.054504897652279</v>
      </c>
      <c r="E202" s="8">
        <f t="shared" si="26"/>
        <v>51.230938179270794</v>
      </c>
      <c r="F202" s="8">
        <f t="shared" si="27"/>
        <v>54.417243777922032</v>
      </c>
      <c r="G202" s="8">
        <f t="shared" si="28"/>
        <v>51.868199299001041</v>
      </c>
      <c r="H202" s="8">
        <f t="shared" si="29"/>
        <v>53.779982658191784</v>
      </c>
      <c r="I202" s="8">
        <f t="shared" si="30"/>
        <v>52.505460418731289</v>
      </c>
      <c r="J202" s="8">
        <f t="shared" si="31"/>
        <v>55.7</v>
      </c>
      <c r="K202" s="8" t="s">
        <v>122</v>
      </c>
      <c r="L202" s="110"/>
    </row>
    <row r="203" spans="1:12" x14ac:dyDescent="0.3">
      <c r="A203" s="113">
        <v>1806</v>
      </c>
      <c r="B203" s="8">
        <v>53.014000000000003</v>
      </c>
      <c r="C203" s="8">
        <f t="shared" si="24"/>
        <v>53.142721538461537</v>
      </c>
      <c r="D203" s="8">
        <f t="shared" si="25"/>
        <v>55.054504897652279</v>
      </c>
      <c r="E203" s="8">
        <f t="shared" si="26"/>
        <v>51.230938179270794</v>
      </c>
      <c r="F203" s="8">
        <f t="shared" si="27"/>
        <v>54.417243777922032</v>
      </c>
      <c r="G203" s="8">
        <f t="shared" si="28"/>
        <v>51.868199299001041</v>
      </c>
      <c r="H203" s="8">
        <f t="shared" si="29"/>
        <v>53.779982658191784</v>
      </c>
      <c r="I203" s="8">
        <f t="shared" si="30"/>
        <v>52.505460418731289</v>
      </c>
      <c r="J203" s="8">
        <f t="shared" si="31"/>
        <v>55.7</v>
      </c>
      <c r="K203" s="8" t="s">
        <v>122</v>
      </c>
      <c r="L203" s="110"/>
    </row>
    <row r="204" spans="1:12" x14ac:dyDescent="0.3">
      <c r="A204" s="113">
        <v>1811</v>
      </c>
      <c r="B204" s="8">
        <v>52.993000000000002</v>
      </c>
      <c r="C204" s="8">
        <f t="shared" si="24"/>
        <v>53.142721538461537</v>
      </c>
      <c r="D204" s="8">
        <f t="shared" si="25"/>
        <v>55.054504897652279</v>
      </c>
      <c r="E204" s="8">
        <f t="shared" si="26"/>
        <v>51.230938179270794</v>
      </c>
      <c r="F204" s="8">
        <f t="shared" si="27"/>
        <v>54.417243777922032</v>
      </c>
      <c r="G204" s="8">
        <f t="shared" si="28"/>
        <v>51.868199299001041</v>
      </c>
      <c r="H204" s="8">
        <f t="shared" si="29"/>
        <v>53.779982658191784</v>
      </c>
      <c r="I204" s="8">
        <f t="shared" si="30"/>
        <v>52.505460418731289</v>
      </c>
      <c r="J204" s="8">
        <f t="shared" si="31"/>
        <v>55.7</v>
      </c>
      <c r="K204" s="8" t="s">
        <v>122</v>
      </c>
      <c r="L204" s="110"/>
    </row>
    <row r="205" spans="1:12" x14ac:dyDescent="0.3">
      <c r="A205" s="113">
        <v>1813</v>
      </c>
      <c r="B205" s="8">
        <v>52.957999999999998</v>
      </c>
      <c r="C205" s="8">
        <f t="shared" si="24"/>
        <v>53.142721538461537</v>
      </c>
      <c r="D205" s="8">
        <f t="shared" si="25"/>
        <v>55.054504897652279</v>
      </c>
      <c r="E205" s="8">
        <f t="shared" si="26"/>
        <v>51.230938179270794</v>
      </c>
      <c r="F205" s="8">
        <f t="shared" si="27"/>
        <v>54.417243777922032</v>
      </c>
      <c r="G205" s="8">
        <f t="shared" si="28"/>
        <v>51.868199299001041</v>
      </c>
      <c r="H205" s="8">
        <f t="shared" si="29"/>
        <v>53.779982658191784</v>
      </c>
      <c r="I205" s="8">
        <f t="shared" si="30"/>
        <v>52.505460418731289</v>
      </c>
      <c r="J205" s="8">
        <f t="shared" si="31"/>
        <v>55.7</v>
      </c>
      <c r="K205" s="8" t="s">
        <v>122</v>
      </c>
      <c r="L205" s="110"/>
    </row>
    <row r="206" spans="1:12" x14ac:dyDescent="0.3">
      <c r="A206" s="113">
        <v>1814</v>
      </c>
      <c r="B206" s="8">
        <v>52.975999999999999</v>
      </c>
      <c r="C206" s="8">
        <f t="shared" si="24"/>
        <v>53.142721538461537</v>
      </c>
      <c r="D206" s="8">
        <f t="shared" si="25"/>
        <v>55.054504897652279</v>
      </c>
      <c r="E206" s="8">
        <f t="shared" si="26"/>
        <v>51.230938179270794</v>
      </c>
      <c r="F206" s="8">
        <f t="shared" si="27"/>
        <v>54.417243777922032</v>
      </c>
      <c r="G206" s="8">
        <f t="shared" si="28"/>
        <v>51.868199299001041</v>
      </c>
      <c r="H206" s="8">
        <f t="shared" si="29"/>
        <v>53.779982658191784</v>
      </c>
      <c r="I206" s="8">
        <f t="shared" si="30"/>
        <v>52.505460418731289</v>
      </c>
      <c r="J206" s="8">
        <f t="shared" si="31"/>
        <v>55.7</v>
      </c>
      <c r="K206" s="8" t="s">
        <v>122</v>
      </c>
      <c r="L206" s="110"/>
    </row>
    <row r="207" spans="1:12" x14ac:dyDescent="0.3">
      <c r="A207" s="113">
        <v>1817</v>
      </c>
      <c r="B207" s="8">
        <v>52.554000000000002</v>
      </c>
      <c r="C207" s="8">
        <f t="shared" si="24"/>
        <v>53.142721538461537</v>
      </c>
      <c r="D207" s="8">
        <f t="shared" si="25"/>
        <v>55.054504897652279</v>
      </c>
      <c r="E207" s="8">
        <f t="shared" si="26"/>
        <v>51.230938179270794</v>
      </c>
      <c r="F207" s="8">
        <f t="shared" si="27"/>
        <v>54.417243777922032</v>
      </c>
      <c r="G207" s="8">
        <f t="shared" si="28"/>
        <v>51.868199299001041</v>
      </c>
      <c r="H207" s="8">
        <f t="shared" si="29"/>
        <v>53.779982658191784</v>
      </c>
      <c r="I207" s="8">
        <f t="shared" si="30"/>
        <v>52.505460418731289</v>
      </c>
      <c r="J207" s="8">
        <f t="shared" si="31"/>
        <v>55.7</v>
      </c>
      <c r="K207" s="8" t="s">
        <v>122</v>
      </c>
      <c r="L207" s="110"/>
    </row>
    <row r="208" spans="1:12" x14ac:dyDescent="0.3">
      <c r="A208" s="113">
        <v>1819</v>
      </c>
      <c r="B208" s="8">
        <v>52.838999999999999</v>
      </c>
      <c r="C208" s="8">
        <f t="shared" si="24"/>
        <v>53.142721538461537</v>
      </c>
      <c r="D208" s="8">
        <f t="shared" si="25"/>
        <v>55.054504897652279</v>
      </c>
      <c r="E208" s="8">
        <f t="shared" si="26"/>
        <v>51.230938179270794</v>
      </c>
      <c r="F208" s="8">
        <f t="shared" si="27"/>
        <v>54.417243777922032</v>
      </c>
      <c r="G208" s="8">
        <f t="shared" si="28"/>
        <v>51.868199299001041</v>
      </c>
      <c r="H208" s="8">
        <f t="shared" si="29"/>
        <v>53.779982658191784</v>
      </c>
      <c r="I208" s="8">
        <f t="shared" si="30"/>
        <v>52.505460418731289</v>
      </c>
      <c r="J208" s="8">
        <f t="shared" si="31"/>
        <v>55.7</v>
      </c>
      <c r="K208" s="8" t="s">
        <v>122</v>
      </c>
      <c r="L208" s="110"/>
    </row>
    <row r="209" spans="1:12" x14ac:dyDescent="0.3">
      <c r="A209" s="113">
        <v>1832</v>
      </c>
      <c r="B209" s="8">
        <v>52.420999999999999</v>
      </c>
      <c r="C209" s="8">
        <f t="shared" si="24"/>
        <v>53.142721538461537</v>
      </c>
      <c r="D209" s="8">
        <f t="shared" si="25"/>
        <v>55.054504897652279</v>
      </c>
      <c r="E209" s="8">
        <f t="shared" si="26"/>
        <v>51.230938179270794</v>
      </c>
      <c r="F209" s="8">
        <f t="shared" si="27"/>
        <v>54.417243777922032</v>
      </c>
      <c r="G209" s="8">
        <f t="shared" si="28"/>
        <v>51.868199299001041</v>
      </c>
      <c r="H209" s="8">
        <f t="shared" si="29"/>
        <v>53.779982658191784</v>
      </c>
      <c r="I209" s="8">
        <f t="shared" si="30"/>
        <v>52.505460418731289</v>
      </c>
      <c r="J209" s="8">
        <f t="shared" si="31"/>
        <v>55.7</v>
      </c>
      <c r="K209" s="8" t="s">
        <v>122</v>
      </c>
      <c r="L209" s="110"/>
    </row>
    <row r="210" spans="1:12" x14ac:dyDescent="0.3">
      <c r="A210" s="113">
        <v>1836</v>
      </c>
      <c r="B210" s="8">
        <v>52.651000000000003</v>
      </c>
      <c r="C210" s="8">
        <f t="shared" si="24"/>
        <v>53.142721538461537</v>
      </c>
      <c r="D210" s="8">
        <f t="shared" si="25"/>
        <v>55.054504897652279</v>
      </c>
      <c r="E210" s="8">
        <f t="shared" si="26"/>
        <v>51.230938179270794</v>
      </c>
      <c r="F210" s="8">
        <f t="shared" si="27"/>
        <v>54.417243777922032</v>
      </c>
      <c r="G210" s="8">
        <f t="shared" si="28"/>
        <v>51.868199299001041</v>
      </c>
      <c r="H210" s="8">
        <f t="shared" si="29"/>
        <v>53.779982658191784</v>
      </c>
      <c r="I210" s="8">
        <f t="shared" si="30"/>
        <v>52.505460418731289</v>
      </c>
      <c r="J210" s="8">
        <f t="shared" si="31"/>
        <v>55.7</v>
      </c>
      <c r="K210" s="8" t="s">
        <v>122</v>
      </c>
      <c r="L210" s="110"/>
    </row>
    <row r="211" spans="1:12" x14ac:dyDescent="0.3">
      <c r="A211" s="113">
        <v>1839</v>
      </c>
      <c r="B211" s="8">
        <v>53.164000000000001</v>
      </c>
      <c r="C211" s="8">
        <f t="shared" si="24"/>
        <v>53.142721538461537</v>
      </c>
      <c r="D211" s="8">
        <f t="shared" si="25"/>
        <v>55.054504897652279</v>
      </c>
      <c r="E211" s="8">
        <f t="shared" si="26"/>
        <v>51.230938179270794</v>
      </c>
      <c r="F211" s="8">
        <f t="shared" si="27"/>
        <v>54.417243777922032</v>
      </c>
      <c r="G211" s="8">
        <f t="shared" si="28"/>
        <v>51.868199299001041</v>
      </c>
      <c r="H211" s="8">
        <f t="shared" si="29"/>
        <v>53.779982658191784</v>
      </c>
      <c r="I211" s="8">
        <f t="shared" si="30"/>
        <v>52.505460418731289</v>
      </c>
      <c r="J211" s="8">
        <f t="shared" si="31"/>
        <v>55.7</v>
      </c>
      <c r="K211" s="8" t="s">
        <v>122</v>
      </c>
      <c r="L211" s="110"/>
    </row>
    <row r="212" spans="1:12" x14ac:dyDescent="0.3">
      <c r="A212" s="113">
        <v>1843</v>
      </c>
      <c r="B212" s="8">
        <v>53.113</v>
      </c>
      <c r="C212" s="8">
        <f t="shared" si="24"/>
        <v>53.142721538461537</v>
      </c>
      <c r="D212" s="8">
        <f t="shared" si="25"/>
        <v>55.054504897652279</v>
      </c>
      <c r="E212" s="8">
        <f t="shared" si="26"/>
        <v>51.230938179270794</v>
      </c>
      <c r="F212" s="8">
        <f t="shared" si="27"/>
        <v>54.417243777922032</v>
      </c>
      <c r="G212" s="8">
        <f t="shared" si="28"/>
        <v>51.868199299001041</v>
      </c>
      <c r="H212" s="8">
        <f t="shared" si="29"/>
        <v>53.779982658191784</v>
      </c>
      <c r="I212" s="8">
        <f t="shared" si="30"/>
        <v>52.505460418731289</v>
      </c>
      <c r="J212" s="8">
        <f t="shared" si="31"/>
        <v>55.7</v>
      </c>
      <c r="K212" s="8" t="s">
        <v>122</v>
      </c>
      <c r="L212" s="110"/>
    </row>
    <row r="213" spans="1:12" x14ac:dyDescent="0.3">
      <c r="A213" s="113">
        <v>1853</v>
      </c>
      <c r="B213" s="8">
        <v>53.012999999999998</v>
      </c>
      <c r="C213" s="8">
        <f t="shared" si="24"/>
        <v>53.142721538461537</v>
      </c>
      <c r="D213" s="8">
        <f t="shared" si="25"/>
        <v>55.054504897652279</v>
      </c>
      <c r="E213" s="8">
        <f t="shared" si="26"/>
        <v>51.230938179270794</v>
      </c>
      <c r="F213" s="8">
        <f t="shared" si="27"/>
        <v>54.417243777922032</v>
      </c>
      <c r="G213" s="8">
        <f t="shared" si="28"/>
        <v>51.868199299001041</v>
      </c>
      <c r="H213" s="8">
        <f t="shared" si="29"/>
        <v>53.779982658191784</v>
      </c>
      <c r="I213" s="8">
        <f t="shared" si="30"/>
        <v>52.505460418731289</v>
      </c>
      <c r="J213" s="8">
        <f t="shared" si="31"/>
        <v>55.7</v>
      </c>
      <c r="K213" s="8" t="s">
        <v>122</v>
      </c>
      <c r="L213" s="110"/>
    </row>
    <row r="214" spans="1:12" x14ac:dyDescent="0.3">
      <c r="A214" s="113">
        <v>1856</v>
      </c>
      <c r="B214" s="8">
        <v>53.067999999999998</v>
      </c>
      <c r="C214" s="8">
        <f t="shared" si="24"/>
        <v>53.142721538461537</v>
      </c>
      <c r="D214" s="8">
        <f t="shared" si="25"/>
        <v>55.054504897652279</v>
      </c>
      <c r="E214" s="8">
        <f t="shared" si="26"/>
        <v>51.230938179270794</v>
      </c>
      <c r="F214" s="8">
        <f t="shared" si="27"/>
        <v>54.417243777922032</v>
      </c>
      <c r="G214" s="8">
        <f t="shared" si="28"/>
        <v>51.868199299001041</v>
      </c>
      <c r="H214" s="8">
        <f t="shared" si="29"/>
        <v>53.779982658191784</v>
      </c>
      <c r="I214" s="8">
        <f t="shared" si="30"/>
        <v>52.505460418731289</v>
      </c>
      <c r="J214" s="8">
        <f t="shared" si="31"/>
        <v>55.7</v>
      </c>
      <c r="K214" s="8" t="s">
        <v>122</v>
      </c>
      <c r="L214" s="110"/>
    </row>
    <row r="215" spans="1:12" x14ac:dyDescent="0.3">
      <c r="A215" s="113">
        <v>1863</v>
      </c>
      <c r="B215" s="8">
        <v>53.807000000000002</v>
      </c>
      <c r="C215" s="8">
        <f t="shared" si="24"/>
        <v>53.142721538461537</v>
      </c>
      <c r="D215" s="8">
        <f t="shared" si="25"/>
        <v>55.054504897652279</v>
      </c>
      <c r="E215" s="8">
        <f t="shared" si="26"/>
        <v>51.230938179270794</v>
      </c>
      <c r="F215" s="8">
        <f t="shared" si="27"/>
        <v>54.417243777922032</v>
      </c>
      <c r="G215" s="8">
        <f t="shared" si="28"/>
        <v>51.868199299001041</v>
      </c>
      <c r="H215" s="8">
        <f t="shared" si="29"/>
        <v>53.779982658191784</v>
      </c>
      <c r="I215" s="8">
        <f t="shared" si="30"/>
        <v>52.505460418731289</v>
      </c>
      <c r="J215" s="8">
        <f t="shared" si="31"/>
        <v>55.7</v>
      </c>
      <c r="K215" s="8" t="s">
        <v>122</v>
      </c>
      <c r="L215" s="110"/>
    </row>
    <row r="216" spans="1:12" x14ac:dyDescent="0.3">
      <c r="A216" s="113">
        <v>1866</v>
      </c>
      <c r="B216" s="8">
        <v>52.774000000000001</v>
      </c>
      <c r="C216" s="8">
        <f t="shared" si="24"/>
        <v>53.142721538461537</v>
      </c>
      <c r="D216" s="8">
        <f t="shared" si="25"/>
        <v>55.054504897652279</v>
      </c>
      <c r="E216" s="8">
        <f t="shared" si="26"/>
        <v>51.230938179270794</v>
      </c>
      <c r="F216" s="8">
        <f t="shared" si="27"/>
        <v>54.417243777922032</v>
      </c>
      <c r="G216" s="8">
        <f t="shared" si="28"/>
        <v>51.868199299001041</v>
      </c>
      <c r="H216" s="8">
        <f t="shared" si="29"/>
        <v>53.779982658191784</v>
      </c>
      <c r="I216" s="8">
        <f t="shared" si="30"/>
        <v>52.505460418731289</v>
      </c>
      <c r="J216" s="8">
        <f t="shared" si="31"/>
        <v>55.7</v>
      </c>
      <c r="K216" s="8" t="s">
        <v>122</v>
      </c>
      <c r="L216" s="110"/>
    </row>
    <row r="217" spans="1:12" x14ac:dyDescent="0.3">
      <c r="A217" s="113">
        <v>1868</v>
      </c>
      <c r="B217" s="8">
        <v>52.936</v>
      </c>
      <c r="C217" s="8">
        <f t="shared" si="24"/>
        <v>53.142721538461537</v>
      </c>
      <c r="D217" s="8">
        <f t="shared" si="25"/>
        <v>55.054504897652279</v>
      </c>
      <c r="E217" s="8">
        <f t="shared" si="26"/>
        <v>51.230938179270794</v>
      </c>
      <c r="F217" s="8">
        <f t="shared" si="27"/>
        <v>54.417243777922032</v>
      </c>
      <c r="G217" s="8">
        <f t="shared" si="28"/>
        <v>51.868199299001041</v>
      </c>
      <c r="H217" s="8">
        <f t="shared" si="29"/>
        <v>53.779982658191784</v>
      </c>
      <c r="I217" s="8">
        <f t="shared" si="30"/>
        <v>52.505460418731289</v>
      </c>
      <c r="J217" s="8">
        <f t="shared" si="31"/>
        <v>55.7</v>
      </c>
      <c r="K217" s="8" t="s">
        <v>122</v>
      </c>
      <c r="L217" s="110"/>
    </row>
    <row r="218" spans="1:12" x14ac:dyDescent="0.3">
      <c r="A218" s="113">
        <v>1869</v>
      </c>
      <c r="B218" s="8">
        <v>52.988</v>
      </c>
      <c r="C218" s="8">
        <f t="shared" si="24"/>
        <v>53.142721538461537</v>
      </c>
      <c r="D218" s="8">
        <f t="shared" si="25"/>
        <v>55.054504897652279</v>
      </c>
      <c r="E218" s="8">
        <f t="shared" si="26"/>
        <v>51.230938179270794</v>
      </c>
      <c r="F218" s="8">
        <f t="shared" si="27"/>
        <v>54.417243777922032</v>
      </c>
      <c r="G218" s="8">
        <f t="shared" si="28"/>
        <v>51.868199299001041</v>
      </c>
      <c r="H218" s="8">
        <f t="shared" si="29"/>
        <v>53.779982658191784</v>
      </c>
      <c r="I218" s="8">
        <f t="shared" si="30"/>
        <v>52.505460418731289</v>
      </c>
      <c r="J218" s="8">
        <f t="shared" si="31"/>
        <v>55.7</v>
      </c>
      <c r="K218" s="8" t="s">
        <v>122</v>
      </c>
      <c r="L218" s="110"/>
    </row>
    <row r="219" spans="1:12" x14ac:dyDescent="0.3">
      <c r="A219" s="113">
        <v>1872</v>
      </c>
      <c r="B219" s="8">
        <v>54.106999999999999</v>
      </c>
      <c r="C219" s="8">
        <f t="shared" si="24"/>
        <v>53.142721538461537</v>
      </c>
      <c r="D219" s="8">
        <f t="shared" si="25"/>
        <v>55.054504897652279</v>
      </c>
      <c r="E219" s="8">
        <f t="shared" si="26"/>
        <v>51.230938179270794</v>
      </c>
      <c r="F219" s="8">
        <f t="shared" si="27"/>
        <v>54.417243777922032</v>
      </c>
      <c r="G219" s="8">
        <f t="shared" si="28"/>
        <v>51.868199299001041</v>
      </c>
      <c r="H219" s="8">
        <f t="shared" si="29"/>
        <v>53.779982658191784</v>
      </c>
      <c r="I219" s="8">
        <f t="shared" si="30"/>
        <v>52.505460418731289</v>
      </c>
      <c r="J219" s="8">
        <f t="shared" si="31"/>
        <v>55.7</v>
      </c>
      <c r="K219" s="8" t="s">
        <v>122</v>
      </c>
      <c r="L219" s="110"/>
    </row>
    <row r="220" spans="1:12" x14ac:dyDescent="0.3">
      <c r="A220" s="113">
        <v>1874</v>
      </c>
      <c r="B220" s="8">
        <v>52.826000000000001</v>
      </c>
      <c r="C220" s="8">
        <f t="shared" si="24"/>
        <v>53.142721538461537</v>
      </c>
      <c r="D220" s="8">
        <f t="shared" si="25"/>
        <v>55.054504897652279</v>
      </c>
      <c r="E220" s="8">
        <f t="shared" si="26"/>
        <v>51.230938179270794</v>
      </c>
      <c r="F220" s="8">
        <f t="shared" si="27"/>
        <v>54.417243777922032</v>
      </c>
      <c r="G220" s="8">
        <f t="shared" si="28"/>
        <v>51.868199299001041</v>
      </c>
      <c r="H220" s="8">
        <f t="shared" si="29"/>
        <v>53.779982658191784</v>
      </c>
      <c r="I220" s="8">
        <f t="shared" si="30"/>
        <v>52.505460418731289</v>
      </c>
      <c r="J220" s="8">
        <f t="shared" si="31"/>
        <v>55.7</v>
      </c>
      <c r="K220" s="8" t="s">
        <v>122</v>
      </c>
      <c r="L220" s="110"/>
    </row>
    <row r="221" spans="1:12" x14ac:dyDescent="0.3">
      <c r="A221" s="113">
        <v>1875</v>
      </c>
      <c r="B221" s="8">
        <v>52.81</v>
      </c>
      <c r="C221" s="8">
        <f t="shared" si="24"/>
        <v>53.142721538461537</v>
      </c>
      <c r="D221" s="8">
        <f t="shared" si="25"/>
        <v>55.054504897652279</v>
      </c>
      <c r="E221" s="8">
        <f t="shared" si="26"/>
        <v>51.230938179270794</v>
      </c>
      <c r="F221" s="8">
        <f t="shared" si="27"/>
        <v>54.417243777922032</v>
      </c>
      <c r="G221" s="8">
        <f t="shared" si="28"/>
        <v>51.868199299001041</v>
      </c>
      <c r="H221" s="8">
        <f t="shared" si="29"/>
        <v>53.779982658191784</v>
      </c>
      <c r="I221" s="8">
        <f t="shared" si="30"/>
        <v>52.505460418731289</v>
      </c>
      <c r="J221" s="8">
        <f t="shared" si="31"/>
        <v>55.7</v>
      </c>
      <c r="K221" s="8" t="s">
        <v>122</v>
      </c>
      <c r="L221" s="110"/>
    </row>
    <row r="222" spans="1:12" x14ac:dyDescent="0.3">
      <c r="A222" s="113">
        <v>1879</v>
      </c>
      <c r="B222" s="8">
        <v>52.887</v>
      </c>
      <c r="C222" s="8">
        <f t="shared" si="24"/>
        <v>53.142721538461537</v>
      </c>
      <c r="D222" s="8">
        <f t="shared" si="25"/>
        <v>55.054504897652279</v>
      </c>
      <c r="E222" s="8">
        <f t="shared" si="26"/>
        <v>51.230938179270794</v>
      </c>
      <c r="F222" s="8">
        <f t="shared" si="27"/>
        <v>54.417243777922032</v>
      </c>
      <c r="G222" s="8">
        <f t="shared" si="28"/>
        <v>51.868199299001041</v>
      </c>
      <c r="H222" s="8">
        <f t="shared" si="29"/>
        <v>53.779982658191784</v>
      </c>
      <c r="I222" s="8">
        <f t="shared" si="30"/>
        <v>52.505460418731289</v>
      </c>
      <c r="J222" s="8">
        <f t="shared" si="31"/>
        <v>55.7</v>
      </c>
      <c r="K222" s="8" t="s">
        <v>122</v>
      </c>
      <c r="L222" s="110"/>
    </row>
    <row r="223" spans="1:12" x14ac:dyDescent="0.3">
      <c r="A223" s="113">
        <v>1880</v>
      </c>
      <c r="B223" s="8">
        <v>53.26</v>
      </c>
      <c r="C223" s="8">
        <f t="shared" si="24"/>
        <v>53.142721538461537</v>
      </c>
      <c r="D223" s="8">
        <f t="shared" si="25"/>
        <v>55.054504897652279</v>
      </c>
      <c r="E223" s="8">
        <f t="shared" si="26"/>
        <v>51.230938179270794</v>
      </c>
      <c r="F223" s="8">
        <f t="shared" si="27"/>
        <v>54.417243777922032</v>
      </c>
      <c r="G223" s="8">
        <f t="shared" si="28"/>
        <v>51.868199299001041</v>
      </c>
      <c r="H223" s="8">
        <f t="shared" si="29"/>
        <v>53.779982658191784</v>
      </c>
      <c r="I223" s="8">
        <f t="shared" si="30"/>
        <v>52.505460418731289</v>
      </c>
      <c r="J223" s="8">
        <f t="shared" si="31"/>
        <v>55.7</v>
      </c>
      <c r="K223" s="8" t="s">
        <v>122</v>
      </c>
      <c r="L223" s="110"/>
    </row>
    <row r="224" spans="1:12" x14ac:dyDescent="0.3">
      <c r="A224" s="113">
        <v>1883</v>
      </c>
      <c r="B224" s="8">
        <v>52.854999999999997</v>
      </c>
      <c r="C224" s="8">
        <f t="shared" si="24"/>
        <v>53.142721538461537</v>
      </c>
      <c r="D224" s="8">
        <f t="shared" si="25"/>
        <v>55.054504897652279</v>
      </c>
      <c r="E224" s="8">
        <f t="shared" si="26"/>
        <v>51.230938179270794</v>
      </c>
      <c r="F224" s="8">
        <f t="shared" si="27"/>
        <v>54.417243777922032</v>
      </c>
      <c r="G224" s="8">
        <f t="shared" si="28"/>
        <v>51.868199299001041</v>
      </c>
      <c r="H224" s="8">
        <f t="shared" si="29"/>
        <v>53.779982658191784</v>
      </c>
      <c r="I224" s="8">
        <f t="shared" si="30"/>
        <v>52.505460418731289</v>
      </c>
      <c r="J224" s="8">
        <f t="shared" si="31"/>
        <v>55.7</v>
      </c>
      <c r="K224" s="8" t="s">
        <v>122</v>
      </c>
      <c r="L224" s="110"/>
    </row>
    <row r="225" spans="1:12" x14ac:dyDescent="0.3">
      <c r="A225" s="113">
        <v>1886</v>
      </c>
      <c r="B225" s="8">
        <v>53.085000000000001</v>
      </c>
      <c r="C225" s="8">
        <f t="shared" si="24"/>
        <v>53.142721538461537</v>
      </c>
      <c r="D225" s="8">
        <f t="shared" si="25"/>
        <v>55.054504897652279</v>
      </c>
      <c r="E225" s="8">
        <f t="shared" si="26"/>
        <v>51.230938179270794</v>
      </c>
      <c r="F225" s="8">
        <f t="shared" si="27"/>
        <v>54.417243777922032</v>
      </c>
      <c r="G225" s="8">
        <f t="shared" si="28"/>
        <v>51.868199299001041</v>
      </c>
      <c r="H225" s="8">
        <f t="shared" si="29"/>
        <v>53.779982658191784</v>
      </c>
      <c r="I225" s="8">
        <f t="shared" si="30"/>
        <v>52.505460418731289</v>
      </c>
      <c r="J225" s="8">
        <f t="shared" si="31"/>
        <v>55.7</v>
      </c>
      <c r="K225" s="8" t="s">
        <v>122</v>
      </c>
      <c r="L225" s="110"/>
    </row>
    <row r="226" spans="1:12" x14ac:dyDescent="0.3">
      <c r="A226" s="113">
        <v>1889</v>
      </c>
      <c r="B226" s="8">
        <v>53.155000000000001</v>
      </c>
      <c r="C226" s="8">
        <f t="shared" si="24"/>
        <v>53.142721538461537</v>
      </c>
      <c r="D226" s="8">
        <f t="shared" si="25"/>
        <v>55.054504897652279</v>
      </c>
      <c r="E226" s="8">
        <f t="shared" si="26"/>
        <v>51.230938179270794</v>
      </c>
      <c r="F226" s="8">
        <f t="shared" si="27"/>
        <v>54.417243777922032</v>
      </c>
      <c r="G226" s="8">
        <f t="shared" si="28"/>
        <v>51.868199299001041</v>
      </c>
      <c r="H226" s="8">
        <f t="shared" si="29"/>
        <v>53.779982658191784</v>
      </c>
      <c r="I226" s="8">
        <f t="shared" si="30"/>
        <v>52.505460418731289</v>
      </c>
      <c r="J226" s="8">
        <f t="shared" si="31"/>
        <v>55.7</v>
      </c>
      <c r="K226" s="8" t="s">
        <v>122</v>
      </c>
      <c r="L226" s="110"/>
    </row>
    <row r="227" spans="1:12" x14ac:dyDescent="0.3">
      <c r="A227" s="113">
        <v>1891</v>
      </c>
      <c r="B227" s="8">
        <v>53.033000000000001</v>
      </c>
      <c r="C227" s="8">
        <f t="shared" si="24"/>
        <v>53.142721538461537</v>
      </c>
      <c r="D227" s="8">
        <f t="shared" si="25"/>
        <v>55.054504897652279</v>
      </c>
      <c r="E227" s="8">
        <f t="shared" si="26"/>
        <v>51.230938179270794</v>
      </c>
      <c r="F227" s="8">
        <f t="shared" si="27"/>
        <v>54.417243777922032</v>
      </c>
      <c r="G227" s="8">
        <f t="shared" si="28"/>
        <v>51.868199299001041</v>
      </c>
      <c r="H227" s="8">
        <f t="shared" si="29"/>
        <v>53.779982658191784</v>
      </c>
      <c r="I227" s="8">
        <f t="shared" si="30"/>
        <v>52.505460418731289</v>
      </c>
      <c r="J227" s="8">
        <f t="shared" si="31"/>
        <v>55.7</v>
      </c>
      <c r="K227" s="8" t="s">
        <v>122</v>
      </c>
      <c r="L227" s="110"/>
    </row>
    <row r="228" spans="1:12" x14ac:dyDescent="0.3">
      <c r="A228" s="113">
        <v>1898</v>
      </c>
      <c r="B228" s="8">
        <v>53.34</v>
      </c>
      <c r="C228" s="8">
        <f t="shared" si="24"/>
        <v>53.142721538461537</v>
      </c>
      <c r="D228" s="8">
        <f t="shared" si="25"/>
        <v>55.054504897652279</v>
      </c>
      <c r="E228" s="8">
        <f t="shared" si="26"/>
        <v>51.230938179270794</v>
      </c>
      <c r="F228" s="8">
        <f t="shared" si="27"/>
        <v>54.417243777922032</v>
      </c>
      <c r="G228" s="8">
        <f t="shared" si="28"/>
        <v>51.868199299001041</v>
      </c>
      <c r="H228" s="8">
        <f t="shared" si="29"/>
        <v>53.779982658191784</v>
      </c>
      <c r="I228" s="8">
        <f t="shared" si="30"/>
        <v>52.505460418731289</v>
      </c>
      <c r="J228" s="8">
        <f t="shared" si="31"/>
        <v>55.7</v>
      </c>
      <c r="K228" s="8" t="s">
        <v>122</v>
      </c>
      <c r="L228" s="110"/>
    </row>
    <row r="229" spans="1:12" x14ac:dyDescent="0.3">
      <c r="A229" s="113">
        <v>1899</v>
      </c>
      <c r="B229" s="8">
        <v>52.902000000000001</v>
      </c>
      <c r="C229" s="8">
        <f t="shared" si="24"/>
        <v>53.142721538461537</v>
      </c>
      <c r="D229" s="8">
        <f t="shared" si="25"/>
        <v>55.054504897652279</v>
      </c>
      <c r="E229" s="8">
        <f t="shared" si="26"/>
        <v>51.230938179270794</v>
      </c>
      <c r="F229" s="8">
        <f t="shared" si="27"/>
        <v>54.417243777922032</v>
      </c>
      <c r="G229" s="8">
        <f t="shared" si="28"/>
        <v>51.868199299001041</v>
      </c>
      <c r="H229" s="8">
        <f t="shared" si="29"/>
        <v>53.779982658191784</v>
      </c>
      <c r="I229" s="8">
        <f t="shared" si="30"/>
        <v>52.505460418731289</v>
      </c>
      <c r="J229" s="8">
        <f t="shared" si="31"/>
        <v>55.7</v>
      </c>
      <c r="K229" s="8" t="s">
        <v>122</v>
      </c>
      <c r="L229" s="110"/>
    </row>
    <row r="230" spans="1:12" x14ac:dyDescent="0.3">
      <c r="A230" s="113">
        <v>1907</v>
      </c>
      <c r="B230" s="8">
        <v>53.066000000000003</v>
      </c>
      <c r="C230" s="8">
        <f t="shared" si="24"/>
        <v>53.142721538461537</v>
      </c>
      <c r="D230" s="8">
        <f t="shared" si="25"/>
        <v>55.054504897652279</v>
      </c>
      <c r="E230" s="8">
        <f t="shared" si="26"/>
        <v>51.230938179270794</v>
      </c>
      <c r="F230" s="8">
        <f t="shared" si="27"/>
        <v>54.417243777922032</v>
      </c>
      <c r="G230" s="8">
        <f t="shared" si="28"/>
        <v>51.868199299001041</v>
      </c>
      <c r="H230" s="8">
        <f t="shared" si="29"/>
        <v>53.779982658191784</v>
      </c>
      <c r="I230" s="8">
        <f t="shared" si="30"/>
        <v>52.505460418731289</v>
      </c>
      <c r="J230" s="8">
        <f t="shared" si="31"/>
        <v>55.7</v>
      </c>
      <c r="K230" s="8" t="s">
        <v>122</v>
      </c>
      <c r="L230" s="110"/>
    </row>
    <row r="231" spans="1:12" x14ac:dyDescent="0.3">
      <c r="A231" s="113">
        <v>1914</v>
      </c>
      <c r="B231" s="8">
        <v>53.396999999999998</v>
      </c>
      <c r="C231" s="8">
        <f t="shared" si="24"/>
        <v>53.142721538461537</v>
      </c>
      <c r="D231" s="8">
        <f t="shared" si="25"/>
        <v>55.054504897652279</v>
      </c>
      <c r="E231" s="8">
        <f t="shared" si="26"/>
        <v>51.230938179270794</v>
      </c>
      <c r="F231" s="8">
        <f t="shared" si="27"/>
        <v>54.417243777922032</v>
      </c>
      <c r="G231" s="8">
        <f t="shared" si="28"/>
        <v>51.868199299001041</v>
      </c>
      <c r="H231" s="8">
        <f t="shared" si="29"/>
        <v>53.779982658191784</v>
      </c>
      <c r="I231" s="8">
        <f t="shared" si="30"/>
        <v>52.505460418731289</v>
      </c>
      <c r="J231" s="8">
        <f t="shared" si="31"/>
        <v>55.7</v>
      </c>
      <c r="K231" s="8" t="s">
        <v>122</v>
      </c>
      <c r="L231" s="110"/>
    </row>
    <row r="232" spans="1:12" x14ac:dyDescent="0.3">
      <c r="A232" s="113">
        <v>1921</v>
      </c>
      <c r="B232" s="8">
        <v>53.262999999999998</v>
      </c>
      <c r="C232" s="8">
        <f t="shared" si="24"/>
        <v>53.142721538461537</v>
      </c>
      <c r="D232" s="8">
        <f t="shared" si="25"/>
        <v>55.054504897652279</v>
      </c>
      <c r="E232" s="8">
        <f t="shared" si="26"/>
        <v>51.230938179270794</v>
      </c>
      <c r="F232" s="8">
        <f t="shared" si="27"/>
        <v>54.417243777922032</v>
      </c>
      <c r="G232" s="8">
        <f t="shared" si="28"/>
        <v>51.868199299001041</v>
      </c>
      <c r="H232" s="8">
        <f t="shared" si="29"/>
        <v>53.779982658191784</v>
      </c>
      <c r="I232" s="8">
        <f t="shared" si="30"/>
        <v>52.505460418731289</v>
      </c>
      <c r="J232" s="8">
        <f t="shared" si="31"/>
        <v>55.7</v>
      </c>
      <c r="K232" s="8" t="s">
        <v>122</v>
      </c>
      <c r="L232" s="110"/>
    </row>
    <row r="233" spans="1:12" x14ac:dyDescent="0.3">
      <c r="A233" s="113">
        <v>1925</v>
      </c>
      <c r="B233" s="8">
        <v>53.305</v>
      </c>
      <c r="C233" s="8">
        <f t="shared" si="24"/>
        <v>53.142721538461537</v>
      </c>
      <c r="D233" s="8">
        <f t="shared" si="25"/>
        <v>55.054504897652279</v>
      </c>
      <c r="E233" s="8">
        <f t="shared" si="26"/>
        <v>51.230938179270794</v>
      </c>
      <c r="F233" s="8">
        <f t="shared" si="27"/>
        <v>54.417243777922032</v>
      </c>
      <c r="G233" s="8">
        <f t="shared" si="28"/>
        <v>51.868199299001041</v>
      </c>
      <c r="H233" s="8">
        <f t="shared" si="29"/>
        <v>53.779982658191784</v>
      </c>
      <c r="I233" s="8">
        <f t="shared" si="30"/>
        <v>52.505460418731289</v>
      </c>
      <c r="J233" s="8">
        <f t="shared" si="31"/>
        <v>55.7</v>
      </c>
      <c r="K233" s="8" t="s">
        <v>122</v>
      </c>
      <c r="L233" s="110"/>
    </row>
    <row r="234" spans="1:12" x14ac:dyDescent="0.3">
      <c r="A234" s="113">
        <v>1929</v>
      </c>
      <c r="B234" s="8">
        <v>52.765999999999998</v>
      </c>
      <c r="C234" s="8">
        <f t="shared" si="24"/>
        <v>53.142721538461537</v>
      </c>
      <c r="D234" s="8">
        <f t="shared" si="25"/>
        <v>55.054504897652279</v>
      </c>
      <c r="E234" s="8">
        <f t="shared" si="26"/>
        <v>51.230938179270794</v>
      </c>
      <c r="F234" s="8">
        <f t="shared" si="27"/>
        <v>54.417243777922032</v>
      </c>
      <c r="G234" s="8">
        <f t="shared" si="28"/>
        <v>51.868199299001041</v>
      </c>
      <c r="H234" s="8">
        <f t="shared" si="29"/>
        <v>53.779982658191784</v>
      </c>
      <c r="I234" s="8">
        <f t="shared" si="30"/>
        <v>52.505460418731289</v>
      </c>
      <c r="J234" s="8">
        <f t="shared" si="31"/>
        <v>55.7</v>
      </c>
      <c r="K234" s="8" t="s">
        <v>122</v>
      </c>
      <c r="L234" s="110"/>
    </row>
    <row r="235" spans="1:12" x14ac:dyDescent="0.3">
      <c r="A235" s="113">
        <v>1940</v>
      </c>
      <c r="B235" s="8">
        <v>53.033000000000001</v>
      </c>
      <c r="C235" s="8">
        <f t="shared" si="24"/>
        <v>53.142721538461537</v>
      </c>
      <c r="D235" s="8">
        <f t="shared" si="25"/>
        <v>55.054504897652279</v>
      </c>
      <c r="E235" s="8">
        <f t="shared" si="26"/>
        <v>51.230938179270794</v>
      </c>
      <c r="F235" s="8">
        <f t="shared" si="27"/>
        <v>54.417243777922032</v>
      </c>
      <c r="G235" s="8">
        <f t="shared" si="28"/>
        <v>51.868199299001041</v>
      </c>
      <c r="H235" s="8">
        <f t="shared" si="29"/>
        <v>53.779982658191784</v>
      </c>
      <c r="I235" s="8">
        <f t="shared" si="30"/>
        <v>52.505460418731289</v>
      </c>
      <c r="J235" s="8">
        <f t="shared" si="31"/>
        <v>55.7</v>
      </c>
      <c r="K235" s="8" t="s">
        <v>122</v>
      </c>
      <c r="L235" s="110"/>
    </row>
    <row r="236" spans="1:12" x14ac:dyDescent="0.3">
      <c r="A236" s="113">
        <v>1942</v>
      </c>
      <c r="B236" s="8">
        <v>53.247</v>
      </c>
      <c r="C236" s="8">
        <f t="shared" si="24"/>
        <v>53.142721538461537</v>
      </c>
      <c r="D236" s="8">
        <f t="shared" si="25"/>
        <v>55.054504897652279</v>
      </c>
      <c r="E236" s="8">
        <f t="shared" si="26"/>
        <v>51.230938179270794</v>
      </c>
      <c r="F236" s="8">
        <f t="shared" si="27"/>
        <v>54.417243777922032</v>
      </c>
      <c r="G236" s="8">
        <f t="shared" si="28"/>
        <v>51.868199299001041</v>
      </c>
      <c r="H236" s="8">
        <f t="shared" si="29"/>
        <v>53.779982658191784</v>
      </c>
      <c r="I236" s="8">
        <f t="shared" si="30"/>
        <v>52.505460418731289</v>
      </c>
      <c r="J236" s="8">
        <f t="shared" si="31"/>
        <v>55.7</v>
      </c>
      <c r="K236" s="8" t="s">
        <v>122</v>
      </c>
      <c r="L236" s="110"/>
    </row>
    <row r="237" spans="1:12" x14ac:dyDescent="0.3">
      <c r="A237" s="113">
        <v>1947</v>
      </c>
      <c r="B237" s="8">
        <v>53.110999999999997</v>
      </c>
      <c r="C237" s="8">
        <f t="shared" si="24"/>
        <v>53.142721538461537</v>
      </c>
      <c r="D237" s="8">
        <f t="shared" si="25"/>
        <v>55.054504897652279</v>
      </c>
      <c r="E237" s="8">
        <f t="shared" si="26"/>
        <v>51.230938179270794</v>
      </c>
      <c r="F237" s="8">
        <f t="shared" si="27"/>
        <v>54.417243777922032</v>
      </c>
      <c r="G237" s="8">
        <f t="shared" si="28"/>
        <v>51.868199299001041</v>
      </c>
      <c r="H237" s="8">
        <f t="shared" si="29"/>
        <v>53.779982658191784</v>
      </c>
      <c r="I237" s="8">
        <f t="shared" si="30"/>
        <v>52.505460418731289</v>
      </c>
      <c r="J237" s="8">
        <f t="shared" si="31"/>
        <v>55.7</v>
      </c>
      <c r="K237" s="8" t="s">
        <v>122</v>
      </c>
      <c r="L237" s="110"/>
    </row>
    <row r="238" spans="1:12" x14ac:dyDescent="0.3">
      <c r="A238" s="113">
        <v>1959</v>
      </c>
      <c r="B238" s="8">
        <v>53.168999999999997</v>
      </c>
      <c r="C238" s="8">
        <f t="shared" si="24"/>
        <v>53.142721538461537</v>
      </c>
      <c r="D238" s="8">
        <f t="shared" si="25"/>
        <v>55.054504897652279</v>
      </c>
      <c r="E238" s="8">
        <f t="shared" si="26"/>
        <v>51.230938179270794</v>
      </c>
      <c r="F238" s="8">
        <f t="shared" si="27"/>
        <v>54.417243777922032</v>
      </c>
      <c r="G238" s="8">
        <f t="shared" si="28"/>
        <v>51.868199299001041</v>
      </c>
      <c r="H238" s="8">
        <f t="shared" si="29"/>
        <v>53.779982658191784</v>
      </c>
      <c r="I238" s="8">
        <f t="shared" si="30"/>
        <v>52.505460418731289</v>
      </c>
      <c r="J238" s="8">
        <f t="shared" si="31"/>
        <v>55.7</v>
      </c>
      <c r="K238" s="8" t="s">
        <v>122</v>
      </c>
      <c r="L238" s="110"/>
    </row>
    <row r="239" spans="1:12" x14ac:dyDescent="0.3">
      <c r="A239" s="113">
        <v>1961</v>
      </c>
      <c r="B239" s="8">
        <v>52.795000000000002</v>
      </c>
      <c r="C239" s="8">
        <f t="shared" si="24"/>
        <v>53.142721538461537</v>
      </c>
      <c r="D239" s="8">
        <f t="shared" si="25"/>
        <v>55.054504897652279</v>
      </c>
      <c r="E239" s="8">
        <f t="shared" si="26"/>
        <v>51.230938179270794</v>
      </c>
      <c r="F239" s="8">
        <f t="shared" si="27"/>
        <v>54.417243777922032</v>
      </c>
      <c r="G239" s="8">
        <f t="shared" si="28"/>
        <v>51.868199299001041</v>
      </c>
      <c r="H239" s="8">
        <f t="shared" si="29"/>
        <v>53.779982658191784</v>
      </c>
      <c r="I239" s="8">
        <f t="shared" si="30"/>
        <v>52.505460418731289</v>
      </c>
      <c r="J239" s="8">
        <f t="shared" si="31"/>
        <v>55.7</v>
      </c>
      <c r="K239" s="8" t="s">
        <v>122</v>
      </c>
      <c r="L239" s="110"/>
    </row>
    <row r="240" spans="1:12" x14ac:dyDescent="0.3">
      <c r="A240" s="113">
        <v>1969</v>
      </c>
      <c r="B240" s="8">
        <v>52.887</v>
      </c>
      <c r="C240" s="8">
        <f t="shared" si="24"/>
        <v>53.142721538461537</v>
      </c>
      <c r="D240" s="8">
        <f t="shared" si="25"/>
        <v>55.054504897652279</v>
      </c>
      <c r="E240" s="8">
        <f t="shared" si="26"/>
        <v>51.230938179270794</v>
      </c>
      <c r="F240" s="8">
        <f t="shared" si="27"/>
        <v>54.417243777922032</v>
      </c>
      <c r="G240" s="8">
        <f t="shared" si="28"/>
        <v>51.868199299001041</v>
      </c>
      <c r="H240" s="8">
        <f t="shared" si="29"/>
        <v>53.779982658191784</v>
      </c>
      <c r="I240" s="8">
        <f t="shared" si="30"/>
        <v>52.505460418731289</v>
      </c>
      <c r="J240" s="8">
        <f t="shared" si="31"/>
        <v>55.7</v>
      </c>
      <c r="K240" s="8" t="s">
        <v>122</v>
      </c>
      <c r="L240" s="110"/>
    </row>
    <row r="241" spans="1:12" x14ac:dyDescent="0.3">
      <c r="A241" s="113">
        <v>1970</v>
      </c>
      <c r="B241" s="8">
        <v>53.088000000000001</v>
      </c>
      <c r="C241" s="8">
        <f t="shared" si="24"/>
        <v>53.142721538461537</v>
      </c>
      <c r="D241" s="8">
        <f t="shared" si="25"/>
        <v>55.054504897652279</v>
      </c>
      <c r="E241" s="8">
        <f t="shared" si="26"/>
        <v>51.230938179270794</v>
      </c>
      <c r="F241" s="8">
        <f t="shared" si="27"/>
        <v>54.417243777922032</v>
      </c>
      <c r="G241" s="8">
        <f t="shared" si="28"/>
        <v>51.868199299001041</v>
      </c>
      <c r="H241" s="8">
        <f t="shared" si="29"/>
        <v>53.779982658191784</v>
      </c>
      <c r="I241" s="8">
        <f t="shared" si="30"/>
        <v>52.505460418731289</v>
      </c>
      <c r="J241" s="8">
        <f t="shared" si="31"/>
        <v>55.7</v>
      </c>
      <c r="K241" s="8" t="s">
        <v>122</v>
      </c>
      <c r="L241" s="110"/>
    </row>
    <row r="242" spans="1:12" x14ac:dyDescent="0.3">
      <c r="A242" s="113">
        <v>1975</v>
      </c>
      <c r="B242" s="8">
        <v>53.191000000000003</v>
      </c>
      <c r="C242" s="8">
        <f t="shared" si="24"/>
        <v>53.142721538461537</v>
      </c>
      <c r="D242" s="8">
        <f t="shared" si="25"/>
        <v>55.054504897652279</v>
      </c>
      <c r="E242" s="8">
        <f t="shared" si="26"/>
        <v>51.230938179270794</v>
      </c>
      <c r="F242" s="8">
        <f t="shared" si="27"/>
        <v>54.417243777922032</v>
      </c>
      <c r="G242" s="8">
        <f t="shared" si="28"/>
        <v>51.868199299001041</v>
      </c>
      <c r="H242" s="8">
        <f t="shared" si="29"/>
        <v>53.779982658191784</v>
      </c>
      <c r="I242" s="8">
        <f t="shared" si="30"/>
        <v>52.505460418731289</v>
      </c>
      <c r="J242" s="8">
        <f t="shared" si="31"/>
        <v>55.7</v>
      </c>
      <c r="K242" s="8" t="s">
        <v>122</v>
      </c>
      <c r="L242" s="110"/>
    </row>
    <row r="243" spans="1:12" x14ac:dyDescent="0.3">
      <c r="A243" s="113">
        <v>1977</v>
      </c>
      <c r="B243" s="8">
        <v>53.064</v>
      </c>
      <c r="C243" s="8">
        <f t="shared" si="24"/>
        <v>53.142721538461537</v>
      </c>
      <c r="D243" s="8">
        <f t="shared" si="25"/>
        <v>55.054504897652279</v>
      </c>
      <c r="E243" s="8">
        <f t="shared" si="26"/>
        <v>51.230938179270794</v>
      </c>
      <c r="F243" s="8">
        <f t="shared" si="27"/>
        <v>54.417243777922032</v>
      </c>
      <c r="G243" s="8">
        <f t="shared" si="28"/>
        <v>51.868199299001041</v>
      </c>
      <c r="H243" s="8">
        <f t="shared" si="29"/>
        <v>53.779982658191784</v>
      </c>
      <c r="I243" s="8">
        <f t="shared" si="30"/>
        <v>52.505460418731289</v>
      </c>
      <c r="J243" s="8">
        <f t="shared" si="31"/>
        <v>55.7</v>
      </c>
      <c r="K243" s="8" t="s">
        <v>122</v>
      </c>
      <c r="L243" s="110"/>
    </row>
    <row r="244" spans="1:12" x14ac:dyDescent="0.3">
      <c r="A244" s="113">
        <v>1981</v>
      </c>
      <c r="B244" s="8">
        <v>53.177</v>
      </c>
      <c r="C244" s="8">
        <f t="shared" si="24"/>
        <v>53.142721538461537</v>
      </c>
      <c r="D244" s="8">
        <f t="shared" si="25"/>
        <v>55.054504897652279</v>
      </c>
      <c r="E244" s="8">
        <f t="shared" si="26"/>
        <v>51.230938179270794</v>
      </c>
      <c r="F244" s="8">
        <f t="shared" si="27"/>
        <v>54.417243777922032</v>
      </c>
      <c r="G244" s="8">
        <f t="shared" si="28"/>
        <v>51.868199299001041</v>
      </c>
      <c r="H244" s="8">
        <f t="shared" si="29"/>
        <v>53.779982658191784</v>
      </c>
      <c r="I244" s="8">
        <f t="shared" si="30"/>
        <v>52.505460418731289</v>
      </c>
      <c r="J244" s="8">
        <f t="shared" si="31"/>
        <v>55.7</v>
      </c>
      <c r="K244" s="8" t="s">
        <v>122</v>
      </c>
      <c r="L244" s="110"/>
    </row>
    <row r="245" spans="1:12" x14ac:dyDescent="0.3">
      <c r="A245" s="113">
        <v>1982</v>
      </c>
      <c r="B245" s="8">
        <v>52.743000000000002</v>
      </c>
      <c r="C245" s="8">
        <f t="shared" si="24"/>
        <v>53.142721538461537</v>
      </c>
      <c r="D245" s="8">
        <f t="shared" si="25"/>
        <v>55.054504897652279</v>
      </c>
      <c r="E245" s="8">
        <f t="shared" si="26"/>
        <v>51.230938179270794</v>
      </c>
      <c r="F245" s="8">
        <f t="shared" si="27"/>
        <v>54.417243777922032</v>
      </c>
      <c r="G245" s="8">
        <f t="shared" si="28"/>
        <v>51.868199299001041</v>
      </c>
      <c r="H245" s="8">
        <f t="shared" si="29"/>
        <v>53.779982658191784</v>
      </c>
      <c r="I245" s="8">
        <f t="shared" si="30"/>
        <v>52.505460418731289</v>
      </c>
      <c r="J245" s="8">
        <f t="shared" si="31"/>
        <v>55.7</v>
      </c>
      <c r="K245" s="8" t="s">
        <v>122</v>
      </c>
      <c r="L245" s="110"/>
    </row>
    <row r="246" spans="1:12" x14ac:dyDescent="0.3">
      <c r="A246" s="113">
        <v>1985</v>
      </c>
      <c r="B246" s="8">
        <v>52.728000000000002</v>
      </c>
      <c r="C246" s="8">
        <f t="shared" si="24"/>
        <v>53.142721538461537</v>
      </c>
      <c r="D246" s="8">
        <f t="shared" si="25"/>
        <v>55.054504897652279</v>
      </c>
      <c r="E246" s="8">
        <f t="shared" si="26"/>
        <v>51.230938179270794</v>
      </c>
      <c r="F246" s="8">
        <f t="shared" si="27"/>
        <v>54.417243777922032</v>
      </c>
      <c r="G246" s="8">
        <f t="shared" si="28"/>
        <v>51.868199299001041</v>
      </c>
      <c r="H246" s="8">
        <f t="shared" si="29"/>
        <v>53.779982658191784</v>
      </c>
      <c r="I246" s="8">
        <f t="shared" si="30"/>
        <v>52.505460418731289</v>
      </c>
      <c r="J246" s="8">
        <f t="shared" si="31"/>
        <v>55.7</v>
      </c>
      <c r="K246" s="8" t="s">
        <v>122</v>
      </c>
      <c r="L246" s="110"/>
    </row>
    <row r="247" spans="1:12" x14ac:dyDescent="0.3">
      <c r="A247" s="113">
        <v>1986</v>
      </c>
      <c r="B247" s="8">
        <v>53.081000000000003</v>
      </c>
      <c r="C247" s="8">
        <f t="shared" si="24"/>
        <v>53.142721538461537</v>
      </c>
      <c r="D247" s="8">
        <f t="shared" si="25"/>
        <v>55.054504897652279</v>
      </c>
      <c r="E247" s="8">
        <f t="shared" si="26"/>
        <v>51.230938179270794</v>
      </c>
      <c r="F247" s="8">
        <f t="shared" si="27"/>
        <v>54.417243777922032</v>
      </c>
      <c r="G247" s="8">
        <f t="shared" si="28"/>
        <v>51.868199299001041</v>
      </c>
      <c r="H247" s="8">
        <f t="shared" si="29"/>
        <v>53.779982658191784</v>
      </c>
      <c r="I247" s="8">
        <f t="shared" si="30"/>
        <v>52.505460418731289</v>
      </c>
      <c r="J247" s="8">
        <f t="shared" si="31"/>
        <v>55.7</v>
      </c>
      <c r="K247" s="8" t="s">
        <v>122</v>
      </c>
      <c r="L247" s="110"/>
    </row>
    <row r="248" spans="1:12" x14ac:dyDescent="0.3">
      <c r="A248" s="113">
        <v>1991</v>
      </c>
      <c r="B248" s="8">
        <v>52.798999999999999</v>
      </c>
      <c r="C248" s="8">
        <f t="shared" si="24"/>
        <v>53.142721538461537</v>
      </c>
      <c r="D248" s="8">
        <f t="shared" si="25"/>
        <v>55.054504897652279</v>
      </c>
      <c r="E248" s="8">
        <f t="shared" si="26"/>
        <v>51.230938179270794</v>
      </c>
      <c r="F248" s="8">
        <f t="shared" si="27"/>
        <v>54.417243777922032</v>
      </c>
      <c r="G248" s="8">
        <f t="shared" si="28"/>
        <v>51.868199299001041</v>
      </c>
      <c r="H248" s="8">
        <f t="shared" si="29"/>
        <v>53.779982658191784</v>
      </c>
      <c r="I248" s="8">
        <f t="shared" si="30"/>
        <v>52.505460418731289</v>
      </c>
      <c r="J248" s="8">
        <f t="shared" si="31"/>
        <v>55.7</v>
      </c>
      <c r="K248" s="8" t="s">
        <v>122</v>
      </c>
      <c r="L248" s="110"/>
    </row>
    <row r="249" spans="1:12" x14ac:dyDescent="0.3">
      <c r="A249" s="113">
        <v>1992</v>
      </c>
      <c r="B249" s="8">
        <v>53.100999999999999</v>
      </c>
      <c r="C249" s="8">
        <f t="shared" si="24"/>
        <v>53.142721538461537</v>
      </c>
      <c r="D249" s="8">
        <f t="shared" si="25"/>
        <v>55.054504897652279</v>
      </c>
      <c r="E249" s="8">
        <f t="shared" si="26"/>
        <v>51.230938179270794</v>
      </c>
      <c r="F249" s="8">
        <f t="shared" si="27"/>
        <v>54.417243777922032</v>
      </c>
      <c r="G249" s="8">
        <f t="shared" si="28"/>
        <v>51.868199299001041</v>
      </c>
      <c r="H249" s="8">
        <f t="shared" si="29"/>
        <v>53.779982658191784</v>
      </c>
      <c r="I249" s="8">
        <f t="shared" si="30"/>
        <v>52.505460418731289</v>
      </c>
      <c r="J249" s="8">
        <f t="shared" si="31"/>
        <v>55.7</v>
      </c>
      <c r="K249" s="8" t="s">
        <v>122</v>
      </c>
      <c r="L249" s="110"/>
    </row>
    <row r="250" spans="1:12" x14ac:dyDescent="0.3">
      <c r="A250" s="113">
        <v>1993</v>
      </c>
      <c r="B250" s="8">
        <v>52.930999999999997</v>
      </c>
      <c r="C250" s="8">
        <f t="shared" si="24"/>
        <v>53.142721538461537</v>
      </c>
      <c r="D250" s="8">
        <f t="shared" si="25"/>
        <v>55.054504897652279</v>
      </c>
      <c r="E250" s="8">
        <f t="shared" si="26"/>
        <v>51.230938179270794</v>
      </c>
      <c r="F250" s="8">
        <f t="shared" si="27"/>
        <v>54.417243777922032</v>
      </c>
      <c r="G250" s="8">
        <f t="shared" si="28"/>
        <v>51.868199299001041</v>
      </c>
      <c r="H250" s="8">
        <f t="shared" si="29"/>
        <v>53.779982658191784</v>
      </c>
      <c r="I250" s="8">
        <f t="shared" si="30"/>
        <v>52.505460418731289</v>
      </c>
      <c r="J250" s="8">
        <f t="shared" si="31"/>
        <v>55.7</v>
      </c>
      <c r="K250" s="8" t="s">
        <v>122</v>
      </c>
      <c r="L250" s="110"/>
    </row>
    <row r="251" spans="1:12" x14ac:dyDescent="0.3">
      <c r="A251" s="113">
        <v>1995</v>
      </c>
      <c r="B251" s="8">
        <v>52.92</v>
      </c>
      <c r="C251" s="8">
        <f t="shared" si="24"/>
        <v>53.142721538461537</v>
      </c>
      <c r="D251" s="8">
        <f t="shared" si="25"/>
        <v>55.054504897652279</v>
      </c>
      <c r="E251" s="8">
        <f t="shared" si="26"/>
        <v>51.230938179270794</v>
      </c>
      <c r="F251" s="8">
        <f t="shared" si="27"/>
        <v>54.417243777922032</v>
      </c>
      <c r="G251" s="8">
        <f t="shared" si="28"/>
        <v>51.868199299001041</v>
      </c>
      <c r="H251" s="8">
        <f t="shared" si="29"/>
        <v>53.779982658191784</v>
      </c>
      <c r="I251" s="8">
        <f t="shared" si="30"/>
        <v>52.505460418731289</v>
      </c>
      <c r="J251" s="8">
        <f t="shared" si="31"/>
        <v>55.7</v>
      </c>
      <c r="K251" s="8" t="s">
        <v>122</v>
      </c>
      <c r="L251" s="110"/>
    </row>
    <row r="252" spans="1:12" x14ac:dyDescent="0.3">
      <c r="A252" s="113">
        <v>1996</v>
      </c>
      <c r="B252" s="8">
        <v>53.198</v>
      </c>
      <c r="C252" s="8">
        <f t="shared" si="24"/>
        <v>53.142721538461537</v>
      </c>
      <c r="D252" s="8">
        <f t="shared" si="25"/>
        <v>55.054504897652279</v>
      </c>
      <c r="E252" s="8">
        <f t="shared" si="26"/>
        <v>51.230938179270794</v>
      </c>
      <c r="F252" s="8">
        <f t="shared" si="27"/>
        <v>54.417243777922032</v>
      </c>
      <c r="G252" s="8">
        <f t="shared" si="28"/>
        <v>51.868199299001041</v>
      </c>
      <c r="H252" s="8">
        <f t="shared" si="29"/>
        <v>53.779982658191784</v>
      </c>
      <c r="I252" s="8">
        <f t="shared" si="30"/>
        <v>52.505460418731289</v>
      </c>
      <c r="J252" s="8">
        <f t="shared" si="31"/>
        <v>55.7</v>
      </c>
      <c r="K252" s="8" t="s">
        <v>122</v>
      </c>
      <c r="L252" s="110"/>
    </row>
    <row r="253" spans="1:12" x14ac:dyDescent="0.3">
      <c r="A253" s="113">
        <v>2008</v>
      </c>
      <c r="B253" s="8">
        <v>53.197000000000003</v>
      </c>
      <c r="C253" s="8">
        <f t="shared" si="24"/>
        <v>53.142721538461537</v>
      </c>
      <c r="D253" s="8">
        <f t="shared" si="25"/>
        <v>55.054504897652279</v>
      </c>
      <c r="E253" s="8">
        <f t="shared" si="26"/>
        <v>51.230938179270794</v>
      </c>
      <c r="F253" s="8">
        <f t="shared" si="27"/>
        <v>54.417243777922032</v>
      </c>
      <c r="G253" s="8">
        <f t="shared" si="28"/>
        <v>51.868199299001041</v>
      </c>
      <c r="H253" s="8">
        <f t="shared" si="29"/>
        <v>53.779982658191784</v>
      </c>
      <c r="I253" s="8">
        <f t="shared" si="30"/>
        <v>52.505460418731289</v>
      </c>
      <c r="J253" s="8">
        <f t="shared" si="31"/>
        <v>55.7</v>
      </c>
      <c r="K253" s="8" t="s">
        <v>122</v>
      </c>
      <c r="L253" s="110"/>
    </row>
    <row r="254" spans="1:12" x14ac:dyDescent="0.3">
      <c r="A254" s="113">
        <v>2033</v>
      </c>
      <c r="B254" s="8">
        <v>53.313000000000002</v>
      </c>
      <c r="C254" s="8">
        <f t="shared" si="24"/>
        <v>53.142721538461537</v>
      </c>
      <c r="D254" s="8">
        <f t="shared" si="25"/>
        <v>55.054504897652279</v>
      </c>
      <c r="E254" s="8">
        <f t="shared" si="26"/>
        <v>51.230938179270794</v>
      </c>
      <c r="F254" s="8">
        <f t="shared" si="27"/>
        <v>54.417243777922032</v>
      </c>
      <c r="G254" s="8">
        <f t="shared" si="28"/>
        <v>51.868199299001041</v>
      </c>
      <c r="H254" s="8">
        <f t="shared" si="29"/>
        <v>53.779982658191784</v>
      </c>
      <c r="I254" s="8">
        <f t="shared" si="30"/>
        <v>52.505460418731289</v>
      </c>
      <c r="J254" s="8">
        <f t="shared" si="31"/>
        <v>55.7</v>
      </c>
      <c r="K254" s="8" t="s">
        <v>122</v>
      </c>
      <c r="L254" s="110"/>
    </row>
    <row r="255" spans="1:12" x14ac:dyDescent="0.3">
      <c r="A255" s="113">
        <v>2038</v>
      </c>
      <c r="B255" s="8">
        <v>52.756</v>
      </c>
      <c r="C255" s="8">
        <f t="shared" si="24"/>
        <v>53.142721538461537</v>
      </c>
      <c r="D255" s="8">
        <f t="shared" si="25"/>
        <v>55.054504897652279</v>
      </c>
      <c r="E255" s="8">
        <f t="shared" si="26"/>
        <v>51.230938179270794</v>
      </c>
      <c r="F255" s="8">
        <f t="shared" si="27"/>
        <v>54.417243777922032</v>
      </c>
      <c r="G255" s="8">
        <f t="shared" si="28"/>
        <v>51.868199299001041</v>
      </c>
      <c r="H255" s="8">
        <f t="shared" si="29"/>
        <v>53.779982658191784</v>
      </c>
      <c r="I255" s="8">
        <f t="shared" si="30"/>
        <v>52.505460418731289</v>
      </c>
      <c r="J255" s="8">
        <f t="shared" si="31"/>
        <v>55.7</v>
      </c>
      <c r="K255" s="8" t="s">
        <v>122</v>
      </c>
      <c r="L255" s="110"/>
    </row>
    <row r="256" spans="1:12" x14ac:dyDescent="0.3">
      <c r="A256" s="113">
        <v>2044</v>
      </c>
      <c r="B256" s="8">
        <v>53.064999999999998</v>
      </c>
      <c r="C256" s="8">
        <f t="shared" si="24"/>
        <v>53.142721538461537</v>
      </c>
      <c r="D256" s="8">
        <f t="shared" si="25"/>
        <v>55.054504897652279</v>
      </c>
      <c r="E256" s="8">
        <f t="shared" si="26"/>
        <v>51.230938179270794</v>
      </c>
      <c r="F256" s="8">
        <f t="shared" si="27"/>
        <v>54.417243777922032</v>
      </c>
      <c r="G256" s="8">
        <f t="shared" si="28"/>
        <v>51.868199299001041</v>
      </c>
      <c r="H256" s="8">
        <f t="shared" si="29"/>
        <v>53.779982658191784</v>
      </c>
      <c r="I256" s="8">
        <f t="shared" si="30"/>
        <v>52.505460418731289</v>
      </c>
      <c r="J256" s="8">
        <f t="shared" si="31"/>
        <v>55.7</v>
      </c>
      <c r="K256" s="8" t="s">
        <v>122</v>
      </c>
      <c r="L256" s="110"/>
    </row>
    <row r="257" spans="1:12" x14ac:dyDescent="0.3">
      <c r="A257" s="113">
        <v>2049</v>
      </c>
      <c r="B257" s="8">
        <v>53.064</v>
      </c>
      <c r="C257" s="8">
        <f t="shared" si="24"/>
        <v>53.142721538461537</v>
      </c>
      <c r="D257" s="8">
        <f t="shared" si="25"/>
        <v>55.054504897652279</v>
      </c>
      <c r="E257" s="8">
        <f t="shared" si="26"/>
        <v>51.230938179270794</v>
      </c>
      <c r="F257" s="8">
        <f t="shared" si="27"/>
        <v>54.417243777922032</v>
      </c>
      <c r="G257" s="8">
        <f t="shared" si="28"/>
        <v>51.868199299001041</v>
      </c>
      <c r="H257" s="8">
        <f t="shared" si="29"/>
        <v>53.779982658191784</v>
      </c>
      <c r="I257" s="8">
        <f t="shared" si="30"/>
        <v>52.505460418731289</v>
      </c>
      <c r="J257" s="8">
        <f t="shared" si="31"/>
        <v>55.7</v>
      </c>
      <c r="K257" s="8" t="s">
        <v>122</v>
      </c>
      <c r="L257" s="110"/>
    </row>
    <row r="258" spans="1:12" x14ac:dyDescent="0.3">
      <c r="A258" s="113">
        <v>2052</v>
      </c>
      <c r="B258" s="8">
        <v>52.944000000000003</v>
      </c>
      <c r="C258" s="8">
        <f t="shared" ref="C258:C321" si="32">$N$2</f>
        <v>53.142721538461537</v>
      </c>
      <c r="D258" s="8">
        <f t="shared" ref="D258:D321" si="33">$N$2+($N$3*3)</f>
        <v>55.054504897652279</v>
      </c>
      <c r="E258" s="8">
        <f t="shared" ref="E258:E321" si="34">$N$2-($N$3*3)</f>
        <v>51.230938179270794</v>
      </c>
      <c r="F258" s="8">
        <f t="shared" si="27"/>
        <v>54.417243777922032</v>
      </c>
      <c r="G258" s="8">
        <f t="shared" si="28"/>
        <v>51.868199299001041</v>
      </c>
      <c r="H258" s="8">
        <f t="shared" si="29"/>
        <v>53.779982658191784</v>
      </c>
      <c r="I258" s="8">
        <f t="shared" si="30"/>
        <v>52.505460418731289</v>
      </c>
      <c r="J258" s="8">
        <f t="shared" si="31"/>
        <v>55.7</v>
      </c>
      <c r="K258" s="8" t="s">
        <v>122</v>
      </c>
      <c r="L258" s="110"/>
    </row>
    <row r="259" spans="1:12" x14ac:dyDescent="0.3">
      <c r="A259" s="113">
        <v>2054</v>
      </c>
      <c r="B259" s="8">
        <v>52.923000000000002</v>
      </c>
      <c r="C259" s="8">
        <f t="shared" si="32"/>
        <v>53.142721538461537</v>
      </c>
      <c r="D259" s="8">
        <f t="shared" si="33"/>
        <v>55.054504897652279</v>
      </c>
      <c r="E259" s="8">
        <f t="shared" si="34"/>
        <v>51.230938179270794</v>
      </c>
      <c r="F259" s="8">
        <f t="shared" ref="F259:F322" si="35">$N$2+($N$3*2)</f>
        <v>54.417243777922032</v>
      </c>
      <c r="G259" s="8">
        <f t="shared" ref="G259:G322" si="36">$N$2-($N$3*2)</f>
        <v>51.868199299001041</v>
      </c>
      <c r="H259" s="8">
        <f t="shared" ref="H259:H322" si="37">$N$2+($N$3*1)</f>
        <v>53.779982658191784</v>
      </c>
      <c r="I259" s="8">
        <f t="shared" ref="I259:I322" si="38">$N$2-($N$3*1)</f>
        <v>52.505460418731289</v>
      </c>
      <c r="J259" s="8">
        <f t="shared" ref="J259:J322" si="39">$N$26</f>
        <v>55.7</v>
      </c>
      <c r="K259" s="8" t="s">
        <v>122</v>
      </c>
      <c r="L259" s="110"/>
    </row>
    <row r="260" spans="1:12" x14ac:dyDescent="0.3">
      <c r="A260" s="113">
        <v>2055</v>
      </c>
      <c r="B260" s="8">
        <v>52.576000000000001</v>
      </c>
      <c r="C260" s="8">
        <f t="shared" si="32"/>
        <v>53.142721538461537</v>
      </c>
      <c r="D260" s="8">
        <f t="shared" si="33"/>
        <v>55.054504897652279</v>
      </c>
      <c r="E260" s="8">
        <f t="shared" si="34"/>
        <v>51.230938179270794</v>
      </c>
      <c r="F260" s="8">
        <f t="shared" si="35"/>
        <v>54.417243777922032</v>
      </c>
      <c r="G260" s="8">
        <f t="shared" si="36"/>
        <v>51.868199299001041</v>
      </c>
      <c r="H260" s="8">
        <f t="shared" si="37"/>
        <v>53.779982658191784</v>
      </c>
      <c r="I260" s="8">
        <f t="shared" si="38"/>
        <v>52.505460418731289</v>
      </c>
      <c r="J260" s="8">
        <f t="shared" si="39"/>
        <v>55.7</v>
      </c>
      <c r="K260" s="8" t="s">
        <v>122</v>
      </c>
      <c r="L260" s="110"/>
    </row>
    <row r="261" spans="1:12" x14ac:dyDescent="0.3">
      <c r="A261" s="113">
        <v>2206</v>
      </c>
      <c r="B261" s="8">
        <v>53.006</v>
      </c>
      <c r="C261" s="8">
        <f t="shared" si="32"/>
        <v>53.142721538461537</v>
      </c>
      <c r="D261" s="8">
        <f t="shared" si="33"/>
        <v>55.054504897652279</v>
      </c>
      <c r="E261" s="8">
        <f t="shared" si="34"/>
        <v>51.230938179270794</v>
      </c>
      <c r="F261" s="8">
        <f t="shared" si="35"/>
        <v>54.417243777922032</v>
      </c>
      <c r="G261" s="8">
        <f t="shared" si="36"/>
        <v>51.868199299001041</v>
      </c>
      <c r="H261" s="8">
        <f t="shared" si="37"/>
        <v>53.779982658191784</v>
      </c>
      <c r="I261" s="8">
        <f t="shared" si="38"/>
        <v>52.505460418731289</v>
      </c>
      <c r="J261" s="8">
        <f t="shared" si="39"/>
        <v>55.7</v>
      </c>
      <c r="K261" s="8" t="s">
        <v>122</v>
      </c>
      <c r="L261" s="110"/>
    </row>
    <row r="262" spans="1:12" x14ac:dyDescent="0.3">
      <c r="A262" s="113">
        <v>2213</v>
      </c>
      <c r="B262" s="8">
        <v>52.993000000000002</v>
      </c>
      <c r="C262" s="8">
        <f t="shared" si="32"/>
        <v>53.142721538461537</v>
      </c>
      <c r="D262" s="8">
        <f t="shared" si="33"/>
        <v>55.054504897652279</v>
      </c>
      <c r="E262" s="8">
        <f t="shared" si="34"/>
        <v>51.230938179270794</v>
      </c>
      <c r="F262" s="8">
        <f t="shared" si="35"/>
        <v>54.417243777922032</v>
      </c>
      <c r="G262" s="8">
        <f t="shared" si="36"/>
        <v>51.868199299001041</v>
      </c>
      <c r="H262" s="8">
        <f t="shared" si="37"/>
        <v>53.779982658191784</v>
      </c>
      <c r="I262" s="8">
        <f t="shared" si="38"/>
        <v>52.505460418731289</v>
      </c>
      <c r="J262" s="8">
        <f t="shared" si="39"/>
        <v>55.7</v>
      </c>
      <c r="K262" s="8" t="s">
        <v>122</v>
      </c>
      <c r="L262" s="110"/>
    </row>
    <row r="263" spans="1:12" x14ac:dyDescent="0.3">
      <c r="A263" s="113">
        <v>2214</v>
      </c>
      <c r="B263" s="8">
        <v>52.927</v>
      </c>
      <c r="C263" s="8">
        <f t="shared" si="32"/>
        <v>53.142721538461537</v>
      </c>
      <c r="D263" s="8">
        <f t="shared" si="33"/>
        <v>55.054504897652279</v>
      </c>
      <c r="E263" s="8">
        <f t="shared" si="34"/>
        <v>51.230938179270794</v>
      </c>
      <c r="F263" s="8">
        <f t="shared" si="35"/>
        <v>54.417243777922032</v>
      </c>
      <c r="G263" s="8">
        <f t="shared" si="36"/>
        <v>51.868199299001041</v>
      </c>
      <c r="H263" s="8">
        <f t="shared" si="37"/>
        <v>53.779982658191784</v>
      </c>
      <c r="I263" s="8">
        <f t="shared" si="38"/>
        <v>52.505460418731289</v>
      </c>
      <c r="J263" s="8">
        <f t="shared" si="39"/>
        <v>55.7</v>
      </c>
      <c r="K263" s="8" t="s">
        <v>122</v>
      </c>
      <c r="L263" s="110"/>
    </row>
    <row r="264" spans="1:12" x14ac:dyDescent="0.3">
      <c r="A264" s="113">
        <v>2217</v>
      </c>
      <c r="B264" s="8">
        <v>53.34</v>
      </c>
      <c r="C264" s="8">
        <f t="shared" si="32"/>
        <v>53.142721538461537</v>
      </c>
      <c r="D264" s="8">
        <f t="shared" si="33"/>
        <v>55.054504897652279</v>
      </c>
      <c r="E264" s="8">
        <f t="shared" si="34"/>
        <v>51.230938179270794</v>
      </c>
      <c r="F264" s="8">
        <f t="shared" si="35"/>
        <v>54.417243777922032</v>
      </c>
      <c r="G264" s="8">
        <f t="shared" si="36"/>
        <v>51.868199299001041</v>
      </c>
      <c r="H264" s="8">
        <f t="shared" si="37"/>
        <v>53.779982658191784</v>
      </c>
      <c r="I264" s="8">
        <f t="shared" si="38"/>
        <v>52.505460418731289</v>
      </c>
      <c r="J264" s="8">
        <f t="shared" si="39"/>
        <v>55.7</v>
      </c>
      <c r="K264" s="8" t="s">
        <v>122</v>
      </c>
      <c r="L264" s="110"/>
    </row>
    <row r="265" spans="1:12" x14ac:dyDescent="0.3">
      <c r="A265" s="113">
        <v>2219</v>
      </c>
      <c r="B265" s="8">
        <v>52.561999999999998</v>
      </c>
      <c r="C265" s="8">
        <f t="shared" si="32"/>
        <v>53.142721538461537</v>
      </c>
      <c r="D265" s="8">
        <f t="shared" si="33"/>
        <v>55.054504897652279</v>
      </c>
      <c r="E265" s="8">
        <f t="shared" si="34"/>
        <v>51.230938179270794</v>
      </c>
      <c r="F265" s="8">
        <f t="shared" si="35"/>
        <v>54.417243777922032</v>
      </c>
      <c r="G265" s="8">
        <f t="shared" si="36"/>
        <v>51.868199299001041</v>
      </c>
      <c r="H265" s="8">
        <f t="shared" si="37"/>
        <v>53.779982658191784</v>
      </c>
      <c r="I265" s="8">
        <f t="shared" si="38"/>
        <v>52.505460418731289</v>
      </c>
      <c r="J265" s="8">
        <f t="shared" si="39"/>
        <v>55.7</v>
      </c>
      <c r="K265" s="8" t="s">
        <v>122</v>
      </c>
      <c r="L265" s="110"/>
    </row>
    <row r="266" spans="1:12" x14ac:dyDescent="0.3">
      <c r="A266" s="113">
        <v>2221</v>
      </c>
      <c r="B266" s="8">
        <v>52.847999999999999</v>
      </c>
      <c r="C266" s="8">
        <f t="shared" si="32"/>
        <v>53.142721538461537</v>
      </c>
      <c r="D266" s="8">
        <f t="shared" si="33"/>
        <v>55.054504897652279</v>
      </c>
      <c r="E266" s="8">
        <f t="shared" si="34"/>
        <v>51.230938179270794</v>
      </c>
      <c r="F266" s="8">
        <f t="shared" si="35"/>
        <v>54.417243777922032</v>
      </c>
      <c r="G266" s="8">
        <f t="shared" si="36"/>
        <v>51.868199299001041</v>
      </c>
      <c r="H266" s="8">
        <f t="shared" si="37"/>
        <v>53.779982658191784</v>
      </c>
      <c r="I266" s="8">
        <f t="shared" si="38"/>
        <v>52.505460418731289</v>
      </c>
      <c r="J266" s="8">
        <f t="shared" si="39"/>
        <v>55.7</v>
      </c>
      <c r="K266" s="8" t="s">
        <v>122</v>
      </c>
      <c r="L266" s="110"/>
    </row>
    <row r="267" spans="1:12" x14ac:dyDescent="0.3">
      <c r="A267" s="113">
        <v>2224</v>
      </c>
      <c r="B267" s="8">
        <v>53.273000000000003</v>
      </c>
      <c r="C267" s="8">
        <f t="shared" si="32"/>
        <v>53.142721538461537</v>
      </c>
      <c r="D267" s="8">
        <f t="shared" si="33"/>
        <v>55.054504897652279</v>
      </c>
      <c r="E267" s="8">
        <f t="shared" si="34"/>
        <v>51.230938179270794</v>
      </c>
      <c r="F267" s="8">
        <f t="shared" si="35"/>
        <v>54.417243777922032</v>
      </c>
      <c r="G267" s="8">
        <f t="shared" si="36"/>
        <v>51.868199299001041</v>
      </c>
      <c r="H267" s="8">
        <f t="shared" si="37"/>
        <v>53.779982658191784</v>
      </c>
      <c r="I267" s="8">
        <f t="shared" si="38"/>
        <v>52.505460418731289</v>
      </c>
      <c r="J267" s="8">
        <f t="shared" si="39"/>
        <v>55.7</v>
      </c>
      <c r="K267" s="8" t="s">
        <v>122</v>
      </c>
      <c r="L267" s="110"/>
    </row>
    <row r="268" spans="1:12" x14ac:dyDescent="0.3">
      <c r="A268" s="113">
        <v>2230</v>
      </c>
      <c r="B268" s="8">
        <v>53.14</v>
      </c>
      <c r="C268" s="8">
        <f t="shared" si="32"/>
        <v>53.142721538461537</v>
      </c>
      <c r="D268" s="8">
        <f t="shared" si="33"/>
        <v>55.054504897652279</v>
      </c>
      <c r="E268" s="8">
        <f t="shared" si="34"/>
        <v>51.230938179270794</v>
      </c>
      <c r="F268" s="8">
        <f t="shared" si="35"/>
        <v>54.417243777922032</v>
      </c>
      <c r="G268" s="8">
        <f t="shared" si="36"/>
        <v>51.868199299001041</v>
      </c>
      <c r="H268" s="8">
        <f t="shared" si="37"/>
        <v>53.779982658191784</v>
      </c>
      <c r="I268" s="8">
        <f t="shared" si="38"/>
        <v>52.505460418731289</v>
      </c>
      <c r="J268" s="8">
        <f t="shared" si="39"/>
        <v>55.7</v>
      </c>
      <c r="K268" s="8" t="s">
        <v>122</v>
      </c>
      <c r="L268" s="110"/>
    </row>
    <row r="269" spans="1:12" x14ac:dyDescent="0.3">
      <c r="A269" s="113">
        <v>2232</v>
      </c>
      <c r="B269" s="8">
        <v>52.963999999999999</v>
      </c>
      <c r="C269" s="8">
        <f t="shared" si="32"/>
        <v>53.142721538461537</v>
      </c>
      <c r="D269" s="8">
        <f t="shared" si="33"/>
        <v>55.054504897652279</v>
      </c>
      <c r="E269" s="8">
        <f t="shared" si="34"/>
        <v>51.230938179270794</v>
      </c>
      <c r="F269" s="8">
        <f t="shared" si="35"/>
        <v>54.417243777922032</v>
      </c>
      <c r="G269" s="8">
        <f t="shared" si="36"/>
        <v>51.868199299001041</v>
      </c>
      <c r="H269" s="8">
        <f t="shared" si="37"/>
        <v>53.779982658191784</v>
      </c>
      <c r="I269" s="8">
        <f t="shared" si="38"/>
        <v>52.505460418731289</v>
      </c>
      <c r="J269" s="8">
        <f t="shared" si="39"/>
        <v>55.7</v>
      </c>
      <c r="K269" s="8" t="s">
        <v>122</v>
      </c>
      <c r="L269" s="110"/>
    </row>
    <row r="270" spans="1:12" x14ac:dyDescent="0.3">
      <c r="A270" s="113">
        <v>2234</v>
      </c>
      <c r="B270" s="8">
        <v>53.265000000000001</v>
      </c>
      <c r="C270" s="8">
        <f t="shared" si="32"/>
        <v>53.142721538461537</v>
      </c>
      <c r="D270" s="8">
        <f t="shared" si="33"/>
        <v>55.054504897652279</v>
      </c>
      <c r="E270" s="8">
        <f t="shared" si="34"/>
        <v>51.230938179270794</v>
      </c>
      <c r="F270" s="8">
        <f t="shared" si="35"/>
        <v>54.417243777922032</v>
      </c>
      <c r="G270" s="8">
        <f t="shared" si="36"/>
        <v>51.868199299001041</v>
      </c>
      <c r="H270" s="8">
        <f t="shared" si="37"/>
        <v>53.779982658191784</v>
      </c>
      <c r="I270" s="8">
        <f t="shared" si="38"/>
        <v>52.505460418731289</v>
      </c>
      <c r="J270" s="8">
        <f t="shared" si="39"/>
        <v>55.7</v>
      </c>
      <c r="K270" s="8" t="s">
        <v>122</v>
      </c>
      <c r="L270" s="110"/>
    </row>
    <row r="271" spans="1:12" x14ac:dyDescent="0.3">
      <c r="A271" s="113">
        <v>2237</v>
      </c>
      <c r="B271" s="8">
        <v>52.789000000000001</v>
      </c>
      <c r="C271" s="8">
        <f t="shared" si="32"/>
        <v>53.142721538461537</v>
      </c>
      <c r="D271" s="8">
        <f t="shared" si="33"/>
        <v>55.054504897652279</v>
      </c>
      <c r="E271" s="8">
        <f t="shared" si="34"/>
        <v>51.230938179270794</v>
      </c>
      <c r="F271" s="8">
        <f t="shared" si="35"/>
        <v>54.417243777922032</v>
      </c>
      <c r="G271" s="8">
        <f t="shared" si="36"/>
        <v>51.868199299001041</v>
      </c>
      <c r="H271" s="8">
        <f t="shared" si="37"/>
        <v>53.779982658191784</v>
      </c>
      <c r="I271" s="8">
        <f t="shared" si="38"/>
        <v>52.505460418731289</v>
      </c>
      <c r="J271" s="8">
        <f t="shared" si="39"/>
        <v>55.7</v>
      </c>
      <c r="K271" s="8" t="s">
        <v>122</v>
      </c>
      <c r="L271" s="110"/>
    </row>
    <row r="272" spans="1:12" x14ac:dyDescent="0.3">
      <c r="A272" s="113">
        <v>2244</v>
      </c>
      <c r="B272" s="8">
        <v>52.948</v>
      </c>
      <c r="C272" s="8">
        <f t="shared" si="32"/>
        <v>53.142721538461537</v>
      </c>
      <c r="D272" s="8">
        <f t="shared" si="33"/>
        <v>55.054504897652279</v>
      </c>
      <c r="E272" s="8">
        <f t="shared" si="34"/>
        <v>51.230938179270794</v>
      </c>
      <c r="F272" s="8">
        <f t="shared" si="35"/>
        <v>54.417243777922032</v>
      </c>
      <c r="G272" s="8">
        <f t="shared" si="36"/>
        <v>51.868199299001041</v>
      </c>
      <c r="H272" s="8">
        <f t="shared" si="37"/>
        <v>53.779982658191784</v>
      </c>
      <c r="I272" s="8">
        <f t="shared" si="38"/>
        <v>52.505460418731289</v>
      </c>
      <c r="J272" s="8">
        <f t="shared" si="39"/>
        <v>55.7</v>
      </c>
      <c r="K272" s="8" t="s">
        <v>122</v>
      </c>
      <c r="L272" s="110"/>
    </row>
    <row r="273" spans="1:12" x14ac:dyDescent="0.3">
      <c r="A273" s="113">
        <v>2255</v>
      </c>
      <c r="B273" s="8">
        <v>53.255000000000003</v>
      </c>
      <c r="C273" s="8">
        <f t="shared" si="32"/>
        <v>53.142721538461537</v>
      </c>
      <c r="D273" s="8">
        <f t="shared" si="33"/>
        <v>55.054504897652279</v>
      </c>
      <c r="E273" s="8">
        <f t="shared" si="34"/>
        <v>51.230938179270794</v>
      </c>
      <c r="F273" s="8">
        <f t="shared" si="35"/>
        <v>54.417243777922032</v>
      </c>
      <c r="G273" s="8">
        <f t="shared" si="36"/>
        <v>51.868199299001041</v>
      </c>
      <c r="H273" s="8">
        <f t="shared" si="37"/>
        <v>53.779982658191784</v>
      </c>
      <c r="I273" s="8">
        <f t="shared" si="38"/>
        <v>52.505460418731289</v>
      </c>
      <c r="J273" s="8">
        <f t="shared" si="39"/>
        <v>55.7</v>
      </c>
      <c r="K273" s="8" t="s">
        <v>122</v>
      </c>
      <c r="L273" s="110"/>
    </row>
    <row r="274" spans="1:12" x14ac:dyDescent="0.3">
      <c r="A274" s="113">
        <v>2258</v>
      </c>
      <c r="B274" s="8">
        <v>52.904000000000003</v>
      </c>
      <c r="C274" s="8">
        <f t="shared" si="32"/>
        <v>53.142721538461537</v>
      </c>
      <c r="D274" s="8">
        <f t="shared" si="33"/>
        <v>55.054504897652279</v>
      </c>
      <c r="E274" s="8">
        <f t="shared" si="34"/>
        <v>51.230938179270794</v>
      </c>
      <c r="F274" s="8">
        <f t="shared" si="35"/>
        <v>54.417243777922032</v>
      </c>
      <c r="G274" s="8">
        <f t="shared" si="36"/>
        <v>51.868199299001041</v>
      </c>
      <c r="H274" s="8">
        <f t="shared" si="37"/>
        <v>53.779982658191784</v>
      </c>
      <c r="I274" s="8">
        <f t="shared" si="38"/>
        <v>52.505460418731289</v>
      </c>
      <c r="J274" s="8">
        <f t="shared" si="39"/>
        <v>55.7</v>
      </c>
      <c r="K274" s="8" t="s">
        <v>122</v>
      </c>
      <c r="L274" s="110"/>
    </row>
    <row r="275" spans="1:12" x14ac:dyDescent="0.3">
      <c r="A275" s="113">
        <v>2264</v>
      </c>
      <c r="B275" s="8">
        <v>53.457999999999998</v>
      </c>
      <c r="C275" s="8">
        <f t="shared" si="32"/>
        <v>53.142721538461537</v>
      </c>
      <c r="D275" s="8">
        <f t="shared" si="33"/>
        <v>55.054504897652279</v>
      </c>
      <c r="E275" s="8">
        <f t="shared" si="34"/>
        <v>51.230938179270794</v>
      </c>
      <c r="F275" s="8">
        <f t="shared" si="35"/>
        <v>54.417243777922032</v>
      </c>
      <c r="G275" s="8">
        <f t="shared" si="36"/>
        <v>51.868199299001041</v>
      </c>
      <c r="H275" s="8">
        <f t="shared" si="37"/>
        <v>53.779982658191784</v>
      </c>
      <c r="I275" s="8">
        <f t="shared" si="38"/>
        <v>52.505460418731289</v>
      </c>
      <c r="J275" s="8">
        <f t="shared" si="39"/>
        <v>55.7</v>
      </c>
      <c r="K275" s="8" t="s">
        <v>122</v>
      </c>
      <c r="L275" s="110"/>
    </row>
    <row r="276" spans="1:12" x14ac:dyDescent="0.3">
      <c r="A276" s="113">
        <v>2265</v>
      </c>
      <c r="B276" s="8">
        <v>53.08</v>
      </c>
      <c r="C276" s="8">
        <f t="shared" si="32"/>
        <v>53.142721538461537</v>
      </c>
      <c r="D276" s="8">
        <f t="shared" si="33"/>
        <v>55.054504897652279</v>
      </c>
      <c r="E276" s="8">
        <f t="shared" si="34"/>
        <v>51.230938179270794</v>
      </c>
      <c r="F276" s="8">
        <f t="shared" si="35"/>
        <v>54.417243777922032</v>
      </c>
      <c r="G276" s="8">
        <f t="shared" si="36"/>
        <v>51.868199299001041</v>
      </c>
      <c r="H276" s="8">
        <f t="shared" si="37"/>
        <v>53.779982658191784</v>
      </c>
      <c r="I276" s="8">
        <f t="shared" si="38"/>
        <v>52.505460418731289</v>
      </c>
      <c r="J276" s="8">
        <f t="shared" si="39"/>
        <v>55.7</v>
      </c>
      <c r="K276" s="8" t="s">
        <v>122</v>
      </c>
      <c r="L276" s="110"/>
    </row>
    <row r="277" spans="1:12" x14ac:dyDescent="0.3">
      <c r="A277" s="113">
        <v>2270</v>
      </c>
      <c r="B277" s="8">
        <v>53.177</v>
      </c>
      <c r="C277" s="8">
        <f t="shared" si="32"/>
        <v>53.142721538461537</v>
      </c>
      <c r="D277" s="8">
        <f t="shared" si="33"/>
        <v>55.054504897652279</v>
      </c>
      <c r="E277" s="8">
        <f t="shared" si="34"/>
        <v>51.230938179270794</v>
      </c>
      <c r="F277" s="8">
        <f t="shared" si="35"/>
        <v>54.417243777922032</v>
      </c>
      <c r="G277" s="8">
        <f t="shared" si="36"/>
        <v>51.868199299001041</v>
      </c>
      <c r="H277" s="8">
        <f t="shared" si="37"/>
        <v>53.779982658191784</v>
      </c>
      <c r="I277" s="8">
        <f t="shared" si="38"/>
        <v>52.505460418731289</v>
      </c>
      <c r="J277" s="8">
        <f t="shared" si="39"/>
        <v>55.7</v>
      </c>
      <c r="K277" s="8" t="s">
        <v>122</v>
      </c>
      <c r="L277" s="110"/>
    </row>
    <row r="278" spans="1:12" x14ac:dyDescent="0.3">
      <c r="A278" s="113">
        <v>2277</v>
      </c>
      <c r="B278" s="8">
        <v>52.915999999999997</v>
      </c>
      <c r="C278" s="8">
        <f t="shared" si="32"/>
        <v>53.142721538461537</v>
      </c>
      <c r="D278" s="8">
        <f t="shared" si="33"/>
        <v>55.054504897652279</v>
      </c>
      <c r="E278" s="8">
        <f t="shared" si="34"/>
        <v>51.230938179270794</v>
      </c>
      <c r="F278" s="8">
        <f t="shared" si="35"/>
        <v>54.417243777922032</v>
      </c>
      <c r="G278" s="8">
        <f t="shared" si="36"/>
        <v>51.868199299001041</v>
      </c>
      <c r="H278" s="8">
        <f t="shared" si="37"/>
        <v>53.779982658191784</v>
      </c>
      <c r="I278" s="8">
        <f t="shared" si="38"/>
        <v>52.505460418731289</v>
      </c>
      <c r="J278" s="8">
        <f t="shared" si="39"/>
        <v>55.7</v>
      </c>
      <c r="K278" s="8" t="s">
        <v>122</v>
      </c>
      <c r="L278" s="110"/>
    </row>
    <row r="279" spans="1:12" x14ac:dyDescent="0.3">
      <c r="A279" s="113">
        <v>2284</v>
      </c>
      <c r="B279" s="8">
        <v>53.195</v>
      </c>
      <c r="C279" s="8">
        <f t="shared" si="32"/>
        <v>53.142721538461537</v>
      </c>
      <c r="D279" s="8">
        <f t="shared" si="33"/>
        <v>55.054504897652279</v>
      </c>
      <c r="E279" s="8">
        <f t="shared" si="34"/>
        <v>51.230938179270794</v>
      </c>
      <c r="F279" s="8">
        <f t="shared" si="35"/>
        <v>54.417243777922032</v>
      </c>
      <c r="G279" s="8">
        <f t="shared" si="36"/>
        <v>51.868199299001041</v>
      </c>
      <c r="H279" s="8">
        <f t="shared" si="37"/>
        <v>53.779982658191784</v>
      </c>
      <c r="I279" s="8">
        <f t="shared" si="38"/>
        <v>52.505460418731289</v>
      </c>
      <c r="J279" s="8">
        <f t="shared" si="39"/>
        <v>55.7</v>
      </c>
      <c r="K279" s="8" t="s">
        <v>122</v>
      </c>
      <c r="L279" s="110"/>
    </row>
    <row r="280" spans="1:12" x14ac:dyDescent="0.3">
      <c r="A280" s="113">
        <v>2286</v>
      </c>
      <c r="B280" s="8">
        <v>53.094000000000001</v>
      </c>
      <c r="C280" s="8">
        <f t="shared" si="32"/>
        <v>53.142721538461537</v>
      </c>
      <c r="D280" s="8">
        <f t="shared" si="33"/>
        <v>55.054504897652279</v>
      </c>
      <c r="E280" s="8">
        <f t="shared" si="34"/>
        <v>51.230938179270794</v>
      </c>
      <c r="F280" s="8">
        <f t="shared" si="35"/>
        <v>54.417243777922032</v>
      </c>
      <c r="G280" s="8">
        <f t="shared" si="36"/>
        <v>51.868199299001041</v>
      </c>
      <c r="H280" s="8">
        <f t="shared" si="37"/>
        <v>53.779982658191784</v>
      </c>
      <c r="I280" s="8">
        <f t="shared" si="38"/>
        <v>52.505460418731289</v>
      </c>
      <c r="J280" s="8">
        <f t="shared" si="39"/>
        <v>55.7</v>
      </c>
      <c r="K280" s="8" t="s">
        <v>122</v>
      </c>
      <c r="L280" s="110"/>
    </row>
    <row r="281" spans="1:12" x14ac:dyDescent="0.3">
      <c r="A281" s="113">
        <v>2288</v>
      </c>
      <c r="B281" s="8">
        <v>53.128</v>
      </c>
      <c r="C281" s="8">
        <f t="shared" si="32"/>
        <v>53.142721538461537</v>
      </c>
      <c r="D281" s="8">
        <f t="shared" si="33"/>
        <v>55.054504897652279</v>
      </c>
      <c r="E281" s="8">
        <f t="shared" si="34"/>
        <v>51.230938179270794</v>
      </c>
      <c r="F281" s="8">
        <f t="shared" si="35"/>
        <v>54.417243777922032</v>
      </c>
      <c r="G281" s="8">
        <f t="shared" si="36"/>
        <v>51.868199299001041</v>
      </c>
      <c r="H281" s="8">
        <f t="shared" si="37"/>
        <v>53.779982658191784</v>
      </c>
      <c r="I281" s="8">
        <f t="shared" si="38"/>
        <v>52.505460418731289</v>
      </c>
      <c r="J281" s="8">
        <f t="shared" si="39"/>
        <v>55.7</v>
      </c>
      <c r="K281" s="8" t="s">
        <v>122</v>
      </c>
      <c r="L281" s="110"/>
    </row>
    <row r="282" spans="1:12" x14ac:dyDescent="0.3">
      <c r="A282" s="113">
        <v>2300</v>
      </c>
      <c r="B282" s="8">
        <v>53.154000000000003</v>
      </c>
      <c r="C282" s="8">
        <f t="shared" si="32"/>
        <v>53.142721538461537</v>
      </c>
      <c r="D282" s="8">
        <f t="shared" si="33"/>
        <v>55.054504897652279</v>
      </c>
      <c r="E282" s="8">
        <f t="shared" si="34"/>
        <v>51.230938179270794</v>
      </c>
      <c r="F282" s="8">
        <f t="shared" si="35"/>
        <v>54.417243777922032</v>
      </c>
      <c r="G282" s="8">
        <f t="shared" si="36"/>
        <v>51.868199299001041</v>
      </c>
      <c r="H282" s="8">
        <f t="shared" si="37"/>
        <v>53.779982658191784</v>
      </c>
      <c r="I282" s="8">
        <f t="shared" si="38"/>
        <v>52.505460418731289</v>
      </c>
      <c r="J282" s="8">
        <f t="shared" si="39"/>
        <v>55.7</v>
      </c>
      <c r="K282" s="8" t="s">
        <v>122</v>
      </c>
      <c r="L282" s="110"/>
    </row>
    <row r="283" spans="1:12" x14ac:dyDescent="0.3">
      <c r="A283" s="113">
        <v>2306</v>
      </c>
      <c r="B283" s="8">
        <v>52.988</v>
      </c>
      <c r="C283" s="8">
        <f t="shared" si="32"/>
        <v>53.142721538461537</v>
      </c>
      <c r="D283" s="8">
        <f t="shared" si="33"/>
        <v>55.054504897652279</v>
      </c>
      <c r="E283" s="8">
        <f t="shared" si="34"/>
        <v>51.230938179270794</v>
      </c>
      <c r="F283" s="8">
        <f t="shared" si="35"/>
        <v>54.417243777922032</v>
      </c>
      <c r="G283" s="8">
        <f t="shared" si="36"/>
        <v>51.868199299001041</v>
      </c>
      <c r="H283" s="8">
        <f t="shared" si="37"/>
        <v>53.779982658191784</v>
      </c>
      <c r="I283" s="8">
        <f t="shared" si="38"/>
        <v>52.505460418731289</v>
      </c>
      <c r="J283" s="8">
        <f t="shared" si="39"/>
        <v>55.7</v>
      </c>
      <c r="K283" s="8" t="s">
        <v>122</v>
      </c>
      <c r="L283" s="110"/>
    </row>
    <row r="284" spans="1:12" x14ac:dyDescent="0.3">
      <c r="A284" s="113">
        <v>2308</v>
      </c>
      <c r="B284" s="8">
        <v>52.674999999999997</v>
      </c>
      <c r="C284" s="8">
        <f t="shared" si="32"/>
        <v>53.142721538461537</v>
      </c>
      <c r="D284" s="8">
        <f t="shared" si="33"/>
        <v>55.054504897652279</v>
      </c>
      <c r="E284" s="8">
        <f t="shared" si="34"/>
        <v>51.230938179270794</v>
      </c>
      <c r="F284" s="8">
        <f t="shared" si="35"/>
        <v>54.417243777922032</v>
      </c>
      <c r="G284" s="8">
        <f t="shared" si="36"/>
        <v>51.868199299001041</v>
      </c>
      <c r="H284" s="8">
        <f t="shared" si="37"/>
        <v>53.779982658191784</v>
      </c>
      <c r="I284" s="8">
        <f t="shared" si="38"/>
        <v>52.505460418731289</v>
      </c>
      <c r="J284" s="8">
        <f t="shared" si="39"/>
        <v>55.7</v>
      </c>
      <c r="K284" s="8" t="s">
        <v>122</v>
      </c>
      <c r="L284" s="110"/>
    </row>
    <row r="285" spans="1:12" x14ac:dyDescent="0.3">
      <c r="A285" s="113">
        <v>2309</v>
      </c>
      <c r="B285" s="8">
        <v>52.476999999999997</v>
      </c>
      <c r="C285" s="8">
        <f t="shared" si="32"/>
        <v>53.142721538461537</v>
      </c>
      <c r="D285" s="8">
        <f t="shared" si="33"/>
        <v>55.054504897652279</v>
      </c>
      <c r="E285" s="8">
        <f t="shared" si="34"/>
        <v>51.230938179270794</v>
      </c>
      <c r="F285" s="8">
        <f t="shared" si="35"/>
        <v>54.417243777922032</v>
      </c>
      <c r="G285" s="8">
        <f t="shared" si="36"/>
        <v>51.868199299001041</v>
      </c>
      <c r="H285" s="8">
        <f t="shared" si="37"/>
        <v>53.779982658191784</v>
      </c>
      <c r="I285" s="8">
        <f t="shared" si="38"/>
        <v>52.505460418731289</v>
      </c>
      <c r="J285" s="8">
        <f t="shared" si="39"/>
        <v>55.7</v>
      </c>
      <c r="K285" s="8" t="s">
        <v>122</v>
      </c>
      <c r="L285" s="110"/>
    </row>
    <row r="286" spans="1:12" x14ac:dyDescent="0.3">
      <c r="A286" s="113">
        <v>2311</v>
      </c>
      <c r="B286" s="8">
        <v>52.860999999999997</v>
      </c>
      <c r="C286" s="8">
        <f t="shared" si="32"/>
        <v>53.142721538461537</v>
      </c>
      <c r="D286" s="8">
        <f t="shared" si="33"/>
        <v>55.054504897652279</v>
      </c>
      <c r="E286" s="8">
        <f t="shared" si="34"/>
        <v>51.230938179270794</v>
      </c>
      <c r="F286" s="8">
        <f t="shared" si="35"/>
        <v>54.417243777922032</v>
      </c>
      <c r="G286" s="8">
        <f t="shared" si="36"/>
        <v>51.868199299001041</v>
      </c>
      <c r="H286" s="8">
        <f t="shared" si="37"/>
        <v>53.779982658191784</v>
      </c>
      <c r="I286" s="8">
        <f t="shared" si="38"/>
        <v>52.505460418731289</v>
      </c>
      <c r="J286" s="8">
        <f t="shared" si="39"/>
        <v>55.7</v>
      </c>
      <c r="K286" s="8" t="s">
        <v>122</v>
      </c>
      <c r="L286" s="110"/>
    </row>
    <row r="287" spans="1:12" x14ac:dyDescent="0.3">
      <c r="A287" s="113">
        <v>2312</v>
      </c>
      <c r="B287" s="8">
        <v>53.036999999999999</v>
      </c>
      <c r="C287" s="8">
        <f t="shared" si="32"/>
        <v>53.142721538461537</v>
      </c>
      <c r="D287" s="8">
        <f t="shared" si="33"/>
        <v>55.054504897652279</v>
      </c>
      <c r="E287" s="8">
        <f t="shared" si="34"/>
        <v>51.230938179270794</v>
      </c>
      <c r="F287" s="8">
        <f t="shared" si="35"/>
        <v>54.417243777922032</v>
      </c>
      <c r="G287" s="8">
        <f t="shared" si="36"/>
        <v>51.868199299001041</v>
      </c>
      <c r="H287" s="8">
        <f t="shared" si="37"/>
        <v>53.779982658191784</v>
      </c>
      <c r="I287" s="8">
        <f t="shared" si="38"/>
        <v>52.505460418731289</v>
      </c>
      <c r="J287" s="8">
        <f t="shared" si="39"/>
        <v>55.7</v>
      </c>
      <c r="K287" s="8" t="s">
        <v>122</v>
      </c>
      <c r="L287" s="110"/>
    </row>
    <row r="288" spans="1:12" x14ac:dyDescent="0.3">
      <c r="A288" s="113">
        <v>2317</v>
      </c>
      <c r="B288" s="8">
        <v>53.433</v>
      </c>
      <c r="C288" s="8">
        <f t="shared" si="32"/>
        <v>53.142721538461537</v>
      </c>
      <c r="D288" s="8">
        <f t="shared" si="33"/>
        <v>55.054504897652279</v>
      </c>
      <c r="E288" s="8">
        <f t="shared" si="34"/>
        <v>51.230938179270794</v>
      </c>
      <c r="F288" s="8">
        <f t="shared" si="35"/>
        <v>54.417243777922032</v>
      </c>
      <c r="G288" s="8">
        <f t="shared" si="36"/>
        <v>51.868199299001041</v>
      </c>
      <c r="H288" s="8">
        <f t="shared" si="37"/>
        <v>53.779982658191784</v>
      </c>
      <c r="I288" s="8">
        <f t="shared" si="38"/>
        <v>52.505460418731289</v>
      </c>
      <c r="J288" s="8">
        <f t="shared" si="39"/>
        <v>55.7</v>
      </c>
      <c r="K288" s="8" t="s">
        <v>122</v>
      </c>
      <c r="L288" s="110"/>
    </row>
    <row r="289" spans="1:12" x14ac:dyDescent="0.3">
      <c r="A289" s="113">
        <v>2318</v>
      </c>
      <c r="B289" s="8">
        <v>53.156999999999996</v>
      </c>
      <c r="C289" s="8">
        <f t="shared" si="32"/>
        <v>53.142721538461537</v>
      </c>
      <c r="D289" s="8">
        <f t="shared" si="33"/>
        <v>55.054504897652279</v>
      </c>
      <c r="E289" s="8">
        <f t="shared" si="34"/>
        <v>51.230938179270794</v>
      </c>
      <c r="F289" s="8">
        <f t="shared" si="35"/>
        <v>54.417243777922032</v>
      </c>
      <c r="G289" s="8">
        <f t="shared" si="36"/>
        <v>51.868199299001041</v>
      </c>
      <c r="H289" s="8">
        <f t="shared" si="37"/>
        <v>53.779982658191784</v>
      </c>
      <c r="I289" s="8">
        <f t="shared" si="38"/>
        <v>52.505460418731289</v>
      </c>
      <c r="J289" s="8">
        <f t="shared" si="39"/>
        <v>55.7</v>
      </c>
      <c r="K289" s="8" t="s">
        <v>122</v>
      </c>
      <c r="L289" s="110"/>
    </row>
    <row r="290" spans="1:12" x14ac:dyDescent="0.3">
      <c r="A290" s="113">
        <v>2320</v>
      </c>
      <c r="B290" s="8">
        <v>53.051000000000002</v>
      </c>
      <c r="C290" s="8">
        <f t="shared" si="32"/>
        <v>53.142721538461537</v>
      </c>
      <c r="D290" s="8">
        <f t="shared" si="33"/>
        <v>55.054504897652279</v>
      </c>
      <c r="E290" s="8">
        <f t="shared" si="34"/>
        <v>51.230938179270794</v>
      </c>
      <c r="F290" s="8">
        <f t="shared" si="35"/>
        <v>54.417243777922032</v>
      </c>
      <c r="G290" s="8">
        <f t="shared" si="36"/>
        <v>51.868199299001041</v>
      </c>
      <c r="H290" s="8">
        <f t="shared" si="37"/>
        <v>53.779982658191784</v>
      </c>
      <c r="I290" s="8">
        <f t="shared" si="38"/>
        <v>52.505460418731289</v>
      </c>
      <c r="J290" s="8">
        <f t="shared" si="39"/>
        <v>55.7</v>
      </c>
      <c r="K290" s="8" t="s">
        <v>122</v>
      </c>
      <c r="L290" s="110"/>
    </row>
    <row r="291" spans="1:12" x14ac:dyDescent="0.3">
      <c r="A291" s="113">
        <v>2323</v>
      </c>
      <c r="B291" s="8">
        <v>52.991</v>
      </c>
      <c r="C291" s="8">
        <f t="shared" si="32"/>
        <v>53.142721538461537</v>
      </c>
      <c r="D291" s="8">
        <f t="shared" si="33"/>
        <v>55.054504897652279</v>
      </c>
      <c r="E291" s="8">
        <f t="shared" si="34"/>
        <v>51.230938179270794</v>
      </c>
      <c r="F291" s="8">
        <f t="shared" si="35"/>
        <v>54.417243777922032</v>
      </c>
      <c r="G291" s="8">
        <f t="shared" si="36"/>
        <v>51.868199299001041</v>
      </c>
      <c r="H291" s="8">
        <f t="shared" si="37"/>
        <v>53.779982658191784</v>
      </c>
      <c r="I291" s="8">
        <f t="shared" si="38"/>
        <v>52.505460418731289</v>
      </c>
      <c r="J291" s="8">
        <f t="shared" si="39"/>
        <v>55.7</v>
      </c>
      <c r="K291" s="8" t="s">
        <v>122</v>
      </c>
      <c r="L291" s="110"/>
    </row>
    <row r="292" spans="1:12" x14ac:dyDescent="0.3">
      <c r="A292" s="113">
        <v>2326</v>
      </c>
      <c r="B292" s="8">
        <v>53.078000000000003</v>
      </c>
      <c r="C292" s="8">
        <f t="shared" si="32"/>
        <v>53.142721538461537</v>
      </c>
      <c r="D292" s="8">
        <f t="shared" si="33"/>
        <v>55.054504897652279</v>
      </c>
      <c r="E292" s="8">
        <f t="shared" si="34"/>
        <v>51.230938179270794</v>
      </c>
      <c r="F292" s="8">
        <f t="shared" si="35"/>
        <v>54.417243777922032</v>
      </c>
      <c r="G292" s="8">
        <f t="shared" si="36"/>
        <v>51.868199299001041</v>
      </c>
      <c r="H292" s="8">
        <f t="shared" si="37"/>
        <v>53.779982658191784</v>
      </c>
      <c r="I292" s="8">
        <f t="shared" si="38"/>
        <v>52.505460418731289</v>
      </c>
      <c r="J292" s="8">
        <f t="shared" si="39"/>
        <v>55.7</v>
      </c>
      <c r="K292" s="8" t="s">
        <v>122</v>
      </c>
      <c r="L292" s="110"/>
    </row>
    <row r="293" spans="1:12" x14ac:dyDescent="0.3">
      <c r="A293" s="113">
        <v>2330</v>
      </c>
      <c r="B293" s="8">
        <v>53.084000000000003</v>
      </c>
      <c r="C293" s="8">
        <f t="shared" si="32"/>
        <v>53.142721538461537</v>
      </c>
      <c r="D293" s="8">
        <f t="shared" si="33"/>
        <v>55.054504897652279</v>
      </c>
      <c r="E293" s="8">
        <f t="shared" si="34"/>
        <v>51.230938179270794</v>
      </c>
      <c r="F293" s="8">
        <f t="shared" si="35"/>
        <v>54.417243777922032</v>
      </c>
      <c r="G293" s="8">
        <f t="shared" si="36"/>
        <v>51.868199299001041</v>
      </c>
      <c r="H293" s="8">
        <f t="shared" si="37"/>
        <v>53.779982658191784</v>
      </c>
      <c r="I293" s="8">
        <f t="shared" si="38"/>
        <v>52.505460418731289</v>
      </c>
      <c r="J293" s="8">
        <f t="shared" si="39"/>
        <v>55.7</v>
      </c>
      <c r="K293" s="8" t="s">
        <v>122</v>
      </c>
      <c r="L293" s="110"/>
    </row>
    <row r="294" spans="1:12" x14ac:dyDescent="0.3">
      <c r="A294" s="113">
        <v>2331</v>
      </c>
      <c r="B294" s="8">
        <v>53.192999999999998</v>
      </c>
      <c r="C294" s="8">
        <f t="shared" si="32"/>
        <v>53.142721538461537</v>
      </c>
      <c r="D294" s="8">
        <f t="shared" si="33"/>
        <v>55.054504897652279</v>
      </c>
      <c r="E294" s="8">
        <f t="shared" si="34"/>
        <v>51.230938179270794</v>
      </c>
      <c r="F294" s="8">
        <f t="shared" si="35"/>
        <v>54.417243777922032</v>
      </c>
      <c r="G294" s="8">
        <f t="shared" si="36"/>
        <v>51.868199299001041</v>
      </c>
      <c r="H294" s="8">
        <f t="shared" si="37"/>
        <v>53.779982658191784</v>
      </c>
      <c r="I294" s="8">
        <f t="shared" si="38"/>
        <v>52.505460418731289</v>
      </c>
      <c r="J294" s="8">
        <f t="shared" si="39"/>
        <v>55.7</v>
      </c>
      <c r="K294" s="8" t="s">
        <v>122</v>
      </c>
      <c r="L294" s="110"/>
    </row>
    <row r="295" spans="1:12" x14ac:dyDescent="0.3">
      <c r="A295" s="113">
        <v>2335</v>
      </c>
      <c r="B295" s="8">
        <v>52.915999999999997</v>
      </c>
      <c r="C295" s="8">
        <f t="shared" si="32"/>
        <v>53.142721538461537</v>
      </c>
      <c r="D295" s="8">
        <f t="shared" si="33"/>
        <v>55.054504897652279</v>
      </c>
      <c r="E295" s="8">
        <f t="shared" si="34"/>
        <v>51.230938179270794</v>
      </c>
      <c r="F295" s="8">
        <f t="shared" si="35"/>
        <v>54.417243777922032</v>
      </c>
      <c r="G295" s="8">
        <f t="shared" si="36"/>
        <v>51.868199299001041</v>
      </c>
      <c r="H295" s="8">
        <f t="shared" si="37"/>
        <v>53.779982658191784</v>
      </c>
      <c r="I295" s="8">
        <f t="shared" si="38"/>
        <v>52.505460418731289</v>
      </c>
      <c r="J295" s="8">
        <f t="shared" si="39"/>
        <v>55.7</v>
      </c>
      <c r="K295" s="8" t="s">
        <v>122</v>
      </c>
      <c r="L295" s="110"/>
    </row>
    <row r="296" spans="1:12" x14ac:dyDescent="0.3">
      <c r="A296" s="113">
        <v>2339</v>
      </c>
      <c r="B296" s="8">
        <v>52.945999999999998</v>
      </c>
      <c r="C296" s="8">
        <f t="shared" si="32"/>
        <v>53.142721538461537</v>
      </c>
      <c r="D296" s="8">
        <f t="shared" si="33"/>
        <v>55.054504897652279</v>
      </c>
      <c r="E296" s="8">
        <f t="shared" si="34"/>
        <v>51.230938179270794</v>
      </c>
      <c r="F296" s="8">
        <f t="shared" si="35"/>
        <v>54.417243777922032</v>
      </c>
      <c r="G296" s="8">
        <f t="shared" si="36"/>
        <v>51.868199299001041</v>
      </c>
      <c r="H296" s="8">
        <f t="shared" si="37"/>
        <v>53.779982658191784</v>
      </c>
      <c r="I296" s="8">
        <f t="shared" si="38"/>
        <v>52.505460418731289</v>
      </c>
      <c r="J296" s="8">
        <f t="shared" si="39"/>
        <v>55.7</v>
      </c>
      <c r="K296" s="8" t="s">
        <v>122</v>
      </c>
      <c r="L296" s="110"/>
    </row>
    <row r="297" spans="1:12" x14ac:dyDescent="0.3">
      <c r="A297" s="113">
        <v>2343</v>
      </c>
      <c r="B297" s="8">
        <v>53.082000000000001</v>
      </c>
      <c r="C297" s="8">
        <f t="shared" si="32"/>
        <v>53.142721538461537</v>
      </c>
      <c r="D297" s="8">
        <f t="shared" si="33"/>
        <v>55.054504897652279</v>
      </c>
      <c r="E297" s="8">
        <f t="shared" si="34"/>
        <v>51.230938179270794</v>
      </c>
      <c r="F297" s="8">
        <f t="shared" si="35"/>
        <v>54.417243777922032</v>
      </c>
      <c r="G297" s="8">
        <f t="shared" si="36"/>
        <v>51.868199299001041</v>
      </c>
      <c r="H297" s="8">
        <f t="shared" si="37"/>
        <v>53.779982658191784</v>
      </c>
      <c r="I297" s="8">
        <f t="shared" si="38"/>
        <v>52.505460418731289</v>
      </c>
      <c r="J297" s="8">
        <f t="shared" si="39"/>
        <v>55.7</v>
      </c>
      <c r="K297" s="8" t="s">
        <v>122</v>
      </c>
      <c r="L297" s="110"/>
    </row>
    <row r="298" spans="1:12" x14ac:dyDescent="0.3">
      <c r="A298" s="113">
        <v>2349</v>
      </c>
      <c r="B298" s="8">
        <v>53.024999999999999</v>
      </c>
      <c r="C298" s="8">
        <f t="shared" si="32"/>
        <v>53.142721538461537</v>
      </c>
      <c r="D298" s="8">
        <f t="shared" si="33"/>
        <v>55.054504897652279</v>
      </c>
      <c r="E298" s="8">
        <f t="shared" si="34"/>
        <v>51.230938179270794</v>
      </c>
      <c r="F298" s="8">
        <f t="shared" si="35"/>
        <v>54.417243777922032</v>
      </c>
      <c r="G298" s="8">
        <f t="shared" si="36"/>
        <v>51.868199299001041</v>
      </c>
      <c r="H298" s="8">
        <f t="shared" si="37"/>
        <v>53.779982658191784</v>
      </c>
      <c r="I298" s="8">
        <f t="shared" si="38"/>
        <v>52.505460418731289</v>
      </c>
      <c r="J298" s="8">
        <f t="shared" si="39"/>
        <v>55.7</v>
      </c>
      <c r="K298" s="8" t="s">
        <v>122</v>
      </c>
      <c r="L298" s="110"/>
    </row>
    <row r="299" spans="1:12" x14ac:dyDescent="0.3">
      <c r="A299" s="113">
        <v>2351</v>
      </c>
      <c r="B299" s="8">
        <v>52.966999999999999</v>
      </c>
      <c r="C299" s="8">
        <f t="shared" si="32"/>
        <v>53.142721538461537</v>
      </c>
      <c r="D299" s="8">
        <f t="shared" si="33"/>
        <v>55.054504897652279</v>
      </c>
      <c r="E299" s="8">
        <f t="shared" si="34"/>
        <v>51.230938179270794</v>
      </c>
      <c r="F299" s="8">
        <f t="shared" si="35"/>
        <v>54.417243777922032</v>
      </c>
      <c r="G299" s="8">
        <f t="shared" si="36"/>
        <v>51.868199299001041</v>
      </c>
      <c r="H299" s="8">
        <f t="shared" si="37"/>
        <v>53.779982658191784</v>
      </c>
      <c r="I299" s="8">
        <f t="shared" si="38"/>
        <v>52.505460418731289</v>
      </c>
      <c r="J299" s="8">
        <f t="shared" si="39"/>
        <v>55.7</v>
      </c>
      <c r="K299" s="8" t="s">
        <v>122</v>
      </c>
      <c r="L299" s="110"/>
    </row>
    <row r="300" spans="1:12" x14ac:dyDescent="0.3">
      <c r="A300" s="113">
        <v>2356</v>
      </c>
      <c r="B300" s="8">
        <v>52.963000000000001</v>
      </c>
      <c r="C300" s="8">
        <f t="shared" si="32"/>
        <v>53.142721538461537</v>
      </c>
      <c r="D300" s="8">
        <f t="shared" si="33"/>
        <v>55.054504897652279</v>
      </c>
      <c r="E300" s="8">
        <f t="shared" si="34"/>
        <v>51.230938179270794</v>
      </c>
      <c r="F300" s="8">
        <f t="shared" si="35"/>
        <v>54.417243777922032</v>
      </c>
      <c r="G300" s="8">
        <f t="shared" si="36"/>
        <v>51.868199299001041</v>
      </c>
      <c r="H300" s="8">
        <f t="shared" si="37"/>
        <v>53.779982658191784</v>
      </c>
      <c r="I300" s="8">
        <f t="shared" si="38"/>
        <v>52.505460418731289</v>
      </c>
      <c r="J300" s="8">
        <f t="shared" si="39"/>
        <v>55.7</v>
      </c>
      <c r="K300" s="8" t="s">
        <v>122</v>
      </c>
      <c r="L300" s="110"/>
    </row>
    <row r="301" spans="1:12" x14ac:dyDescent="0.3">
      <c r="A301" s="113">
        <v>2361</v>
      </c>
      <c r="B301" s="8">
        <v>52.991999999999997</v>
      </c>
      <c r="C301" s="8">
        <f t="shared" si="32"/>
        <v>53.142721538461537</v>
      </c>
      <c r="D301" s="8">
        <f t="shared" si="33"/>
        <v>55.054504897652279</v>
      </c>
      <c r="E301" s="8">
        <f t="shared" si="34"/>
        <v>51.230938179270794</v>
      </c>
      <c r="F301" s="8">
        <f t="shared" si="35"/>
        <v>54.417243777922032</v>
      </c>
      <c r="G301" s="8">
        <f t="shared" si="36"/>
        <v>51.868199299001041</v>
      </c>
      <c r="H301" s="8">
        <f t="shared" si="37"/>
        <v>53.779982658191784</v>
      </c>
      <c r="I301" s="8">
        <f t="shared" si="38"/>
        <v>52.505460418731289</v>
      </c>
      <c r="J301" s="8">
        <f t="shared" si="39"/>
        <v>55.7</v>
      </c>
      <c r="K301" s="8" t="s">
        <v>122</v>
      </c>
      <c r="L301" s="110"/>
    </row>
    <row r="302" spans="1:12" x14ac:dyDescent="0.3">
      <c r="A302" s="113">
        <v>2366</v>
      </c>
      <c r="B302" s="8">
        <v>53.064</v>
      </c>
      <c r="C302" s="8">
        <f t="shared" si="32"/>
        <v>53.142721538461537</v>
      </c>
      <c r="D302" s="8">
        <f t="shared" si="33"/>
        <v>55.054504897652279</v>
      </c>
      <c r="E302" s="8">
        <f t="shared" si="34"/>
        <v>51.230938179270794</v>
      </c>
      <c r="F302" s="8">
        <f t="shared" si="35"/>
        <v>54.417243777922032</v>
      </c>
      <c r="G302" s="8">
        <f t="shared" si="36"/>
        <v>51.868199299001041</v>
      </c>
      <c r="H302" s="8">
        <f t="shared" si="37"/>
        <v>53.779982658191784</v>
      </c>
      <c r="I302" s="8">
        <f t="shared" si="38"/>
        <v>52.505460418731289</v>
      </c>
      <c r="J302" s="8">
        <f t="shared" si="39"/>
        <v>55.7</v>
      </c>
      <c r="K302" s="8" t="s">
        <v>122</v>
      </c>
      <c r="L302" s="110"/>
    </row>
    <row r="303" spans="1:12" x14ac:dyDescent="0.3">
      <c r="A303" s="113">
        <v>2385</v>
      </c>
      <c r="B303" s="8">
        <v>53.01</v>
      </c>
      <c r="C303" s="8">
        <f t="shared" si="32"/>
        <v>53.142721538461537</v>
      </c>
      <c r="D303" s="8">
        <f t="shared" si="33"/>
        <v>55.054504897652279</v>
      </c>
      <c r="E303" s="8">
        <f t="shared" si="34"/>
        <v>51.230938179270794</v>
      </c>
      <c r="F303" s="8">
        <f t="shared" si="35"/>
        <v>54.417243777922032</v>
      </c>
      <c r="G303" s="8">
        <f t="shared" si="36"/>
        <v>51.868199299001041</v>
      </c>
      <c r="H303" s="8">
        <f t="shared" si="37"/>
        <v>53.779982658191784</v>
      </c>
      <c r="I303" s="8">
        <f t="shared" si="38"/>
        <v>52.505460418731289</v>
      </c>
      <c r="J303" s="8">
        <f t="shared" si="39"/>
        <v>55.7</v>
      </c>
      <c r="K303" s="8" t="s">
        <v>122</v>
      </c>
      <c r="L303" s="110"/>
    </row>
    <row r="304" spans="1:12" x14ac:dyDescent="0.3">
      <c r="A304" s="113">
        <v>2389</v>
      </c>
      <c r="B304" s="8">
        <v>53.116</v>
      </c>
      <c r="C304" s="8">
        <f t="shared" si="32"/>
        <v>53.142721538461537</v>
      </c>
      <c r="D304" s="8">
        <f t="shared" si="33"/>
        <v>55.054504897652279</v>
      </c>
      <c r="E304" s="8">
        <f t="shared" si="34"/>
        <v>51.230938179270794</v>
      </c>
      <c r="F304" s="8">
        <f t="shared" si="35"/>
        <v>54.417243777922032</v>
      </c>
      <c r="G304" s="8">
        <f t="shared" si="36"/>
        <v>51.868199299001041</v>
      </c>
      <c r="H304" s="8">
        <f t="shared" si="37"/>
        <v>53.779982658191784</v>
      </c>
      <c r="I304" s="8">
        <f t="shared" si="38"/>
        <v>52.505460418731289</v>
      </c>
      <c r="J304" s="8">
        <f t="shared" si="39"/>
        <v>55.7</v>
      </c>
      <c r="K304" s="8" t="s">
        <v>122</v>
      </c>
      <c r="L304" s="110"/>
    </row>
    <row r="305" spans="1:12" x14ac:dyDescent="0.3">
      <c r="A305" s="113">
        <v>2394</v>
      </c>
      <c r="B305" s="8">
        <v>52.933999999999997</v>
      </c>
      <c r="C305" s="8">
        <f t="shared" si="32"/>
        <v>53.142721538461537</v>
      </c>
      <c r="D305" s="8">
        <f t="shared" si="33"/>
        <v>55.054504897652279</v>
      </c>
      <c r="E305" s="8">
        <f t="shared" si="34"/>
        <v>51.230938179270794</v>
      </c>
      <c r="F305" s="8">
        <f t="shared" si="35"/>
        <v>54.417243777922032</v>
      </c>
      <c r="G305" s="8">
        <f t="shared" si="36"/>
        <v>51.868199299001041</v>
      </c>
      <c r="H305" s="8">
        <f t="shared" si="37"/>
        <v>53.779982658191784</v>
      </c>
      <c r="I305" s="8">
        <f t="shared" si="38"/>
        <v>52.505460418731289</v>
      </c>
      <c r="J305" s="8">
        <f t="shared" si="39"/>
        <v>55.7</v>
      </c>
      <c r="K305" s="8" t="s">
        <v>122</v>
      </c>
      <c r="L305" s="110"/>
    </row>
    <row r="306" spans="1:12" x14ac:dyDescent="0.3">
      <c r="A306" s="113">
        <v>2407</v>
      </c>
      <c r="B306" s="8">
        <v>53.213000000000001</v>
      </c>
      <c r="C306" s="8">
        <f t="shared" si="32"/>
        <v>53.142721538461537</v>
      </c>
      <c r="D306" s="8">
        <f t="shared" si="33"/>
        <v>55.054504897652279</v>
      </c>
      <c r="E306" s="8">
        <f t="shared" si="34"/>
        <v>51.230938179270794</v>
      </c>
      <c r="F306" s="8">
        <f t="shared" si="35"/>
        <v>54.417243777922032</v>
      </c>
      <c r="G306" s="8">
        <f t="shared" si="36"/>
        <v>51.868199299001041</v>
      </c>
      <c r="H306" s="8">
        <f t="shared" si="37"/>
        <v>53.779982658191784</v>
      </c>
      <c r="I306" s="8">
        <f t="shared" si="38"/>
        <v>52.505460418731289</v>
      </c>
      <c r="J306" s="8">
        <f t="shared" si="39"/>
        <v>55.7</v>
      </c>
      <c r="K306" s="8" t="s">
        <v>122</v>
      </c>
      <c r="L306" s="110"/>
    </row>
    <row r="307" spans="1:12" x14ac:dyDescent="0.3">
      <c r="A307" s="113">
        <v>2408</v>
      </c>
      <c r="B307" s="8">
        <v>53.100999999999999</v>
      </c>
      <c r="C307" s="8">
        <f t="shared" si="32"/>
        <v>53.142721538461537</v>
      </c>
      <c r="D307" s="8">
        <f t="shared" si="33"/>
        <v>55.054504897652279</v>
      </c>
      <c r="E307" s="8">
        <f t="shared" si="34"/>
        <v>51.230938179270794</v>
      </c>
      <c r="F307" s="8">
        <f t="shared" si="35"/>
        <v>54.417243777922032</v>
      </c>
      <c r="G307" s="8">
        <f t="shared" si="36"/>
        <v>51.868199299001041</v>
      </c>
      <c r="H307" s="8">
        <f t="shared" si="37"/>
        <v>53.779982658191784</v>
      </c>
      <c r="I307" s="8">
        <f t="shared" si="38"/>
        <v>52.505460418731289</v>
      </c>
      <c r="J307" s="8">
        <f t="shared" si="39"/>
        <v>55.7</v>
      </c>
      <c r="K307" s="8" t="s">
        <v>122</v>
      </c>
      <c r="L307" s="110"/>
    </row>
    <row r="308" spans="1:12" x14ac:dyDescent="0.3">
      <c r="A308" s="113">
        <v>2409</v>
      </c>
      <c r="B308" s="8">
        <v>52.844000000000001</v>
      </c>
      <c r="C308" s="8">
        <f t="shared" si="32"/>
        <v>53.142721538461537</v>
      </c>
      <c r="D308" s="8">
        <f t="shared" si="33"/>
        <v>55.054504897652279</v>
      </c>
      <c r="E308" s="8">
        <f t="shared" si="34"/>
        <v>51.230938179270794</v>
      </c>
      <c r="F308" s="8">
        <f t="shared" si="35"/>
        <v>54.417243777922032</v>
      </c>
      <c r="G308" s="8">
        <f t="shared" si="36"/>
        <v>51.868199299001041</v>
      </c>
      <c r="H308" s="8">
        <f t="shared" si="37"/>
        <v>53.779982658191784</v>
      </c>
      <c r="I308" s="8">
        <f t="shared" si="38"/>
        <v>52.505460418731289</v>
      </c>
      <c r="J308" s="8">
        <f t="shared" si="39"/>
        <v>55.7</v>
      </c>
      <c r="K308" s="8" t="s">
        <v>122</v>
      </c>
      <c r="L308" s="110"/>
    </row>
    <row r="309" spans="1:12" x14ac:dyDescent="0.3">
      <c r="A309" s="113">
        <v>2415</v>
      </c>
      <c r="B309" s="8">
        <v>52.500999999999998</v>
      </c>
      <c r="C309" s="8">
        <f t="shared" si="32"/>
        <v>53.142721538461537</v>
      </c>
      <c r="D309" s="8">
        <f t="shared" si="33"/>
        <v>55.054504897652279</v>
      </c>
      <c r="E309" s="8">
        <f t="shared" si="34"/>
        <v>51.230938179270794</v>
      </c>
      <c r="F309" s="8">
        <f t="shared" si="35"/>
        <v>54.417243777922032</v>
      </c>
      <c r="G309" s="8">
        <f t="shared" si="36"/>
        <v>51.868199299001041</v>
      </c>
      <c r="H309" s="8">
        <f t="shared" si="37"/>
        <v>53.779982658191784</v>
      </c>
      <c r="I309" s="8">
        <f t="shared" si="38"/>
        <v>52.505460418731289</v>
      </c>
      <c r="J309" s="8">
        <f t="shared" si="39"/>
        <v>55.7</v>
      </c>
      <c r="K309" s="8" t="s">
        <v>122</v>
      </c>
      <c r="L309" s="110"/>
    </row>
    <row r="310" spans="1:12" x14ac:dyDescent="0.3">
      <c r="A310" s="113">
        <v>2433</v>
      </c>
      <c r="B310" s="8">
        <v>52.636000000000003</v>
      </c>
      <c r="C310" s="8">
        <f t="shared" si="32"/>
        <v>53.142721538461537</v>
      </c>
      <c r="D310" s="8">
        <f t="shared" si="33"/>
        <v>55.054504897652279</v>
      </c>
      <c r="E310" s="8">
        <f t="shared" si="34"/>
        <v>51.230938179270794</v>
      </c>
      <c r="F310" s="8">
        <f t="shared" si="35"/>
        <v>54.417243777922032</v>
      </c>
      <c r="G310" s="8">
        <f t="shared" si="36"/>
        <v>51.868199299001041</v>
      </c>
      <c r="H310" s="8">
        <f t="shared" si="37"/>
        <v>53.779982658191784</v>
      </c>
      <c r="I310" s="8">
        <f t="shared" si="38"/>
        <v>52.505460418731289</v>
      </c>
      <c r="J310" s="8">
        <f t="shared" si="39"/>
        <v>55.7</v>
      </c>
      <c r="K310" s="8" t="s">
        <v>122</v>
      </c>
      <c r="L310" s="110"/>
    </row>
    <row r="311" spans="1:12" x14ac:dyDescent="0.3">
      <c r="A311" s="113">
        <v>2436</v>
      </c>
      <c r="B311" s="8">
        <v>53.238999999999997</v>
      </c>
      <c r="C311" s="8">
        <f t="shared" si="32"/>
        <v>53.142721538461537</v>
      </c>
      <c r="D311" s="8">
        <f t="shared" si="33"/>
        <v>55.054504897652279</v>
      </c>
      <c r="E311" s="8">
        <f t="shared" si="34"/>
        <v>51.230938179270794</v>
      </c>
      <c r="F311" s="8">
        <f t="shared" si="35"/>
        <v>54.417243777922032</v>
      </c>
      <c r="G311" s="8">
        <f t="shared" si="36"/>
        <v>51.868199299001041</v>
      </c>
      <c r="H311" s="8">
        <f t="shared" si="37"/>
        <v>53.779982658191784</v>
      </c>
      <c r="I311" s="8">
        <f t="shared" si="38"/>
        <v>52.505460418731289</v>
      </c>
      <c r="J311" s="8">
        <f t="shared" si="39"/>
        <v>55.7</v>
      </c>
      <c r="K311" s="8" t="s">
        <v>122</v>
      </c>
      <c r="L311" s="110"/>
    </row>
    <row r="312" spans="1:12" x14ac:dyDescent="0.3">
      <c r="A312" s="113">
        <v>2437</v>
      </c>
      <c r="B312" s="8">
        <v>53.018000000000001</v>
      </c>
      <c r="C312" s="8">
        <f t="shared" si="32"/>
        <v>53.142721538461537</v>
      </c>
      <c r="D312" s="8">
        <f t="shared" si="33"/>
        <v>55.054504897652279</v>
      </c>
      <c r="E312" s="8">
        <f t="shared" si="34"/>
        <v>51.230938179270794</v>
      </c>
      <c r="F312" s="8">
        <f t="shared" si="35"/>
        <v>54.417243777922032</v>
      </c>
      <c r="G312" s="8">
        <f t="shared" si="36"/>
        <v>51.868199299001041</v>
      </c>
      <c r="H312" s="8">
        <f t="shared" si="37"/>
        <v>53.779982658191784</v>
      </c>
      <c r="I312" s="8">
        <f t="shared" si="38"/>
        <v>52.505460418731289</v>
      </c>
      <c r="J312" s="8">
        <f t="shared" si="39"/>
        <v>55.7</v>
      </c>
      <c r="K312" s="8" t="s">
        <v>122</v>
      </c>
      <c r="L312" s="110"/>
    </row>
    <row r="313" spans="1:12" x14ac:dyDescent="0.3">
      <c r="A313" s="113">
        <v>2439</v>
      </c>
      <c r="B313" s="8">
        <v>52.674999999999997</v>
      </c>
      <c r="C313" s="8">
        <f t="shared" si="32"/>
        <v>53.142721538461537</v>
      </c>
      <c r="D313" s="8">
        <f t="shared" si="33"/>
        <v>55.054504897652279</v>
      </c>
      <c r="E313" s="8">
        <f t="shared" si="34"/>
        <v>51.230938179270794</v>
      </c>
      <c r="F313" s="8">
        <f t="shared" si="35"/>
        <v>54.417243777922032</v>
      </c>
      <c r="G313" s="8">
        <f t="shared" si="36"/>
        <v>51.868199299001041</v>
      </c>
      <c r="H313" s="8">
        <f t="shared" si="37"/>
        <v>53.779982658191784</v>
      </c>
      <c r="I313" s="8">
        <f t="shared" si="38"/>
        <v>52.505460418731289</v>
      </c>
      <c r="J313" s="8">
        <f t="shared" si="39"/>
        <v>55.7</v>
      </c>
      <c r="K313" s="8" t="s">
        <v>122</v>
      </c>
      <c r="L313" s="110"/>
    </row>
    <row r="314" spans="1:12" x14ac:dyDescent="0.3">
      <c r="A314" s="113">
        <v>2440</v>
      </c>
      <c r="B314" s="8">
        <v>54.061</v>
      </c>
      <c r="C314" s="8">
        <f t="shared" si="32"/>
        <v>53.142721538461537</v>
      </c>
      <c r="D314" s="8">
        <f t="shared" si="33"/>
        <v>55.054504897652279</v>
      </c>
      <c r="E314" s="8">
        <f t="shared" si="34"/>
        <v>51.230938179270794</v>
      </c>
      <c r="F314" s="8">
        <f t="shared" si="35"/>
        <v>54.417243777922032</v>
      </c>
      <c r="G314" s="8">
        <f t="shared" si="36"/>
        <v>51.868199299001041</v>
      </c>
      <c r="H314" s="8">
        <f t="shared" si="37"/>
        <v>53.779982658191784</v>
      </c>
      <c r="I314" s="8">
        <f t="shared" si="38"/>
        <v>52.505460418731289</v>
      </c>
      <c r="J314" s="8">
        <f t="shared" si="39"/>
        <v>55.7</v>
      </c>
      <c r="K314" s="8" t="s">
        <v>122</v>
      </c>
      <c r="L314" s="110"/>
    </row>
    <row r="315" spans="1:12" x14ac:dyDescent="0.3">
      <c r="A315" s="113">
        <v>2450</v>
      </c>
      <c r="B315" s="8">
        <v>52.511000000000003</v>
      </c>
      <c r="C315" s="8">
        <f t="shared" si="32"/>
        <v>53.142721538461537</v>
      </c>
      <c r="D315" s="8">
        <f t="shared" si="33"/>
        <v>55.054504897652279</v>
      </c>
      <c r="E315" s="8">
        <f t="shared" si="34"/>
        <v>51.230938179270794</v>
      </c>
      <c r="F315" s="8">
        <f t="shared" si="35"/>
        <v>54.417243777922032</v>
      </c>
      <c r="G315" s="8">
        <f t="shared" si="36"/>
        <v>51.868199299001041</v>
      </c>
      <c r="H315" s="8">
        <f t="shared" si="37"/>
        <v>53.779982658191784</v>
      </c>
      <c r="I315" s="8">
        <f t="shared" si="38"/>
        <v>52.505460418731289</v>
      </c>
      <c r="J315" s="8">
        <f t="shared" si="39"/>
        <v>55.7</v>
      </c>
      <c r="K315" s="8" t="s">
        <v>122</v>
      </c>
      <c r="L315" s="110"/>
    </row>
    <row r="316" spans="1:12" x14ac:dyDescent="0.3">
      <c r="A316" s="113">
        <v>2452</v>
      </c>
      <c r="B316" s="8">
        <v>53.331000000000003</v>
      </c>
      <c r="C316" s="8">
        <f t="shared" si="32"/>
        <v>53.142721538461537</v>
      </c>
      <c r="D316" s="8">
        <f t="shared" si="33"/>
        <v>55.054504897652279</v>
      </c>
      <c r="E316" s="8">
        <f t="shared" si="34"/>
        <v>51.230938179270794</v>
      </c>
      <c r="F316" s="8">
        <f t="shared" si="35"/>
        <v>54.417243777922032</v>
      </c>
      <c r="G316" s="8">
        <f t="shared" si="36"/>
        <v>51.868199299001041</v>
      </c>
      <c r="H316" s="8">
        <f t="shared" si="37"/>
        <v>53.779982658191784</v>
      </c>
      <c r="I316" s="8">
        <f t="shared" si="38"/>
        <v>52.505460418731289</v>
      </c>
      <c r="J316" s="8">
        <f t="shared" si="39"/>
        <v>55.7</v>
      </c>
      <c r="K316" s="8" t="s">
        <v>122</v>
      </c>
      <c r="L316" s="110"/>
    </row>
    <row r="317" spans="1:12" x14ac:dyDescent="0.3">
      <c r="A317" s="113">
        <v>2461</v>
      </c>
      <c r="B317" s="8">
        <v>53.207999999999998</v>
      </c>
      <c r="C317" s="8">
        <f t="shared" si="32"/>
        <v>53.142721538461537</v>
      </c>
      <c r="D317" s="8">
        <f t="shared" si="33"/>
        <v>55.054504897652279</v>
      </c>
      <c r="E317" s="8">
        <f t="shared" si="34"/>
        <v>51.230938179270794</v>
      </c>
      <c r="F317" s="8">
        <f t="shared" si="35"/>
        <v>54.417243777922032</v>
      </c>
      <c r="G317" s="8">
        <f t="shared" si="36"/>
        <v>51.868199299001041</v>
      </c>
      <c r="H317" s="8">
        <f t="shared" si="37"/>
        <v>53.779982658191784</v>
      </c>
      <c r="I317" s="8">
        <f t="shared" si="38"/>
        <v>52.505460418731289</v>
      </c>
      <c r="J317" s="8">
        <f t="shared" si="39"/>
        <v>55.7</v>
      </c>
      <c r="K317" s="8" t="s">
        <v>122</v>
      </c>
      <c r="L317" s="110"/>
    </row>
    <row r="318" spans="1:12" x14ac:dyDescent="0.3">
      <c r="A318" s="113">
        <v>2462</v>
      </c>
      <c r="B318" s="8">
        <v>52.798999999999999</v>
      </c>
      <c r="C318" s="8">
        <f t="shared" si="32"/>
        <v>53.142721538461537</v>
      </c>
      <c r="D318" s="8">
        <f t="shared" si="33"/>
        <v>55.054504897652279</v>
      </c>
      <c r="E318" s="8">
        <f t="shared" si="34"/>
        <v>51.230938179270794</v>
      </c>
      <c r="F318" s="8">
        <f t="shared" si="35"/>
        <v>54.417243777922032</v>
      </c>
      <c r="G318" s="8">
        <f t="shared" si="36"/>
        <v>51.868199299001041</v>
      </c>
      <c r="H318" s="8">
        <f t="shared" si="37"/>
        <v>53.779982658191784</v>
      </c>
      <c r="I318" s="8">
        <f t="shared" si="38"/>
        <v>52.505460418731289</v>
      </c>
      <c r="J318" s="8">
        <f t="shared" si="39"/>
        <v>55.7</v>
      </c>
      <c r="K318" s="8" t="s">
        <v>122</v>
      </c>
      <c r="L318" s="110"/>
    </row>
    <row r="319" spans="1:12" x14ac:dyDescent="0.3">
      <c r="A319" s="113">
        <v>2463</v>
      </c>
      <c r="B319" s="8">
        <v>52.991999999999997</v>
      </c>
      <c r="C319" s="8">
        <f t="shared" si="32"/>
        <v>53.142721538461537</v>
      </c>
      <c r="D319" s="8">
        <f t="shared" si="33"/>
        <v>55.054504897652279</v>
      </c>
      <c r="E319" s="8">
        <f t="shared" si="34"/>
        <v>51.230938179270794</v>
      </c>
      <c r="F319" s="8">
        <f t="shared" si="35"/>
        <v>54.417243777922032</v>
      </c>
      <c r="G319" s="8">
        <f t="shared" si="36"/>
        <v>51.868199299001041</v>
      </c>
      <c r="H319" s="8">
        <f t="shared" si="37"/>
        <v>53.779982658191784</v>
      </c>
      <c r="I319" s="8">
        <f t="shared" si="38"/>
        <v>52.505460418731289</v>
      </c>
      <c r="J319" s="8">
        <f t="shared" si="39"/>
        <v>55.7</v>
      </c>
      <c r="K319" s="8" t="s">
        <v>122</v>
      </c>
      <c r="L319" s="110"/>
    </row>
    <row r="320" spans="1:12" x14ac:dyDescent="0.3">
      <c r="A320" s="113">
        <v>2468</v>
      </c>
      <c r="B320" s="8">
        <v>53.015999999999998</v>
      </c>
      <c r="C320" s="8">
        <f t="shared" si="32"/>
        <v>53.142721538461537</v>
      </c>
      <c r="D320" s="8">
        <f t="shared" si="33"/>
        <v>55.054504897652279</v>
      </c>
      <c r="E320" s="8">
        <f t="shared" si="34"/>
        <v>51.230938179270794</v>
      </c>
      <c r="F320" s="8">
        <f t="shared" si="35"/>
        <v>54.417243777922032</v>
      </c>
      <c r="G320" s="8">
        <f t="shared" si="36"/>
        <v>51.868199299001041</v>
      </c>
      <c r="H320" s="8">
        <f t="shared" si="37"/>
        <v>53.779982658191784</v>
      </c>
      <c r="I320" s="8">
        <f t="shared" si="38"/>
        <v>52.505460418731289</v>
      </c>
      <c r="J320" s="8">
        <f t="shared" si="39"/>
        <v>55.7</v>
      </c>
      <c r="K320" s="8" t="s">
        <v>122</v>
      </c>
      <c r="L320" s="110"/>
    </row>
    <row r="321" spans="1:12" x14ac:dyDescent="0.3">
      <c r="A321" s="113">
        <v>2469</v>
      </c>
      <c r="B321" s="8">
        <v>52.893000000000001</v>
      </c>
      <c r="C321" s="8">
        <f t="shared" si="32"/>
        <v>53.142721538461537</v>
      </c>
      <c r="D321" s="8">
        <f t="shared" si="33"/>
        <v>55.054504897652279</v>
      </c>
      <c r="E321" s="8">
        <f t="shared" si="34"/>
        <v>51.230938179270794</v>
      </c>
      <c r="F321" s="8">
        <f t="shared" si="35"/>
        <v>54.417243777922032</v>
      </c>
      <c r="G321" s="8">
        <f t="shared" si="36"/>
        <v>51.868199299001041</v>
      </c>
      <c r="H321" s="8">
        <f t="shared" si="37"/>
        <v>53.779982658191784</v>
      </c>
      <c r="I321" s="8">
        <f t="shared" si="38"/>
        <v>52.505460418731289</v>
      </c>
      <c r="J321" s="8">
        <f t="shared" si="39"/>
        <v>55.7</v>
      </c>
      <c r="K321" s="8" t="s">
        <v>122</v>
      </c>
      <c r="L321" s="110"/>
    </row>
    <row r="322" spans="1:12" x14ac:dyDescent="0.3">
      <c r="A322" s="113">
        <v>2474</v>
      </c>
      <c r="B322" s="8">
        <v>55.155000000000001</v>
      </c>
      <c r="C322" s="8">
        <f t="shared" ref="C322:C326" si="40">$N$2</f>
        <v>53.142721538461537</v>
      </c>
      <c r="D322" s="8">
        <f t="shared" ref="D322:D326" si="41">$N$2+($N$3*3)</f>
        <v>55.054504897652279</v>
      </c>
      <c r="E322" s="8">
        <f t="shared" ref="E322:E326" si="42">$N$2-($N$3*3)</f>
        <v>51.230938179270794</v>
      </c>
      <c r="F322" s="8">
        <f t="shared" si="35"/>
        <v>54.417243777922032</v>
      </c>
      <c r="G322" s="8">
        <f t="shared" si="36"/>
        <v>51.868199299001041</v>
      </c>
      <c r="H322" s="8">
        <f t="shared" si="37"/>
        <v>53.779982658191784</v>
      </c>
      <c r="I322" s="8">
        <f t="shared" si="38"/>
        <v>52.505460418731289</v>
      </c>
      <c r="J322" s="8">
        <f t="shared" si="39"/>
        <v>55.7</v>
      </c>
      <c r="K322" s="8" t="s">
        <v>122</v>
      </c>
      <c r="L322" s="110"/>
    </row>
    <row r="323" spans="1:12" x14ac:dyDescent="0.3">
      <c r="A323" s="113">
        <v>2484</v>
      </c>
      <c r="B323" s="8">
        <v>52.808</v>
      </c>
      <c r="C323" s="8">
        <f t="shared" si="40"/>
        <v>53.142721538461537</v>
      </c>
      <c r="D323" s="8">
        <f t="shared" si="41"/>
        <v>55.054504897652279</v>
      </c>
      <c r="E323" s="8">
        <f t="shared" si="42"/>
        <v>51.230938179270794</v>
      </c>
      <c r="F323" s="8">
        <f t="shared" ref="F323:F326" si="43">$N$2+($N$3*2)</f>
        <v>54.417243777922032</v>
      </c>
      <c r="G323" s="8">
        <f t="shared" ref="G323:G326" si="44">$N$2-($N$3*2)</f>
        <v>51.868199299001041</v>
      </c>
      <c r="H323" s="8">
        <f t="shared" ref="H323:H326" si="45">$N$2+($N$3*1)</f>
        <v>53.779982658191784</v>
      </c>
      <c r="I323" s="8">
        <f t="shared" ref="I323:I326" si="46">$N$2-($N$3*1)</f>
        <v>52.505460418731289</v>
      </c>
      <c r="J323" s="8">
        <f t="shared" ref="J323:J326" si="47">$N$26</f>
        <v>55.7</v>
      </c>
      <c r="K323" s="8" t="s">
        <v>122</v>
      </c>
      <c r="L323" s="110"/>
    </row>
    <row r="324" spans="1:12" x14ac:dyDescent="0.3">
      <c r="A324" s="113">
        <v>2487</v>
      </c>
      <c r="B324" s="8">
        <v>53.31</v>
      </c>
      <c r="C324" s="8">
        <f t="shared" si="40"/>
        <v>53.142721538461537</v>
      </c>
      <c r="D324" s="8">
        <f t="shared" si="41"/>
        <v>55.054504897652279</v>
      </c>
      <c r="E324" s="8">
        <f t="shared" si="42"/>
        <v>51.230938179270794</v>
      </c>
      <c r="F324" s="8">
        <f t="shared" si="43"/>
        <v>54.417243777922032</v>
      </c>
      <c r="G324" s="8">
        <f t="shared" si="44"/>
        <v>51.868199299001041</v>
      </c>
      <c r="H324" s="8">
        <f t="shared" si="45"/>
        <v>53.779982658191784</v>
      </c>
      <c r="I324" s="8">
        <f t="shared" si="46"/>
        <v>52.505460418731289</v>
      </c>
      <c r="J324" s="8">
        <f t="shared" si="47"/>
        <v>55.7</v>
      </c>
      <c r="K324" s="8" t="s">
        <v>122</v>
      </c>
      <c r="L324" s="110"/>
    </row>
    <row r="325" spans="1:12" x14ac:dyDescent="0.3">
      <c r="A325" s="113">
        <v>2494</v>
      </c>
      <c r="B325" s="8">
        <v>52.929000000000002</v>
      </c>
      <c r="C325" s="8">
        <f t="shared" si="40"/>
        <v>53.142721538461537</v>
      </c>
      <c r="D325" s="8">
        <f t="shared" si="41"/>
        <v>55.054504897652279</v>
      </c>
      <c r="E325" s="8">
        <f t="shared" si="42"/>
        <v>51.230938179270794</v>
      </c>
      <c r="F325" s="8">
        <f t="shared" si="43"/>
        <v>54.417243777922032</v>
      </c>
      <c r="G325" s="8">
        <f t="shared" si="44"/>
        <v>51.868199299001041</v>
      </c>
      <c r="H325" s="8">
        <f t="shared" si="45"/>
        <v>53.779982658191784</v>
      </c>
      <c r="I325" s="8">
        <f t="shared" si="46"/>
        <v>52.505460418731289</v>
      </c>
      <c r="J325" s="8">
        <f t="shared" si="47"/>
        <v>55.7</v>
      </c>
      <c r="K325" s="8" t="s">
        <v>122</v>
      </c>
      <c r="L325" s="110"/>
    </row>
    <row r="326" spans="1:12" ht="15" thickBot="1" x14ac:dyDescent="0.35">
      <c r="A326" s="146">
        <v>2496</v>
      </c>
      <c r="B326" s="152">
        <v>54.216999999999999</v>
      </c>
      <c r="C326" s="152">
        <f t="shared" si="40"/>
        <v>53.142721538461537</v>
      </c>
      <c r="D326" s="152">
        <f t="shared" si="41"/>
        <v>55.054504897652279</v>
      </c>
      <c r="E326" s="152">
        <f t="shared" si="42"/>
        <v>51.230938179270794</v>
      </c>
      <c r="F326" s="152">
        <f t="shared" si="43"/>
        <v>54.417243777922032</v>
      </c>
      <c r="G326" s="152">
        <f t="shared" si="44"/>
        <v>51.868199299001041</v>
      </c>
      <c r="H326" s="152">
        <f t="shared" si="45"/>
        <v>53.779982658191784</v>
      </c>
      <c r="I326" s="152">
        <f t="shared" si="46"/>
        <v>52.505460418731289</v>
      </c>
      <c r="J326" s="152">
        <f t="shared" si="47"/>
        <v>55.7</v>
      </c>
      <c r="K326" s="152" t="s">
        <v>122</v>
      </c>
      <c r="L326" s="111"/>
    </row>
  </sheetData>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D0207-8F7F-4F85-B70F-851531A7D3B2}">
  <dimension ref="A1:U80"/>
  <sheetViews>
    <sheetView showGridLines="0" zoomScale="78" zoomScaleNormal="78" workbookViewId="0">
      <selection activeCell="U49" sqref="U49"/>
    </sheetView>
  </sheetViews>
  <sheetFormatPr defaultColWidth="8.77734375" defaultRowHeight="14.4" x14ac:dyDescent="0.3"/>
  <cols>
    <col min="10" max="10" width="8.77734375" customWidth="1"/>
    <col min="13" max="13" width="10.44140625" bestFit="1" customWidth="1"/>
    <col min="17" max="17" width="9.44140625" bestFit="1" customWidth="1"/>
  </cols>
  <sheetData>
    <row r="1" spans="1:15" ht="15" thickBot="1" x14ac:dyDescent="0.35">
      <c r="A1" s="154" t="s">
        <v>142</v>
      </c>
      <c r="B1" s="155" t="s">
        <v>113</v>
      </c>
      <c r="C1" s="155" t="s">
        <v>114</v>
      </c>
      <c r="D1" s="155" t="s">
        <v>115</v>
      </c>
      <c r="E1" s="155" t="s">
        <v>135</v>
      </c>
      <c r="F1" s="155" t="s">
        <v>117</v>
      </c>
      <c r="G1" s="155" t="s">
        <v>118</v>
      </c>
      <c r="H1" s="155" t="s">
        <v>119</v>
      </c>
      <c r="I1" s="155" t="s">
        <v>120</v>
      </c>
      <c r="J1" s="155" t="s">
        <v>72</v>
      </c>
      <c r="K1" s="155" t="s">
        <v>121</v>
      </c>
      <c r="L1" s="156" t="s">
        <v>49</v>
      </c>
    </row>
    <row r="2" spans="1:15" x14ac:dyDescent="0.3">
      <c r="A2" s="113">
        <v>2</v>
      </c>
      <c r="B2" s="8">
        <v>52.92</v>
      </c>
      <c r="C2" s="8">
        <f t="shared" ref="C2:C63" si="0">$N$2</f>
        <v>53.142721538461537</v>
      </c>
      <c r="D2" s="8">
        <f>$N$2+($N$3*3)</f>
        <v>55.054504897652279</v>
      </c>
      <c r="E2" s="8">
        <f>$N$2-($N$3*3)</f>
        <v>51.230938179270794</v>
      </c>
      <c r="F2" s="8">
        <f>$N$2+($N$3*2)</f>
        <v>54.417243777922032</v>
      </c>
      <c r="G2" s="8">
        <f>$N$2-($N$3*2)</f>
        <v>51.868199299001041</v>
      </c>
      <c r="H2" s="8">
        <f>$N$2+($N$3*1)</f>
        <v>53.779982658191784</v>
      </c>
      <c r="I2" s="8">
        <f>$N$2-($N$3*1)</f>
        <v>52.505460418731289</v>
      </c>
      <c r="J2" s="8">
        <f>$N$26</f>
        <v>55.7</v>
      </c>
      <c r="K2" s="8" t="s">
        <v>122</v>
      </c>
      <c r="L2" s="110"/>
      <c r="M2" s="83" t="s">
        <v>2</v>
      </c>
      <c r="N2" s="76">
        <v>53.142721538461537</v>
      </c>
    </row>
    <row r="3" spans="1:15" x14ac:dyDescent="0.3">
      <c r="A3" s="113">
        <v>3</v>
      </c>
      <c r="B3" s="8">
        <v>55.08</v>
      </c>
      <c r="C3" s="8">
        <f t="shared" si="0"/>
        <v>53.142721538461537</v>
      </c>
      <c r="D3" s="8">
        <f t="shared" ref="D3:D63" si="1">$N$2+($N$3*3)</f>
        <v>55.054504897652279</v>
      </c>
      <c r="E3" s="8">
        <f t="shared" ref="E3:E63" si="2">$N$2-($N$3*3)</f>
        <v>51.230938179270794</v>
      </c>
      <c r="F3" s="8">
        <f t="shared" ref="F3:F63" si="3">$N$2+($N$3*2)</f>
        <v>54.417243777922032</v>
      </c>
      <c r="G3" s="8">
        <f t="shared" ref="G3:G63" si="4">$N$2-($N$3*2)</f>
        <v>51.868199299001041</v>
      </c>
      <c r="H3" s="8">
        <f t="shared" ref="H3:H63" si="5">$N$2+($N$3*1)</f>
        <v>53.779982658191784</v>
      </c>
      <c r="I3" s="8">
        <f t="shared" ref="I3:I63" si="6">$N$2-($N$3*1)</f>
        <v>52.505460418731289</v>
      </c>
      <c r="J3" s="8">
        <f t="shared" ref="J3:J63" si="7">$N$26</f>
        <v>55.7</v>
      </c>
      <c r="K3" s="8" t="s">
        <v>122</v>
      </c>
      <c r="L3" s="110"/>
      <c r="M3" s="84" t="s">
        <v>123</v>
      </c>
      <c r="N3" s="58">
        <v>0.63726111973024691</v>
      </c>
    </row>
    <row r="4" spans="1:15" x14ac:dyDescent="0.3">
      <c r="A4" s="113">
        <v>12</v>
      </c>
      <c r="B4" s="8">
        <v>52.911999999999999</v>
      </c>
      <c r="C4" s="8">
        <f t="shared" si="0"/>
        <v>53.142721538461537</v>
      </c>
      <c r="D4" s="8">
        <f t="shared" si="1"/>
        <v>55.054504897652279</v>
      </c>
      <c r="E4" s="8">
        <f t="shared" si="2"/>
        <v>51.230938179270794</v>
      </c>
      <c r="F4" s="8">
        <f t="shared" si="3"/>
        <v>54.417243777922032</v>
      </c>
      <c r="G4" s="8">
        <f t="shared" si="4"/>
        <v>51.868199299001041</v>
      </c>
      <c r="H4" s="8">
        <f t="shared" si="5"/>
        <v>53.779982658191784</v>
      </c>
      <c r="I4" s="8">
        <f t="shared" si="6"/>
        <v>52.505460418731289</v>
      </c>
      <c r="J4" s="8">
        <f t="shared" si="7"/>
        <v>55.7</v>
      </c>
      <c r="K4" s="8" t="s">
        <v>122</v>
      </c>
      <c r="L4" s="110"/>
      <c r="M4" s="84" t="s">
        <v>55</v>
      </c>
      <c r="N4" s="58">
        <v>52.420999999999999</v>
      </c>
    </row>
    <row r="5" spans="1:15" x14ac:dyDescent="0.3">
      <c r="A5" s="113">
        <v>15</v>
      </c>
      <c r="B5" s="8">
        <v>57.207000000000001</v>
      </c>
      <c r="C5" s="8">
        <f t="shared" si="0"/>
        <v>53.142721538461537</v>
      </c>
      <c r="D5" s="8">
        <f t="shared" si="1"/>
        <v>55.054504897652279</v>
      </c>
      <c r="E5" s="8">
        <f t="shared" si="2"/>
        <v>51.230938179270794</v>
      </c>
      <c r="F5" s="8">
        <f t="shared" si="3"/>
        <v>54.417243777922032</v>
      </c>
      <c r="G5" s="8">
        <f t="shared" si="4"/>
        <v>51.868199299001041</v>
      </c>
      <c r="H5" s="8">
        <f t="shared" si="5"/>
        <v>53.779982658191784</v>
      </c>
      <c r="I5" s="8">
        <f t="shared" si="6"/>
        <v>52.505460418731289</v>
      </c>
      <c r="J5" s="8">
        <f t="shared" si="7"/>
        <v>55.7</v>
      </c>
      <c r="K5" s="8" t="s">
        <v>49</v>
      </c>
      <c r="L5" s="110"/>
      <c r="M5" s="84" t="s">
        <v>56</v>
      </c>
      <c r="N5" s="58">
        <v>57.402999999999999</v>
      </c>
    </row>
    <row r="6" spans="1:15" x14ac:dyDescent="0.3">
      <c r="A6" s="113">
        <v>22</v>
      </c>
      <c r="B6" s="8">
        <v>55.127000000000002</v>
      </c>
      <c r="C6" s="8">
        <f t="shared" si="0"/>
        <v>53.142721538461537</v>
      </c>
      <c r="D6" s="8">
        <f t="shared" si="1"/>
        <v>55.054504897652279</v>
      </c>
      <c r="E6" s="8">
        <f t="shared" si="2"/>
        <v>51.230938179270794</v>
      </c>
      <c r="F6" s="8">
        <f t="shared" si="3"/>
        <v>54.417243777922032</v>
      </c>
      <c r="G6" s="8">
        <f t="shared" si="4"/>
        <v>51.868199299001041</v>
      </c>
      <c r="H6" s="8">
        <f t="shared" si="5"/>
        <v>53.779982658191784</v>
      </c>
      <c r="I6" s="8">
        <f t="shared" si="6"/>
        <v>52.505460418731289</v>
      </c>
      <c r="J6" s="8">
        <f t="shared" si="7"/>
        <v>55.7</v>
      </c>
      <c r="K6" s="8" t="s">
        <v>122</v>
      </c>
      <c r="L6" s="110"/>
      <c r="M6" s="84" t="s">
        <v>57</v>
      </c>
      <c r="N6" s="58">
        <v>4.9819999999999993</v>
      </c>
    </row>
    <row r="7" spans="1:15" ht="15" thickBot="1" x14ac:dyDescent="0.35">
      <c r="A7" s="113">
        <v>40</v>
      </c>
      <c r="B7" s="8">
        <v>55.134</v>
      </c>
      <c r="C7" s="8">
        <f t="shared" si="0"/>
        <v>53.142721538461537</v>
      </c>
      <c r="D7" s="8">
        <f t="shared" si="1"/>
        <v>55.054504897652279</v>
      </c>
      <c r="E7" s="8">
        <f t="shared" si="2"/>
        <v>51.230938179270794</v>
      </c>
      <c r="F7" s="8">
        <f t="shared" si="3"/>
        <v>54.417243777922032</v>
      </c>
      <c r="G7" s="8">
        <f t="shared" si="4"/>
        <v>51.868199299001041</v>
      </c>
      <c r="H7" s="8">
        <f t="shared" si="5"/>
        <v>53.779982658191784</v>
      </c>
      <c r="I7" s="8">
        <f t="shared" si="6"/>
        <v>52.505460418731289</v>
      </c>
      <c r="J7" s="8">
        <f t="shared" si="7"/>
        <v>55.7</v>
      </c>
      <c r="K7" s="8" t="s">
        <v>122</v>
      </c>
      <c r="L7" s="110"/>
      <c r="M7" s="85" t="s">
        <v>58</v>
      </c>
      <c r="N7" s="61">
        <f>COUNT(B2:B1048576)</f>
        <v>62</v>
      </c>
    </row>
    <row r="8" spans="1:15" x14ac:dyDescent="0.3">
      <c r="A8" s="113">
        <v>44</v>
      </c>
      <c r="B8" s="8">
        <v>52.668999999999997</v>
      </c>
      <c r="C8" s="8">
        <f t="shared" si="0"/>
        <v>53.142721538461537</v>
      </c>
      <c r="D8" s="8">
        <f t="shared" si="1"/>
        <v>55.054504897652279</v>
      </c>
      <c r="E8" s="8">
        <f t="shared" si="2"/>
        <v>51.230938179270794</v>
      </c>
      <c r="F8" s="8">
        <f t="shared" si="3"/>
        <v>54.417243777922032</v>
      </c>
      <c r="G8" s="8">
        <f t="shared" si="4"/>
        <v>51.868199299001041</v>
      </c>
      <c r="H8" s="8">
        <f t="shared" si="5"/>
        <v>53.779982658191784</v>
      </c>
      <c r="I8" s="8">
        <f t="shared" si="6"/>
        <v>52.505460418731289</v>
      </c>
      <c r="J8" s="8">
        <f t="shared" si="7"/>
        <v>55.7</v>
      </c>
      <c r="K8" s="8" t="s">
        <v>122</v>
      </c>
      <c r="L8" s="110"/>
    </row>
    <row r="9" spans="1:15" x14ac:dyDescent="0.3">
      <c r="A9" s="113">
        <v>46</v>
      </c>
      <c r="B9" s="8">
        <v>57.287999999999997</v>
      </c>
      <c r="C9" s="8">
        <f t="shared" si="0"/>
        <v>53.142721538461537</v>
      </c>
      <c r="D9" s="8">
        <f t="shared" si="1"/>
        <v>55.054504897652279</v>
      </c>
      <c r="E9" s="8">
        <f t="shared" si="2"/>
        <v>51.230938179270794</v>
      </c>
      <c r="F9" s="8">
        <f t="shared" si="3"/>
        <v>54.417243777922032</v>
      </c>
      <c r="G9" s="8">
        <f t="shared" si="4"/>
        <v>51.868199299001041</v>
      </c>
      <c r="H9" s="8">
        <f t="shared" si="5"/>
        <v>53.779982658191784</v>
      </c>
      <c r="I9" s="8">
        <f t="shared" si="6"/>
        <v>52.505460418731289</v>
      </c>
      <c r="J9" s="8">
        <f t="shared" si="7"/>
        <v>55.7</v>
      </c>
      <c r="K9" s="8" t="s">
        <v>49</v>
      </c>
      <c r="L9" s="110"/>
      <c r="M9" s="153" t="s">
        <v>124</v>
      </c>
      <c r="N9" s="153">
        <f>N3</f>
        <v>0.63726111973024691</v>
      </c>
      <c r="O9" s="153">
        <f>N9*-1</f>
        <v>-0.63726111973024691</v>
      </c>
    </row>
    <row r="10" spans="1:15" x14ac:dyDescent="0.3">
      <c r="A10" s="113">
        <v>49</v>
      </c>
      <c r="B10" s="8">
        <v>52.920999999999999</v>
      </c>
      <c r="C10" s="8">
        <f t="shared" si="0"/>
        <v>53.142721538461537</v>
      </c>
      <c r="D10" s="8">
        <f t="shared" si="1"/>
        <v>55.054504897652279</v>
      </c>
      <c r="E10" s="8">
        <f t="shared" si="2"/>
        <v>51.230938179270794</v>
      </c>
      <c r="F10" s="8">
        <f t="shared" si="3"/>
        <v>54.417243777922032</v>
      </c>
      <c r="G10" s="8">
        <f t="shared" si="4"/>
        <v>51.868199299001041</v>
      </c>
      <c r="H10" s="8">
        <f t="shared" si="5"/>
        <v>53.779982658191784</v>
      </c>
      <c r="I10" s="8">
        <f t="shared" si="6"/>
        <v>52.505460418731289</v>
      </c>
      <c r="J10" s="8">
        <f t="shared" si="7"/>
        <v>55.7</v>
      </c>
      <c r="K10" s="8" t="s">
        <v>122</v>
      </c>
      <c r="L10" s="110"/>
      <c r="M10" s="153" t="s">
        <v>125</v>
      </c>
      <c r="N10" s="153">
        <f>N3*2</f>
        <v>1.2745222394604938</v>
      </c>
      <c r="O10" s="153">
        <f>N10*-1</f>
        <v>-1.2745222394604938</v>
      </c>
    </row>
    <row r="11" spans="1:15" x14ac:dyDescent="0.3">
      <c r="A11" s="113">
        <v>55</v>
      </c>
      <c r="B11" s="8">
        <v>52.82</v>
      </c>
      <c r="C11" s="8">
        <f t="shared" si="0"/>
        <v>53.142721538461537</v>
      </c>
      <c r="D11" s="8">
        <f t="shared" si="1"/>
        <v>55.054504897652279</v>
      </c>
      <c r="E11" s="8">
        <f t="shared" si="2"/>
        <v>51.230938179270794</v>
      </c>
      <c r="F11" s="8">
        <f t="shared" si="3"/>
        <v>54.417243777922032</v>
      </c>
      <c r="G11" s="8">
        <f t="shared" si="4"/>
        <v>51.868199299001041</v>
      </c>
      <c r="H11" s="8">
        <f t="shared" si="5"/>
        <v>53.779982658191784</v>
      </c>
      <c r="I11" s="8">
        <f t="shared" si="6"/>
        <v>52.505460418731289</v>
      </c>
      <c r="J11" s="8">
        <f t="shared" si="7"/>
        <v>55.7</v>
      </c>
      <c r="K11" s="8" t="s">
        <v>122</v>
      </c>
      <c r="L11" s="110"/>
      <c r="M11" s="153" t="s">
        <v>126</v>
      </c>
      <c r="N11" s="153">
        <f>N3*3</f>
        <v>1.9117833591907407</v>
      </c>
      <c r="O11" s="153">
        <f>N11*-1</f>
        <v>-1.9117833591907407</v>
      </c>
    </row>
    <row r="12" spans="1:15" x14ac:dyDescent="0.3">
      <c r="A12" s="113">
        <v>56</v>
      </c>
      <c r="B12" s="8">
        <v>55.037999999999997</v>
      </c>
      <c r="C12" s="8">
        <f t="shared" si="0"/>
        <v>53.142721538461537</v>
      </c>
      <c r="D12" s="8">
        <f t="shared" si="1"/>
        <v>55.054504897652279</v>
      </c>
      <c r="E12" s="8">
        <f t="shared" si="2"/>
        <v>51.230938179270794</v>
      </c>
      <c r="F12" s="8">
        <f t="shared" si="3"/>
        <v>54.417243777922032</v>
      </c>
      <c r="G12" s="8">
        <f t="shared" si="4"/>
        <v>51.868199299001041</v>
      </c>
      <c r="H12" s="8">
        <f t="shared" si="5"/>
        <v>53.779982658191784</v>
      </c>
      <c r="I12" s="8">
        <f t="shared" si="6"/>
        <v>52.505460418731289</v>
      </c>
      <c r="J12" s="8">
        <f t="shared" si="7"/>
        <v>55.7</v>
      </c>
      <c r="K12" s="8" t="s">
        <v>122</v>
      </c>
      <c r="L12" s="110"/>
      <c r="M12" s="153"/>
      <c r="N12" s="153"/>
      <c r="O12" s="153"/>
    </row>
    <row r="13" spans="1:15" x14ac:dyDescent="0.3">
      <c r="A13" s="113">
        <v>68</v>
      </c>
      <c r="B13" s="8">
        <v>52.945999999999998</v>
      </c>
      <c r="C13" s="8">
        <f t="shared" si="0"/>
        <v>53.142721538461537</v>
      </c>
      <c r="D13" s="8">
        <f t="shared" si="1"/>
        <v>55.054504897652279</v>
      </c>
      <c r="E13" s="8">
        <f t="shared" si="2"/>
        <v>51.230938179270794</v>
      </c>
      <c r="F13" s="8">
        <f t="shared" si="3"/>
        <v>54.417243777922032</v>
      </c>
      <c r="G13" s="8">
        <f t="shared" si="4"/>
        <v>51.868199299001041</v>
      </c>
      <c r="H13" s="8">
        <f t="shared" si="5"/>
        <v>53.779982658191784</v>
      </c>
      <c r="I13" s="8">
        <f t="shared" si="6"/>
        <v>52.505460418731289</v>
      </c>
      <c r="J13" s="8">
        <f t="shared" si="7"/>
        <v>55.7</v>
      </c>
      <c r="K13" s="8" t="s">
        <v>122</v>
      </c>
      <c r="L13" s="110"/>
      <c r="M13" s="153"/>
      <c r="N13" s="153"/>
      <c r="O13" s="153"/>
    </row>
    <row r="14" spans="1:15" x14ac:dyDescent="0.3">
      <c r="A14" s="113">
        <v>70</v>
      </c>
      <c r="B14" s="8">
        <v>52.817</v>
      </c>
      <c r="C14" s="8">
        <f t="shared" si="0"/>
        <v>53.142721538461537</v>
      </c>
      <c r="D14" s="8">
        <f t="shared" si="1"/>
        <v>55.054504897652279</v>
      </c>
      <c r="E14" s="8">
        <f t="shared" si="2"/>
        <v>51.230938179270794</v>
      </c>
      <c r="F14" s="8">
        <f t="shared" si="3"/>
        <v>54.417243777922032</v>
      </c>
      <c r="G14" s="8">
        <f t="shared" si="4"/>
        <v>51.868199299001041</v>
      </c>
      <c r="H14" s="8">
        <f t="shared" si="5"/>
        <v>53.779982658191784</v>
      </c>
      <c r="I14" s="8">
        <f t="shared" si="6"/>
        <v>52.505460418731289</v>
      </c>
      <c r="J14" s="8">
        <f t="shared" si="7"/>
        <v>55.7</v>
      </c>
      <c r="K14" s="8" t="s">
        <v>122</v>
      </c>
      <c r="L14" s="110"/>
      <c r="M14" s="153"/>
      <c r="N14" s="153"/>
      <c r="O14" s="153"/>
    </row>
    <row r="15" spans="1:15" x14ac:dyDescent="0.3">
      <c r="A15" s="113">
        <v>73</v>
      </c>
      <c r="B15" s="8">
        <v>55.058</v>
      </c>
      <c r="C15" s="8">
        <f t="shared" si="0"/>
        <v>53.142721538461537</v>
      </c>
      <c r="D15" s="8">
        <f t="shared" si="1"/>
        <v>55.054504897652279</v>
      </c>
      <c r="E15" s="8">
        <f t="shared" si="2"/>
        <v>51.230938179270794</v>
      </c>
      <c r="F15" s="8">
        <f t="shared" si="3"/>
        <v>54.417243777922032</v>
      </c>
      <c r="G15" s="8">
        <f t="shared" si="4"/>
        <v>51.868199299001041</v>
      </c>
      <c r="H15" s="8">
        <f t="shared" si="5"/>
        <v>53.779982658191784</v>
      </c>
      <c r="I15" s="8">
        <f t="shared" si="6"/>
        <v>52.505460418731289</v>
      </c>
      <c r="J15" s="8">
        <f t="shared" si="7"/>
        <v>55.7</v>
      </c>
      <c r="K15" s="8" t="s">
        <v>122</v>
      </c>
      <c r="L15" s="110"/>
      <c r="M15" s="153" t="s">
        <v>127</v>
      </c>
      <c r="N15" s="153">
        <f>N18+N11</f>
        <v>55.054504897652279</v>
      </c>
      <c r="O15" s="153"/>
    </row>
    <row r="16" spans="1:15" x14ac:dyDescent="0.3">
      <c r="A16" s="113">
        <v>77</v>
      </c>
      <c r="B16" s="8">
        <v>57.191000000000003</v>
      </c>
      <c r="C16" s="8">
        <f t="shared" si="0"/>
        <v>53.142721538461537</v>
      </c>
      <c r="D16" s="8">
        <f t="shared" si="1"/>
        <v>55.054504897652279</v>
      </c>
      <c r="E16" s="8">
        <f t="shared" si="2"/>
        <v>51.230938179270794</v>
      </c>
      <c r="F16" s="8">
        <f t="shared" si="3"/>
        <v>54.417243777922032</v>
      </c>
      <c r="G16" s="8">
        <f t="shared" si="4"/>
        <v>51.868199299001041</v>
      </c>
      <c r="H16" s="8">
        <f t="shared" si="5"/>
        <v>53.779982658191784</v>
      </c>
      <c r="I16" s="8">
        <f t="shared" si="6"/>
        <v>52.505460418731289</v>
      </c>
      <c r="J16" s="8">
        <f t="shared" si="7"/>
        <v>55.7</v>
      </c>
      <c r="K16" s="8" t="s">
        <v>49</v>
      </c>
      <c r="L16" s="110"/>
      <c r="M16" s="153" t="s">
        <v>128</v>
      </c>
      <c r="N16" s="153">
        <f>N18+N10</f>
        <v>54.417243777922032</v>
      </c>
      <c r="O16" s="153"/>
    </row>
    <row r="17" spans="1:17" x14ac:dyDescent="0.3">
      <c r="A17" s="113">
        <v>84</v>
      </c>
      <c r="B17" s="8">
        <v>55.052999999999997</v>
      </c>
      <c r="C17" s="8">
        <f t="shared" si="0"/>
        <v>53.142721538461537</v>
      </c>
      <c r="D17" s="8">
        <f t="shared" si="1"/>
        <v>55.054504897652279</v>
      </c>
      <c r="E17" s="8">
        <f t="shared" si="2"/>
        <v>51.230938179270794</v>
      </c>
      <c r="F17" s="8">
        <f t="shared" si="3"/>
        <v>54.417243777922032</v>
      </c>
      <c r="G17" s="8">
        <f t="shared" si="4"/>
        <v>51.868199299001041</v>
      </c>
      <c r="H17" s="8">
        <f t="shared" si="5"/>
        <v>53.779982658191784</v>
      </c>
      <c r="I17" s="8">
        <f t="shared" si="6"/>
        <v>52.505460418731289</v>
      </c>
      <c r="J17" s="8">
        <f t="shared" si="7"/>
        <v>55.7</v>
      </c>
      <c r="K17" s="8" t="s">
        <v>122</v>
      </c>
      <c r="L17" s="110"/>
      <c r="M17" s="153" t="s">
        <v>129</v>
      </c>
      <c r="N17" s="153">
        <f>N18+N9</f>
        <v>53.779982658191784</v>
      </c>
      <c r="O17" s="153"/>
    </row>
    <row r="18" spans="1:17" x14ac:dyDescent="0.3">
      <c r="A18" s="113">
        <v>85</v>
      </c>
      <c r="B18" s="8">
        <v>57.402999999999999</v>
      </c>
      <c r="C18" s="8">
        <f t="shared" si="0"/>
        <v>53.142721538461537</v>
      </c>
      <c r="D18" s="8">
        <f t="shared" si="1"/>
        <v>55.054504897652279</v>
      </c>
      <c r="E18" s="8">
        <f t="shared" si="2"/>
        <v>51.230938179270794</v>
      </c>
      <c r="F18" s="8">
        <f t="shared" si="3"/>
        <v>54.417243777922032</v>
      </c>
      <c r="G18" s="8">
        <f t="shared" si="4"/>
        <v>51.868199299001041</v>
      </c>
      <c r="H18" s="8">
        <f t="shared" si="5"/>
        <v>53.779982658191784</v>
      </c>
      <c r="I18" s="8">
        <f t="shared" si="6"/>
        <v>52.505460418731289</v>
      </c>
      <c r="J18" s="8">
        <f t="shared" si="7"/>
        <v>55.7</v>
      </c>
      <c r="K18" s="8" t="s">
        <v>49</v>
      </c>
      <c r="L18" s="110"/>
      <c r="M18" s="153" t="s">
        <v>2</v>
      </c>
      <c r="N18" s="153">
        <f>N2</f>
        <v>53.142721538461537</v>
      </c>
      <c r="O18" s="153"/>
    </row>
    <row r="19" spans="1:17" x14ac:dyDescent="0.3">
      <c r="A19" s="113">
        <v>86</v>
      </c>
      <c r="B19" s="8">
        <v>55.061</v>
      </c>
      <c r="C19" s="8">
        <f t="shared" si="0"/>
        <v>53.142721538461537</v>
      </c>
      <c r="D19" s="8">
        <f t="shared" si="1"/>
        <v>55.054504897652279</v>
      </c>
      <c r="E19" s="8">
        <f t="shared" si="2"/>
        <v>51.230938179270794</v>
      </c>
      <c r="F19" s="8">
        <f t="shared" si="3"/>
        <v>54.417243777922032</v>
      </c>
      <c r="G19" s="8">
        <f t="shared" si="4"/>
        <v>51.868199299001041</v>
      </c>
      <c r="H19" s="8">
        <f t="shared" si="5"/>
        <v>53.779982658191784</v>
      </c>
      <c r="I19" s="8">
        <f t="shared" si="6"/>
        <v>52.505460418731289</v>
      </c>
      <c r="J19" s="8">
        <f t="shared" si="7"/>
        <v>55.7</v>
      </c>
      <c r="K19" s="8" t="s">
        <v>122</v>
      </c>
      <c r="L19" s="110"/>
      <c r="M19" s="153" t="s">
        <v>130</v>
      </c>
      <c r="N19" s="153">
        <f>N18+O9</f>
        <v>52.505460418731289</v>
      </c>
      <c r="O19" s="153"/>
    </row>
    <row r="20" spans="1:17" x14ac:dyDescent="0.3">
      <c r="A20" s="113">
        <v>88</v>
      </c>
      <c r="B20" s="8">
        <v>52.755000000000003</v>
      </c>
      <c r="C20" s="8">
        <f t="shared" si="0"/>
        <v>53.142721538461537</v>
      </c>
      <c r="D20" s="8">
        <f t="shared" si="1"/>
        <v>55.054504897652279</v>
      </c>
      <c r="E20" s="8">
        <f t="shared" si="2"/>
        <v>51.230938179270794</v>
      </c>
      <c r="F20" s="8">
        <f t="shared" si="3"/>
        <v>54.417243777922032</v>
      </c>
      <c r="G20" s="8">
        <f t="shared" si="4"/>
        <v>51.868199299001041</v>
      </c>
      <c r="H20" s="8">
        <f t="shared" si="5"/>
        <v>53.779982658191784</v>
      </c>
      <c r="I20" s="8">
        <f t="shared" si="6"/>
        <v>52.505460418731289</v>
      </c>
      <c r="J20" s="8">
        <f t="shared" si="7"/>
        <v>55.7</v>
      </c>
      <c r="K20" s="8" t="s">
        <v>122</v>
      </c>
      <c r="L20" s="110"/>
      <c r="M20" s="153" t="s">
        <v>131</v>
      </c>
      <c r="N20" s="153">
        <f>N18+O10</f>
        <v>51.868199299001041</v>
      </c>
      <c r="O20" s="153"/>
    </row>
    <row r="21" spans="1:17" x14ac:dyDescent="0.3">
      <c r="A21" s="113">
        <v>90</v>
      </c>
      <c r="B21" s="8">
        <v>55.03</v>
      </c>
      <c r="C21" s="8">
        <f t="shared" si="0"/>
        <v>53.142721538461537</v>
      </c>
      <c r="D21" s="8">
        <f t="shared" si="1"/>
        <v>55.054504897652279</v>
      </c>
      <c r="E21" s="8">
        <f t="shared" si="2"/>
        <v>51.230938179270794</v>
      </c>
      <c r="F21" s="8">
        <f t="shared" si="3"/>
        <v>54.417243777922032</v>
      </c>
      <c r="G21" s="8">
        <f t="shared" si="4"/>
        <v>51.868199299001041</v>
      </c>
      <c r="H21" s="8">
        <f t="shared" si="5"/>
        <v>53.779982658191784</v>
      </c>
      <c r="I21" s="8">
        <f t="shared" si="6"/>
        <v>52.505460418731289</v>
      </c>
      <c r="J21" s="8">
        <f t="shared" si="7"/>
        <v>55.7</v>
      </c>
      <c r="K21" s="8" t="s">
        <v>122</v>
      </c>
      <c r="L21" s="110"/>
      <c r="M21" s="153" t="s">
        <v>132</v>
      </c>
      <c r="N21" s="153">
        <f>N18+O11</f>
        <v>51.230938179270794</v>
      </c>
      <c r="O21" s="153"/>
    </row>
    <row r="22" spans="1:17" x14ac:dyDescent="0.3">
      <c r="A22" s="113">
        <v>98</v>
      </c>
      <c r="B22" s="8">
        <v>55.097000000000001</v>
      </c>
      <c r="C22" s="8">
        <f t="shared" si="0"/>
        <v>53.142721538461537</v>
      </c>
      <c r="D22" s="8">
        <f t="shared" si="1"/>
        <v>55.054504897652279</v>
      </c>
      <c r="E22" s="8">
        <f t="shared" si="2"/>
        <v>51.230938179270794</v>
      </c>
      <c r="F22" s="8">
        <f t="shared" si="3"/>
        <v>54.417243777922032</v>
      </c>
      <c r="G22" s="8">
        <f t="shared" si="4"/>
        <v>51.868199299001041</v>
      </c>
      <c r="H22" s="8">
        <f t="shared" si="5"/>
        <v>53.779982658191784</v>
      </c>
      <c r="I22" s="8">
        <f t="shared" si="6"/>
        <v>52.505460418731289</v>
      </c>
      <c r="J22" s="8">
        <f t="shared" si="7"/>
        <v>55.7</v>
      </c>
      <c r="K22" s="8" t="s">
        <v>122</v>
      </c>
      <c r="L22" s="110"/>
      <c r="M22" s="153"/>
      <c r="N22" s="153"/>
      <c r="O22" s="153"/>
    </row>
    <row r="23" spans="1:17" x14ac:dyDescent="0.3">
      <c r="A23" s="113">
        <v>106</v>
      </c>
      <c r="B23" s="8">
        <v>52.942999999999998</v>
      </c>
      <c r="C23" s="8">
        <f t="shared" si="0"/>
        <v>53.142721538461537</v>
      </c>
      <c r="D23" s="8">
        <f t="shared" si="1"/>
        <v>55.054504897652279</v>
      </c>
      <c r="E23" s="8">
        <f t="shared" si="2"/>
        <v>51.230938179270794</v>
      </c>
      <c r="F23" s="8">
        <f t="shared" si="3"/>
        <v>54.417243777922032</v>
      </c>
      <c r="G23" s="8">
        <f t="shared" si="4"/>
        <v>51.868199299001041</v>
      </c>
      <c r="H23" s="8">
        <f t="shared" si="5"/>
        <v>53.779982658191784</v>
      </c>
      <c r="I23" s="8">
        <f t="shared" si="6"/>
        <v>52.505460418731289</v>
      </c>
      <c r="J23" s="8">
        <f t="shared" si="7"/>
        <v>55.7</v>
      </c>
      <c r="K23" s="8" t="s">
        <v>122</v>
      </c>
      <c r="L23" s="110"/>
      <c r="M23" s="153"/>
      <c r="N23" s="153"/>
      <c r="O23" s="153"/>
    </row>
    <row r="24" spans="1:17" x14ac:dyDescent="0.3">
      <c r="A24" s="113">
        <v>122</v>
      </c>
      <c r="B24" s="8">
        <v>53.186</v>
      </c>
      <c r="C24" s="8">
        <f t="shared" si="0"/>
        <v>53.142721538461537</v>
      </c>
      <c r="D24" s="8">
        <f t="shared" si="1"/>
        <v>55.054504897652279</v>
      </c>
      <c r="E24" s="8">
        <f t="shared" si="2"/>
        <v>51.230938179270794</v>
      </c>
      <c r="F24" s="8">
        <f t="shared" si="3"/>
        <v>54.417243777922032</v>
      </c>
      <c r="G24" s="8">
        <f t="shared" si="4"/>
        <v>51.868199299001041</v>
      </c>
      <c r="H24" s="8">
        <f t="shared" si="5"/>
        <v>53.779982658191784</v>
      </c>
      <c r="I24" s="8">
        <f t="shared" si="6"/>
        <v>52.505460418731289</v>
      </c>
      <c r="J24" s="8">
        <f t="shared" si="7"/>
        <v>55.7</v>
      </c>
      <c r="K24" s="8" t="s">
        <v>122</v>
      </c>
      <c r="L24" s="110"/>
      <c r="M24" s="153"/>
      <c r="N24" s="153"/>
      <c r="O24" s="153"/>
    </row>
    <row r="25" spans="1:17" x14ac:dyDescent="0.3">
      <c r="A25" s="113">
        <v>123</v>
      </c>
      <c r="B25" s="8">
        <v>53.03</v>
      </c>
      <c r="C25" s="8">
        <f t="shared" si="0"/>
        <v>53.142721538461537</v>
      </c>
      <c r="D25" s="8">
        <f t="shared" si="1"/>
        <v>55.054504897652279</v>
      </c>
      <c r="E25" s="8">
        <f t="shared" si="2"/>
        <v>51.230938179270794</v>
      </c>
      <c r="F25" s="8">
        <f t="shared" si="3"/>
        <v>54.417243777922032</v>
      </c>
      <c r="G25" s="8">
        <f t="shared" si="4"/>
        <v>51.868199299001041</v>
      </c>
      <c r="H25" s="8">
        <f t="shared" si="5"/>
        <v>53.779982658191784</v>
      </c>
      <c r="I25" s="8">
        <f t="shared" si="6"/>
        <v>52.505460418731289</v>
      </c>
      <c r="J25" s="8">
        <f t="shared" si="7"/>
        <v>55.7</v>
      </c>
      <c r="K25" s="8" t="s">
        <v>122</v>
      </c>
      <c r="L25" s="110"/>
      <c r="M25" s="153" t="s">
        <v>133</v>
      </c>
      <c r="N25" s="153">
        <f>COUNTIF(K:K,$L$1)</f>
        <v>4</v>
      </c>
      <c r="O25" s="153"/>
      <c r="Q25" s="157">
        <f>N25/N7</f>
        <v>6.4516129032258063E-2</v>
      </c>
    </row>
    <row r="26" spans="1:17" x14ac:dyDescent="0.3">
      <c r="A26" s="113">
        <v>135</v>
      </c>
      <c r="B26" s="8">
        <v>53.043999999999997</v>
      </c>
      <c r="C26" s="8">
        <f t="shared" si="0"/>
        <v>53.142721538461537</v>
      </c>
      <c r="D26" s="8">
        <f t="shared" si="1"/>
        <v>55.054504897652279</v>
      </c>
      <c r="E26" s="8">
        <f t="shared" si="2"/>
        <v>51.230938179270794</v>
      </c>
      <c r="F26" s="8">
        <f t="shared" si="3"/>
        <v>54.417243777922032</v>
      </c>
      <c r="G26" s="8">
        <f t="shared" si="4"/>
        <v>51.868199299001041</v>
      </c>
      <c r="H26" s="8">
        <f t="shared" si="5"/>
        <v>53.779982658191784</v>
      </c>
      <c r="I26" s="8">
        <f t="shared" si="6"/>
        <v>52.505460418731289</v>
      </c>
      <c r="J26" s="8">
        <f t="shared" si="7"/>
        <v>55.7</v>
      </c>
      <c r="K26" s="8" t="s">
        <v>122</v>
      </c>
      <c r="L26" s="110"/>
      <c r="M26" s="153" t="s">
        <v>134</v>
      </c>
      <c r="N26" s="153">
        <v>55.7</v>
      </c>
      <c r="O26" s="153" t="s">
        <v>73</v>
      </c>
    </row>
    <row r="27" spans="1:17" x14ac:dyDescent="0.3">
      <c r="A27" s="113">
        <v>141</v>
      </c>
      <c r="B27" s="8">
        <v>52.939</v>
      </c>
      <c r="C27" s="8">
        <f t="shared" si="0"/>
        <v>53.142721538461537</v>
      </c>
      <c r="D27" s="8">
        <f t="shared" si="1"/>
        <v>55.054504897652279</v>
      </c>
      <c r="E27" s="8">
        <f t="shared" si="2"/>
        <v>51.230938179270794</v>
      </c>
      <c r="F27" s="8">
        <f t="shared" si="3"/>
        <v>54.417243777922032</v>
      </c>
      <c r="G27" s="8">
        <f t="shared" si="4"/>
        <v>51.868199299001041</v>
      </c>
      <c r="H27" s="8">
        <f t="shared" si="5"/>
        <v>53.779982658191784</v>
      </c>
      <c r="I27" s="8">
        <f t="shared" si="6"/>
        <v>52.505460418731289</v>
      </c>
      <c r="J27" s="8">
        <f t="shared" si="7"/>
        <v>55.7</v>
      </c>
      <c r="K27" s="8" t="s">
        <v>122</v>
      </c>
      <c r="L27" s="110"/>
      <c r="M27" s="153"/>
      <c r="N27" s="153"/>
      <c r="O27" s="153"/>
    </row>
    <row r="28" spans="1:17" x14ac:dyDescent="0.3">
      <c r="A28" s="113">
        <v>143</v>
      </c>
      <c r="B28" s="8">
        <v>53.148000000000003</v>
      </c>
      <c r="C28" s="8">
        <f t="shared" si="0"/>
        <v>53.142721538461537</v>
      </c>
      <c r="D28" s="8">
        <f t="shared" si="1"/>
        <v>55.054504897652279</v>
      </c>
      <c r="E28" s="8">
        <f t="shared" si="2"/>
        <v>51.230938179270794</v>
      </c>
      <c r="F28" s="8">
        <f t="shared" si="3"/>
        <v>54.417243777922032</v>
      </c>
      <c r="G28" s="8">
        <f t="shared" si="4"/>
        <v>51.868199299001041</v>
      </c>
      <c r="H28" s="8">
        <f t="shared" si="5"/>
        <v>53.779982658191784</v>
      </c>
      <c r="I28" s="8">
        <f t="shared" si="6"/>
        <v>52.505460418731289</v>
      </c>
      <c r="J28" s="8">
        <f t="shared" si="7"/>
        <v>55.7</v>
      </c>
      <c r="K28" s="8" t="s">
        <v>122</v>
      </c>
      <c r="L28" s="110"/>
    </row>
    <row r="29" spans="1:17" x14ac:dyDescent="0.3">
      <c r="A29" s="113">
        <v>147</v>
      </c>
      <c r="B29" s="8">
        <v>53.448</v>
      </c>
      <c r="C29" s="8">
        <f t="shared" si="0"/>
        <v>53.142721538461537</v>
      </c>
      <c r="D29" s="8">
        <f t="shared" si="1"/>
        <v>55.054504897652279</v>
      </c>
      <c r="E29" s="8">
        <f t="shared" si="2"/>
        <v>51.230938179270794</v>
      </c>
      <c r="F29" s="8">
        <f t="shared" si="3"/>
        <v>54.417243777922032</v>
      </c>
      <c r="G29" s="8">
        <f t="shared" si="4"/>
        <v>51.868199299001041</v>
      </c>
      <c r="H29" s="8">
        <f t="shared" si="5"/>
        <v>53.779982658191784</v>
      </c>
      <c r="I29" s="8">
        <f t="shared" si="6"/>
        <v>52.505460418731289</v>
      </c>
      <c r="J29" s="8">
        <f t="shared" si="7"/>
        <v>55.7</v>
      </c>
      <c r="K29" s="8" t="s">
        <v>122</v>
      </c>
      <c r="L29" s="110"/>
    </row>
    <row r="30" spans="1:17" x14ac:dyDescent="0.3">
      <c r="A30" s="113">
        <v>148</v>
      </c>
      <c r="B30" s="8">
        <v>52.984999999999999</v>
      </c>
      <c r="C30" s="8">
        <f t="shared" si="0"/>
        <v>53.142721538461537</v>
      </c>
      <c r="D30" s="8">
        <f t="shared" si="1"/>
        <v>55.054504897652279</v>
      </c>
      <c r="E30" s="8">
        <f t="shared" si="2"/>
        <v>51.230938179270794</v>
      </c>
      <c r="F30" s="8">
        <f t="shared" si="3"/>
        <v>54.417243777922032</v>
      </c>
      <c r="G30" s="8">
        <f t="shared" si="4"/>
        <v>51.868199299001041</v>
      </c>
      <c r="H30" s="8">
        <f t="shared" si="5"/>
        <v>53.779982658191784</v>
      </c>
      <c r="I30" s="8">
        <f t="shared" si="6"/>
        <v>52.505460418731289</v>
      </c>
      <c r="J30" s="8">
        <f t="shared" si="7"/>
        <v>55.7</v>
      </c>
      <c r="K30" s="8" t="s">
        <v>122</v>
      </c>
      <c r="L30" s="110"/>
    </row>
    <row r="31" spans="1:17" x14ac:dyDescent="0.3">
      <c r="A31" s="113">
        <v>151</v>
      </c>
      <c r="B31" s="8">
        <v>52.707000000000001</v>
      </c>
      <c r="C31" s="8">
        <f t="shared" si="0"/>
        <v>53.142721538461537</v>
      </c>
      <c r="D31" s="8">
        <f t="shared" si="1"/>
        <v>55.054504897652279</v>
      </c>
      <c r="E31" s="8">
        <f t="shared" si="2"/>
        <v>51.230938179270794</v>
      </c>
      <c r="F31" s="8">
        <f t="shared" si="3"/>
        <v>54.417243777922032</v>
      </c>
      <c r="G31" s="8">
        <f t="shared" si="4"/>
        <v>51.868199299001041</v>
      </c>
      <c r="H31" s="8">
        <f t="shared" si="5"/>
        <v>53.779982658191784</v>
      </c>
      <c r="I31" s="8">
        <f t="shared" si="6"/>
        <v>52.505460418731289</v>
      </c>
      <c r="J31" s="8">
        <f t="shared" si="7"/>
        <v>55.7</v>
      </c>
      <c r="K31" s="8" t="s">
        <v>122</v>
      </c>
      <c r="L31" s="110"/>
    </row>
    <row r="32" spans="1:17" x14ac:dyDescent="0.3">
      <c r="A32" s="113">
        <v>152</v>
      </c>
      <c r="B32" s="8">
        <v>52.843000000000004</v>
      </c>
      <c r="C32" s="8">
        <f t="shared" si="0"/>
        <v>53.142721538461537</v>
      </c>
      <c r="D32" s="8">
        <f t="shared" si="1"/>
        <v>55.054504897652279</v>
      </c>
      <c r="E32" s="8">
        <f t="shared" si="2"/>
        <v>51.230938179270794</v>
      </c>
      <c r="F32" s="8">
        <f t="shared" si="3"/>
        <v>54.417243777922032</v>
      </c>
      <c r="G32" s="8">
        <f t="shared" si="4"/>
        <v>51.868199299001041</v>
      </c>
      <c r="H32" s="8">
        <f t="shared" si="5"/>
        <v>53.779982658191784</v>
      </c>
      <c r="I32" s="8">
        <f t="shared" si="6"/>
        <v>52.505460418731289</v>
      </c>
      <c r="J32" s="8">
        <f t="shared" si="7"/>
        <v>55.7</v>
      </c>
      <c r="K32" s="8" t="s">
        <v>122</v>
      </c>
      <c r="L32" s="110"/>
    </row>
    <row r="33" spans="1:12" x14ac:dyDescent="0.3">
      <c r="A33" s="113">
        <v>155</v>
      </c>
      <c r="B33" s="8">
        <v>52.81</v>
      </c>
      <c r="C33" s="8">
        <f t="shared" si="0"/>
        <v>53.142721538461537</v>
      </c>
      <c r="D33" s="8">
        <f t="shared" si="1"/>
        <v>55.054504897652279</v>
      </c>
      <c r="E33" s="8">
        <f t="shared" si="2"/>
        <v>51.230938179270794</v>
      </c>
      <c r="F33" s="8">
        <f t="shared" si="3"/>
        <v>54.417243777922032</v>
      </c>
      <c r="G33" s="8">
        <f t="shared" si="4"/>
        <v>51.868199299001041</v>
      </c>
      <c r="H33" s="8">
        <f t="shared" si="5"/>
        <v>53.779982658191784</v>
      </c>
      <c r="I33" s="8">
        <f t="shared" si="6"/>
        <v>52.505460418731289</v>
      </c>
      <c r="J33" s="8">
        <f t="shared" si="7"/>
        <v>55.7</v>
      </c>
      <c r="K33" s="8" t="s">
        <v>122</v>
      </c>
      <c r="L33" s="110"/>
    </row>
    <row r="34" spans="1:12" x14ac:dyDescent="0.3">
      <c r="A34" s="113">
        <v>161</v>
      </c>
      <c r="B34" s="8">
        <v>53.497999999999998</v>
      </c>
      <c r="C34" s="8">
        <f t="shared" si="0"/>
        <v>53.142721538461537</v>
      </c>
      <c r="D34" s="8">
        <f t="shared" si="1"/>
        <v>55.054504897652279</v>
      </c>
      <c r="E34" s="8">
        <f t="shared" si="2"/>
        <v>51.230938179270794</v>
      </c>
      <c r="F34" s="8">
        <f t="shared" si="3"/>
        <v>54.417243777922032</v>
      </c>
      <c r="G34" s="8">
        <f t="shared" si="4"/>
        <v>51.868199299001041</v>
      </c>
      <c r="H34" s="8">
        <f t="shared" si="5"/>
        <v>53.779982658191784</v>
      </c>
      <c r="I34" s="8">
        <f t="shared" si="6"/>
        <v>52.505460418731289</v>
      </c>
      <c r="J34" s="8">
        <f t="shared" si="7"/>
        <v>55.7</v>
      </c>
      <c r="K34" s="8" t="s">
        <v>122</v>
      </c>
      <c r="L34" s="110"/>
    </row>
    <row r="35" spans="1:12" x14ac:dyDescent="0.3">
      <c r="A35" s="113">
        <v>163</v>
      </c>
      <c r="B35" s="8">
        <v>52.863</v>
      </c>
      <c r="C35" s="8">
        <f t="shared" si="0"/>
        <v>53.142721538461537</v>
      </c>
      <c r="D35" s="8">
        <f t="shared" si="1"/>
        <v>55.054504897652279</v>
      </c>
      <c r="E35" s="8">
        <f t="shared" si="2"/>
        <v>51.230938179270794</v>
      </c>
      <c r="F35" s="8">
        <f t="shared" si="3"/>
        <v>54.417243777922032</v>
      </c>
      <c r="G35" s="8">
        <f t="shared" si="4"/>
        <v>51.868199299001041</v>
      </c>
      <c r="H35" s="8">
        <f t="shared" si="5"/>
        <v>53.779982658191784</v>
      </c>
      <c r="I35" s="8">
        <f t="shared" si="6"/>
        <v>52.505460418731289</v>
      </c>
      <c r="J35" s="8">
        <f t="shared" si="7"/>
        <v>55.7</v>
      </c>
      <c r="K35" s="8" t="s">
        <v>122</v>
      </c>
      <c r="L35" s="110"/>
    </row>
    <row r="36" spans="1:12" x14ac:dyDescent="0.3">
      <c r="A36" s="113">
        <v>170</v>
      </c>
      <c r="B36" s="8">
        <v>53.280999999999999</v>
      </c>
      <c r="C36" s="8">
        <f t="shared" si="0"/>
        <v>53.142721538461537</v>
      </c>
      <c r="D36" s="8">
        <f t="shared" si="1"/>
        <v>55.054504897652279</v>
      </c>
      <c r="E36" s="8">
        <f t="shared" si="2"/>
        <v>51.230938179270794</v>
      </c>
      <c r="F36" s="8">
        <f t="shared" si="3"/>
        <v>54.417243777922032</v>
      </c>
      <c r="G36" s="8">
        <f t="shared" si="4"/>
        <v>51.868199299001041</v>
      </c>
      <c r="H36" s="8">
        <f t="shared" si="5"/>
        <v>53.779982658191784</v>
      </c>
      <c r="I36" s="8">
        <f t="shared" si="6"/>
        <v>52.505460418731289</v>
      </c>
      <c r="J36" s="8">
        <f t="shared" si="7"/>
        <v>55.7</v>
      </c>
      <c r="K36" s="8" t="s">
        <v>122</v>
      </c>
      <c r="L36" s="110"/>
    </row>
    <row r="37" spans="1:12" x14ac:dyDescent="0.3">
      <c r="A37" s="113">
        <v>173</v>
      </c>
      <c r="B37" s="8">
        <v>52.896999999999998</v>
      </c>
      <c r="C37" s="8">
        <f t="shared" si="0"/>
        <v>53.142721538461537</v>
      </c>
      <c r="D37" s="8">
        <f t="shared" si="1"/>
        <v>55.054504897652279</v>
      </c>
      <c r="E37" s="8">
        <f t="shared" si="2"/>
        <v>51.230938179270794</v>
      </c>
      <c r="F37" s="8">
        <f t="shared" si="3"/>
        <v>54.417243777922032</v>
      </c>
      <c r="G37" s="8">
        <f t="shared" si="4"/>
        <v>51.868199299001041</v>
      </c>
      <c r="H37" s="8">
        <f t="shared" si="5"/>
        <v>53.779982658191784</v>
      </c>
      <c r="I37" s="8">
        <f t="shared" si="6"/>
        <v>52.505460418731289</v>
      </c>
      <c r="J37" s="8">
        <f t="shared" si="7"/>
        <v>55.7</v>
      </c>
      <c r="K37" s="8" t="s">
        <v>122</v>
      </c>
      <c r="L37" s="110"/>
    </row>
    <row r="38" spans="1:12" x14ac:dyDescent="0.3">
      <c r="A38" s="113">
        <v>177</v>
      </c>
      <c r="B38" s="8">
        <v>52.732999999999997</v>
      </c>
      <c r="C38" s="8">
        <f t="shared" si="0"/>
        <v>53.142721538461537</v>
      </c>
      <c r="D38" s="8">
        <f t="shared" si="1"/>
        <v>55.054504897652279</v>
      </c>
      <c r="E38" s="8">
        <f t="shared" si="2"/>
        <v>51.230938179270794</v>
      </c>
      <c r="F38" s="8">
        <f t="shared" si="3"/>
        <v>54.417243777922032</v>
      </c>
      <c r="G38" s="8">
        <f t="shared" si="4"/>
        <v>51.868199299001041</v>
      </c>
      <c r="H38" s="8">
        <f t="shared" si="5"/>
        <v>53.779982658191784</v>
      </c>
      <c r="I38" s="8">
        <f t="shared" si="6"/>
        <v>52.505460418731289</v>
      </c>
      <c r="J38" s="8">
        <f t="shared" si="7"/>
        <v>55.7</v>
      </c>
      <c r="K38" s="8" t="s">
        <v>122</v>
      </c>
      <c r="L38" s="110"/>
    </row>
    <row r="39" spans="1:12" x14ac:dyDescent="0.3">
      <c r="A39" s="113">
        <v>181</v>
      </c>
      <c r="B39" s="8">
        <v>53.07</v>
      </c>
      <c r="C39" s="8">
        <f t="shared" si="0"/>
        <v>53.142721538461537</v>
      </c>
      <c r="D39" s="8">
        <f t="shared" si="1"/>
        <v>55.054504897652279</v>
      </c>
      <c r="E39" s="8">
        <f t="shared" si="2"/>
        <v>51.230938179270794</v>
      </c>
      <c r="F39" s="8">
        <f t="shared" si="3"/>
        <v>54.417243777922032</v>
      </c>
      <c r="G39" s="8">
        <f t="shared" si="4"/>
        <v>51.868199299001041</v>
      </c>
      <c r="H39" s="8">
        <f t="shared" si="5"/>
        <v>53.779982658191784</v>
      </c>
      <c r="I39" s="8">
        <f t="shared" si="6"/>
        <v>52.505460418731289</v>
      </c>
      <c r="J39" s="8">
        <f t="shared" si="7"/>
        <v>55.7</v>
      </c>
      <c r="K39" s="8" t="s">
        <v>122</v>
      </c>
      <c r="L39" s="110"/>
    </row>
    <row r="40" spans="1:12" x14ac:dyDescent="0.3">
      <c r="A40" s="113">
        <v>182</v>
      </c>
      <c r="B40" s="8">
        <v>52.762</v>
      </c>
      <c r="C40" s="8">
        <f t="shared" si="0"/>
        <v>53.142721538461537</v>
      </c>
      <c r="D40" s="8">
        <f t="shared" si="1"/>
        <v>55.054504897652279</v>
      </c>
      <c r="E40" s="8">
        <f t="shared" si="2"/>
        <v>51.230938179270794</v>
      </c>
      <c r="F40" s="8">
        <f t="shared" si="3"/>
        <v>54.417243777922032</v>
      </c>
      <c r="G40" s="8">
        <f t="shared" si="4"/>
        <v>51.868199299001041</v>
      </c>
      <c r="H40" s="8">
        <f t="shared" si="5"/>
        <v>53.779982658191784</v>
      </c>
      <c r="I40" s="8">
        <f t="shared" si="6"/>
        <v>52.505460418731289</v>
      </c>
      <c r="J40" s="8">
        <f t="shared" si="7"/>
        <v>55.7</v>
      </c>
      <c r="K40" s="8" t="s">
        <v>122</v>
      </c>
      <c r="L40" s="110"/>
    </row>
    <row r="41" spans="1:12" x14ac:dyDescent="0.3">
      <c r="A41" s="113">
        <v>184</v>
      </c>
      <c r="B41" s="8">
        <v>52.905999999999999</v>
      </c>
      <c r="C41" s="8">
        <f t="shared" si="0"/>
        <v>53.142721538461537</v>
      </c>
      <c r="D41" s="8">
        <f t="shared" si="1"/>
        <v>55.054504897652279</v>
      </c>
      <c r="E41" s="8">
        <f t="shared" si="2"/>
        <v>51.230938179270794</v>
      </c>
      <c r="F41" s="8">
        <f t="shared" si="3"/>
        <v>54.417243777922032</v>
      </c>
      <c r="G41" s="8">
        <f t="shared" si="4"/>
        <v>51.868199299001041</v>
      </c>
      <c r="H41" s="8">
        <f t="shared" si="5"/>
        <v>53.779982658191784</v>
      </c>
      <c r="I41" s="8">
        <f t="shared" si="6"/>
        <v>52.505460418731289</v>
      </c>
      <c r="J41" s="8">
        <f t="shared" si="7"/>
        <v>55.7</v>
      </c>
      <c r="K41" s="8" t="s">
        <v>122</v>
      </c>
      <c r="L41" s="110"/>
    </row>
    <row r="42" spans="1:12" x14ac:dyDescent="0.3">
      <c r="A42" s="113">
        <v>188</v>
      </c>
      <c r="B42" s="8">
        <v>53.192</v>
      </c>
      <c r="C42" s="8">
        <f t="shared" si="0"/>
        <v>53.142721538461537</v>
      </c>
      <c r="D42" s="8">
        <f t="shared" si="1"/>
        <v>55.054504897652279</v>
      </c>
      <c r="E42" s="8">
        <f t="shared" si="2"/>
        <v>51.230938179270794</v>
      </c>
      <c r="F42" s="8">
        <f t="shared" si="3"/>
        <v>54.417243777922032</v>
      </c>
      <c r="G42" s="8">
        <f t="shared" si="4"/>
        <v>51.868199299001041</v>
      </c>
      <c r="H42" s="8">
        <f t="shared" si="5"/>
        <v>53.779982658191784</v>
      </c>
      <c r="I42" s="8">
        <f t="shared" si="6"/>
        <v>52.505460418731289</v>
      </c>
      <c r="J42" s="8">
        <f t="shared" si="7"/>
        <v>55.7</v>
      </c>
      <c r="K42" s="8" t="s">
        <v>122</v>
      </c>
      <c r="L42" s="110"/>
    </row>
    <row r="43" spans="1:12" x14ac:dyDescent="0.3">
      <c r="A43" s="113">
        <v>193</v>
      </c>
      <c r="B43" s="8">
        <v>53.113</v>
      </c>
      <c r="C43" s="8">
        <f t="shared" si="0"/>
        <v>53.142721538461537</v>
      </c>
      <c r="D43" s="8">
        <f t="shared" si="1"/>
        <v>55.054504897652279</v>
      </c>
      <c r="E43" s="8">
        <f t="shared" si="2"/>
        <v>51.230938179270794</v>
      </c>
      <c r="F43" s="8">
        <f t="shared" si="3"/>
        <v>54.417243777922032</v>
      </c>
      <c r="G43" s="8">
        <f t="shared" si="4"/>
        <v>51.868199299001041</v>
      </c>
      <c r="H43" s="8">
        <f t="shared" si="5"/>
        <v>53.779982658191784</v>
      </c>
      <c r="I43" s="8">
        <f t="shared" si="6"/>
        <v>52.505460418731289</v>
      </c>
      <c r="J43" s="8">
        <f t="shared" si="7"/>
        <v>55.7</v>
      </c>
      <c r="K43" s="8" t="s">
        <v>122</v>
      </c>
      <c r="L43" s="110"/>
    </row>
    <row r="44" spans="1:12" x14ac:dyDescent="0.3">
      <c r="A44" s="113">
        <v>195</v>
      </c>
      <c r="B44" s="8">
        <v>52.625999999999998</v>
      </c>
      <c r="C44" s="8">
        <f t="shared" si="0"/>
        <v>53.142721538461537</v>
      </c>
      <c r="D44" s="8">
        <f t="shared" si="1"/>
        <v>55.054504897652279</v>
      </c>
      <c r="E44" s="8">
        <f t="shared" si="2"/>
        <v>51.230938179270794</v>
      </c>
      <c r="F44" s="8">
        <f t="shared" si="3"/>
        <v>54.417243777922032</v>
      </c>
      <c r="G44" s="8">
        <f t="shared" si="4"/>
        <v>51.868199299001041</v>
      </c>
      <c r="H44" s="8">
        <f t="shared" si="5"/>
        <v>53.779982658191784</v>
      </c>
      <c r="I44" s="8">
        <f t="shared" si="6"/>
        <v>52.505460418731289</v>
      </c>
      <c r="J44" s="8">
        <f t="shared" si="7"/>
        <v>55.7</v>
      </c>
      <c r="K44" s="8" t="s">
        <v>122</v>
      </c>
      <c r="L44" s="110"/>
    </row>
    <row r="45" spans="1:12" x14ac:dyDescent="0.3">
      <c r="A45" s="113">
        <v>202</v>
      </c>
      <c r="B45" s="8">
        <v>52.947000000000003</v>
      </c>
      <c r="C45" s="8">
        <f t="shared" si="0"/>
        <v>53.142721538461537</v>
      </c>
      <c r="D45" s="8">
        <f t="shared" si="1"/>
        <v>55.054504897652279</v>
      </c>
      <c r="E45" s="8">
        <f t="shared" si="2"/>
        <v>51.230938179270794</v>
      </c>
      <c r="F45" s="8">
        <f t="shared" si="3"/>
        <v>54.417243777922032</v>
      </c>
      <c r="G45" s="8">
        <f t="shared" si="4"/>
        <v>51.868199299001041</v>
      </c>
      <c r="H45" s="8">
        <f t="shared" si="5"/>
        <v>53.779982658191784</v>
      </c>
      <c r="I45" s="8">
        <f t="shared" si="6"/>
        <v>52.505460418731289</v>
      </c>
      <c r="J45" s="8">
        <f t="shared" si="7"/>
        <v>55.7</v>
      </c>
      <c r="K45" s="8" t="s">
        <v>122</v>
      </c>
      <c r="L45" s="110"/>
    </row>
    <row r="46" spans="1:12" x14ac:dyDescent="0.3">
      <c r="A46" s="113">
        <v>205</v>
      </c>
      <c r="B46" s="8">
        <v>52.767000000000003</v>
      </c>
      <c r="C46" s="8">
        <f t="shared" si="0"/>
        <v>53.142721538461537</v>
      </c>
      <c r="D46" s="8">
        <f t="shared" si="1"/>
        <v>55.054504897652279</v>
      </c>
      <c r="E46" s="8">
        <f t="shared" si="2"/>
        <v>51.230938179270794</v>
      </c>
      <c r="F46" s="8">
        <f t="shared" si="3"/>
        <v>54.417243777922032</v>
      </c>
      <c r="G46" s="8">
        <f t="shared" si="4"/>
        <v>51.868199299001041</v>
      </c>
      <c r="H46" s="8">
        <f t="shared" si="5"/>
        <v>53.779982658191784</v>
      </c>
      <c r="I46" s="8">
        <f t="shared" si="6"/>
        <v>52.505460418731289</v>
      </c>
      <c r="J46" s="8">
        <f t="shared" si="7"/>
        <v>55.7</v>
      </c>
      <c r="K46" s="8" t="s">
        <v>122</v>
      </c>
      <c r="L46" s="110"/>
    </row>
    <row r="47" spans="1:12" x14ac:dyDescent="0.3">
      <c r="A47" s="113">
        <v>212</v>
      </c>
      <c r="B47" s="8">
        <v>53.156999999999996</v>
      </c>
      <c r="C47" s="8">
        <f t="shared" si="0"/>
        <v>53.142721538461537</v>
      </c>
      <c r="D47" s="8">
        <f t="shared" si="1"/>
        <v>55.054504897652279</v>
      </c>
      <c r="E47" s="8">
        <f t="shared" si="2"/>
        <v>51.230938179270794</v>
      </c>
      <c r="F47" s="8">
        <f t="shared" si="3"/>
        <v>54.417243777922032</v>
      </c>
      <c r="G47" s="8">
        <f t="shared" si="4"/>
        <v>51.868199299001041</v>
      </c>
      <c r="H47" s="8">
        <f t="shared" si="5"/>
        <v>53.779982658191784</v>
      </c>
      <c r="I47" s="8">
        <f t="shared" si="6"/>
        <v>52.505460418731289</v>
      </c>
      <c r="J47" s="8">
        <f t="shared" si="7"/>
        <v>55.7</v>
      </c>
      <c r="K47" s="8" t="s">
        <v>122</v>
      </c>
      <c r="L47" s="110"/>
    </row>
    <row r="48" spans="1:12" x14ac:dyDescent="0.3">
      <c r="A48" s="113">
        <v>226</v>
      </c>
      <c r="B48" s="8">
        <v>53.387</v>
      </c>
      <c r="C48" s="8">
        <f t="shared" si="0"/>
        <v>53.142721538461537</v>
      </c>
      <c r="D48" s="8">
        <f t="shared" si="1"/>
        <v>55.054504897652279</v>
      </c>
      <c r="E48" s="8">
        <f t="shared" si="2"/>
        <v>51.230938179270794</v>
      </c>
      <c r="F48" s="8">
        <f t="shared" si="3"/>
        <v>54.417243777922032</v>
      </c>
      <c r="G48" s="8">
        <f t="shared" si="4"/>
        <v>51.868199299001041</v>
      </c>
      <c r="H48" s="8">
        <f t="shared" si="5"/>
        <v>53.779982658191784</v>
      </c>
      <c r="I48" s="8">
        <f t="shared" si="6"/>
        <v>52.505460418731289</v>
      </c>
      <c r="J48" s="8">
        <f t="shared" si="7"/>
        <v>55.7</v>
      </c>
      <c r="K48" s="8" t="s">
        <v>122</v>
      </c>
      <c r="L48" s="110"/>
    </row>
    <row r="49" spans="1:21" x14ac:dyDescent="0.3">
      <c r="A49" s="113">
        <v>227</v>
      </c>
      <c r="B49" s="8">
        <v>52.555999999999997</v>
      </c>
      <c r="C49" s="8">
        <f t="shared" si="0"/>
        <v>53.142721538461537</v>
      </c>
      <c r="D49" s="8">
        <f t="shared" si="1"/>
        <v>55.054504897652279</v>
      </c>
      <c r="E49" s="8">
        <f t="shared" si="2"/>
        <v>51.230938179270794</v>
      </c>
      <c r="F49" s="8">
        <f t="shared" si="3"/>
        <v>54.417243777922032</v>
      </c>
      <c r="G49" s="8">
        <f t="shared" si="4"/>
        <v>51.868199299001041</v>
      </c>
      <c r="H49" s="8">
        <f t="shared" si="5"/>
        <v>53.779982658191784</v>
      </c>
      <c r="I49" s="8">
        <f t="shared" si="6"/>
        <v>52.505460418731289</v>
      </c>
      <c r="J49" s="8">
        <f t="shared" si="7"/>
        <v>55.7</v>
      </c>
      <c r="K49" s="8" t="s">
        <v>122</v>
      </c>
      <c r="L49" s="110"/>
      <c r="U49" t="s">
        <v>143</v>
      </c>
    </row>
    <row r="50" spans="1:21" x14ac:dyDescent="0.3">
      <c r="A50" s="113">
        <v>233</v>
      </c>
      <c r="B50" s="8">
        <v>53.417000000000002</v>
      </c>
      <c r="C50" s="8">
        <f t="shared" si="0"/>
        <v>53.142721538461537</v>
      </c>
      <c r="D50" s="8">
        <f t="shared" si="1"/>
        <v>55.054504897652279</v>
      </c>
      <c r="E50" s="8">
        <f t="shared" si="2"/>
        <v>51.230938179270794</v>
      </c>
      <c r="F50" s="8">
        <f t="shared" si="3"/>
        <v>54.417243777922032</v>
      </c>
      <c r="G50" s="8">
        <f t="shared" si="4"/>
        <v>51.868199299001041</v>
      </c>
      <c r="H50" s="8">
        <f t="shared" si="5"/>
        <v>53.779982658191784</v>
      </c>
      <c r="I50" s="8">
        <f t="shared" si="6"/>
        <v>52.505460418731289</v>
      </c>
      <c r="J50" s="8">
        <f t="shared" si="7"/>
        <v>55.7</v>
      </c>
      <c r="K50" s="8" t="s">
        <v>122</v>
      </c>
      <c r="L50" s="110"/>
    </row>
    <row r="51" spans="1:21" x14ac:dyDescent="0.3">
      <c r="A51" s="113">
        <v>237</v>
      </c>
      <c r="B51" s="8">
        <v>53.186</v>
      </c>
      <c r="C51" s="8">
        <f t="shared" si="0"/>
        <v>53.142721538461537</v>
      </c>
      <c r="D51" s="8">
        <f t="shared" si="1"/>
        <v>55.054504897652279</v>
      </c>
      <c r="E51" s="8">
        <f t="shared" si="2"/>
        <v>51.230938179270794</v>
      </c>
      <c r="F51" s="8">
        <f t="shared" si="3"/>
        <v>54.417243777922032</v>
      </c>
      <c r="G51" s="8">
        <f t="shared" si="4"/>
        <v>51.868199299001041</v>
      </c>
      <c r="H51" s="8">
        <f t="shared" si="5"/>
        <v>53.779982658191784</v>
      </c>
      <c r="I51" s="8">
        <f t="shared" si="6"/>
        <v>52.505460418731289</v>
      </c>
      <c r="J51" s="8">
        <f t="shared" si="7"/>
        <v>55.7</v>
      </c>
      <c r="K51" s="8" t="s">
        <v>122</v>
      </c>
      <c r="L51" s="110"/>
    </row>
    <row r="52" spans="1:21" x14ac:dyDescent="0.3">
      <c r="A52" s="113">
        <v>244</v>
      </c>
      <c r="B52" s="8">
        <v>53.064999999999998</v>
      </c>
      <c r="C52" s="8">
        <f t="shared" si="0"/>
        <v>53.142721538461537</v>
      </c>
      <c r="D52" s="8">
        <f t="shared" si="1"/>
        <v>55.054504897652279</v>
      </c>
      <c r="E52" s="8">
        <f t="shared" si="2"/>
        <v>51.230938179270794</v>
      </c>
      <c r="F52" s="8">
        <f t="shared" si="3"/>
        <v>54.417243777922032</v>
      </c>
      <c r="G52" s="8">
        <f t="shared" si="4"/>
        <v>51.868199299001041</v>
      </c>
      <c r="H52" s="8">
        <f t="shared" si="5"/>
        <v>53.779982658191784</v>
      </c>
      <c r="I52" s="8">
        <f t="shared" si="6"/>
        <v>52.505460418731289</v>
      </c>
      <c r="J52" s="8">
        <f t="shared" si="7"/>
        <v>55.7</v>
      </c>
      <c r="K52" s="8" t="s">
        <v>122</v>
      </c>
      <c r="L52" s="110"/>
    </row>
    <row r="53" spans="1:21" x14ac:dyDescent="0.3">
      <c r="A53" s="113">
        <v>245</v>
      </c>
      <c r="B53" s="8">
        <v>53.212000000000003</v>
      </c>
      <c r="C53" s="8">
        <f t="shared" si="0"/>
        <v>53.142721538461537</v>
      </c>
      <c r="D53" s="8">
        <f t="shared" si="1"/>
        <v>55.054504897652279</v>
      </c>
      <c r="E53" s="8">
        <f t="shared" si="2"/>
        <v>51.230938179270794</v>
      </c>
      <c r="F53" s="8">
        <f t="shared" si="3"/>
        <v>54.417243777922032</v>
      </c>
      <c r="G53" s="8">
        <f t="shared" si="4"/>
        <v>51.868199299001041</v>
      </c>
      <c r="H53" s="8">
        <f t="shared" si="5"/>
        <v>53.779982658191784</v>
      </c>
      <c r="I53" s="8">
        <f t="shared" si="6"/>
        <v>52.505460418731289</v>
      </c>
      <c r="J53" s="8">
        <f t="shared" si="7"/>
        <v>55.7</v>
      </c>
      <c r="K53" s="8" t="s">
        <v>122</v>
      </c>
      <c r="L53" s="110"/>
    </row>
    <row r="54" spans="1:21" x14ac:dyDescent="0.3">
      <c r="A54" s="113">
        <v>252</v>
      </c>
      <c r="B54" s="8">
        <v>53.155999999999999</v>
      </c>
      <c r="C54" s="8">
        <f t="shared" si="0"/>
        <v>53.142721538461537</v>
      </c>
      <c r="D54" s="8">
        <f t="shared" si="1"/>
        <v>55.054504897652279</v>
      </c>
      <c r="E54" s="8">
        <f t="shared" si="2"/>
        <v>51.230938179270794</v>
      </c>
      <c r="F54" s="8">
        <f t="shared" si="3"/>
        <v>54.417243777922032</v>
      </c>
      <c r="G54" s="8">
        <f t="shared" si="4"/>
        <v>51.868199299001041</v>
      </c>
      <c r="H54" s="8">
        <f t="shared" si="5"/>
        <v>53.779982658191784</v>
      </c>
      <c r="I54" s="8">
        <f t="shared" si="6"/>
        <v>52.505460418731289</v>
      </c>
      <c r="J54" s="8">
        <f t="shared" si="7"/>
        <v>55.7</v>
      </c>
      <c r="K54" s="8" t="s">
        <v>122</v>
      </c>
      <c r="L54" s="110"/>
    </row>
    <row r="55" spans="1:21" x14ac:dyDescent="0.3">
      <c r="A55" s="113">
        <v>259</v>
      </c>
      <c r="B55" s="8">
        <v>52.706000000000003</v>
      </c>
      <c r="C55" s="8">
        <f t="shared" si="0"/>
        <v>53.142721538461537</v>
      </c>
      <c r="D55" s="8">
        <f t="shared" si="1"/>
        <v>55.054504897652279</v>
      </c>
      <c r="E55" s="8">
        <f t="shared" si="2"/>
        <v>51.230938179270794</v>
      </c>
      <c r="F55" s="8">
        <f t="shared" si="3"/>
        <v>54.417243777922032</v>
      </c>
      <c r="G55" s="8">
        <f t="shared" si="4"/>
        <v>51.868199299001041</v>
      </c>
      <c r="H55" s="8">
        <f t="shared" si="5"/>
        <v>53.779982658191784</v>
      </c>
      <c r="I55" s="8">
        <f t="shared" si="6"/>
        <v>52.505460418731289</v>
      </c>
      <c r="J55" s="8">
        <f t="shared" si="7"/>
        <v>55.7</v>
      </c>
      <c r="K55" s="8" t="s">
        <v>122</v>
      </c>
      <c r="L55" s="110"/>
    </row>
    <row r="56" spans="1:21" x14ac:dyDescent="0.3">
      <c r="A56" s="113">
        <v>262</v>
      </c>
      <c r="B56" s="8">
        <v>53.121000000000002</v>
      </c>
      <c r="C56" s="8">
        <f t="shared" si="0"/>
        <v>53.142721538461537</v>
      </c>
      <c r="D56" s="8">
        <f t="shared" si="1"/>
        <v>55.054504897652279</v>
      </c>
      <c r="E56" s="8">
        <f t="shared" si="2"/>
        <v>51.230938179270794</v>
      </c>
      <c r="F56" s="8">
        <f t="shared" si="3"/>
        <v>54.417243777922032</v>
      </c>
      <c r="G56" s="8">
        <f t="shared" si="4"/>
        <v>51.868199299001041</v>
      </c>
      <c r="H56" s="8">
        <f t="shared" si="5"/>
        <v>53.779982658191784</v>
      </c>
      <c r="I56" s="8">
        <f t="shared" si="6"/>
        <v>52.505460418731289</v>
      </c>
      <c r="J56" s="8">
        <f t="shared" si="7"/>
        <v>55.7</v>
      </c>
      <c r="K56" s="8" t="s">
        <v>122</v>
      </c>
      <c r="L56" s="110"/>
    </row>
    <row r="57" spans="1:21" x14ac:dyDescent="0.3">
      <c r="A57" s="113">
        <v>266</v>
      </c>
      <c r="B57" s="8">
        <v>52.962000000000003</v>
      </c>
      <c r="C57" s="8">
        <f t="shared" si="0"/>
        <v>53.142721538461537</v>
      </c>
      <c r="D57" s="8">
        <f t="shared" si="1"/>
        <v>55.054504897652279</v>
      </c>
      <c r="E57" s="8">
        <f t="shared" si="2"/>
        <v>51.230938179270794</v>
      </c>
      <c r="F57" s="8">
        <f t="shared" si="3"/>
        <v>54.417243777922032</v>
      </c>
      <c r="G57" s="8">
        <f t="shared" si="4"/>
        <v>51.868199299001041</v>
      </c>
      <c r="H57" s="8">
        <f t="shared" si="5"/>
        <v>53.779982658191784</v>
      </c>
      <c r="I57" s="8">
        <f t="shared" si="6"/>
        <v>52.505460418731289</v>
      </c>
      <c r="J57" s="8">
        <f t="shared" si="7"/>
        <v>55.7</v>
      </c>
      <c r="K57" s="8" t="s">
        <v>122</v>
      </c>
      <c r="L57" s="110"/>
    </row>
    <row r="58" spans="1:21" x14ac:dyDescent="0.3">
      <c r="A58" s="113">
        <v>268</v>
      </c>
      <c r="B58" s="8">
        <v>53.433999999999997</v>
      </c>
      <c r="C58" s="8">
        <f t="shared" si="0"/>
        <v>53.142721538461537</v>
      </c>
      <c r="D58" s="8">
        <f t="shared" si="1"/>
        <v>55.054504897652279</v>
      </c>
      <c r="E58" s="8">
        <f t="shared" si="2"/>
        <v>51.230938179270794</v>
      </c>
      <c r="F58" s="8">
        <f t="shared" si="3"/>
        <v>54.417243777922032</v>
      </c>
      <c r="G58" s="8">
        <f t="shared" si="4"/>
        <v>51.868199299001041</v>
      </c>
      <c r="H58" s="8">
        <f t="shared" si="5"/>
        <v>53.779982658191784</v>
      </c>
      <c r="I58" s="8">
        <f t="shared" si="6"/>
        <v>52.505460418731289</v>
      </c>
      <c r="J58" s="8">
        <f t="shared" si="7"/>
        <v>55.7</v>
      </c>
      <c r="K58" s="8" t="s">
        <v>122</v>
      </c>
      <c r="L58" s="110"/>
    </row>
    <row r="59" spans="1:21" x14ac:dyDescent="0.3">
      <c r="A59" s="113">
        <v>271</v>
      </c>
      <c r="B59" s="8">
        <v>53.393999999999998</v>
      </c>
      <c r="C59" s="8">
        <f t="shared" si="0"/>
        <v>53.142721538461537</v>
      </c>
      <c r="D59" s="8">
        <f t="shared" si="1"/>
        <v>55.054504897652279</v>
      </c>
      <c r="E59" s="8">
        <f t="shared" si="2"/>
        <v>51.230938179270794</v>
      </c>
      <c r="F59" s="8">
        <f t="shared" si="3"/>
        <v>54.417243777922032</v>
      </c>
      <c r="G59" s="8">
        <f t="shared" si="4"/>
        <v>51.868199299001041</v>
      </c>
      <c r="H59" s="8">
        <f t="shared" si="5"/>
        <v>53.779982658191784</v>
      </c>
      <c r="I59" s="8">
        <f t="shared" si="6"/>
        <v>52.505460418731289</v>
      </c>
      <c r="J59" s="8">
        <f t="shared" si="7"/>
        <v>55.7</v>
      </c>
      <c r="K59" s="8" t="s">
        <v>122</v>
      </c>
      <c r="L59" s="110"/>
    </row>
    <row r="60" spans="1:21" x14ac:dyDescent="0.3">
      <c r="A60" s="113">
        <v>272</v>
      </c>
      <c r="B60" s="8">
        <v>52.576999999999998</v>
      </c>
      <c r="C60" s="8">
        <f t="shared" si="0"/>
        <v>53.142721538461537</v>
      </c>
      <c r="D60" s="8">
        <f t="shared" si="1"/>
        <v>55.054504897652279</v>
      </c>
      <c r="E60" s="8">
        <f t="shared" si="2"/>
        <v>51.230938179270794</v>
      </c>
      <c r="F60" s="8">
        <f t="shared" si="3"/>
        <v>54.417243777922032</v>
      </c>
      <c r="G60" s="8">
        <f t="shared" si="4"/>
        <v>51.868199299001041</v>
      </c>
      <c r="H60" s="8">
        <f t="shared" si="5"/>
        <v>53.779982658191784</v>
      </c>
      <c r="I60" s="8">
        <f t="shared" si="6"/>
        <v>52.505460418731289</v>
      </c>
      <c r="J60" s="8">
        <f t="shared" si="7"/>
        <v>55.7</v>
      </c>
      <c r="K60" s="8" t="s">
        <v>122</v>
      </c>
      <c r="L60" s="110"/>
    </row>
    <row r="61" spans="1:21" x14ac:dyDescent="0.3">
      <c r="A61" s="113">
        <v>275</v>
      </c>
      <c r="B61" s="8">
        <v>52.975999999999999</v>
      </c>
      <c r="C61" s="8">
        <f t="shared" si="0"/>
        <v>53.142721538461537</v>
      </c>
      <c r="D61" s="8">
        <f t="shared" si="1"/>
        <v>55.054504897652279</v>
      </c>
      <c r="E61" s="8">
        <f t="shared" si="2"/>
        <v>51.230938179270794</v>
      </c>
      <c r="F61" s="8">
        <f t="shared" si="3"/>
        <v>54.417243777922032</v>
      </c>
      <c r="G61" s="8">
        <f t="shared" si="4"/>
        <v>51.868199299001041</v>
      </c>
      <c r="H61" s="8">
        <f t="shared" si="5"/>
        <v>53.779982658191784</v>
      </c>
      <c r="I61" s="8">
        <f t="shared" si="6"/>
        <v>52.505460418731289</v>
      </c>
      <c r="J61" s="8">
        <f t="shared" si="7"/>
        <v>55.7</v>
      </c>
      <c r="K61" s="8" t="s">
        <v>122</v>
      </c>
      <c r="L61" s="110"/>
    </row>
    <row r="62" spans="1:21" x14ac:dyDescent="0.3">
      <c r="A62" s="113">
        <v>278</v>
      </c>
      <c r="B62" s="8">
        <v>53.329000000000001</v>
      </c>
      <c r="C62" s="8">
        <f t="shared" si="0"/>
        <v>53.142721538461537</v>
      </c>
      <c r="D62" s="8">
        <f t="shared" si="1"/>
        <v>55.054504897652279</v>
      </c>
      <c r="E62" s="8">
        <f t="shared" si="2"/>
        <v>51.230938179270794</v>
      </c>
      <c r="F62" s="8">
        <f t="shared" si="3"/>
        <v>54.417243777922032</v>
      </c>
      <c r="G62" s="8">
        <f t="shared" si="4"/>
        <v>51.868199299001041</v>
      </c>
      <c r="H62" s="8">
        <f t="shared" si="5"/>
        <v>53.779982658191784</v>
      </c>
      <c r="I62" s="8">
        <f t="shared" si="6"/>
        <v>52.505460418731289</v>
      </c>
      <c r="J62" s="8">
        <f t="shared" si="7"/>
        <v>55.7</v>
      </c>
      <c r="K62" s="8" t="s">
        <v>122</v>
      </c>
      <c r="L62" s="110"/>
    </row>
    <row r="63" spans="1:21" ht="15" thickBot="1" x14ac:dyDescent="0.35">
      <c r="A63" s="146">
        <v>280</v>
      </c>
      <c r="B63" s="152">
        <v>53.430999999999997</v>
      </c>
      <c r="C63" s="152">
        <f t="shared" si="0"/>
        <v>53.142721538461537</v>
      </c>
      <c r="D63" s="152">
        <f t="shared" si="1"/>
        <v>55.054504897652279</v>
      </c>
      <c r="E63" s="152">
        <f t="shared" si="2"/>
        <v>51.230938179270794</v>
      </c>
      <c r="F63" s="152">
        <f t="shared" si="3"/>
        <v>54.417243777922032</v>
      </c>
      <c r="G63" s="152">
        <f t="shared" si="4"/>
        <v>51.868199299001041</v>
      </c>
      <c r="H63" s="152">
        <f t="shared" si="5"/>
        <v>53.779982658191784</v>
      </c>
      <c r="I63" s="152">
        <f t="shared" si="6"/>
        <v>52.505460418731289</v>
      </c>
      <c r="J63" s="152">
        <f t="shared" si="7"/>
        <v>55.7</v>
      </c>
      <c r="K63" s="152" t="s">
        <v>122</v>
      </c>
      <c r="L63" s="111"/>
    </row>
    <row r="64" spans="1:21" x14ac:dyDescent="0.3">
      <c r="A64" s="8"/>
      <c r="B64" s="8"/>
      <c r="C64" s="8"/>
      <c r="D64" s="8"/>
      <c r="E64" s="8"/>
      <c r="F64" s="8"/>
      <c r="G64" s="8"/>
      <c r="H64" s="8"/>
      <c r="I64" s="8"/>
      <c r="J64" s="8"/>
      <c r="K64" s="8"/>
    </row>
    <row r="65" spans="1:11" x14ac:dyDescent="0.3">
      <c r="A65" s="8"/>
      <c r="B65" s="8"/>
      <c r="C65" s="8"/>
      <c r="D65" s="8"/>
      <c r="E65" s="8"/>
      <c r="F65" s="8"/>
      <c r="G65" s="8"/>
      <c r="H65" s="8"/>
      <c r="I65" s="8"/>
      <c r="J65" s="8"/>
      <c r="K65" s="8"/>
    </row>
    <row r="66" spans="1:11" x14ac:dyDescent="0.3">
      <c r="A66" s="8"/>
      <c r="B66" s="8"/>
      <c r="C66" s="8"/>
      <c r="D66" s="8"/>
      <c r="E66" s="8"/>
      <c r="F66" s="8"/>
      <c r="G66" s="8"/>
      <c r="H66" s="8"/>
      <c r="I66" s="8"/>
      <c r="J66" s="8"/>
      <c r="K66" s="8"/>
    </row>
    <row r="67" spans="1:11" x14ac:dyDescent="0.3">
      <c r="A67" s="8"/>
      <c r="B67" s="8"/>
      <c r="C67" s="8"/>
      <c r="D67" s="8"/>
      <c r="E67" s="8"/>
      <c r="F67" s="8"/>
      <c r="G67" s="8"/>
      <c r="H67" s="8"/>
      <c r="I67" s="8"/>
      <c r="J67" s="8"/>
      <c r="K67" s="8"/>
    </row>
    <row r="68" spans="1:11" x14ac:dyDescent="0.3">
      <c r="A68" s="8"/>
      <c r="B68" s="8"/>
      <c r="C68" s="8"/>
      <c r="D68" s="8"/>
      <c r="E68" s="8"/>
      <c r="F68" s="8"/>
      <c r="G68" s="8"/>
      <c r="H68" s="8"/>
      <c r="I68" s="8"/>
      <c r="J68" s="8"/>
      <c r="K68" s="8"/>
    </row>
    <row r="69" spans="1:11" x14ac:dyDescent="0.3">
      <c r="A69" s="8"/>
      <c r="B69" s="8"/>
      <c r="C69" s="8"/>
      <c r="D69" s="8"/>
      <c r="E69" s="8"/>
      <c r="F69" s="8"/>
      <c r="G69" s="8"/>
      <c r="H69" s="8"/>
      <c r="I69" s="8"/>
      <c r="J69" s="8"/>
      <c r="K69" s="8"/>
    </row>
    <row r="70" spans="1:11" x14ac:dyDescent="0.3">
      <c r="A70" s="8"/>
      <c r="B70" s="8"/>
      <c r="C70" s="8"/>
      <c r="D70" s="8"/>
      <c r="E70" s="8"/>
      <c r="F70" s="8"/>
      <c r="G70" s="8"/>
      <c r="H70" s="8"/>
      <c r="I70" s="8"/>
      <c r="J70" s="8"/>
      <c r="K70" s="8"/>
    </row>
    <row r="71" spans="1:11" x14ac:dyDescent="0.3">
      <c r="A71" s="8"/>
      <c r="B71" s="8"/>
      <c r="C71" s="8"/>
      <c r="D71" s="8"/>
      <c r="E71" s="8"/>
      <c r="F71" s="8"/>
      <c r="G71" s="8"/>
      <c r="H71" s="8"/>
      <c r="I71" s="8"/>
      <c r="J71" s="8"/>
      <c r="K71" s="8"/>
    </row>
    <row r="72" spans="1:11" x14ac:dyDescent="0.3">
      <c r="A72" s="8"/>
      <c r="B72" s="8"/>
      <c r="C72" s="8"/>
      <c r="D72" s="8"/>
      <c r="E72" s="8"/>
      <c r="F72" s="8"/>
      <c r="G72" s="8"/>
      <c r="H72" s="8"/>
      <c r="I72" s="8"/>
      <c r="J72" s="8"/>
      <c r="K72" s="8"/>
    </row>
    <row r="73" spans="1:11" x14ac:dyDescent="0.3">
      <c r="A73" s="8"/>
      <c r="B73" s="8"/>
      <c r="C73" s="8"/>
      <c r="D73" s="8"/>
      <c r="E73" s="8"/>
      <c r="F73" s="8"/>
      <c r="G73" s="8"/>
      <c r="H73" s="8"/>
      <c r="I73" s="8"/>
      <c r="J73" s="8"/>
      <c r="K73" s="8"/>
    </row>
    <row r="74" spans="1:11" x14ac:dyDescent="0.3">
      <c r="A74" s="8"/>
      <c r="B74" s="8"/>
      <c r="C74" s="8"/>
      <c r="D74" s="8"/>
      <c r="E74" s="8"/>
      <c r="F74" s="8"/>
      <c r="G74" s="8"/>
      <c r="H74" s="8"/>
      <c r="I74" s="8"/>
      <c r="J74" s="8"/>
      <c r="K74" s="8"/>
    </row>
    <row r="75" spans="1:11" x14ac:dyDescent="0.3">
      <c r="A75" s="8"/>
      <c r="B75" s="8"/>
      <c r="C75" s="8"/>
      <c r="D75" s="8"/>
      <c r="E75" s="8"/>
      <c r="F75" s="8"/>
      <c r="G75" s="8"/>
      <c r="H75" s="8"/>
      <c r="I75" s="8"/>
      <c r="J75" s="8"/>
      <c r="K75" s="8"/>
    </row>
    <row r="76" spans="1:11" x14ac:dyDescent="0.3">
      <c r="A76" s="8"/>
      <c r="B76" s="8"/>
      <c r="C76" s="8"/>
      <c r="D76" s="8"/>
      <c r="E76" s="8"/>
      <c r="F76" s="8"/>
      <c r="G76" s="8"/>
      <c r="H76" s="8"/>
      <c r="I76" s="8"/>
      <c r="J76" s="8"/>
      <c r="K76" s="8"/>
    </row>
    <row r="77" spans="1:11" x14ac:dyDescent="0.3">
      <c r="A77" s="8"/>
      <c r="B77" s="8"/>
      <c r="C77" s="8"/>
      <c r="D77" s="8"/>
      <c r="E77" s="8"/>
      <c r="F77" s="8"/>
      <c r="G77" s="8"/>
      <c r="H77" s="8"/>
      <c r="I77" s="8"/>
      <c r="J77" s="8"/>
      <c r="K77" s="8"/>
    </row>
    <row r="78" spans="1:11" x14ac:dyDescent="0.3">
      <c r="A78" s="8"/>
      <c r="B78" s="8"/>
      <c r="C78" s="8"/>
      <c r="D78" s="8"/>
      <c r="E78" s="8"/>
      <c r="F78" s="8"/>
      <c r="G78" s="8"/>
      <c r="H78" s="8"/>
      <c r="I78" s="8"/>
      <c r="J78" s="8"/>
      <c r="K78" s="8"/>
    </row>
    <row r="79" spans="1:11" x14ac:dyDescent="0.3">
      <c r="A79" s="8"/>
      <c r="B79" s="8"/>
      <c r="C79" s="8"/>
      <c r="D79" s="8"/>
      <c r="E79" s="8"/>
      <c r="F79" s="8"/>
      <c r="G79" s="8"/>
      <c r="H79" s="8"/>
      <c r="I79" s="8"/>
      <c r="J79" s="8"/>
      <c r="K79" s="8"/>
    </row>
    <row r="80" spans="1:11" x14ac:dyDescent="0.3">
      <c r="A80" s="8"/>
      <c r="B80" s="8"/>
      <c r="C80" s="8"/>
      <c r="D80" s="8"/>
      <c r="E80" s="8"/>
      <c r="F80" s="8"/>
      <c r="G80" s="8"/>
      <c r="H80" s="8"/>
      <c r="I80" s="8"/>
      <c r="J80" s="8"/>
      <c r="K80" s="8"/>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58808-F117-4F34-8E2A-EF3B3DC16489}">
  <dimension ref="A1:O62"/>
  <sheetViews>
    <sheetView showGridLines="0" workbookViewId="0"/>
  </sheetViews>
  <sheetFormatPr defaultColWidth="8.77734375" defaultRowHeight="14.4" x14ac:dyDescent="0.3"/>
  <cols>
    <col min="13" max="13" width="10.44140625" bestFit="1" customWidth="1"/>
  </cols>
  <sheetData>
    <row r="1" spans="1:15" ht="15" thickBot="1" x14ac:dyDescent="0.35">
      <c r="A1" s="154" t="s">
        <v>9</v>
      </c>
      <c r="B1" s="158" t="s">
        <v>113</v>
      </c>
      <c r="C1" s="155" t="s">
        <v>114</v>
      </c>
      <c r="D1" s="155" t="s">
        <v>136</v>
      </c>
      <c r="E1" s="155" t="s">
        <v>116</v>
      </c>
      <c r="F1" s="155" t="s">
        <v>117</v>
      </c>
      <c r="G1" s="155" t="s">
        <v>118</v>
      </c>
      <c r="H1" s="155" t="s">
        <v>119</v>
      </c>
      <c r="I1" s="155" t="s">
        <v>120</v>
      </c>
      <c r="J1" s="155" t="s">
        <v>72</v>
      </c>
      <c r="K1" s="155" t="s">
        <v>121</v>
      </c>
      <c r="L1" s="156" t="s">
        <v>49</v>
      </c>
    </row>
    <row r="2" spans="1:15" x14ac:dyDescent="0.3">
      <c r="A2" s="113">
        <v>1654</v>
      </c>
      <c r="B2" s="8">
        <v>53.293999999999997</v>
      </c>
      <c r="C2" s="8">
        <f t="shared" ref="C2:C46" si="0">$N$2</f>
        <v>53.142721538461537</v>
      </c>
      <c r="D2" s="8">
        <f t="shared" ref="D2:D46" si="1">$N$2+($N$3*3)</f>
        <v>55.054504897652279</v>
      </c>
      <c r="E2" s="8">
        <f t="shared" ref="E2:E46" si="2">$N$2-($N$3*3)</f>
        <v>51.230938179270794</v>
      </c>
      <c r="F2" s="8">
        <f>$N$2+($N$3*2)</f>
        <v>54.417243777922032</v>
      </c>
      <c r="G2" s="8">
        <f>$N$2-($N$3*2)</f>
        <v>51.868199299001041</v>
      </c>
      <c r="H2" s="8">
        <f>$N$2+($N$3*1)</f>
        <v>53.779982658191784</v>
      </c>
      <c r="I2" s="8">
        <f>$N$2-($N$3*1)</f>
        <v>52.505460418731289</v>
      </c>
      <c r="J2" s="8">
        <f>$N$26</f>
        <v>55.7</v>
      </c>
      <c r="K2" s="8" t="s">
        <v>122</v>
      </c>
      <c r="L2" s="110"/>
      <c r="M2" s="83" t="s">
        <v>2</v>
      </c>
      <c r="N2" s="76">
        <v>53.142721538461537</v>
      </c>
    </row>
    <row r="3" spans="1:15" x14ac:dyDescent="0.3">
      <c r="A3" s="113">
        <v>1658</v>
      </c>
      <c r="B3" s="8">
        <v>52.816000000000003</v>
      </c>
      <c r="C3" s="8">
        <f t="shared" si="0"/>
        <v>53.142721538461537</v>
      </c>
      <c r="D3" s="8">
        <f t="shared" si="1"/>
        <v>55.054504897652279</v>
      </c>
      <c r="E3" s="8">
        <f t="shared" si="2"/>
        <v>51.230938179270794</v>
      </c>
      <c r="F3" s="8">
        <f t="shared" ref="F3:F46" si="3">$N$2+($N$3*2)</f>
        <v>54.417243777922032</v>
      </c>
      <c r="G3" s="8">
        <f t="shared" ref="G3:G46" si="4">$N$2-($N$3*2)</f>
        <v>51.868199299001041</v>
      </c>
      <c r="H3" s="8">
        <f t="shared" ref="H3:H46" si="5">$N$2+($N$3*1)</f>
        <v>53.779982658191784</v>
      </c>
      <c r="I3" s="8">
        <f t="shared" ref="I3:I46" si="6">$N$2-($N$3*1)</f>
        <v>52.505460418731289</v>
      </c>
      <c r="J3" s="8">
        <f t="shared" ref="J3:J46" si="7">$N$26</f>
        <v>55.7</v>
      </c>
      <c r="K3" s="8" t="s">
        <v>122</v>
      </c>
      <c r="L3" s="110"/>
      <c r="M3" s="84" t="s">
        <v>123</v>
      </c>
      <c r="N3" s="58">
        <v>0.63726111973024691</v>
      </c>
    </row>
    <row r="4" spans="1:15" x14ac:dyDescent="0.3">
      <c r="A4" s="113">
        <v>1672</v>
      </c>
      <c r="B4" s="8">
        <v>53.021000000000001</v>
      </c>
      <c r="C4" s="8">
        <f t="shared" si="0"/>
        <v>53.142721538461537</v>
      </c>
      <c r="D4" s="8">
        <f t="shared" si="1"/>
        <v>55.054504897652279</v>
      </c>
      <c r="E4" s="8">
        <f t="shared" si="2"/>
        <v>51.230938179270794</v>
      </c>
      <c r="F4" s="8">
        <f t="shared" si="3"/>
        <v>54.417243777922032</v>
      </c>
      <c r="G4" s="8">
        <f t="shared" si="4"/>
        <v>51.868199299001041</v>
      </c>
      <c r="H4" s="8">
        <f t="shared" si="5"/>
        <v>53.779982658191784</v>
      </c>
      <c r="I4" s="8">
        <f t="shared" si="6"/>
        <v>52.505460418731289</v>
      </c>
      <c r="J4" s="8">
        <f t="shared" si="7"/>
        <v>55.7</v>
      </c>
      <c r="K4" s="8" t="s">
        <v>122</v>
      </c>
      <c r="L4" s="110"/>
      <c r="M4" s="84" t="s">
        <v>55</v>
      </c>
      <c r="N4" s="58">
        <v>52.420999999999999</v>
      </c>
    </row>
    <row r="5" spans="1:15" x14ac:dyDescent="0.3">
      <c r="A5" s="113">
        <v>1674</v>
      </c>
      <c r="B5" s="8">
        <v>52.78</v>
      </c>
      <c r="C5" s="8">
        <f t="shared" si="0"/>
        <v>53.142721538461537</v>
      </c>
      <c r="D5" s="8">
        <f t="shared" si="1"/>
        <v>55.054504897652279</v>
      </c>
      <c r="E5" s="8">
        <f t="shared" si="2"/>
        <v>51.230938179270794</v>
      </c>
      <c r="F5" s="8">
        <f t="shared" si="3"/>
        <v>54.417243777922032</v>
      </c>
      <c r="G5" s="8">
        <f t="shared" si="4"/>
        <v>51.868199299001041</v>
      </c>
      <c r="H5" s="8">
        <f t="shared" si="5"/>
        <v>53.779982658191784</v>
      </c>
      <c r="I5" s="8">
        <f t="shared" si="6"/>
        <v>52.505460418731289</v>
      </c>
      <c r="J5" s="8">
        <f t="shared" si="7"/>
        <v>55.7</v>
      </c>
      <c r="K5" s="8" t="s">
        <v>122</v>
      </c>
      <c r="L5" s="110"/>
      <c r="M5" s="84" t="s">
        <v>56</v>
      </c>
      <c r="N5" s="58">
        <v>57.402999999999999</v>
      </c>
    </row>
    <row r="6" spans="1:15" x14ac:dyDescent="0.3">
      <c r="A6" s="113">
        <v>1677</v>
      </c>
      <c r="B6" s="8">
        <v>53.442</v>
      </c>
      <c r="C6" s="8">
        <f t="shared" si="0"/>
        <v>53.142721538461537</v>
      </c>
      <c r="D6" s="8">
        <f t="shared" si="1"/>
        <v>55.054504897652279</v>
      </c>
      <c r="E6" s="8">
        <f t="shared" si="2"/>
        <v>51.230938179270794</v>
      </c>
      <c r="F6" s="8">
        <f t="shared" si="3"/>
        <v>54.417243777922032</v>
      </c>
      <c r="G6" s="8">
        <f t="shared" si="4"/>
        <v>51.868199299001041</v>
      </c>
      <c r="H6" s="8">
        <f t="shared" si="5"/>
        <v>53.779982658191784</v>
      </c>
      <c r="I6" s="8">
        <f t="shared" si="6"/>
        <v>52.505460418731289</v>
      </c>
      <c r="J6" s="8">
        <f t="shared" si="7"/>
        <v>55.7</v>
      </c>
      <c r="K6" s="8" t="s">
        <v>122</v>
      </c>
      <c r="L6" s="110"/>
      <c r="M6" s="84" t="s">
        <v>57</v>
      </c>
      <c r="N6" s="58">
        <v>4.9819999999999993</v>
      </c>
    </row>
    <row r="7" spans="1:15" ht="15" thickBot="1" x14ac:dyDescent="0.35">
      <c r="A7" s="113">
        <v>1683</v>
      </c>
      <c r="B7" s="8">
        <v>53.216000000000001</v>
      </c>
      <c r="C7" s="8">
        <f t="shared" si="0"/>
        <v>53.142721538461537</v>
      </c>
      <c r="D7" s="8">
        <f t="shared" si="1"/>
        <v>55.054504897652279</v>
      </c>
      <c r="E7" s="8">
        <f t="shared" si="2"/>
        <v>51.230938179270794</v>
      </c>
      <c r="F7" s="8">
        <f t="shared" si="3"/>
        <v>54.417243777922032</v>
      </c>
      <c r="G7" s="8">
        <f t="shared" si="4"/>
        <v>51.868199299001041</v>
      </c>
      <c r="H7" s="8">
        <f t="shared" si="5"/>
        <v>53.779982658191784</v>
      </c>
      <c r="I7" s="8">
        <f t="shared" si="6"/>
        <v>52.505460418731289</v>
      </c>
      <c r="J7" s="8">
        <f t="shared" si="7"/>
        <v>55.7</v>
      </c>
      <c r="K7" s="8" t="s">
        <v>122</v>
      </c>
      <c r="L7" s="110"/>
      <c r="M7" s="85" t="s">
        <v>58</v>
      </c>
      <c r="N7" s="61">
        <f>COUNT(B2:B1048576)</f>
        <v>45</v>
      </c>
    </row>
    <row r="8" spans="1:15" x14ac:dyDescent="0.3">
      <c r="A8" s="113">
        <v>1697</v>
      </c>
      <c r="B8" s="8">
        <v>52.865000000000002</v>
      </c>
      <c r="C8" s="8">
        <f t="shared" si="0"/>
        <v>53.142721538461537</v>
      </c>
      <c r="D8" s="8">
        <f t="shared" si="1"/>
        <v>55.054504897652279</v>
      </c>
      <c r="E8" s="8">
        <f t="shared" si="2"/>
        <v>51.230938179270794</v>
      </c>
      <c r="F8" s="8">
        <f t="shared" si="3"/>
        <v>54.417243777922032</v>
      </c>
      <c r="G8" s="8">
        <f t="shared" si="4"/>
        <v>51.868199299001041</v>
      </c>
      <c r="H8" s="8">
        <f t="shared" si="5"/>
        <v>53.779982658191784</v>
      </c>
      <c r="I8" s="8">
        <f t="shared" si="6"/>
        <v>52.505460418731289</v>
      </c>
      <c r="J8" s="8">
        <f t="shared" si="7"/>
        <v>55.7</v>
      </c>
      <c r="K8" s="8" t="s">
        <v>122</v>
      </c>
      <c r="L8" s="110"/>
    </row>
    <row r="9" spans="1:15" x14ac:dyDescent="0.3">
      <c r="A9" s="113">
        <v>1700</v>
      </c>
      <c r="B9" s="8">
        <v>53.274000000000001</v>
      </c>
      <c r="C9" s="8">
        <f t="shared" si="0"/>
        <v>53.142721538461537</v>
      </c>
      <c r="D9" s="8">
        <f t="shared" si="1"/>
        <v>55.054504897652279</v>
      </c>
      <c r="E9" s="8">
        <f t="shared" si="2"/>
        <v>51.230938179270794</v>
      </c>
      <c r="F9" s="8">
        <f t="shared" si="3"/>
        <v>54.417243777922032</v>
      </c>
      <c r="G9" s="8">
        <f t="shared" si="4"/>
        <v>51.868199299001041</v>
      </c>
      <c r="H9" s="8">
        <f t="shared" si="5"/>
        <v>53.779982658191784</v>
      </c>
      <c r="I9" s="8">
        <f t="shared" si="6"/>
        <v>52.505460418731289</v>
      </c>
      <c r="J9" s="8">
        <f t="shared" si="7"/>
        <v>55.7</v>
      </c>
      <c r="K9" s="8" t="s">
        <v>122</v>
      </c>
      <c r="L9" s="110"/>
      <c r="M9" s="153" t="s">
        <v>124</v>
      </c>
      <c r="N9" s="153">
        <f>N3</f>
        <v>0.63726111973024691</v>
      </c>
      <c r="O9" s="153">
        <f>N9*-1</f>
        <v>-0.63726111973024691</v>
      </c>
    </row>
    <row r="10" spans="1:15" x14ac:dyDescent="0.3">
      <c r="A10" s="113">
        <v>1703</v>
      </c>
      <c r="B10" s="8">
        <v>52.820999999999998</v>
      </c>
      <c r="C10" s="8">
        <f t="shared" si="0"/>
        <v>53.142721538461537</v>
      </c>
      <c r="D10" s="8">
        <f t="shared" si="1"/>
        <v>55.054504897652279</v>
      </c>
      <c r="E10" s="8">
        <f t="shared" si="2"/>
        <v>51.230938179270794</v>
      </c>
      <c r="F10" s="8">
        <f t="shared" si="3"/>
        <v>54.417243777922032</v>
      </c>
      <c r="G10" s="8">
        <f t="shared" si="4"/>
        <v>51.868199299001041</v>
      </c>
      <c r="H10" s="8">
        <f t="shared" si="5"/>
        <v>53.779982658191784</v>
      </c>
      <c r="I10" s="8">
        <f t="shared" si="6"/>
        <v>52.505460418731289</v>
      </c>
      <c r="J10" s="8">
        <f t="shared" si="7"/>
        <v>55.7</v>
      </c>
      <c r="K10" s="8" t="s">
        <v>122</v>
      </c>
      <c r="L10" s="110"/>
      <c r="M10" s="153" t="s">
        <v>125</v>
      </c>
      <c r="N10" s="153">
        <f>N3*2</f>
        <v>1.2745222394604938</v>
      </c>
      <c r="O10" s="153">
        <f>N10*-1</f>
        <v>-1.2745222394604938</v>
      </c>
    </row>
    <row r="11" spans="1:15" x14ac:dyDescent="0.3">
      <c r="A11" s="113">
        <v>1704</v>
      </c>
      <c r="B11" s="8">
        <v>52.89</v>
      </c>
      <c r="C11" s="8">
        <f t="shared" si="0"/>
        <v>53.142721538461537</v>
      </c>
      <c r="D11" s="8">
        <f t="shared" si="1"/>
        <v>55.054504897652279</v>
      </c>
      <c r="E11" s="8">
        <f t="shared" si="2"/>
        <v>51.230938179270794</v>
      </c>
      <c r="F11" s="8">
        <f t="shared" si="3"/>
        <v>54.417243777922032</v>
      </c>
      <c r="G11" s="8">
        <f t="shared" si="4"/>
        <v>51.868199299001041</v>
      </c>
      <c r="H11" s="8">
        <f t="shared" si="5"/>
        <v>53.779982658191784</v>
      </c>
      <c r="I11" s="8">
        <f t="shared" si="6"/>
        <v>52.505460418731289</v>
      </c>
      <c r="J11" s="8">
        <f t="shared" si="7"/>
        <v>55.7</v>
      </c>
      <c r="K11" s="8" t="s">
        <v>122</v>
      </c>
      <c r="L11" s="110"/>
      <c r="M11" s="153" t="s">
        <v>126</v>
      </c>
      <c r="N11" s="153">
        <f>N3*3</f>
        <v>1.9117833591907407</v>
      </c>
      <c r="O11" s="153">
        <f>N11*-1</f>
        <v>-1.9117833591907407</v>
      </c>
    </row>
    <row r="12" spans="1:15" x14ac:dyDescent="0.3">
      <c r="A12" s="113">
        <v>1707</v>
      </c>
      <c r="B12" s="8">
        <v>53.037999999999997</v>
      </c>
      <c r="C12" s="8">
        <f t="shared" si="0"/>
        <v>53.142721538461537</v>
      </c>
      <c r="D12" s="8">
        <f t="shared" si="1"/>
        <v>55.054504897652279</v>
      </c>
      <c r="E12" s="8">
        <f t="shared" si="2"/>
        <v>51.230938179270794</v>
      </c>
      <c r="F12" s="8">
        <f t="shared" si="3"/>
        <v>54.417243777922032</v>
      </c>
      <c r="G12" s="8">
        <f t="shared" si="4"/>
        <v>51.868199299001041</v>
      </c>
      <c r="H12" s="8">
        <f t="shared" si="5"/>
        <v>53.779982658191784</v>
      </c>
      <c r="I12" s="8">
        <f t="shared" si="6"/>
        <v>52.505460418731289</v>
      </c>
      <c r="J12" s="8">
        <f t="shared" si="7"/>
        <v>55.7</v>
      </c>
      <c r="K12" s="8" t="s">
        <v>122</v>
      </c>
      <c r="L12" s="110"/>
      <c r="M12" s="153"/>
      <c r="N12" s="153"/>
      <c r="O12" s="153"/>
    </row>
    <row r="13" spans="1:15" x14ac:dyDescent="0.3">
      <c r="A13" s="113">
        <v>1708</v>
      </c>
      <c r="B13" s="8">
        <v>53.143999999999998</v>
      </c>
      <c r="C13" s="8">
        <f t="shared" si="0"/>
        <v>53.142721538461537</v>
      </c>
      <c r="D13" s="8">
        <f t="shared" si="1"/>
        <v>55.054504897652279</v>
      </c>
      <c r="E13" s="8">
        <f t="shared" si="2"/>
        <v>51.230938179270794</v>
      </c>
      <c r="F13" s="8">
        <f t="shared" si="3"/>
        <v>54.417243777922032</v>
      </c>
      <c r="G13" s="8">
        <f t="shared" si="4"/>
        <v>51.868199299001041</v>
      </c>
      <c r="H13" s="8">
        <f t="shared" si="5"/>
        <v>53.779982658191784</v>
      </c>
      <c r="I13" s="8">
        <f t="shared" si="6"/>
        <v>52.505460418731289</v>
      </c>
      <c r="J13" s="8">
        <f t="shared" si="7"/>
        <v>55.7</v>
      </c>
      <c r="K13" s="8" t="s">
        <v>122</v>
      </c>
      <c r="L13" s="110"/>
      <c r="M13" s="153"/>
      <c r="N13" s="153"/>
      <c r="O13" s="153"/>
    </row>
    <row r="14" spans="1:15" x14ac:dyDescent="0.3">
      <c r="A14" s="113">
        <v>1710</v>
      </c>
      <c r="B14" s="8">
        <v>53.2</v>
      </c>
      <c r="C14" s="8">
        <f t="shared" si="0"/>
        <v>53.142721538461537</v>
      </c>
      <c r="D14" s="8">
        <f t="shared" si="1"/>
        <v>55.054504897652279</v>
      </c>
      <c r="E14" s="8">
        <f t="shared" si="2"/>
        <v>51.230938179270794</v>
      </c>
      <c r="F14" s="8">
        <f t="shared" si="3"/>
        <v>54.417243777922032</v>
      </c>
      <c r="G14" s="8">
        <f t="shared" si="4"/>
        <v>51.868199299001041</v>
      </c>
      <c r="H14" s="8">
        <f t="shared" si="5"/>
        <v>53.779982658191784</v>
      </c>
      <c r="I14" s="8">
        <f t="shared" si="6"/>
        <v>52.505460418731289</v>
      </c>
      <c r="J14" s="8">
        <f t="shared" si="7"/>
        <v>55.7</v>
      </c>
      <c r="K14" s="8" t="s">
        <v>122</v>
      </c>
      <c r="L14" s="110"/>
      <c r="M14" s="153"/>
      <c r="N14" s="153"/>
      <c r="O14" s="153"/>
    </row>
    <row r="15" spans="1:15" x14ac:dyDescent="0.3">
      <c r="A15" s="113">
        <v>1712</v>
      </c>
      <c r="B15" s="8">
        <v>52.616999999999997</v>
      </c>
      <c r="C15" s="8">
        <f t="shared" si="0"/>
        <v>53.142721538461537</v>
      </c>
      <c r="D15" s="8">
        <f t="shared" si="1"/>
        <v>55.054504897652279</v>
      </c>
      <c r="E15" s="8">
        <f t="shared" si="2"/>
        <v>51.230938179270794</v>
      </c>
      <c r="F15" s="8">
        <f t="shared" si="3"/>
        <v>54.417243777922032</v>
      </c>
      <c r="G15" s="8">
        <f t="shared" si="4"/>
        <v>51.868199299001041</v>
      </c>
      <c r="H15" s="8">
        <f t="shared" si="5"/>
        <v>53.779982658191784</v>
      </c>
      <c r="I15" s="8">
        <f t="shared" si="6"/>
        <v>52.505460418731289</v>
      </c>
      <c r="J15" s="8">
        <f t="shared" si="7"/>
        <v>55.7</v>
      </c>
      <c r="K15" s="8" t="s">
        <v>122</v>
      </c>
      <c r="L15" s="110"/>
      <c r="M15" s="153" t="s">
        <v>127</v>
      </c>
      <c r="N15" s="153">
        <f>N18+N11</f>
        <v>55.054504897652279</v>
      </c>
      <c r="O15" s="153"/>
    </row>
    <row r="16" spans="1:15" x14ac:dyDescent="0.3">
      <c r="A16" s="113">
        <v>1714</v>
      </c>
      <c r="B16" s="8">
        <v>53.011000000000003</v>
      </c>
      <c r="C16" s="8">
        <f t="shared" si="0"/>
        <v>53.142721538461537</v>
      </c>
      <c r="D16" s="8">
        <f t="shared" si="1"/>
        <v>55.054504897652279</v>
      </c>
      <c r="E16" s="8">
        <f t="shared" si="2"/>
        <v>51.230938179270794</v>
      </c>
      <c r="F16" s="8">
        <f t="shared" si="3"/>
        <v>54.417243777922032</v>
      </c>
      <c r="G16" s="8">
        <f t="shared" si="4"/>
        <v>51.868199299001041</v>
      </c>
      <c r="H16" s="8">
        <f t="shared" si="5"/>
        <v>53.779982658191784</v>
      </c>
      <c r="I16" s="8">
        <f t="shared" si="6"/>
        <v>52.505460418731289</v>
      </c>
      <c r="J16" s="8">
        <f t="shared" si="7"/>
        <v>55.7</v>
      </c>
      <c r="K16" s="8" t="s">
        <v>122</v>
      </c>
      <c r="L16" s="110"/>
      <c r="M16" s="153" t="s">
        <v>128</v>
      </c>
      <c r="N16" s="153">
        <f>N18+N10</f>
        <v>54.417243777922032</v>
      </c>
      <c r="O16" s="153"/>
    </row>
    <row r="17" spans="1:15" x14ac:dyDescent="0.3">
      <c r="A17" s="113">
        <v>1719</v>
      </c>
      <c r="B17" s="8">
        <v>53.183</v>
      </c>
      <c r="C17" s="8">
        <f t="shared" si="0"/>
        <v>53.142721538461537</v>
      </c>
      <c r="D17" s="8">
        <f t="shared" si="1"/>
        <v>55.054504897652279</v>
      </c>
      <c r="E17" s="8">
        <f t="shared" si="2"/>
        <v>51.230938179270794</v>
      </c>
      <c r="F17" s="8">
        <f t="shared" si="3"/>
        <v>54.417243777922032</v>
      </c>
      <c r="G17" s="8">
        <f t="shared" si="4"/>
        <v>51.868199299001041</v>
      </c>
      <c r="H17" s="8">
        <f t="shared" si="5"/>
        <v>53.779982658191784</v>
      </c>
      <c r="I17" s="8">
        <f t="shared" si="6"/>
        <v>52.505460418731289</v>
      </c>
      <c r="J17" s="8">
        <f t="shared" si="7"/>
        <v>55.7</v>
      </c>
      <c r="K17" s="8" t="s">
        <v>122</v>
      </c>
      <c r="L17" s="110"/>
      <c r="M17" s="153" t="s">
        <v>129</v>
      </c>
      <c r="N17" s="153">
        <f>N18+N9</f>
        <v>53.779982658191784</v>
      </c>
      <c r="O17" s="153"/>
    </row>
    <row r="18" spans="1:15" x14ac:dyDescent="0.3">
      <c r="A18" s="113">
        <v>1723</v>
      </c>
      <c r="B18" s="8">
        <v>52.728999999999999</v>
      </c>
      <c r="C18" s="8">
        <f t="shared" si="0"/>
        <v>53.142721538461537</v>
      </c>
      <c r="D18" s="8">
        <f t="shared" si="1"/>
        <v>55.054504897652279</v>
      </c>
      <c r="E18" s="8">
        <f t="shared" si="2"/>
        <v>51.230938179270794</v>
      </c>
      <c r="F18" s="8">
        <f t="shared" si="3"/>
        <v>54.417243777922032</v>
      </c>
      <c r="G18" s="8">
        <f t="shared" si="4"/>
        <v>51.868199299001041</v>
      </c>
      <c r="H18" s="8">
        <f t="shared" si="5"/>
        <v>53.779982658191784</v>
      </c>
      <c r="I18" s="8">
        <f t="shared" si="6"/>
        <v>52.505460418731289</v>
      </c>
      <c r="J18" s="8">
        <f t="shared" si="7"/>
        <v>55.7</v>
      </c>
      <c r="K18" s="8" t="s">
        <v>122</v>
      </c>
      <c r="L18" s="110"/>
      <c r="M18" s="153" t="s">
        <v>2</v>
      </c>
      <c r="N18" s="153">
        <f>N2</f>
        <v>53.142721538461537</v>
      </c>
      <c r="O18" s="153"/>
    </row>
    <row r="19" spans="1:15" x14ac:dyDescent="0.3">
      <c r="A19" s="113">
        <v>1724</v>
      </c>
      <c r="B19" s="8">
        <v>53.252000000000002</v>
      </c>
      <c r="C19" s="8">
        <f t="shared" si="0"/>
        <v>53.142721538461537</v>
      </c>
      <c r="D19" s="8">
        <f t="shared" si="1"/>
        <v>55.054504897652279</v>
      </c>
      <c r="E19" s="8">
        <f t="shared" si="2"/>
        <v>51.230938179270794</v>
      </c>
      <c r="F19" s="8">
        <f t="shared" si="3"/>
        <v>54.417243777922032</v>
      </c>
      <c r="G19" s="8">
        <f t="shared" si="4"/>
        <v>51.868199299001041</v>
      </c>
      <c r="H19" s="8">
        <f t="shared" si="5"/>
        <v>53.779982658191784</v>
      </c>
      <c r="I19" s="8">
        <f t="shared" si="6"/>
        <v>52.505460418731289</v>
      </c>
      <c r="J19" s="8">
        <f t="shared" si="7"/>
        <v>55.7</v>
      </c>
      <c r="K19" s="8" t="s">
        <v>122</v>
      </c>
      <c r="L19" s="110"/>
      <c r="M19" s="153" t="s">
        <v>130</v>
      </c>
      <c r="N19" s="153">
        <f>N18+O9</f>
        <v>52.505460418731289</v>
      </c>
      <c r="O19" s="153"/>
    </row>
    <row r="20" spans="1:15" x14ac:dyDescent="0.3">
      <c r="A20" s="113">
        <v>1725</v>
      </c>
      <c r="B20" s="8">
        <v>52.939</v>
      </c>
      <c r="C20" s="8">
        <f t="shared" si="0"/>
        <v>53.142721538461537</v>
      </c>
      <c r="D20" s="8">
        <f t="shared" si="1"/>
        <v>55.054504897652279</v>
      </c>
      <c r="E20" s="8">
        <f t="shared" si="2"/>
        <v>51.230938179270794</v>
      </c>
      <c r="F20" s="8">
        <f t="shared" si="3"/>
        <v>54.417243777922032</v>
      </c>
      <c r="G20" s="8">
        <f t="shared" si="4"/>
        <v>51.868199299001041</v>
      </c>
      <c r="H20" s="8">
        <f t="shared" si="5"/>
        <v>53.779982658191784</v>
      </c>
      <c r="I20" s="8">
        <f t="shared" si="6"/>
        <v>52.505460418731289</v>
      </c>
      <c r="J20" s="8">
        <f t="shared" si="7"/>
        <v>55.7</v>
      </c>
      <c r="K20" s="8" t="s">
        <v>122</v>
      </c>
      <c r="L20" s="110"/>
      <c r="M20" s="153" t="s">
        <v>131</v>
      </c>
      <c r="N20" s="153">
        <f>N18+O10</f>
        <v>51.868199299001041</v>
      </c>
      <c r="O20" s="153"/>
    </row>
    <row r="21" spans="1:15" x14ac:dyDescent="0.3">
      <c r="A21" s="113">
        <v>1734</v>
      </c>
      <c r="B21" s="8">
        <v>52.960999999999999</v>
      </c>
      <c r="C21" s="8">
        <f t="shared" si="0"/>
        <v>53.142721538461537</v>
      </c>
      <c r="D21" s="8">
        <f t="shared" si="1"/>
        <v>55.054504897652279</v>
      </c>
      <c r="E21" s="8">
        <f t="shared" si="2"/>
        <v>51.230938179270794</v>
      </c>
      <c r="F21" s="8">
        <f t="shared" si="3"/>
        <v>54.417243777922032</v>
      </c>
      <c r="G21" s="8">
        <f t="shared" si="4"/>
        <v>51.868199299001041</v>
      </c>
      <c r="H21" s="8">
        <f t="shared" si="5"/>
        <v>53.779982658191784</v>
      </c>
      <c r="I21" s="8">
        <f t="shared" si="6"/>
        <v>52.505460418731289</v>
      </c>
      <c r="J21" s="8">
        <f t="shared" si="7"/>
        <v>55.7</v>
      </c>
      <c r="K21" s="8" t="s">
        <v>122</v>
      </c>
      <c r="L21" s="110"/>
      <c r="M21" s="153" t="s">
        <v>132</v>
      </c>
      <c r="N21" s="153">
        <f>N18+O11</f>
        <v>51.230938179270794</v>
      </c>
      <c r="O21" s="153"/>
    </row>
    <row r="22" spans="1:15" x14ac:dyDescent="0.3">
      <c r="A22" s="113">
        <v>1737</v>
      </c>
      <c r="B22" s="8">
        <v>53.015000000000001</v>
      </c>
      <c r="C22" s="8">
        <f t="shared" si="0"/>
        <v>53.142721538461537</v>
      </c>
      <c r="D22" s="8">
        <f t="shared" si="1"/>
        <v>55.054504897652279</v>
      </c>
      <c r="E22" s="8">
        <f t="shared" si="2"/>
        <v>51.230938179270794</v>
      </c>
      <c r="F22" s="8">
        <f t="shared" si="3"/>
        <v>54.417243777922032</v>
      </c>
      <c r="G22" s="8">
        <f t="shared" si="4"/>
        <v>51.868199299001041</v>
      </c>
      <c r="H22" s="8">
        <f t="shared" si="5"/>
        <v>53.779982658191784</v>
      </c>
      <c r="I22" s="8">
        <f t="shared" si="6"/>
        <v>52.505460418731289</v>
      </c>
      <c r="J22" s="8">
        <f t="shared" si="7"/>
        <v>55.7</v>
      </c>
      <c r="K22" s="8" t="s">
        <v>122</v>
      </c>
      <c r="L22" s="110"/>
      <c r="M22" s="153"/>
      <c r="N22" s="153"/>
      <c r="O22" s="153"/>
    </row>
    <row r="23" spans="1:15" x14ac:dyDescent="0.3">
      <c r="A23" s="113">
        <v>1746</v>
      </c>
      <c r="B23" s="8">
        <v>53.134</v>
      </c>
      <c r="C23" s="8">
        <f t="shared" si="0"/>
        <v>53.142721538461537</v>
      </c>
      <c r="D23" s="8">
        <f t="shared" si="1"/>
        <v>55.054504897652279</v>
      </c>
      <c r="E23" s="8">
        <f t="shared" si="2"/>
        <v>51.230938179270794</v>
      </c>
      <c r="F23" s="8">
        <f t="shared" si="3"/>
        <v>54.417243777922032</v>
      </c>
      <c r="G23" s="8">
        <f t="shared" si="4"/>
        <v>51.868199299001041</v>
      </c>
      <c r="H23" s="8">
        <f t="shared" si="5"/>
        <v>53.779982658191784</v>
      </c>
      <c r="I23" s="8">
        <f t="shared" si="6"/>
        <v>52.505460418731289</v>
      </c>
      <c r="J23" s="8">
        <f t="shared" si="7"/>
        <v>55.7</v>
      </c>
      <c r="K23" s="8" t="s">
        <v>122</v>
      </c>
      <c r="L23" s="110"/>
      <c r="M23" s="153"/>
      <c r="N23" s="153"/>
      <c r="O23" s="153"/>
    </row>
    <row r="24" spans="1:15" x14ac:dyDescent="0.3">
      <c r="A24" s="113">
        <v>1747</v>
      </c>
      <c r="B24" s="8">
        <v>53.048000000000002</v>
      </c>
      <c r="C24" s="8">
        <f t="shared" si="0"/>
        <v>53.142721538461537</v>
      </c>
      <c r="D24" s="8">
        <f t="shared" si="1"/>
        <v>55.054504897652279</v>
      </c>
      <c r="E24" s="8">
        <f t="shared" si="2"/>
        <v>51.230938179270794</v>
      </c>
      <c r="F24" s="8">
        <f t="shared" si="3"/>
        <v>54.417243777922032</v>
      </c>
      <c r="G24" s="8">
        <f t="shared" si="4"/>
        <v>51.868199299001041</v>
      </c>
      <c r="H24" s="8">
        <f t="shared" si="5"/>
        <v>53.779982658191784</v>
      </c>
      <c r="I24" s="8">
        <f t="shared" si="6"/>
        <v>52.505460418731289</v>
      </c>
      <c r="J24" s="8">
        <f t="shared" si="7"/>
        <v>55.7</v>
      </c>
      <c r="K24" s="8" t="s">
        <v>122</v>
      </c>
      <c r="L24" s="110"/>
      <c r="M24" s="153"/>
      <c r="N24" s="153"/>
      <c r="O24" s="153"/>
    </row>
    <row r="25" spans="1:15" x14ac:dyDescent="0.3">
      <c r="A25" s="113">
        <v>1752</v>
      </c>
      <c r="B25" s="8">
        <v>52.887999999999998</v>
      </c>
      <c r="C25" s="8">
        <f t="shared" si="0"/>
        <v>53.142721538461537</v>
      </c>
      <c r="D25" s="8">
        <f t="shared" si="1"/>
        <v>55.054504897652279</v>
      </c>
      <c r="E25" s="8">
        <f t="shared" si="2"/>
        <v>51.230938179270794</v>
      </c>
      <c r="F25" s="8">
        <f t="shared" si="3"/>
        <v>54.417243777922032</v>
      </c>
      <c r="G25" s="8">
        <f t="shared" si="4"/>
        <v>51.868199299001041</v>
      </c>
      <c r="H25" s="8">
        <f t="shared" si="5"/>
        <v>53.779982658191784</v>
      </c>
      <c r="I25" s="8">
        <f t="shared" si="6"/>
        <v>52.505460418731289</v>
      </c>
      <c r="J25" s="8">
        <f t="shared" si="7"/>
        <v>55.7</v>
      </c>
      <c r="K25" s="8" t="s">
        <v>122</v>
      </c>
      <c r="L25" s="110"/>
      <c r="M25" s="153" t="s">
        <v>133</v>
      </c>
      <c r="N25" s="153">
        <f>COUNTIF(K:K,$L$1)</f>
        <v>0</v>
      </c>
      <c r="O25" s="153"/>
    </row>
    <row r="26" spans="1:15" x14ac:dyDescent="0.3">
      <c r="A26" s="113">
        <v>1761</v>
      </c>
      <c r="B26" s="8">
        <v>53.133000000000003</v>
      </c>
      <c r="C26" s="8">
        <f t="shared" si="0"/>
        <v>53.142721538461537</v>
      </c>
      <c r="D26" s="8">
        <f t="shared" si="1"/>
        <v>55.054504897652279</v>
      </c>
      <c r="E26" s="8">
        <f t="shared" si="2"/>
        <v>51.230938179270794</v>
      </c>
      <c r="F26" s="8">
        <f t="shared" si="3"/>
        <v>54.417243777922032</v>
      </c>
      <c r="G26" s="8">
        <f t="shared" si="4"/>
        <v>51.868199299001041</v>
      </c>
      <c r="H26" s="8">
        <f t="shared" si="5"/>
        <v>53.779982658191784</v>
      </c>
      <c r="I26" s="8">
        <f t="shared" si="6"/>
        <v>52.505460418731289</v>
      </c>
      <c r="J26" s="8">
        <f t="shared" si="7"/>
        <v>55.7</v>
      </c>
      <c r="K26" s="8" t="s">
        <v>122</v>
      </c>
      <c r="L26" s="110"/>
      <c r="M26" s="153" t="s">
        <v>134</v>
      </c>
      <c r="N26" s="153">
        <v>55.7</v>
      </c>
      <c r="O26" s="153" t="s">
        <v>73</v>
      </c>
    </row>
    <row r="27" spans="1:15" x14ac:dyDescent="0.3">
      <c r="A27" s="113">
        <v>1768</v>
      </c>
      <c r="B27" s="8">
        <v>52.55</v>
      </c>
      <c r="C27" s="8">
        <f t="shared" si="0"/>
        <v>53.142721538461537</v>
      </c>
      <c r="D27" s="8">
        <f t="shared" si="1"/>
        <v>55.054504897652279</v>
      </c>
      <c r="E27" s="8">
        <f t="shared" si="2"/>
        <v>51.230938179270794</v>
      </c>
      <c r="F27" s="8">
        <f t="shared" si="3"/>
        <v>54.417243777922032</v>
      </c>
      <c r="G27" s="8">
        <f t="shared" si="4"/>
        <v>51.868199299001041</v>
      </c>
      <c r="H27" s="8">
        <f t="shared" si="5"/>
        <v>53.779982658191784</v>
      </c>
      <c r="I27" s="8">
        <f t="shared" si="6"/>
        <v>52.505460418731289</v>
      </c>
      <c r="J27" s="8">
        <f t="shared" si="7"/>
        <v>55.7</v>
      </c>
      <c r="K27" s="8" t="s">
        <v>122</v>
      </c>
      <c r="L27" s="110"/>
      <c r="M27" s="153"/>
      <c r="N27" s="153"/>
      <c r="O27" s="153"/>
    </row>
    <row r="28" spans="1:15" x14ac:dyDescent="0.3">
      <c r="A28" s="113">
        <v>1771</v>
      </c>
      <c r="B28" s="8">
        <v>53.106000000000002</v>
      </c>
      <c r="C28" s="8">
        <f t="shared" si="0"/>
        <v>53.142721538461537</v>
      </c>
      <c r="D28" s="8">
        <f t="shared" si="1"/>
        <v>55.054504897652279</v>
      </c>
      <c r="E28" s="8">
        <f t="shared" si="2"/>
        <v>51.230938179270794</v>
      </c>
      <c r="F28" s="8">
        <f t="shared" si="3"/>
        <v>54.417243777922032</v>
      </c>
      <c r="G28" s="8">
        <f t="shared" si="4"/>
        <v>51.868199299001041</v>
      </c>
      <c r="H28" s="8">
        <f t="shared" si="5"/>
        <v>53.779982658191784</v>
      </c>
      <c r="I28" s="8">
        <f t="shared" si="6"/>
        <v>52.505460418731289</v>
      </c>
      <c r="J28" s="8">
        <f t="shared" si="7"/>
        <v>55.7</v>
      </c>
      <c r="K28" s="8" t="s">
        <v>122</v>
      </c>
      <c r="L28" s="110"/>
    </row>
    <row r="29" spans="1:15" x14ac:dyDescent="0.3">
      <c r="A29" s="113">
        <v>1774</v>
      </c>
      <c r="B29" s="8">
        <v>52.948</v>
      </c>
      <c r="C29" s="8">
        <f t="shared" si="0"/>
        <v>53.142721538461537</v>
      </c>
      <c r="D29" s="8">
        <f t="shared" si="1"/>
        <v>55.054504897652279</v>
      </c>
      <c r="E29" s="8">
        <f t="shared" si="2"/>
        <v>51.230938179270794</v>
      </c>
      <c r="F29" s="8">
        <f t="shared" si="3"/>
        <v>54.417243777922032</v>
      </c>
      <c r="G29" s="8">
        <f t="shared" si="4"/>
        <v>51.868199299001041</v>
      </c>
      <c r="H29" s="8">
        <f t="shared" si="5"/>
        <v>53.779982658191784</v>
      </c>
      <c r="I29" s="8">
        <f t="shared" si="6"/>
        <v>52.505460418731289</v>
      </c>
      <c r="J29" s="8">
        <f t="shared" si="7"/>
        <v>55.7</v>
      </c>
      <c r="K29" s="8" t="s">
        <v>122</v>
      </c>
      <c r="L29" s="110"/>
    </row>
    <row r="30" spans="1:15" x14ac:dyDescent="0.3">
      <c r="A30" s="113">
        <v>1775</v>
      </c>
      <c r="B30" s="8">
        <v>52.899000000000001</v>
      </c>
      <c r="C30" s="8">
        <f t="shared" si="0"/>
        <v>53.142721538461537</v>
      </c>
      <c r="D30" s="8">
        <f t="shared" si="1"/>
        <v>55.054504897652279</v>
      </c>
      <c r="E30" s="8">
        <f t="shared" si="2"/>
        <v>51.230938179270794</v>
      </c>
      <c r="F30" s="8">
        <f t="shared" si="3"/>
        <v>54.417243777922032</v>
      </c>
      <c r="G30" s="8">
        <f t="shared" si="4"/>
        <v>51.868199299001041</v>
      </c>
      <c r="H30" s="8">
        <f t="shared" si="5"/>
        <v>53.779982658191784</v>
      </c>
      <c r="I30" s="8">
        <f t="shared" si="6"/>
        <v>52.505460418731289</v>
      </c>
      <c r="J30" s="8">
        <f t="shared" si="7"/>
        <v>55.7</v>
      </c>
      <c r="K30" s="8" t="s">
        <v>122</v>
      </c>
      <c r="L30" s="110"/>
    </row>
    <row r="31" spans="1:15" x14ac:dyDescent="0.3">
      <c r="A31" s="113">
        <v>1776</v>
      </c>
      <c r="B31" s="8">
        <v>53.231000000000002</v>
      </c>
      <c r="C31" s="8">
        <f t="shared" si="0"/>
        <v>53.142721538461537</v>
      </c>
      <c r="D31" s="8">
        <f t="shared" si="1"/>
        <v>55.054504897652279</v>
      </c>
      <c r="E31" s="8">
        <f t="shared" si="2"/>
        <v>51.230938179270794</v>
      </c>
      <c r="F31" s="8">
        <f t="shared" si="3"/>
        <v>54.417243777922032</v>
      </c>
      <c r="G31" s="8">
        <f t="shared" si="4"/>
        <v>51.868199299001041</v>
      </c>
      <c r="H31" s="8">
        <f t="shared" si="5"/>
        <v>53.779982658191784</v>
      </c>
      <c r="I31" s="8">
        <f t="shared" si="6"/>
        <v>52.505460418731289</v>
      </c>
      <c r="J31" s="8">
        <f t="shared" si="7"/>
        <v>55.7</v>
      </c>
      <c r="K31" s="8" t="s">
        <v>122</v>
      </c>
      <c r="L31" s="110"/>
    </row>
    <row r="32" spans="1:15" x14ac:dyDescent="0.3">
      <c r="A32" s="113">
        <v>1777</v>
      </c>
      <c r="B32" s="8">
        <v>53.182000000000002</v>
      </c>
      <c r="C32" s="8">
        <f t="shared" si="0"/>
        <v>53.142721538461537</v>
      </c>
      <c r="D32" s="8">
        <f t="shared" si="1"/>
        <v>55.054504897652279</v>
      </c>
      <c r="E32" s="8">
        <f t="shared" si="2"/>
        <v>51.230938179270794</v>
      </c>
      <c r="F32" s="8">
        <f t="shared" si="3"/>
        <v>54.417243777922032</v>
      </c>
      <c r="G32" s="8">
        <f t="shared" si="4"/>
        <v>51.868199299001041</v>
      </c>
      <c r="H32" s="8">
        <f t="shared" si="5"/>
        <v>53.779982658191784</v>
      </c>
      <c r="I32" s="8">
        <f t="shared" si="6"/>
        <v>52.505460418731289</v>
      </c>
      <c r="J32" s="8">
        <f t="shared" si="7"/>
        <v>55.7</v>
      </c>
      <c r="K32" s="8" t="s">
        <v>122</v>
      </c>
      <c r="L32" s="110"/>
    </row>
    <row r="33" spans="1:12" x14ac:dyDescent="0.3">
      <c r="A33" s="113">
        <v>1784</v>
      </c>
      <c r="B33" s="8">
        <v>53.384999999999998</v>
      </c>
      <c r="C33" s="8">
        <f t="shared" si="0"/>
        <v>53.142721538461537</v>
      </c>
      <c r="D33" s="8">
        <f t="shared" si="1"/>
        <v>55.054504897652279</v>
      </c>
      <c r="E33" s="8">
        <f t="shared" si="2"/>
        <v>51.230938179270794</v>
      </c>
      <c r="F33" s="8">
        <f t="shared" si="3"/>
        <v>54.417243777922032</v>
      </c>
      <c r="G33" s="8">
        <f t="shared" si="4"/>
        <v>51.868199299001041</v>
      </c>
      <c r="H33" s="8">
        <f t="shared" si="5"/>
        <v>53.779982658191784</v>
      </c>
      <c r="I33" s="8">
        <f t="shared" si="6"/>
        <v>52.505460418731289</v>
      </c>
      <c r="J33" s="8">
        <f t="shared" si="7"/>
        <v>55.7</v>
      </c>
      <c r="K33" s="8" t="s">
        <v>122</v>
      </c>
      <c r="L33" s="110"/>
    </row>
    <row r="34" spans="1:12" x14ac:dyDescent="0.3">
      <c r="A34" s="113">
        <v>1799</v>
      </c>
      <c r="B34" s="8">
        <v>53.1355</v>
      </c>
      <c r="C34" s="8">
        <f t="shared" si="0"/>
        <v>53.142721538461537</v>
      </c>
      <c r="D34" s="8">
        <f t="shared" si="1"/>
        <v>55.054504897652279</v>
      </c>
      <c r="E34" s="8">
        <f t="shared" si="2"/>
        <v>51.230938179270794</v>
      </c>
      <c r="F34" s="8">
        <f t="shared" si="3"/>
        <v>54.417243777922032</v>
      </c>
      <c r="G34" s="8">
        <f t="shared" si="4"/>
        <v>51.868199299001041</v>
      </c>
      <c r="H34" s="8">
        <f t="shared" si="5"/>
        <v>53.779982658191784</v>
      </c>
      <c r="I34" s="8">
        <f t="shared" si="6"/>
        <v>52.505460418731289</v>
      </c>
      <c r="J34" s="8">
        <f t="shared" si="7"/>
        <v>55.7</v>
      </c>
      <c r="K34" s="8" t="s">
        <v>122</v>
      </c>
      <c r="L34" s="110"/>
    </row>
    <row r="35" spans="1:12" x14ac:dyDescent="0.3">
      <c r="A35" s="113">
        <v>1801</v>
      </c>
      <c r="B35" s="8">
        <v>52.923999999999999</v>
      </c>
      <c r="C35" s="8">
        <f t="shared" si="0"/>
        <v>53.142721538461537</v>
      </c>
      <c r="D35" s="8">
        <f t="shared" si="1"/>
        <v>55.054504897652279</v>
      </c>
      <c r="E35" s="8">
        <f t="shared" si="2"/>
        <v>51.230938179270794</v>
      </c>
      <c r="F35" s="8">
        <f t="shared" si="3"/>
        <v>54.417243777922032</v>
      </c>
      <c r="G35" s="8">
        <f t="shared" si="4"/>
        <v>51.868199299001041</v>
      </c>
      <c r="H35" s="8">
        <f t="shared" si="5"/>
        <v>53.779982658191784</v>
      </c>
      <c r="I35" s="8">
        <f t="shared" si="6"/>
        <v>52.505460418731289</v>
      </c>
      <c r="J35" s="8">
        <f t="shared" si="7"/>
        <v>55.7</v>
      </c>
      <c r="K35" s="8" t="s">
        <v>122</v>
      </c>
      <c r="L35" s="110"/>
    </row>
    <row r="36" spans="1:12" x14ac:dyDescent="0.3">
      <c r="A36" s="113">
        <v>1803</v>
      </c>
      <c r="B36" s="8">
        <v>52.813000000000002</v>
      </c>
      <c r="C36" s="8">
        <f t="shared" si="0"/>
        <v>53.142721538461537</v>
      </c>
      <c r="D36" s="8">
        <f t="shared" si="1"/>
        <v>55.054504897652279</v>
      </c>
      <c r="E36" s="8">
        <f t="shared" si="2"/>
        <v>51.230938179270794</v>
      </c>
      <c r="F36" s="8">
        <f t="shared" si="3"/>
        <v>54.417243777922032</v>
      </c>
      <c r="G36" s="8">
        <f t="shared" si="4"/>
        <v>51.868199299001041</v>
      </c>
      <c r="H36" s="8">
        <f t="shared" si="5"/>
        <v>53.779982658191784</v>
      </c>
      <c r="I36" s="8">
        <f t="shared" si="6"/>
        <v>52.505460418731289</v>
      </c>
      <c r="J36" s="8">
        <f t="shared" si="7"/>
        <v>55.7</v>
      </c>
      <c r="K36" s="8" t="s">
        <v>122</v>
      </c>
      <c r="L36" s="110"/>
    </row>
    <row r="37" spans="1:12" x14ac:dyDescent="0.3">
      <c r="A37" s="113">
        <v>1806</v>
      </c>
      <c r="B37" s="8">
        <v>53.014000000000003</v>
      </c>
      <c r="C37" s="8">
        <f t="shared" si="0"/>
        <v>53.142721538461537</v>
      </c>
      <c r="D37" s="8">
        <f t="shared" si="1"/>
        <v>55.054504897652279</v>
      </c>
      <c r="E37" s="8">
        <f t="shared" si="2"/>
        <v>51.230938179270794</v>
      </c>
      <c r="F37" s="8">
        <f t="shared" si="3"/>
        <v>54.417243777922032</v>
      </c>
      <c r="G37" s="8">
        <f t="shared" si="4"/>
        <v>51.868199299001041</v>
      </c>
      <c r="H37" s="8">
        <f t="shared" si="5"/>
        <v>53.779982658191784</v>
      </c>
      <c r="I37" s="8">
        <f t="shared" si="6"/>
        <v>52.505460418731289</v>
      </c>
      <c r="J37" s="8">
        <f t="shared" si="7"/>
        <v>55.7</v>
      </c>
      <c r="K37" s="8" t="s">
        <v>122</v>
      </c>
      <c r="L37" s="110"/>
    </row>
    <row r="38" spans="1:12" x14ac:dyDescent="0.3">
      <c r="A38" s="113">
        <v>1811</v>
      </c>
      <c r="B38" s="8">
        <v>52.993000000000002</v>
      </c>
      <c r="C38" s="8">
        <f t="shared" si="0"/>
        <v>53.142721538461537</v>
      </c>
      <c r="D38" s="8">
        <f t="shared" si="1"/>
        <v>55.054504897652279</v>
      </c>
      <c r="E38" s="8">
        <f t="shared" si="2"/>
        <v>51.230938179270794</v>
      </c>
      <c r="F38" s="8">
        <f t="shared" si="3"/>
        <v>54.417243777922032</v>
      </c>
      <c r="G38" s="8">
        <f t="shared" si="4"/>
        <v>51.868199299001041</v>
      </c>
      <c r="H38" s="8">
        <f t="shared" si="5"/>
        <v>53.779982658191784</v>
      </c>
      <c r="I38" s="8">
        <f t="shared" si="6"/>
        <v>52.505460418731289</v>
      </c>
      <c r="J38" s="8">
        <f t="shared" si="7"/>
        <v>55.7</v>
      </c>
      <c r="K38" s="8" t="s">
        <v>122</v>
      </c>
      <c r="L38" s="110"/>
    </row>
    <row r="39" spans="1:12" x14ac:dyDescent="0.3">
      <c r="A39" s="113">
        <v>1813</v>
      </c>
      <c r="B39" s="8">
        <v>52.957999999999998</v>
      </c>
      <c r="C39" s="8">
        <f t="shared" si="0"/>
        <v>53.142721538461537</v>
      </c>
      <c r="D39" s="8">
        <f t="shared" si="1"/>
        <v>55.054504897652279</v>
      </c>
      <c r="E39" s="8">
        <f t="shared" si="2"/>
        <v>51.230938179270794</v>
      </c>
      <c r="F39" s="8">
        <f t="shared" si="3"/>
        <v>54.417243777922032</v>
      </c>
      <c r="G39" s="8">
        <f t="shared" si="4"/>
        <v>51.868199299001041</v>
      </c>
      <c r="H39" s="8">
        <f t="shared" si="5"/>
        <v>53.779982658191784</v>
      </c>
      <c r="I39" s="8">
        <f t="shared" si="6"/>
        <v>52.505460418731289</v>
      </c>
      <c r="J39" s="8">
        <f t="shared" si="7"/>
        <v>55.7</v>
      </c>
      <c r="K39" s="8" t="s">
        <v>122</v>
      </c>
      <c r="L39" s="110"/>
    </row>
    <row r="40" spans="1:12" x14ac:dyDescent="0.3">
      <c r="A40" s="113">
        <v>1814</v>
      </c>
      <c r="B40" s="8">
        <v>52.975999999999999</v>
      </c>
      <c r="C40" s="8">
        <f t="shared" si="0"/>
        <v>53.142721538461537</v>
      </c>
      <c r="D40" s="8">
        <f t="shared" si="1"/>
        <v>55.054504897652279</v>
      </c>
      <c r="E40" s="8">
        <f t="shared" si="2"/>
        <v>51.230938179270794</v>
      </c>
      <c r="F40" s="8">
        <f t="shared" si="3"/>
        <v>54.417243777922032</v>
      </c>
      <c r="G40" s="8">
        <f t="shared" si="4"/>
        <v>51.868199299001041</v>
      </c>
      <c r="H40" s="8">
        <f t="shared" si="5"/>
        <v>53.779982658191784</v>
      </c>
      <c r="I40" s="8">
        <f t="shared" si="6"/>
        <v>52.505460418731289</v>
      </c>
      <c r="J40" s="8">
        <f t="shared" si="7"/>
        <v>55.7</v>
      </c>
      <c r="K40" s="8" t="s">
        <v>122</v>
      </c>
      <c r="L40" s="110"/>
    </row>
    <row r="41" spans="1:12" x14ac:dyDescent="0.3">
      <c r="A41" s="113">
        <v>1817</v>
      </c>
      <c r="B41" s="8">
        <v>52.554000000000002</v>
      </c>
      <c r="C41" s="8">
        <f t="shared" si="0"/>
        <v>53.142721538461537</v>
      </c>
      <c r="D41" s="8">
        <f t="shared" si="1"/>
        <v>55.054504897652279</v>
      </c>
      <c r="E41" s="8">
        <f t="shared" si="2"/>
        <v>51.230938179270794</v>
      </c>
      <c r="F41" s="8">
        <f t="shared" si="3"/>
        <v>54.417243777922032</v>
      </c>
      <c r="G41" s="8">
        <f t="shared" si="4"/>
        <v>51.868199299001041</v>
      </c>
      <c r="H41" s="8">
        <f t="shared" si="5"/>
        <v>53.779982658191784</v>
      </c>
      <c r="I41" s="8">
        <f t="shared" si="6"/>
        <v>52.505460418731289</v>
      </c>
      <c r="J41" s="8">
        <f t="shared" si="7"/>
        <v>55.7</v>
      </c>
      <c r="K41" s="8" t="s">
        <v>122</v>
      </c>
      <c r="L41" s="110"/>
    </row>
    <row r="42" spans="1:12" x14ac:dyDescent="0.3">
      <c r="A42" s="113">
        <v>1819</v>
      </c>
      <c r="B42" s="8">
        <v>52.838999999999999</v>
      </c>
      <c r="C42" s="8">
        <f t="shared" si="0"/>
        <v>53.142721538461537</v>
      </c>
      <c r="D42" s="8">
        <f t="shared" si="1"/>
        <v>55.054504897652279</v>
      </c>
      <c r="E42" s="8">
        <f t="shared" si="2"/>
        <v>51.230938179270794</v>
      </c>
      <c r="F42" s="8">
        <f t="shared" si="3"/>
        <v>54.417243777922032</v>
      </c>
      <c r="G42" s="8">
        <f t="shared" si="4"/>
        <v>51.868199299001041</v>
      </c>
      <c r="H42" s="8">
        <f t="shared" si="5"/>
        <v>53.779982658191784</v>
      </c>
      <c r="I42" s="8">
        <f t="shared" si="6"/>
        <v>52.505460418731289</v>
      </c>
      <c r="J42" s="8">
        <f t="shared" si="7"/>
        <v>55.7</v>
      </c>
      <c r="K42" s="8" t="s">
        <v>122</v>
      </c>
      <c r="L42" s="110"/>
    </row>
    <row r="43" spans="1:12" x14ac:dyDescent="0.3">
      <c r="A43" s="113">
        <v>1832</v>
      </c>
      <c r="B43" s="8">
        <v>52.420999999999999</v>
      </c>
      <c r="C43" s="8">
        <f t="shared" si="0"/>
        <v>53.142721538461537</v>
      </c>
      <c r="D43" s="8">
        <f t="shared" si="1"/>
        <v>55.054504897652279</v>
      </c>
      <c r="E43" s="8">
        <f t="shared" si="2"/>
        <v>51.230938179270794</v>
      </c>
      <c r="F43" s="8">
        <f t="shared" si="3"/>
        <v>54.417243777922032</v>
      </c>
      <c r="G43" s="8">
        <f t="shared" si="4"/>
        <v>51.868199299001041</v>
      </c>
      <c r="H43" s="8">
        <f t="shared" si="5"/>
        <v>53.779982658191784</v>
      </c>
      <c r="I43" s="8">
        <f t="shared" si="6"/>
        <v>52.505460418731289</v>
      </c>
      <c r="J43" s="8">
        <f t="shared" si="7"/>
        <v>55.7</v>
      </c>
      <c r="K43" s="8" t="s">
        <v>122</v>
      </c>
      <c r="L43" s="110"/>
    </row>
    <row r="44" spans="1:12" x14ac:dyDescent="0.3">
      <c r="A44" s="113">
        <v>1836</v>
      </c>
      <c r="B44" s="8">
        <v>52.651000000000003</v>
      </c>
      <c r="C44" s="8">
        <f t="shared" si="0"/>
        <v>53.142721538461537</v>
      </c>
      <c r="D44" s="8">
        <f t="shared" si="1"/>
        <v>55.054504897652279</v>
      </c>
      <c r="E44" s="8">
        <f t="shared" si="2"/>
        <v>51.230938179270794</v>
      </c>
      <c r="F44" s="8">
        <f t="shared" si="3"/>
        <v>54.417243777922032</v>
      </c>
      <c r="G44" s="8">
        <f t="shared" si="4"/>
        <v>51.868199299001041</v>
      </c>
      <c r="H44" s="8">
        <f t="shared" si="5"/>
        <v>53.779982658191784</v>
      </c>
      <c r="I44" s="8">
        <f t="shared" si="6"/>
        <v>52.505460418731289</v>
      </c>
      <c r="J44" s="8">
        <f t="shared" si="7"/>
        <v>55.7</v>
      </c>
      <c r="K44" s="8" t="s">
        <v>122</v>
      </c>
      <c r="L44" s="110"/>
    </row>
    <row r="45" spans="1:12" x14ac:dyDescent="0.3">
      <c r="A45" s="113">
        <v>1839</v>
      </c>
      <c r="B45" s="8">
        <v>53.164000000000001</v>
      </c>
      <c r="C45" s="8">
        <f t="shared" si="0"/>
        <v>53.142721538461537</v>
      </c>
      <c r="D45" s="8">
        <f t="shared" si="1"/>
        <v>55.054504897652279</v>
      </c>
      <c r="E45" s="8">
        <f t="shared" si="2"/>
        <v>51.230938179270794</v>
      </c>
      <c r="F45" s="8">
        <f t="shared" si="3"/>
        <v>54.417243777922032</v>
      </c>
      <c r="G45" s="8">
        <f t="shared" si="4"/>
        <v>51.868199299001041</v>
      </c>
      <c r="H45" s="8">
        <f t="shared" si="5"/>
        <v>53.779982658191784</v>
      </c>
      <c r="I45" s="8">
        <f t="shared" si="6"/>
        <v>52.505460418731289</v>
      </c>
      <c r="J45" s="8">
        <f t="shared" si="7"/>
        <v>55.7</v>
      </c>
      <c r="K45" s="8" t="s">
        <v>122</v>
      </c>
      <c r="L45" s="110"/>
    </row>
    <row r="46" spans="1:12" ht="15" thickBot="1" x14ac:dyDescent="0.35">
      <c r="A46" s="146">
        <v>1843</v>
      </c>
      <c r="B46" s="152">
        <v>53.113</v>
      </c>
      <c r="C46" s="152">
        <f t="shared" si="0"/>
        <v>53.142721538461537</v>
      </c>
      <c r="D46" s="152">
        <f t="shared" si="1"/>
        <v>55.054504897652279</v>
      </c>
      <c r="E46" s="152">
        <f t="shared" si="2"/>
        <v>51.230938179270794</v>
      </c>
      <c r="F46" s="152">
        <f t="shared" si="3"/>
        <v>54.417243777922032</v>
      </c>
      <c r="G46" s="152">
        <f t="shared" si="4"/>
        <v>51.868199299001041</v>
      </c>
      <c r="H46" s="152">
        <f t="shared" si="5"/>
        <v>53.779982658191784</v>
      </c>
      <c r="I46" s="152">
        <f t="shared" si="6"/>
        <v>52.505460418731289</v>
      </c>
      <c r="J46" s="152">
        <f t="shared" si="7"/>
        <v>55.7</v>
      </c>
      <c r="K46" s="152" t="s">
        <v>122</v>
      </c>
      <c r="L46" s="111"/>
    </row>
    <row r="47" spans="1:12" x14ac:dyDescent="0.3">
      <c r="A47" s="8"/>
      <c r="B47" s="8"/>
      <c r="C47" s="8"/>
      <c r="D47" s="8"/>
      <c r="E47" s="8"/>
      <c r="F47" s="8"/>
      <c r="G47" s="8"/>
      <c r="H47" s="8"/>
      <c r="I47" s="8"/>
      <c r="J47" s="8"/>
      <c r="K47" s="8"/>
    </row>
    <row r="48" spans="1:12" x14ac:dyDescent="0.3">
      <c r="A48" s="8"/>
      <c r="B48" s="8"/>
      <c r="C48" s="8"/>
      <c r="D48" s="8"/>
      <c r="E48" s="8"/>
      <c r="F48" s="8"/>
      <c r="G48" s="8"/>
      <c r="H48" s="8"/>
      <c r="I48" s="8"/>
      <c r="J48" s="8"/>
      <c r="K48" s="8"/>
    </row>
    <row r="49" spans="1:11" x14ac:dyDescent="0.3">
      <c r="A49" s="8"/>
      <c r="B49" s="8"/>
      <c r="C49" s="8"/>
      <c r="D49" s="8"/>
      <c r="E49" s="8"/>
      <c r="F49" s="8"/>
      <c r="G49" s="8"/>
      <c r="H49" s="8"/>
      <c r="I49" s="8"/>
      <c r="J49" s="8"/>
      <c r="K49" s="8"/>
    </row>
    <row r="50" spans="1:11" x14ac:dyDescent="0.3">
      <c r="A50" s="8"/>
      <c r="B50" s="8"/>
      <c r="C50" s="8"/>
      <c r="D50" s="8"/>
      <c r="E50" s="8"/>
      <c r="F50" s="8"/>
      <c r="G50" s="8"/>
      <c r="H50" s="8"/>
      <c r="I50" s="8"/>
      <c r="J50" s="8"/>
      <c r="K50" s="8"/>
    </row>
    <row r="51" spans="1:11" x14ac:dyDescent="0.3">
      <c r="A51" s="8"/>
      <c r="B51" s="8"/>
      <c r="C51" s="8"/>
      <c r="D51" s="8"/>
      <c r="E51" s="8"/>
      <c r="F51" s="8"/>
      <c r="G51" s="8"/>
      <c r="H51" s="8"/>
      <c r="I51" s="8"/>
      <c r="J51" s="8"/>
      <c r="K51" s="8"/>
    </row>
    <row r="52" spans="1:11" x14ac:dyDescent="0.3">
      <c r="A52" s="8"/>
      <c r="B52" s="8"/>
      <c r="C52" s="8"/>
      <c r="D52" s="8"/>
      <c r="E52" s="8"/>
      <c r="F52" s="8"/>
      <c r="G52" s="8"/>
      <c r="H52" s="8"/>
      <c r="I52" s="8"/>
      <c r="J52" s="8"/>
      <c r="K52" s="8"/>
    </row>
    <row r="53" spans="1:11" x14ac:dyDescent="0.3">
      <c r="A53" s="8"/>
      <c r="B53" s="8"/>
      <c r="C53" s="8"/>
      <c r="D53" s="8"/>
      <c r="E53" s="8"/>
      <c r="F53" s="8"/>
      <c r="G53" s="8"/>
      <c r="H53" s="8"/>
      <c r="I53" s="8"/>
      <c r="J53" s="8"/>
      <c r="K53" s="8"/>
    </row>
    <row r="54" spans="1:11" x14ac:dyDescent="0.3">
      <c r="A54" s="8"/>
      <c r="B54" s="8"/>
      <c r="C54" s="8"/>
      <c r="D54" s="8"/>
      <c r="E54" s="8"/>
      <c r="F54" s="8"/>
      <c r="G54" s="8"/>
      <c r="H54" s="8"/>
      <c r="I54" s="8"/>
      <c r="J54" s="8"/>
      <c r="K54" s="8"/>
    </row>
    <row r="55" spans="1:11" x14ac:dyDescent="0.3">
      <c r="A55" s="8"/>
      <c r="B55" s="8"/>
      <c r="C55" s="8"/>
      <c r="D55" s="8"/>
      <c r="E55" s="8"/>
      <c r="F55" s="8"/>
      <c r="G55" s="8"/>
      <c r="H55" s="8"/>
      <c r="I55" s="8"/>
      <c r="J55" s="8"/>
      <c r="K55" s="8"/>
    </row>
    <row r="56" spans="1:11" x14ac:dyDescent="0.3">
      <c r="A56" s="8"/>
      <c r="B56" s="8"/>
      <c r="C56" s="8"/>
      <c r="D56" s="8"/>
      <c r="E56" s="8"/>
      <c r="F56" s="8"/>
      <c r="G56" s="8"/>
      <c r="H56" s="8"/>
      <c r="I56" s="8"/>
      <c r="J56" s="8"/>
      <c r="K56" s="8"/>
    </row>
    <row r="57" spans="1:11" x14ac:dyDescent="0.3">
      <c r="A57" s="8"/>
      <c r="B57" s="8"/>
      <c r="C57" s="8"/>
      <c r="D57" s="8"/>
      <c r="E57" s="8"/>
      <c r="F57" s="8"/>
      <c r="G57" s="8"/>
      <c r="H57" s="8"/>
      <c r="I57" s="8"/>
      <c r="J57" s="8"/>
      <c r="K57" s="8"/>
    </row>
    <row r="58" spans="1:11" x14ac:dyDescent="0.3">
      <c r="A58" s="8"/>
      <c r="B58" s="8"/>
      <c r="C58" s="8"/>
      <c r="D58" s="8"/>
      <c r="E58" s="8"/>
      <c r="F58" s="8"/>
      <c r="G58" s="8"/>
      <c r="H58" s="8"/>
      <c r="I58" s="8"/>
      <c r="J58" s="8"/>
      <c r="K58" s="8"/>
    </row>
    <row r="59" spans="1:11" x14ac:dyDescent="0.3">
      <c r="A59" s="8"/>
      <c r="B59" s="8"/>
      <c r="C59" s="8"/>
      <c r="D59" s="8"/>
      <c r="E59" s="8"/>
      <c r="F59" s="8"/>
      <c r="G59" s="8"/>
      <c r="H59" s="8"/>
      <c r="I59" s="8"/>
      <c r="J59" s="8"/>
      <c r="K59" s="8"/>
    </row>
    <row r="60" spans="1:11" x14ac:dyDescent="0.3">
      <c r="A60" s="8"/>
      <c r="B60" s="8"/>
      <c r="C60" s="8"/>
      <c r="D60" s="8"/>
      <c r="E60" s="8"/>
      <c r="F60" s="8"/>
      <c r="G60" s="8"/>
      <c r="H60" s="8"/>
      <c r="I60" s="8"/>
      <c r="J60" s="8"/>
      <c r="K60" s="8"/>
    </row>
    <row r="61" spans="1:11" x14ac:dyDescent="0.3">
      <c r="A61" s="8"/>
      <c r="B61" s="8"/>
      <c r="C61" s="8"/>
      <c r="D61" s="8"/>
      <c r="E61" s="8"/>
      <c r="F61" s="8"/>
      <c r="G61" s="8"/>
      <c r="H61" s="8"/>
      <c r="I61" s="8"/>
      <c r="J61" s="8"/>
      <c r="K61" s="8"/>
    </row>
    <row r="62" spans="1:11" x14ac:dyDescent="0.3">
      <c r="A62" s="8"/>
      <c r="B62" s="8"/>
      <c r="C62" s="8"/>
      <c r="D62" s="8"/>
      <c r="E62" s="8"/>
      <c r="F62" s="8"/>
      <c r="G62" s="8"/>
      <c r="H62" s="8"/>
      <c r="I62" s="8"/>
      <c r="J62" s="8"/>
      <c r="K62" s="8"/>
    </row>
  </sheetData>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8D729-B6FC-4167-B561-5FA9F5AA0689}">
  <dimension ref="A1:O46"/>
  <sheetViews>
    <sheetView showGridLines="0" topLeftCell="E1" workbookViewId="0"/>
  </sheetViews>
  <sheetFormatPr defaultColWidth="8.77734375" defaultRowHeight="14.4" x14ac:dyDescent="0.3"/>
  <cols>
    <col min="13" max="13" width="10.44140625" bestFit="1" customWidth="1"/>
  </cols>
  <sheetData>
    <row r="1" spans="1:15" ht="15" thickBot="1" x14ac:dyDescent="0.35">
      <c r="A1" s="154" t="s">
        <v>11</v>
      </c>
      <c r="B1" s="158" t="s">
        <v>113</v>
      </c>
      <c r="C1" s="155" t="s">
        <v>114</v>
      </c>
      <c r="D1" s="155" t="s">
        <v>136</v>
      </c>
      <c r="E1" s="155" t="s">
        <v>116</v>
      </c>
      <c r="F1" s="155" t="s">
        <v>117</v>
      </c>
      <c r="G1" s="155" t="s">
        <v>118</v>
      </c>
      <c r="H1" s="155" t="s">
        <v>119</v>
      </c>
      <c r="I1" s="155" t="s">
        <v>120</v>
      </c>
      <c r="J1" s="155" t="s">
        <v>72</v>
      </c>
      <c r="K1" s="155" t="s">
        <v>121</v>
      </c>
      <c r="L1" s="156" t="s">
        <v>49</v>
      </c>
    </row>
    <row r="2" spans="1:15" x14ac:dyDescent="0.3">
      <c r="A2" s="113">
        <v>962</v>
      </c>
      <c r="B2" s="8">
        <v>52.868000000000002</v>
      </c>
      <c r="C2" s="8">
        <f t="shared" ref="C2:C31" si="0">$N$2</f>
        <v>53.142721538461537</v>
      </c>
      <c r="D2" s="8">
        <f t="shared" ref="D2:D31" si="1">$N$2+($N$3*3)</f>
        <v>55.054504897652279</v>
      </c>
      <c r="E2" s="8">
        <f t="shared" ref="E2:E31" si="2">$N$2-($N$3*3)</f>
        <v>51.230938179270794</v>
      </c>
      <c r="F2" s="8">
        <f>$N$2+($N$3*2)</f>
        <v>54.417243777922032</v>
      </c>
      <c r="G2" s="8">
        <f>$N$2-($N$3*2)</f>
        <v>51.868199299001041</v>
      </c>
      <c r="H2" s="8">
        <f>$N$2+($N$3*1)</f>
        <v>53.779982658191784</v>
      </c>
      <c r="I2" s="8">
        <f>$N$2-($N$3*1)</f>
        <v>52.505460418731289</v>
      </c>
      <c r="J2" s="8">
        <f>$N$26</f>
        <v>55.7</v>
      </c>
      <c r="K2" s="8" t="s">
        <v>122</v>
      </c>
      <c r="L2" s="110"/>
      <c r="M2" s="159" t="s">
        <v>2</v>
      </c>
      <c r="N2" s="160">
        <v>53.142721538461537</v>
      </c>
    </row>
    <row r="3" spans="1:15" x14ac:dyDescent="0.3">
      <c r="A3" s="113">
        <v>966</v>
      </c>
      <c r="B3" s="8">
        <v>52.972000000000001</v>
      </c>
      <c r="C3" s="8">
        <f t="shared" si="0"/>
        <v>53.142721538461537</v>
      </c>
      <c r="D3" s="8">
        <f t="shared" si="1"/>
        <v>55.054504897652279</v>
      </c>
      <c r="E3" s="8">
        <f t="shared" si="2"/>
        <v>51.230938179270794</v>
      </c>
      <c r="F3" s="8">
        <f t="shared" ref="F3:F31" si="3">$N$2+($N$3*2)</f>
        <v>54.417243777922032</v>
      </c>
      <c r="G3" s="8">
        <f t="shared" ref="G3:G31" si="4">$N$2-($N$3*2)</f>
        <v>51.868199299001041</v>
      </c>
      <c r="H3" s="8">
        <f t="shared" ref="H3:H31" si="5">$N$2+($N$3*1)</f>
        <v>53.779982658191784</v>
      </c>
      <c r="I3" s="8">
        <f t="shared" ref="I3:I31" si="6">$N$2-($N$3*1)</f>
        <v>52.505460418731289</v>
      </c>
      <c r="J3" s="8">
        <f t="shared" ref="J3:J31" si="7">$N$26</f>
        <v>55.7</v>
      </c>
      <c r="K3" s="8" t="s">
        <v>122</v>
      </c>
      <c r="L3" s="110"/>
      <c r="M3" s="161" t="s">
        <v>123</v>
      </c>
      <c r="N3" s="110">
        <v>0.63726111973024691</v>
      </c>
    </row>
    <row r="4" spans="1:15" x14ac:dyDescent="0.3">
      <c r="A4" s="113">
        <v>970</v>
      </c>
      <c r="B4" s="8">
        <v>53.366</v>
      </c>
      <c r="C4" s="8">
        <f t="shared" si="0"/>
        <v>53.142721538461537</v>
      </c>
      <c r="D4" s="8">
        <f t="shared" si="1"/>
        <v>55.054504897652279</v>
      </c>
      <c r="E4" s="8">
        <f t="shared" si="2"/>
        <v>51.230938179270794</v>
      </c>
      <c r="F4" s="8">
        <f t="shared" si="3"/>
        <v>54.417243777922032</v>
      </c>
      <c r="G4" s="8">
        <f t="shared" si="4"/>
        <v>51.868199299001041</v>
      </c>
      <c r="H4" s="8">
        <f t="shared" si="5"/>
        <v>53.779982658191784</v>
      </c>
      <c r="I4" s="8">
        <f t="shared" si="6"/>
        <v>52.505460418731289</v>
      </c>
      <c r="J4" s="8">
        <f t="shared" si="7"/>
        <v>55.7</v>
      </c>
      <c r="K4" s="8" t="s">
        <v>122</v>
      </c>
      <c r="L4" s="110"/>
      <c r="M4" s="161" t="s">
        <v>55</v>
      </c>
      <c r="N4" s="110">
        <v>52.420999999999999</v>
      </c>
    </row>
    <row r="5" spans="1:15" x14ac:dyDescent="0.3">
      <c r="A5" s="113">
        <v>977</v>
      </c>
      <c r="B5" s="8">
        <v>53.207999999999998</v>
      </c>
      <c r="C5" s="8">
        <f t="shared" si="0"/>
        <v>53.142721538461537</v>
      </c>
      <c r="D5" s="8">
        <f t="shared" si="1"/>
        <v>55.054504897652279</v>
      </c>
      <c r="E5" s="8">
        <f t="shared" si="2"/>
        <v>51.230938179270794</v>
      </c>
      <c r="F5" s="8">
        <f t="shared" si="3"/>
        <v>54.417243777922032</v>
      </c>
      <c r="G5" s="8">
        <f t="shared" si="4"/>
        <v>51.868199299001041</v>
      </c>
      <c r="H5" s="8">
        <f t="shared" si="5"/>
        <v>53.779982658191784</v>
      </c>
      <c r="I5" s="8">
        <f t="shared" si="6"/>
        <v>52.505460418731289</v>
      </c>
      <c r="J5" s="8">
        <f t="shared" si="7"/>
        <v>55.7</v>
      </c>
      <c r="K5" s="8" t="s">
        <v>122</v>
      </c>
      <c r="L5" s="110"/>
      <c r="M5" s="161" t="s">
        <v>56</v>
      </c>
      <c r="N5" s="110">
        <v>57.402999999999999</v>
      </c>
    </row>
    <row r="6" spans="1:15" x14ac:dyDescent="0.3">
      <c r="A6" s="113">
        <v>980</v>
      </c>
      <c r="B6" s="8">
        <v>52.622</v>
      </c>
      <c r="C6" s="8">
        <f t="shared" si="0"/>
        <v>53.142721538461537</v>
      </c>
      <c r="D6" s="8">
        <f t="shared" si="1"/>
        <v>55.054504897652279</v>
      </c>
      <c r="E6" s="8">
        <f t="shared" si="2"/>
        <v>51.230938179270794</v>
      </c>
      <c r="F6" s="8">
        <f t="shared" si="3"/>
        <v>54.417243777922032</v>
      </c>
      <c r="G6" s="8">
        <f t="shared" si="4"/>
        <v>51.868199299001041</v>
      </c>
      <c r="H6" s="8">
        <f t="shared" si="5"/>
        <v>53.779982658191784</v>
      </c>
      <c r="I6" s="8">
        <f t="shared" si="6"/>
        <v>52.505460418731289</v>
      </c>
      <c r="J6" s="8">
        <f t="shared" si="7"/>
        <v>55.7</v>
      </c>
      <c r="K6" s="8" t="s">
        <v>122</v>
      </c>
      <c r="L6" s="110"/>
      <c r="M6" s="161" t="s">
        <v>57</v>
      </c>
      <c r="N6" s="110">
        <v>4.9819999999999993</v>
      </c>
    </row>
    <row r="7" spans="1:15" ht="15" thickBot="1" x14ac:dyDescent="0.35">
      <c r="A7" s="113">
        <v>981</v>
      </c>
      <c r="B7" s="8">
        <v>52.622999999999998</v>
      </c>
      <c r="C7" s="8">
        <f t="shared" si="0"/>
        <v>53.142721538461537</v>
      </c>
      <c r="D7" s="8">
        <f t="shared" si="1"/>
        <v>55.054504897652279</v>
      </c>
      <c r="E7" s="8">
        <f t="shared" si="2"/>
        <v>51.230938179270794</v>
      </c>
      <c r="F7" s="8">
        <f t="shared" si="3"/>
        <v>54.417243777922032</v>
      </c>
      <c r="G7" s="8">
        <f t="shared" si="4"/>
        <v>51.868199299001041</v>
      </c>
      <c r="H7" s="8">
        <f t="shared" si="5"/>
        <v>53.779982658191784</v>
      </c>
      <c r="I7" s="8">
        <f t="shared" si="6"/>
        <v>52.505460418731289</v>
      </c>
      <c r="J7" s="8">
        <f t="shared" si="7"/>
        <v>55.7</v>
      </c>
      <c r="K7" s="8" t="s">
        <v>122</v>
      </c>
      <c r="L7" s="110"/>
      <c r="M7" s="162" t="s">
        <v>58</v>
      </c>
      <c r="N7" s="111">
        <f>COUNT(B2:B1048576)</f>
        <v>30</v>
      </c>
    </row>
    <row r="8" spans="1:15" x14ac:dyDescent="0.3">
      <c r="A8" s="113">
        <v>989</v>
      </c>
      <c r="B8" s="8">
        <v>52.488999999999997</v>
      </c>
      <c r="C8" s="8">
        <f t="shared" si="0"/>
        <v>53.142721538461537</v>
      </c>
      <c r="D8" s="8">
        <f t="shared" si="1"/>
        <v>55.054504897652279</v>
      </c>
      <c r="E8" s="8">
        <f t="shared" si="2"/>
        <v>51.230938179270794</v>
      </c>
      <c r="F8" s="8">
        <f t="shared" si="3"/>
        <v>54.417243777922032</v>
      </c>
      <c r="G8" s="8">
        <f t="shared" si="4"/>
        <v>51.868199299001041</v>
      </c>
      <c r="H8" s="8">
        <f t="shared" si="5"/>
        <v>53.779982658191784</v>
      </c>
      <c r="I8" s="8">
        <f t="shared" si="6"/>
        <v>52.505460418731289</v>
      </c>
      <c r="J8" s="8">
        <f t="shared" si="7"/>
        <v>55.7</v>
      </c>
      <c r="K8" s="8" t="s">
        <v>122</v>
      </c>
      <c r="L8" s="110"/>
    </row>
    <row r="9" spans="1:15" x14ac:dyDescent="0.3">
      <c r="A9" s="113">
        <v>996</v>
      </c>
      <c r="B9" s="8">
        <v>52.951999999999998</v>
      </c>
      <c r="C9" s="8">
        <f t="shared" si="0"/>
        <v>53.142721538461537</v>
      </c>
      <c r="D9" s="8">
        <f t="shared" si="1"/>
        <v>55.054504897652279</v>
      </c>
      <c r="E9" s="8">
        <f t="shared" si="2"/>
        <v>51.230938179270794</v>
      </c>
      <c r="F9" s="8">
        <f t="shared" si="3"/>
        <v>54.417243777922032</v>
      </c>
      <c r="G9" s="8">
        <f t="shared" si="4"/>
        <v>51.868199299001041</v>
      </c>
      <c r="H9" s="8">
        <f t="shared" si="5"/>
        <v>53.779982658191784</v>
      </c>
      <c r="I9" s="8">
        <f t="shared" si="6"/>
        <v>52.505460418731289</v>
      </c>
      <c r="J9" s="8">
        <f t="shared" si="7"/>
        <v>55.7</v>
      </c>
      <c r="K9" s="8" t="s">
        <v>122</v>
      </c>
      <c r="L9" s="110"/>
      <c r="M9" s="153" t="s">
        <v>124</v>
      </c>
      <c r="N9" s="153">
        <f>N3</f>
        <v>0.63726111973024691</v>
      </c>
      <c r="O9" s="153">
        <f>N9*-1</f>
        <v>-0.63726111973024691</v>
      </c>
    </row>
    <row r="10" spans="1:15" x14ac:dyDescent="0.3">
      <c r="A10" s="113">
        <v>1000</v>
      </c>
      <c r="B10" s="8">
        <v>53.372999999999998</v>
      </c>
      <c r="C10" s="8">
        <f t="shared" si="0"/>
        <v>53.142721538461537</v>
      </c>
      <c r="D10" s="8">
        <f t="shared" si="1"/>
        <v>55.054504897652279</v>
      </c>
      <c r="E10" s="8">
        <f t="shared" si="2"/>
        <v>51.230938179270794</v>
      </c>
      <c r="F10" s="8">
        <f t="shared" si="3"/>
        <v>54.417243777922032</v>
      </c>
      <c r="G10" s="8">
        <f t="shared" si="4"/>
        <v>51.868199299001041</v>
      </c>
      <c r="H10" s="8">
        <f t="shared" si="5"/>
        <v>53.779982658191784</v>
      </c>
      <c r="I10" s="8">
        <f t="shared" si="6"/>
        <v>52.505460418731289</v>
      </c>
      <c r="J10" s="8">
        <f t="shared" si="7"/>
        <v>55.7</v>
      </c>
      <c r="K10" s="8" t="s">
        <v>122</v>
      </c>
      <c r="L10" s="110"/>
      <c r="M10" s="153" t="s">
        <v>125</v>
      </c>
      <c r="N10" s="153">
        <f>N3*2</f>
        <v>1.2745222394604938</v>
      </c>
      <c r="O10" s="153">
        <f>N10*-1</f>
        <v>-1.2745222394604938</v>
      </c>
    </row>
    <row r="11" spans="1:15" x14ac:dyDescent="0.3">
      <c r="A11" s="113">
        <v>1006</v>
      </c>
      <c r="B11" s="8">
        <v>53.564</v>
      </c>
      <c r="C11" s="8">
        <f t="shared" si="0"/>
        <v>53.142721538461537</v>
      </c>
      <c r="D11" s="8">
        <f t="shared" si="1"/>
        <v>55.054504897652279</v>
      </c>
      <c r="E11" s="8">
        <f t="shared" si="2"/>
        <v>51.230938179270794</v>
      </c>
      <c r="F11" s="8">
        <f t="shared" si="3"/>
        <v>54.417243777922032</v>
      </c>
      <c r="G11" s="8">
        <f t="shared" si="4"/>
        <v>51.868199299001041</v>
      </c>
      <c r="H11" s="8">
        <f t="shared" si="5"/>
        <v>53.779982658191784</v>
      </c>
      <c r="I11" s="8">
        <f t="shared" si="6"/>
        <v>52.505460418731289</v>
      </c>
      <c r="J11" s="8">
        <f t="shared" si="7"/>
        <v>55.7</v>
      </c>
      <c r="K11" s="8" t="s">
        <v>122</v>
      </c>
      <c r="L11" s="110"/>
      <c r="M11" s="153" t="s">
        <v>126</v>
      </c>
      <c r="N11" s="153">
        <f>N3*3</f>
        <v>1.9117833591907407</v>
      </c>
      <c r="O11" s="153">
        <f>N11*-1</f>
        <v>-1.9117833591907407</v>
      </c>
    </row>
    <row r="12" spans="1:15" x14ac:dyDescent="0.3">
      <c r="A12" s="113">
        <v>1007</v>
      </c>
      <c r="B12" s="8">
        <v>53.220999999999997</v>
      </c>
      <c r="C12" s="8">
        <f t="shared" si="0"/>
        <v>53.142721538461537</v>
      </c>
      <c r="D12" s="8">
        <f t="shared" si="1"/>
        <v>55.054504897652279</v>
      </c>
      <c r="E12" s="8">
        <f t="shared" si="2"/>
        <v>51.230938179270794</v>
      </c>
      <c r="F12" s="8">
        <f t="shared" si="3"/>
        <v>54.417243777922032</v>
      </c>
      <c r="G12" s="8">
        <f t="shared" si="4"/>
        <v>51.868199299001041</v>
      </c>
      <c r="H12" s="8">
        <f t="shared" si="5"/>
        <v>53.779982658191784</v>
      </c>
      <c r="I12" s="8">
        <f t="shared" si="6"/>
        <v>52.505460418731289</v>
      </c>
      <c r="J12" s="8">
        <f t="shared" si="7"/>
        <v>55.7</v>
      </c>
      <c r="K12" s="8" t="s">
        <v>122</v>
      </c>
      <c r="L12" s="110"/>
      <c r="M12" s="153"/>
      <c r="N12" s="153"/>
      <c r="O12" s="153"/>
    </row>
    <row r="13" spans="1:15" x14ac:dyDescent="0.3">
      <c r="A13" s="113">
        <v>1010</v>
      </c>
      <c r="B13" s="8">
        <v>53.215000000000003</v>
      </c>
      <c r="C13" s="8">
        <f t="shared" si="0"/>
        <v>53.142721538461537</v>
      </c>
      <c r="D13" s="8">
        <f t="shared" si="1"/>
        <v>55.054504897652279</v>
      </c>
      <c r="E13" s="8">
        <f t="shared" si="2"/>
        <v>51.230938179270794</v>
      </c>
      <c r="F13" s="8">
        <f t="shared" si="3"/>
        <v>54.417243777922032</v>
      </c>
      <c r="G13" s="8">
        <f t="shared" si="4"/>
        <v>51.868199299001041</v>
      </c>
      <c r="H13" s="8">
        <f t="shared" si="5"/>
        <v>53.779982658191784</v>
      </c>
      <c r="I13" s="8">
        <f t="shared" si="6"/>
        <v>52.505460418731289</v>
      </c>
      <c r="J13" s="8">
        <f t="shared" si="7"/>
        <v>55.7</v>
      </c>
      <c r="K13" s="8" t="s">
        <v>122</v>
      </c>
      <c r="L13" s="110"/>
      <c r="M13" s="153"/>
      <c r="N13" s="153"/>
      <c r="O13" s="153"/>
    </row>
    <row r="14" spans="1:15" x14ac:dyDescent="0.3">
      <c r="A14" s="113">
        <v>1014</v>
      </c>
      <c r="B14" s="8">
        <v>52.895000000000003</v>
      </c>
      <c r="C14" s="8">
        <f t="shared" si="0"/>
        <v>53.142721538461537</v>
      </c>
      <c r="D14" s="8">
        <f t="shared" si="1"/>
        <v>55.054504897652279</v>
      </c>
      <c r="E14" s="8">
        <f t="shared" si="2"/>
        <v>51.230938179270794</v>
      </c>
      <c r="F14" s="8">
        <f t="shared" si="3"/>
        <v>54.417243777922032</v>
      </c>
      <c r="G14" s="8">
        <f t="shared" si="4"/>
        <v>51.868199299001041</v>
      </c>
      <c r="H14" s="8">
        <f t="shared" si="5"/>
        <v>53.779982658191784</v>
      </c>
      <c r="I14" s="8">
        <f t="shared" si="6"/>
        <v>52.505460418731289</v>
      </c>
      <c r="J14" s="8">
        <f t="shared" si="7"/>
        <v>55.7</v>
      </c>
      <c r="K14" s="8" t="s">
        <v>122</v>
      </c>
      <c r="L14" s="110"/>
      <c r="M14" s="153"/>
      <c r="N14" s="153"/>
      <c r="O14" s="153"/>
    </row>
    <row r="15" spans="1:15" x14ac:dyDescent="0.3">
      <c r="A15" s="113">
        <v>1021</v>
      </c>
      <c r="B15" s="8">
        <v>52.834000000000003</v>
      </c>
      <c r="C15" s="8">
        <f t="shared" si="0"/>
        <v>53.142721538461537</v>
      </c>
      <c r="D15" s="8">
        <f t="shared" si="1"/>
        <v>55.054504897652279</v>
      </c>
      <c r="E15" s="8">
        <f t="shared" si="2"/>
        <v>51.230938179270794</v>
      </c>
      <c r="F15" s="8">
        <f t="shared" si="3"/>
        <v>54.417243777922032</v>
      </c>
      <c r="G15" s="8">
        <f t="shared" si="4"/>
        <v>51.868199299001041</v>
      </c>
      <c r="H15" s="8">
        <f t="shared" si="5"/>
        <v>53.779982658191784</v>
      </c>
      <c r="I15" s="8">
        <f t="shared" si="6"/>
        <v>52.505460418731289</v>
      </c>
      <c r="J15" s="8">
        <f t="shared" si="7"/>
        <v>55.7</v>
      </c>
      <c r="K15" s="8" t="s">
        <v>122</v>
      </c>
      <c r="L15" s="110"/>
      <c r="M15" s="153" t="s">
        <v>127</v>
      </c>
      <c r="N15" s="153">
        <f>N18+N11</f>
        <v>55.054504897652279</v>
      </c>
      <c r="O15" s="153"/>
    </row>
    <row r="16" spans="1:15" x14ac:dyDescent="0.3">
      <c r="A16" s="113">
        <v>1028</v>
      </c>
      <c r="B16" s="8">
        <v>53.231999999999999</v>
      </c>
      <c r="C16" s="8">
        <f t="shared" si="0"/>
        <v>53.142721538461537</v>
      </c>
      <c r="D16" s="8">
        <f t="shared" si="1"/>
        <v>55.054504897652279</v>
      </c>
      <c r="E16" s="8">
        <f t="shared" si="2"/>
        <v>51.230938179270794</v>
      </c>
      <c r="F16" s="8">
        <f t="shared" si="3"/>
        <v>54.417243777922032</v>
      </c>
      <c r="G16" s="8">
        <f t="shared" si="4"/>
        <v>51.868199299001041</v>
      </c>
      <c r="H16" s="8">
        <f t="shared" si="5"/>
        <v>53.779982658191784</v>
      </c>
      <c r="I16" s="8">
        <f t="shared" si="6"/>
        <v>52.505460418731289</v>
      </c>
      <c r="J16" s="8">
        <f t="shared" si="7"/>
        <v>55.7</v>
      </c>
      <c r="K16" s="8" t="s">
        <v>122</v>
      </c>
      <c r="L16" s="110"/>
      <c r="M16" s="153" t="s">
        <v>128</v>
      </c>
      <c r="N16" s="153">
        <f>N18+N10</f>
        <v>54.417243777922032</v>
      </c>
      <c r="O16" s="153"/>
    </row>
    <row r="17" spans="1:15" x14ac:dyDescent="0.3">
      <c r="A17" s="113">
        <v>1029</v>
      </c>
      <c r="B17" s="8">
        <v>52.94</v>
      </c>
      <c r="C17" s="8">
        <f t="shared" si="0"/>
        <v>53.142721538461537</v>
      </c>
      <c r="D17" s="8">
        <f t="shared" si="1"/>
        <v>55.054504897652279</v>
      </c>
      <c r="E17" s="8">
        <f t="shared" si="2"/>
        <v>51.230938179270794</v>
      </c>
      <c r="F17" s="8">
        <f t="shared" si="3"/>
        <v>54.417243777922032</v>
      </c>
      <c r="G17" s="8">
        <f t="shared" si="4"/>
        <v>51.868199299001041</v>
      </c>
      <c r="H17" s="8">
        <f t="shared" si="5"/>
        <v>53.779982658191784</v>
      </c>
      <c r="I17" s="8">
        <f t="shared" si="6"/>
        <v>52.505460418731289</v>
      </c>
      <c r="J17" s="8">
        <f t="shared" si="7"/>
        <v>55.7</v>
      </c>
      <c r="K17" s="8" t="s">
        <v>122</v>
      </c>
      <c r="L17" s="110"/>
      <c r="M17" s="153" t="s">
        <v>129</v>
      </c>
      <c r="N17" s="153">
        <f>N18+N9</f>
        <v>53.779982658191784</v>
      </c>
      <c r="O17" s="153"/>
    </row>
    <row r="18" spans="1:15" x14ac:dyDescent="0.3">
      <c r="A18" s="113">
        <v>1042</v>
      </c>
      <c r="B18" s="8">
        <v>53.000999999999998</v>
      </c>
      <c r="C18" s="8">
        <f t="shared" si="0"/>
        <v>53.142721538461537</v>
      </c>
      <c r="D18" s="8">
        <f t="shared" si="1"/>
        <v>55.054504897652279</v>
      </c>
      <c r="E18" s="8">
        <f t="shared" si="2"/>
        <v>51.230938179270794</v>
      </c>
      <c r="F18" s="8">
        <f t="shared" si="3"/>
        <v>54.417243777922032</v>
      </c>
      <c r="G18" s="8">
        <f t="shared" si="4"/>
        <v>51.868199299001041</v>
      </c>
      <c r="H18" s="8">
        <f t="shared" si="5"/>
        <v>53.779982658191784</v>
      </c>
      <c r="I18" s="8">
        <f t="shared" si="6"/>
        <v>52.505460418731289</v>
      </c>
      <c r="J18" s="8">
        <f t="shared" si="7"/>
        <v>55.7</v>
      </c>
      <c r="K18" s="8" t="s">
        <v>122</v>
      </c>
      <c r="L18" s="110"/>
      <c r="M18" s="153" t="s">
        <v>2</v>
      </c>
      <c r="N18" s="153">
        <f>N2</f>
        <v>53.142721538461537</v>
      </c>
      <c r="O18" s="153"/>
    </row>
    <row r="19" spans="1:15" x14ac:dyDescent="0.3">
      <c r="A19" s="113">
        <v>1046</v>
      </c>
      <c r="B19" s="8">
        <v>52.85</v>
      </c>
      <c r="C19" s="8">
        <f t="shared" si="0"/>
        <v>53.142721538461537</v>
      </c>
      <c r="D19" s="8">
        <f t="shared" si="1"/>
        <v>55.054504897652279</v>
      </c>
      <c r="E19" s="8">
        <f t="shared" si="2"/>
        <v>51.230938179270794</v>
      </c>
      <c r="F19" s="8">
        <f t="shared" si="3"/>
        <v>54.417243777922032</v>
      </c>
      <c r="G19" s="8">
        <f t="shared" si="4"/>
        <v>51.868199299001041</v>
      </c>
      <c r="H19" s="8">
        <f t="shared" si="5"/>
        <v>53.779982658191784</v>
      </c>
      <c r="I19" s="8">
        <f t="shared" si="6"/>
        <v>52.505460418731289</v>
      </c>
      <c r="J19" s="8">
        <f t="shared" si="7"/>
        <v>55.7</v>
      </c>
      <c r="K19" s="8" t="s">
        <v>122</v>
      </c>
      <c r="L19" s="110"/>
      <c r="M19" s="153" t="s">
        <v>130</v>
      </c>
      <c r="N19" s="153">
        <f>N18+O9</f>
        <v>52.505460418731289</v>
      </c>
      <c r="O19" s="153"/>
    </row>
    <row r="20" spans="1:15" x14ac:dyDescent="0.3">
      <c r="A20" s="113">
        <v>1060</v>
      </c>
      <c r="B20" s="8">
        <v>52.927999999999997</v>
      </c>
      <c r="C20" s="8">
        <f t="shared" si="0"/>
        <v>53.142721538461537</v>
      </c>
      <c r="D20" s="8">
        <f t="shared" si="1"/>
        <v>55.054504897652279</v>
      </c>
      <c r="E20" s="8">
        <f t="shared" si="2"/>
        <v>51.230938179270794</v>
      </c>
      <c r="F20" s="8">
        <f t="shared" si="3"/>
        <v>54.417243777922032</v>
      </c>
      <c r="G20" s="8">
        <f t="shared" si="4"/>
        <v>51.868199299001041</v>
      </c>
      <c r="H20" s="8">
        <f t="shared" si="5"/>
        <v>53.779982658191784</v>
      </c>
      <c r="I20" s="8">
        <f t="shared" si="6"/>
        <v>52.505460418731289</v>
      </c>
      <c r="J20" s="8">
        <f t="shared" si="7"/>
        <v>55.7</v>
      </c>
      <c r="K20" s="8" t="s">
        <v>122</v>
      </c>
      <c r="L20" s="110"/>
      <c r="M20" s="153" t="s">
        <v>131</v>
      </c>
      <c r="N20" s="153">
        <f>N18+O10</f>
        <v>51.868199299001041</v>
      </c>
      <c r="O20" s="153"/>
    </row>
    <row r="21" spans="1:15" x14ac:dyDescent="0.3">
      <c r="A21" s="113">
        <v>1063</v>
      </c>
      <c r="B21" s="8">
        <v>52.87</v>
      </c>
      <c r="C21" s="8">
        <f t="shared" si="0"/>
        <v>53.142721538461537</v>
      </c>
      <c r="D21" s="8">
        <f t="shared" si="1"/>
        <v>55.054504897652279</v>
      </c>
      <c r="E21" s="8">
        <f t="shared" si="2"/>
        <v>51.230938179270794</v>
      </c>
      <c r="F21" s="8">
        <f t="shared" si="3"/>
        <v>54.417243777922032</v>
      </c>
      <c r="G21" s="8">
        <f t="shared" si="4"/>
        <v>51.868199299001041</v>
      </c>
      <c r="H21" s="8">
        <f t="shared" si="5"/>
        <v>53.779982658191784</v>
      </c>
      <c r="I21" s="8">
        <f t="shared" si="6"/>
        <v>52.505460418731289</v>
      </c>
      <c r="J21" s="8">
        <f t="shared" si="7"/>
        <v>55.7</v>
      </c>
      <c r="K21" s="8" t="s">
        <v>122</v>
      </c>
      <c r="L21" s="110"/>
      <c r="M21" s="153" t="s">
        <v>132</v>
      </c>
      <c r="N21" s="153">
        <f>N18+O11</f>
        <v>51.230938179270794</v>
      </c>
      <c r="O21" s="153"/>
    </row>
    <row r="22" spans="1:15" x14ac:dyDescent="0.3">
      <c r="A22" s="113">
        <v>1066</v>
      </c>
      <c r="B22" s="8">
        <v>53.32</v>
      </c>
      <c r="C22" s="8">
        <f t="shared" si="0"/>
        <v>53.142721538461537</v>
      </c>
      <c r="D22" s="8">
        <f t="shared" si="1"/>
        <v>55.054504897652279</v>
      </c>
      <c r="E22" s="8">
        <f t="shared" si="2"/>
        <v>51.230938179270794</v>
      </c>
      <c r="F22" s="8">
        <f t="shared" si="3"/>
        <v>54.417243777922032</v>
      </c>
      <c r="G22" s="8">
        <f t="shared" si="4"/>
        <v>51.868199299001041</v>
      </c>
      <c r="H22" s="8">
        <f t="shared" si="5"/>
        <v>53.779982658191784</v>
      </c>
      <c r="I22" s="8">
        <f t="shared" si="6"/>
        <v>52.505460418731289</v>
      </c>
      <c r="J22" s="8">
        <f t="shared" si="7"/>
        <v>55.7</v>
      </c>
      <c r="K22" s="8" t="s">
        <v>122</v>
      </c>
      <c r="L22" s="110"/>
      <c r="M22" s="153"/>
      <c r="N22" s="153"/>
      <c r="O22" s="153"/>
    </row>
    <row r="23" spans="1:15" x14ac:dyDescent="0.3">
      <c r="A23" s="113">
        <v>1068</v>
      </c>
      <c r="B23" s="8">
        <v>53.048000000000002</v>
      </c>
      <c r="C23" s="8">
        <f t="shared" si="0"/>
        <v>53.142721538461537</v>
      </c>
      <c r="D23" s="8">
        <f t="shared" si="1"/>
        <v>55.054504897652279</v>
      </c>
      <c r="E23" s="8">
        <f t="shared" si="2"/>
        <v>51.230938179270794</v>
      </c>
      <c r="F23" s="8">
        <f t="shared" si="3"/>
        <v>54.417243777922032</v>
      </c>
      <c r="G23" s="8">
        <f t="shared" si="4"/>
        <v>51.868199299001041</v>
      </c>
      <c r="H23" s="8">
        <f t="shared" si="5"/>
        <v>53.779982658191784</v>
      </c>
      <c r="I23" s="8">
        <f t="shared" si="6"/>
        <v>52.505460418731289</v>
      </c>
      <c r="J23" s="8">
        <f t="shared" si="7"/>
        <v>55.7</v>
      </c>
      <c r="K23" s="8" t="s">
        <v>122</v>
      </c>
      <c r="L23" s="110"/>
      <c r="M23" s="153"/>
      <c r="N23" s="153"/>
      <c r="O23" s="153"/>
    </row>
    <row r="24" spans="1:15" x14ac:dyDescent="0.3">
      <c r="A24" s="113">
        <v>1070</v>
      </c>
      <c r="B24" s="8">
        <v>54.198</v>
      </c>
      <c r="C24" s="8">
        <f t="shared" si="0"/>
        <v>53.142721538461537</v>
      </c>
      <c r="D24" s="8">
        <f t="shared" si="1"/>
        <v>55.054504897652279</v>
      </c>
      <c r="E24" s="8">
        <f t="shared" si="2"/>
        <v>51.230938179270794</v>
      </c>
      <c r="F24" s="8">
        <f t="shared" si="3"/>
        <v>54.417243777922032</v>
      </c>
      <c r="G24" s="8">
        <f t="shared" si="4"/>
        <v>51.868199299001041</v>
      </c>
      <c r="H24" s="8">
        <f t="shared" si="5"/>
        <v>53.779982658191784</v>
      </c>
      <c r="I24" s="8">
        <f t="shared" si="6"/>
        <v>52.505460418731289</v>
      </c>
      <c r="J24" s="8">
        <f t="shared" si="7"/>
        <v>55.7</v>
      </c>
      <c r="K24" s="8" t="s">
        <v>122</v>
      </c>
      <c r="L24" s="110"/>
      <c r="M24" s="153"/>
      <c r="N24" s="153"/>
      <c r="O24" s="153"/>
    </row>
    <row r="25" spans="1:15" x14ac:dyDescent="0.3">
      <c r="A25" s="113">
        <v>1076</v>
      </c>
      <c r="B25" s="8">
        <v>53.2</v>
      </c>
      <c r="C25" s="8">
        <f t="shared" si="0"/>
        <v>53.142721538461537</v>
      </c>
      <c r="D25" s="8">
        <f t="shared" si="1"/>
        <v>55.054504897652279</v>
      </c>
      <c r="E25" s="8">
        <f t="shared" si="2"/>
        <v>51.230938179270794</v>
      </c>
      <c r="F25" s="8">
        <f t="shared" si="3"/>
        <v>54.417243777922032</v>
      </c>
      <c r="G25" s="8">
        <f t="shared" si="4"/>
        <v>51.868199299001041</v>
      </c>
      <c r="H25" s="8">
        <f t="shared" si="5"/>
        <v>53.779982658191784</v>
      </c>
      <c r="I25" s="8">
        <f t="shared" si="6"/>
        <v>52.505460418731289</v>
      </c>
      <c r="J25" s="8">
        <f t="shared" si="7"/>
        <v>55.7</v>
      </c>
      <c r="K25" s="8" t="s">
        <v>122</v>
      </c>
      <c r="L25" s="110"/>
      <c r="M25" s="153" t="s">
        <v>133</v>
      </c>
      <c r="N25" s="153">
        <f>COUNTIF(K:K,$L$1)</f>
        <v>0</v>
      </c>
      <c r="O25" s="153"/>
    </row>
    <row r="26" spans="1:15" x14ac:dyDescent="0.3">
      <c r="A26" s="113">
        <v>1077</v>
      </c>
      <c r="B26" s="8">
        <v>52.76</v>
      </c>
      <c r="C26" s="8">
        <f t="shared" si="0"/>
        <v>53.142721538461537</v>
      </c>
      <c r="D26" s="8">
        <f t="shared" si="1"/>
        <v>55.054504897652279</v>
      </c>
      <c r="E26" s="8">
        <f t="shared" si="2"/>
        <v>51.230938179270794</v>
      </c>
      <c r="F26" s="8">
        <f t="shared" si="3"/>
        <v>54.417243777922032</v>
      </c>
      <c r="G26" s="8">
        <f t="shared" si="4"/>
        <v>51.868199299001041</v>
      </c>
      <c r="H26" s="8">
        <f t="shared" si="5"/>
        <v>53.779982658191784</v>
      </c>
      <c r="I26" s="8">
        <f t="shared" si="6"/>
        <v>52.505460418731289</v>
      </c>
      <c r="J26" s="8">
        <f t="shared" si="7"/>
        <v>55.7</v>
      </c>
      <c r="K26" s="8" t="s">
        <v>122</v>
      </c>
      <c r="L26" s="110"/>
      <c r="M26" s="153" t="s">
        <v>134</v>
      </c>
      <c r="N26" s="153">
        <v>55.7</v>
      </c>
      <c r="O26" s="153" t="s">
        <v>73</v>
      </c>
    </row>
    <row r="27" spans="1:15" x14ac:dyDescent="0.3">
      <c r="A27" s="113">
        <v>1080</v>
      </c>
      <c r="B27" s="8">
        <v>53.341999999999999</v>
      </c>
      <c r="C27" s="8">
        <f t="shared" si="0"/>
        <v>53.142721538461537</v>
      </c>
      <c r="D27" s="8">
        <f t="shared" si="1"/>
        <v>55.054504897652279</v>
      </c>
      <c r="E27" s="8">
        <f t="shared" si="2"/>
        <v>51.230938179270794</v>
      </c>
      <c r="F27" s="8">
        <f t="shared" si="3"/>
        <v>54.417243777922032</v>
      </c>
      <c r="G27" s="8">
        <f t="shared" si="4"/>
        <v>51.868199299001041</v>
      </c>
      <c r="H27" s="8">
        <f t="shared" si="5"/>
        <v>53.779982658191784</v>
      </c>
      <c r="I27" s="8">
        <f t="shared" si="6"/>
        <v>52.505460418731289</v>
      </c>
      <c r="J27" s="8">
        <f t="shared" si="7"/>
        <v>55.7</v>
      </c>
      <c r="K27" s="8" t="s">
        <v>122</v>
      </c>
      <c r="L27" s="110"/>
      <c r="M27" s="153"/>
      <c r="N27" s="153"/>
      <c r="O27" s="153"/>
    </row>
    <row r="28" spans="1:15" x14ac:dyDescent="0.3">
      <c r="A28" s="113">
        <v>1085</v>
      </c>
      <c r="B28" s="8">
        <v>52.588000000000001</v>
      </c>
      <c r="C28" s="8">
        <f t="shared" si="0"/>
        <v>53.142721538461537</v>
      </c>
      <c r="D28" s="8">
        <f t="shared" si="1"/>
        <v>55.054504897652279</v>
      </c>
      <c r="E28" s="8">
        <f t="shared" si="2"/>
        <v>51.230938179270794</v>
      </c>
      <c r="F28" s="8">
        <f t="shared" si="3"/>
        <v>54.417243777922032</v>
      </c>
      <c r="G28" s="8">
        <f t="shared" si="4"/>
        <v>51.868199299001041</v>
      </c>
      <c r="H28" s="8">
        <f t="shared" si="5"/>
        <v>53.779982658191784</v>
      </c>
      <c r="I28" s="8">
        <f t="shared" si="6"/>
        <v>52.505460418731289</v>
      </c>
      <c r="J28" s="8">
        <f t="shared" si="7"/>
        <v>55.7</v>
      </c>
      <c r="K28" s="8" t="s">
        <v>122</v>
      </c>
      <c r="L28" s="110"/>
    </row>
    <row r="29" spans="1:15" x14ac:dyDescent="0.3">
      <c r="A29" s="113">
        <v>1087</v>
      </c>
      <c r="B29" s="8">
        <v>52.860999999999997</v>
      </c>
      <c r="C29" s="8">
        <f t="shared" si="0"/>
        <v>53.142721538461537</v>
      </c>
      <c r="D29" s="8">
        <f t="shared" si="1"/>
        <v>55.054504897652279</v>
      </c>
      <c r="E29" s="8">
        <f t="shared" si="2"/>
        <v>51.230938179270794</v>
      </c>
      <c r="F29" s="8">
        <f t="shared" si="3"/>
        <v>54.417243777922032</v>
      </c>
      <c r="G29" s="8">
        <f t="shared" si="4"/>
        <v>51.868199299001041</v>
      </c>
      <c r="H29" s="8">
        <f t="shared" si="5"/>
        <v>53.779982658191784</v>
      </c>
      <c r="I29" s="8">
        <f t="shared" si="6"/>
        <v>52.505460418731289</v>
      </c>
      <c r="J29" s="8">
        <f t="shared" si="7"/>
        <v>55.7</v>
      </c>
      <c r="K29" s="8" t="s">
        <v>122</v>
      </c>
      <c r="L29" s="110"/>
    </row>
    <row r="30" spans="1:15" x14ac:dyDescent="0.3">
      <c r="A30" s="113">
        <v>1089</v>
      </c>
      <c r="B30" s="8">
        <v>53.167000000000002</v>
      </c>
      <c r="C30" s="8">
        <f t="shared" si="0"/>
        <v>53.142721538461537</v>
      </c>
      <c r="D30" s="8">
        <f t="shared" si="1"/>
        <v>55.054504897652279</v>
      </c>
      <c r="E30" s="8">
        <f t="shared" si="2"/>
        <v>51.230938179270794</v>
      </c>
      <c r="F30" s="8">
        <f t="shared" si="3"/>
        <v>54.417243777922032</v>
      </c>
      <c r="G30" s="8">
        <f t="shared" si="4"/>
        <v>51.868199299001041</v>
      </c>
      <c r="H30" s="8">
        <f t="shared" si="5"/>
        <v>53.779982658191784</v>
      </c>
      <c r="I30" s="8">
        <f t="shared" si="6"/>
        <v>52.505460418731289</v>
      </c>
      <c r="J30" s="8">
        <f t="shared" si="7"/>
        <v>55.7</v>
      </c>
      <c r="K30" s="8" t="s">
        <v>122</v>
      </c>
      <c r="L30" s="110"/>
    </row>
    <row r="31" spans="1:15" ht="15" thickBot="1" x14ac:dyDescent="0.35">
      <c r="A31" s="146">
        <v>1090</v>
      </c>
      <c r="B31" s="152">
        <v>53.011000000000003</v>
      </c>
      <c r="C31" s="152">
        <f t="shared" si="0"/>
        <v>53.142721538461537</v>
      </c>
      <c r="D31" s="152">
        <f t="shared" si="1"/>
        <v>55.054504897652279</v>
      </c>
      <c r="E31" s="152">
        <f t="shared" si="2"/>
        <v>51.230938179270794</v>
      </c>
      <c r="F31" s="152">
        <f t="shared" si="3"/>
        <v>54.417243777922032</v>
      </c>
      <c r="G31" s="152">
        <f t="shared" si="4"/>
        <v>51.868199299001041</v>
      </c>
      <c r="H31" s="152">
        <f t="shared" si="5"/>
        <v>53.779982658191784</v>
      </c>
      <c r="I31" s="152">
        <f t="shared" si="6"/>
        <v>52.505460418731289</v>
      </c>
      <c r="J31" s="152">
        <f t="shared" si="7"/>
        <v>55.7</v>
      </c>
      <c r="K31" s="152" t="s">
        <v>122</v>
      </c>
      <c r="L31" s="111"/>
    </row>
    <row r="32" spans="1:15" x14ac:dyDescent="0.3">
      <c r="A32" s="8"/>
      <c r="B32" s="8"/>
      <c r="C32" s="8"/>
      <c r="D32" s="8"/>
      <c r="E32" s="8"/>
      <c r="F32" s="8"/>
      <c r="G32" s="8"/>
      <c r="H32" s="8"/>
      <c r="I32" s="8"/>
      <c r="J32" s="8"/>
      <c r="K32" s="8"/>
    </row>
    <row r="33" spans="1:11" x14ac:dyDescent="0.3">
      <c r="A33" s="8"/>
      <c r="B33" s="8"/>
      <c r="C33" s="8"/>
      <c r="D33" s="8"/>
      <c r="E33" s="8"/>
      <c r="F33" s="8"/>
      <c r="G33" s="8"/>
      <c r="H33" s="8"/>
      <c r="I33" s="8"/>
      <c r="J33" s="8"/>
      <c r="K33" s="8"/>
    </row>
    <row r="34" spans="1:11" x14ac:dyDescent="0.3">
      <c r="A34" s="8"/>
      <c r="B34" s="8"/>
      <c r="C34" s="8"/>
      <c r="D34" s="8"/>
      <c r="E34" s="8"/>
      <c r="F34" s="8"/>
      <c r="G34" s="8"/>
      <c r="H34" s="8"/>
      <c r="I34" s="8"/>
      <c r="J34" s="8"/>
      <c r="K34" s="8"/>
    </row>
    <row r="35" spans="1:11" x14ac:dyDescent="0.3">
      <c r="A35" s="8"/>
      <c r="B35" s="8"/>
      <c r="C35" s="8"/>
      <c r="D35" s="8"/>
      <c r="E35" s="8"/>
      <c r="F35" s="8"/>
      <c r="G35" s="8"/>
      <c r="H35" s="8"/>
      <c r="I35" s="8"/>
      <c r="J35" s="8"/>
      <c r="K35" s="8"/>
    </row>
    <row r="36" spans="1:11" x14ac:dyDescent="0.3">
      <c r="A36" s="8"/>
      <c r="B36" s="8"/>
      <c r="C36" s="8"/>
      <c r="D36" s="8"/>
      <c r="E36" s="8"/>
      <c r="F36" s="8"/>
      <c r="G36" s="8"/>
      <c r="H36" s="8"/>
      <c r="I36" s="8"/>
      <c r="J36" s="8"/>
      <c r="K36" s="8"/>
    </row>
    <row r="37" spans="1:11" x14ac:dyDescent="0.3">
      <c r="A37" s="8"/>
      <c r="B37" s="8"/>
      <c r="C37" s="8"/>
      <c r="D37" s="8"/>
      <c r="E37" s="8"/>
      <c r="F37" s="8"/>
      <c r="G37" s="8"/>
      <c r="H37" s="8"/>
      <c r="I37" s="8"/>
      <c r="J37" s="8"/>
      <c r="K37" s="8"/>
    </row>
    <row r="38" spans="1:11" x14ac:dyDescent="0.3">
      <c r="A38" s="8"/>
      <c r="B38" s="8"/>
      <c r="C38" s="8"/>
      <c r="D38" s="8"/>
      <c r="E38" s="8"/>
      <c r="F38" s="8"/>
      <c r="G38" s="8"/>
      <c r="H38" s="8"/>
      <c r="I38" s="8"/>
      <c r="J38" s="8"/>
      <c r="K38" s="8"/>
    </row>
    <row r="39" spans="1:11" x14ac:dyDescent="0.3">
      <c r="A39" s="8"/>
      <c r="B39" s="8"/>
      <c r="C39" s="8"/>
      <c r="D39" s="8"/>
      <c r="E39" s="8"/>
      <c r="F39" s="8"/>
      <c r="G39" s="8"/>
      <c r="H39" s="8"/>
      <c r="I39" s="8"/>
      <c r="J39" s="8"/>
      <c r="K39" s="8"/>
    </row>
    <row r="40" spans="1:11" x14ac:dyDescent="0.3">
      <c r="A40" s="8"/>
      <c r="B40" s="8"/>
      <c r="C40" s="8"/>
      <c r="D40" s="8"/>
      <c r="E40" s="8"/>
      <c r="F40" s="8"/>
      <c r="G40" s="8"/>
      <c r="H40" s="8"/>
      <c r="I40" s="8"/>
      <c r="J40" s="8"/>
      <c r="K40" s="8"/>
    </row>
    <row r="41" spans="1:11" x14ac:dyDescent="0.3">
      <c r="A41" s="8"/>
      <c r="B41" s="8"/>
      <c r="C41" s="8"/>
      <c r="D41" s="8"/>
      <c r="E41" s="8"/>
      <c r="F41" s="8"/>
      <c r="G41" s="8"/>
      <c r="H41" s="8"/>
      <c r="I41" s="8"/>
      <c r="J41" s="8"/>
      <c r="K41" s="8"/>
    </row>
    <row r="42" spans="1:11" x14ac:dyDescent="0.3">
      <c r="A42" s="8"/>
      <c r="B42" s="8"/>
      <c r="C42" s="8"/>
      <c r="D42" s="8"/>
      <c r="E42" s="8"/>
      <c r="F42" s="8"/>
      <c r="G42" s="8"/>
      <c r="H42" s="8"/>
      <c r="I42" s="8"/>
      <c r="J42" s="8"/>
      <c r="K42" s="8"/>
    </row>
    <row r="43" spans="1:11" x14ac:dyDescent="0.3">
      <c r="A43" s="8"/>
      <c r="B43" s="8"/>
      <c r="C43" s="8"/>
      <c r="D43" s="8"/>
      <c r="E43" s="8"/>
      <c r="F43" s="8"/>
      <c r="G43" s="8"/>
      <c r="H43" s="8"/>
      <c r="I43" s="8"/>
      <c r="J43" s="8"/>
      <c r="K43" s="8"/>
    </row>
    <row r="44" spans="1:11" x14ac:dyDescent="0.3">
      <c r="A44" s="8"/>
      <c r="B44" s="8"/>
      <c r="C44" s="8"/>
      <c r="D44" s="8"/>
      <c r="E44" s="8"/>
      <c r="F44" s="8"/>
      <c r="G44" s="8"/>
      <c r="H44" s="8"/>
      <c r="I44" s="8"/>
      <c r="J44" s="8"/>
      <c r="K44" s="8"/>
    </row>
    <row r="45" spans="1:11" x14ac:dyDescent="0.3">
      <c r="A45" s="8"/>
      <c r="B45" s="8"/>
      <c r="C45" s="8"/>
      <c r="D45" s="8"/>
      <c r="E45" s="8"/>
      <c r="F45" s="8"/>
      <c r="G45" s="8"/>
      <c r="H45" s="8"/>
      <c r="I45" s="8"/>
      <c r="J45" s="8"/>
      <c r="K45" s="8"/>
    </row>
    <row r="46" spans="1:11" x14ac:dyDescent="0.3">
      <c r="A46" s="8"/>
      <c r="B46" s="8"/>
      <c r="C46" s="8"/>
      <c r="D46" s="8"/>
      <c r="E46" s="8"/>
      <c r="F46" s="8"/>
      <c r="G46" s="8"/>
      <c r="H46" s="8"/>
      <c r="I46" s="8"/>
      <c r="J46" s="8"/>
      <c r="K46" s="8"/>
    </row>
  </sheetData>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90ABF-D035-498D-959A-7125306FF59D}">
  <dimension ref="A1:O67"/>
  <sheetViews>
    <sheetView showGridLines="0" workbookViewId="0">
      <selection activeCell="B1" sqref="B1"/>
    </sheetView>
  </sheetViews>
  <sheetFormatPr defaultColWidth="8.77734375" defaultRowHeight="14.4" x14ac:dyDescent="0.3"/>
  <cols>
    <col min="1" max="1" width="10.109375" bestFit="1" customWidth="1"/>
    <col min="13" max="13" width="10.44140625" bestFit="1" customWidth="1"/>
  </cols>
  <sheetData>
    <row r="1" spans="1:15" ht="15" thickBot="1" x14ac:dyDescent="0.35">
      <c r="A1" s="167" t="s">
        <v>13</v>
      </c>
      <c r="B1" s="168" t="s">
        <v>113</v>
      </c>
      <c r="C1" s="169" t="s">
        <v>114</v>
      </c>
      <c r="D1" s="169" t="s">
        <v>136</v>
      </c>
      <c r="E1" s="169" t="s">
        <v>116</v>
      </c>
      <c r="F1" s="169" t="s">
        <v>117</v>
      </c>
      <c r="G1" s="169" t="s">
        <v>118</v>
      </c>
      <c r="H1" s="169" t="s">
        <v>119</v>
      </c>
      <c r="I1" s="169" t="s">
        <v>120</v>
      </c>
      <c r="J1" s="169" t="s">
        <v>72</v>
      </c>
      <c r="K1" s="169" t="s">
        <v>121</v>
      </c>
      <c r="L1" s="170" t="s">
        <v>49</v>
      </c>
    </row>
    <row r="2" spans="1:15" x14ac:dyDescent="0.3">
      <c r="A2" s="113">
        <v>2206</v>
      </c>
      <c r="B2" s="8">
        <v>53.006</v>
      </c>
      <c r="C2" s="8">
        <f t="shared" ref="C2:C65" si="0">$N$2</f>
        <v>53.142721538461537</v>
      </c>
      <c r="D2" s="8">
        <f t="shared" ref="D2:D65" si="1">$N$2+($N$3*3)</f>
        <v>55.054504897652279</v>
      </c>
      <c r="E2" s="8">
        <f t="shared" ref="E2:E65" si="2">$N$2-($N$3*3)</f>
        <v>51.230938179270794</v>
      </c>
      <c r="F2" s="8">
        <f>$N$2+($N$3*2)</f>
        <v>54.417243777922032</v>
      </c>
      <c r="G2" s="8">
        <f>$N$2-($N$3*2)</f>
        <v>51.868199299001041</v>
      </c>
      <c r="H2" s="8">
        <f>$N$2+($N$3*1)</f>
        <v>53.779982658191784</v>
      </c>
      <c r="I2" s="8">
        <f>$N$2-($N$3*1)</f>
        <v>52.505460418731289</v>
      </c>
      <c r="J2" s="8">
        <f>$N$26</f>
        <v>55.7</v>
      </c>
      <c r="K2" s="8" t="s">
        <v>122</v>
      </c>
      <c r="L2" s="110"/>
      <c r="M2" s="159" t="s">
        <v>2</v>
      </c>
      <c r="N2" s="160">
        <v>53.142721538461537</v>
      </c>
    </row>
    <row r="3" spans="1:15" x14ac:dyDescent="0.3">
      <c r="A3" s="113">
        <v>2213</v>
      </c>
      <c r="B3" s="8">
        <v>52.993000000000002</v>
      </c>
      <c r="C3" s="8">
        <f t="shared" si="0"/>
        <v>53.142721538461537</v>
      </c>
      <c r="D3" s="8">
        <f t="shared" si="1"/>
        <v>55.054504897652279</v>
      </c>
      <c r="E3" s="8">
        <f t="shared" si="2"/>
        <v>51.230938179270794</v>
      </c>
      <c r="F3" s="8">
        <f t="shared" ref="F3:F66" si="3">$N$2+($N$3*2)</f>
        <v>54.417243777922032</v>
      </c>
      <c r="G3" s="8">
        <f t="shared" ref="G3:G66" si="4">$N$2-($N$3*2)</f>
        <v>51.868199299001041</v>
      </c>
      <c r="H3" s="8">
        <f t="shared" ref="H3:H66" si="5">$N$2+($N$3*1)</f>
        <v>53.779982658191784</v>
      </c>
      <c r="I3" s="8">
        <f t="shared" ref="I3:I66" si="6">$N$2-($N$3*1)</f>
        <v>52.505460418731289</v>
      </c>
      <c r="J3" s="8">
        <f t="shared" ref="J3:J66" si="7">$N$26</f>
        <v>55.7</v>
      </c>
      <c r="K3" s="8" t="s">
        <v>122</v>
      </c>
      <c r="L3" s="110"/>
      <c r="M3" s="161" t="s">
        <v>123</v>
      </c>
      <c r="N3" s="110">
        <v>0.63726111973024691</v>
      </c>
    </row>
    <row r="4" spans="1:15" x14ac:dyDescent="0.3">
      <c r="A4" s="113">
        <v>2214</v>
      </c>
      <c r="B4" s="8">
        <v>52.927</v>
      </c>
      <c r="C4" s="8">
        <f t="shared" si="0"/>
        <v>53.142721538461537</v>
      </c>
      <c r="D4" s="8">
        <f t="shared" si="1"/>
        <v>55.054504897652279</v>
      </c>
      <c r="E4" s="8">
        <f t="shared" si="2"/>
        <v>51.230938179270794</v>
      </c>
      <c r="F4" s="8">
        <f t="shared" si="3"/>
        <v>54.417243777922032</v>
      </c>
      <c r="G4" s="8">
        <f t="shared" si="4"/>
        <v>51.868199299001041</v>
      </c>
      <c r="H4" s="8">
        <f t="shared" si="5"/>
        <v>53.779982658191784</v>
      </c>
      <c r="I4" s="8">
        <f t="shared" si="6"/>
        <v>52.505460418731289</v>
      </c>
      <c r="J4" s="8">
        <f t="shared" si="7"/>
        <v>55.7</v>
      </c>
      <c r="K4" s="8" t="s">
        <v>122</v>
      </c>
      <c r="L4" s="110"/>
      <c r="M4" s="161" t="s">
        <v>55</v>
      </c>
      <c r="N4" s="110">
        <v>52.420999999999999</v>
      </c>
    </row>
    <row r="5" spans="1:15" x14ac:dyDescent="0.3">
      <c r="A5" s="113">
        <v>2217</v>
      </c>
      <c r="B5" s="8">
        <v>53.34</v>
      </c>
      <c r="C5" s="8">
        <f t="shared" si="0"/>
        <v>53.142721538461537</v>
      </c>
      <c r="D5" s="8">
        <f t="shared" si="1"/>
        <v>55.054504897652279</v>
      </c>
      <c r="E5" s="8">
        <f t="shared" si="2"/>
        <v>51.230938179270794</v>
      </c>
      <c r="F5" s="8">
        <f t="shared" si="3"/>
        <v>54.417243777922032</v>
      </c>
      <c r="G5" s="8">
        <f t="shared" si="4"/>
        <v>51.868199299001041</v>
      </c>
      <c r="H5" s="8">
        <f t="shared" si="5"/>
        <v>53.779982658191784</v>
      </c>
      <c r="I5" s="8">
        <f t="shared" si="6"/>
        <v>52.505460418731289</v>
      </c>
      <c r="J5" s="8">
        <f t="shared" si="7"/>
        <v>55.7</v>
      </c>
      <c r="K5" s="8" t="s">
        <v>122</v>
      </c>
      <c r="L5" s="110"/>
      <c r="M5" s="161" t="s">
        <v>56</v>
      </c>
      <c r="N5" s="110">
        <v>57.402999999999999</v>
      </c>
    </row>
    <row r="6" spans="1:15" x14ac:dyDescent="0.3">
      <c r="A6" s="113">
        <v>2219</v>
      </c>
      <c r="B6" s="8">
        <v>52.561999999999998</v>
      </c>
      <c r="C6" s="8">
        <f t="shared" si="0"/>
        <v>53.142721538461537</v>
      </c>
      <c r="D6" s="8">
        <f t="shared" si="1"/>
        <v>55.054504897652279</v>
      </c>
      <c r="E6" s="8">
        <f t="shared" si="2"/>
        <v>51.230938179270794</v>
      </c>
      <c r="F6" s="8">
        <f t="shared" si="3"/>
        <v>54.417243777922032</v>
      </c>
      <c r="G6" s="8">
        <f t="shared" si="4"/>
        <v>51.868199299001041</v>
      </c>
      <c r="H6" s="8">
        <f t="shared" si="5"/>
        <v>53.779982658191784</v>
      </c>
      <c r="I6" s="8">
        <f t="shared" si="6"/>
        <v>52.505460418731289</v>
      </c>
      <c r="J6" s="8">
        <f t="shared" si="7"/>
        <v>55.7</v>
      </c>
      <c r="K6" s="8" t="s">
        <v>122</v>
      </c>
      <c r="L6" s="110"/>
      <c r="M6" s="161" t="s">
        <v>57</v>
      </c>
      <c r="N6" s="110">
        <v>4.9819999999999993</v>
      </c>
    </row>
    <row r="7" spans="1:15" ht="15" thickBot="1" x14ac:dyDescent="0.35">
      <c r="A7" s="113">
        <v>2221</v>
      </c>
      <c r="B7" s="8">
        <v>52.847999999999999</v>
      </c>
      <c r="C7" s="8">
        <f t="shared" si="0"/>
        <v>53.142721538461537</v>
      </c>
      <c r="D7" s="8">
        <f t="shared" si="1"/>
        <v>55.054504897652279</v>
      </c>
      <c r="E7" s="8">
        <f t="shared" si="2"/>
        <v>51.230938179270794</v>
      </c>
      <c r="F7" s="8">
        <f t="shared" si="3"/>
        <v>54.417243777922032</v>
      </c>
      <c r="G7" s="8">
        <f t="shared" si="4"/>
        <v>51.868199299001041</v>
      </c>
      <c r="H7" s="8">
        <f t="shared" si="5"/>
        <v>53.779982658191784</v>
      </c>
      <c r="I7" s="8">
        <f t="shared" si="6"/>
        <v>52.505460418731289</v>
      </c>
      <c r="J7" s="8">
        <f t="shared" si="7"/>
        <v>55.7</v>
      </c>
      <c r="K7" s="8" t="s">
        <v>122</v>
      </c>
      <c r="L7" s="110"/>
      <c r="M7" s="162" t="s">
        <v>58</v>
      </c>
      <c r="N7" s="111">
        <f>COUNT(B2:B1048576)</f>
        <v>66</v>
      </c>
    </row>
    <row r="8" spans="1:15" x14ac:dyDescent="0.3">
      <c r="A8" s="113">
        <v>2224</v>
      </c>
      <c r="B8" s="8">
        <v>53.273000000000003</v>
      </c>
      <c r="C8" s="8">
        <f t="shared" si="0"/>
        <v>53.142721538461537</v>
      </c>
      <c r="D8" s="8">
        <f t="shared" si="1"/>
        <v>55.054504897652279</v>
      </c>
      <c r="E8" s="8">
        <f t="shared" si="2"/>
        <v>51.230938179270794</v>
      </c>
      <c r="F8" s="8">
        <f t="shared" si="3"/>
        <v>54.417243777922032</v>
      </c>
      <c r="G8" s="8">
        <f t="shared" si="4"/>
        <v>51.868199299001041</v>
      </c>
      <c r="H8" s="8">
        <f t="shared" si="5"/>
        <v>53.779982658191784</v>
      </c>
      <c r="I8" s="8">
        <f t="shared" si="6"/>
        <v>52.505460418731289</v>
      </c>
      <c r="J8" s="8">
        <f t="shared" si="7"/>
        <v>55.7</v>
      </c>
      <c r="K8" s="8" t="s">
        <v>122</v>
      </c>
      <c r="L8" s="110"/>
    </row>
    <row r="9" spans="1:15" x14ac:dyDescent="0.3">
      <c r="A9" s="113">
        <v>2230</v>
      </c>
      <c r="B9" s="8">
        <v>53.14</v>
      </c>
      <c r="C9" s="8">
        <f t="shared" si="0"/>
        <v>53.142721538461537</v>
      </c>
      <c r="D9" s="8">
        <f t="shared" si="1"/>
        <v>55.054504897652279</v>
      </c>
      <c r="E9" s="8">
        <f t="shared" si="2"/>
        <v>51.230938179270794</v>
      </c>
      <c r="F9" s="8">
        <f t="shared" si="3"/>
        <v>54.417243777922032</v>
      </c>
      <c r="G9" s="8">
        <f t="shared" si="4"/>
        <v>51.868199299001041</v>
      </c>
      <c r="H9" s="8">
        <f t="shared" si="5"/>
        <v>53.779982658191784</v>
      </c>
      <c r="I9" s="8">
        <f t="shared" si="6"/>
        <v>52.505460418731289</v>
      </c>
      <c r="J9" s="8">
        <f t="shared" si="7"/>
        <v>55.7</v>
      </c>
      <c r="K9" s="8" t="s">
        <v>122</v>
      </c>
      <c r="L9" s="110"/>
      <c r="M9" s="153" t="s">
        <v>124</v>
      </c>
      <c r="N9" s="153">
        <f>N3</f>
        <v>0.63726111973024691</v>
      </c>
      <c r="O9" s="153">
        <f>N9*-1</f>
        <v>-0.63726111973024691</v>
      </c>
    </row>
    <row r="10" spans="1:15" x14ac:dyDescent="0.3">
      <c r="A10" s="113">
        <v>2232</v>
      </c>
      <c r="B10" s="8">
        <v>52.963999999999999</v>
      </c>
      <c r="C10" s="8">
        <f t="shared" si="0"/>
        <v>53.142721538461537</v>
      </c>
      <c r="D10" s="8">
        <f t="shared" si="1"/>
        <v>55.054504897652279</v>
      </c>
      <c r="E10" s="8">
        <f t="shared" si="2"/>
        <v>51.230938179270794</v>
      </c>
      <c r="F10" s="8">
        <f t="shared" si="3"/>
        <v>54.417243777922032</v>
      </c>
      <c r="G10" s="8">
        <f t="shared" si="4"/>
        <v>51.868199299001041</v>
      </c>
      <c r="H10" s="8">
        <f t="shared" si="5"/>
        <v>53.779982658191784</v>
      </c>
      <c r="I10" s="8">
        <f t="shared" si="6"/>
        <v>52.505460418731289</v>
      </c>
      <c r="J10" s="8">
        <f t="shared" si="7"/>
        <v>55.7</v>
      </c>
      <c r="K10" s="8" t="s">
        <v>122</v>
      </c>
      <c r="L10" s="110"/>
      <c r="M10" s="153" t="s">
        <v>125</v>
      </c>
      <c r="N10" s="153">
        <f>N3*2</f>
        <v>1.2745222394604938</v>
      </c>
      <c r="O10" s="153">
        <f>N10*-1</f>
        <v>-1.2745222394604938</v>
      </c>
    </row>
    <row r="11" spans="1:15" x14ac:dyDescent="0.3">
      <c r="A11" s="113">
        <v>2234</v>
      </c>
      <c r="B11" s="8">
        <v>53.265000000000001</v>
      </c>
      <c r="C11" s="8">
        <f t="shared" si="0"/>
        <v>53.142721538461537</v>
      </c>
      <c r="D11" s="8">
        <f t="shared" si="1"/>
        <v>55.054504897652279</v>
      </c>
      <c r="E11" s="8">
        <f t="shared" si="2"/>
        <v>51.230938179270794</v>
      </c>
      <c r="F11" s="8">
        <f t="shared" si="3"/>
        <v>54.417243777922032</v>
      </c>
      <c r="G11" s="8">
        <f t="shared" si="4"/>
        <v>51.868199299001041</v>
      </c>
      <c r="H11" s="8">
        <f t="shared" si="5"/>
        <v>53.779982658191784</v>
      </c>
      <c r="I11" s="8">
        <f t="shared" si="6"/>
        <v>52.505460418731289</v>
      </c>
      <c r="J11" s="8">
        <f t="shared" si="7"/>
        <v>55.7</v>
      </c>
      <c r="K11" s="8" t="s">
        <v>122</v>
      </c>
      <c r="L11" s="110"/>
      <c r="M11" s="153" t="s">
        <v>126</v>
      </c>
      <c r="N11" s="153">
        <f>N3*3</f>
        <v>1.9117833591907407</v>
      </c>
      <c r="O11" s="153">
        <f>N11*-1</f>
        <v>-1.9117833591907407</v>
      </c>
    </row>
    <row r="12" spans="1:15" x14ac:dyDescent="0.3">
      <c r="A12" s="113">
        <v>2237</v>
      </c>
      <c r="B12" s="8">
        <v>52.789000000000001</v>
      </c>
      <c r="C12" s="8">
        <f t="shared" si="0"/>
        <v>53.142721538461537</v>
      </c>
      <c r="D12" s="8">
        <f t="shared" si="1"/>
        <v>55.054504897652279</v>
      </c>
      <c r="E12" s="8">
        <f t="shared" si="2"/>
        <v>51.230938179270794</v>
      </c>
      <c r="F12" s="8">
        <f t="shared" si="3"/>
        <v>54.417243777922032</v>
      </c>
      <c r="G12" s="8">
        <f t="shared" si="4"/>
        <v>51.868199299001041</v>
      </c>
      <c r="H12" s="8">
        <f t="shared" si="5"/>
        <v>53.779982658191784</v>
      </c>
      <c r="I12" s="8">
        <f t="shared" si="6"/>
        <v>52.505460418731289</v>
      </c>
      <c r="J12" s="8">
        <f t="shared" si="7"/>
        <v>55.7</v>
      </c>
      <c r="K12" s="8" t="s">
        <v>122</v>
      </c>
      <c r="L12" s="110"/>
      <c r="M12" s="153"/>
      <c r="N12" s="153"/>
      <c r="O12" s="153"/>
    </row>
    <row r="13" spans="1:15" x14ac:dyDescent="0.3">
      <c r="A13" s="113">
        <v>2244</v>
      </c>
      <c r="B13" s="8">
        <v>52.948</v>
      </c>
      <c r="C13" s="8">
        <f t="shared" si="0"/>
        <v>53.142721538461537</v>
      </c>
      <c r="D13" s="8">
        <f t="shared" si="1"/>
        <v>55.054504897652279</v>
      </c>
      <c r="E13" s="8">
        <f t="shared" si="2"/>
        <v>51.230938179270794</v>
      </c>
      <c r="F13" s="8">
        <f t="shared" si="3"/>
        <v>54.417243777922032</v>
      </c>
      <c r="G13" s="8">
        <f t="shared" si="4"/>
        <v>51.868199299001041</v>
      </c>
      <c r="H13" s="8">
        <f t="shared" si="5"/>
        <v>53.779982658191784</v>
      </c>
      <c r="I13" s="8">
        <f t="shared" si="6"/>
        <v>52.505460418731289</v>
      </c>
      <c r="J13" s="8">
        <f t="shared" si="7"/>
        <v>55.7</v>
      </c>
      <c r="K13" s="8" t="s">
        <v>122</v>
      </c>
      <c r="L13" s="110"/>
      <c r="M13" s="153"/>
      <c r="N13" s="153"/>
      <c r="O13" s="153"/>
    </row>
    <row r="14" spans="1:15" x14ac:dyDescent="0.3">
      <c r="A14" s="113">
        <v>2255</v>
      </c>
      <c r="B14" s="8">
        <v>53.255000000000003</v>
      </c>
      <c r="C14" s="8">
        <f t="shared" si="0"/>
        <v>53.142721538461537</v>
      </c>
      <c r="D14" s="8">
        <f t="shared" si="1"/>
        <v>55.054504897652279</v>
      </c>
      <c r="E14" s="8">
        <f t="shared" si="2"/>
        <v>51.230938179270794</v>
      </c>
      <c r="F14" s="8">
        <f t="shared" si="3"/>
        <v>54.417243777922032</v>
      </c>
      <c r="G14" s="8">
        <f t="shared" si="4"/>
        <v>51.868199299001041</v>
      </c>
      <c r="H14" s="8">
        <f t="shared" si="5"/>
        <v>53.779982658191784</v>
      </c>
      <c r="I14" s="8">
        <f t="shared" si="6"/>
        <v>52.505460418731289</v>
      </c>
      <c r="J14" s="8">
        <f t="shared" si="7"/>
        <v>55.7</v>
      </c>
      <c r="K14" s="8" t="s">
        <v>122</v>
      </c>
      <c r="L14" s="110"/>
      <c r="M14" s="153"/>
      <c r="N14" s="153"/>
      <c r="O14" s="153"/>
    </row>
    <row r="15" spans="1:15" x14ac:dyDescent="0.3">
      <c r="A15" s="113">
        <v>2258</v>
      </c>
      <c r="B15" s="8">
        <v>52.904000000000003</v>
      </c>
      <c r="C15" s="8">
        <f t="shared" si="0"/>
        <v>53.142721538461537</v>
      </c>
      <c r="D15" s="8">
        <f t="shared" si="1"/>
        <v>55.054504897652279</v>
      </c>
      <c r="E15" s="8">
        <f t="shared" si="2"/>
        <v>51.230938179270794</v>
      </c>
      <c r="F15" s="8">
        <f t="shared" si="3"/>
        <v>54.417243777922032</v>
      </c>
      <c r="G15" s="8">
        <f t="shared" si="4"/>
        <v>51.868199299001041</v>
      </c>
      <c r="H15" s="8">
        <f t="shared" si="5"/>
        <v>53.779982658191784</v>
      </c>
      <c r="I15" s="8">
        <f t="shared" si="6"/>
        <v>52.505460418731289</v>
      </c>
      <c r="J15" s="8">
        <f t="shared" si="7"/>
        <v>55.7</v>
      </c>
      <c r="K15" s="8" t="s">
        <v>122</v>
      </c>
      <c r="L15" s="110"/>
      <c r="M15" s="153" t="s">
        <v>127</v>
      </c>
      <c r="N15" s="153">
        <f>N18+N11</f>
        <v>55.054504897652279</v>
      </c>
      <c r="O15" s="153"/>
    </row>
    <row r="16" spans="1:15" x14ac:dyDescent="0.3">
      <c r="A16" s="113">
        <v>2264</v>
      </c>
      <c r="B16" s="8">
        <v>53.457999999999998</v>
      </c>
      <c r="C16" s="8">
        <f t="shared" si="0"/>
        <v>53.142721538461537</v>
      </c>
      <c r="D16" s="8">
        <f t="shared" si="1"/>
        <v>55.054504897652279</v>
      </c>
      <c r="E16" s="8">
        <f t="shared" si="2"/>
        <v>51.230938179270794</v>
      </c>
      <c r="F16" s="8">
        <f t="shared" si="3"/>
        <v>54.417243777922032</v>
      </c>
      <c r="G16" s="8">
        <f t="shared" si="4"/>
        <v>51.868199299001041</v>
      </c>
      <c r="H16" s="8">
        <f t="shared" si="5"/>
        <v>53.779982658191784</v>
      </c>
      <c r="I16" s="8">
        <f t="shared" si="6"/>
        <v>52.505460418731289</v>
      </c>
      <c r="J16" s="8">
        <f t="shared" si="7"/>
        <v>55.7</v>
      </c>
      <c r="K16" s="8" t="s">
        <v>122</v>
      </c>
      <c r="L16" s="110"/>
      <c r="M16" s="153" t="s">
        <v>128</v>
      </c>
      <c r="N16" s="153">
        <f>N18+N10</f>
        <v>54.417243777922032</v>
      </c>
      <c r="O16" s="153"/>
    </row>
    <row r="17" spans="1:15" x14ac:dyDescent="0.3">
      <c r="A17" s="113">
        <v>2265</v>
      </c>
      <c r="B17" s="8">
        <v>53.08</v>
      </c>
      <c r="C17" s="8">
        <f t="shared" si="0"/>
        <v>53.142721538461537</v>
      </c>
      <c r="D17" s="8">
        <f t="shared" si="1"/>
        <v>55.054504897652279</v>
      </c>
      <c r="E17" s="8">
        <f t="shared" si="2"/>
        <v>51.230938179270794</v>
      </c>
      <c r="F17" s="8">
        <f t="shared" si="3"/>
        <v>54.417243777922032</v>
      </c>
      <c r="G17" s="8">
        <f t="shared" si="4"/>
        <v>51.868199299001041</v>
      </c>
      <c r="H17" s="8">
        <f t="shared" si="5"/>
        <v>53.779982658191784</v>
      </c>
      <c r="I17" s="8">
        <f t="shared" si="6"/>
        <v>52.505460418731289</v>
      </c>
      <c r="J17" s="8">
        <f t="shared" si="7"/>
        <v>55.7</v>
      </c>
      <c r="K17" s="8" t="s">
        <v>122</v>
      </c>
      <c r="L17" s="110"/>
      <c r="M17" s="153" t="s">
        <v>129</v>
      </c>
      <c r="N17" s="153">
        <f>N18+N9</f>
        <v>53.779982658191784</v>
      </c>
      <c r="O17" s="153"/>
    </row>
    <row r="18" spans="1:15" x14ac:dyDescent="0.3">
      <c r="A18" s="113">
        <v>2270</v>
      </c>
      <c r="B18" s="8">
        <v>53.177</v>
      </c>
      <c r="C18" s="8">
        <f t="shared" si="0"/>
        <v>53.142721538461537</v>
      </c>
      <c r="D18" s="8">
        <f t="shared" si="1"/>
        <v>55.054504897652279</v>
      </c>
      <c r="E18" s="8">
        <f t="shared" si="2"/>
        <v>51.230938179270794</v>
      </c>
      <c r="F18" s="8">
        <f t="shared" si="3"/>
        <v>54.417243777922032</v>
      </c>
      <c r="G18" s="8">
        <f t="shared" si="4"/>
        <v>51.868199299001041</v>
      </c>
      <c r="H18" s="8">
        <f t="shared" si="5"/>
        <v>53.779982658191784</v>
      </c>
      <c r="I18" s="8">
        <f t="shared" si="6"/>
        <v>52.505460418731289</v>
      </c>
      <c r="J18" s="8">
        <f t="shared" si="7"/>
        <v>55.7</v>
      </c>
      <c r="K18" s="8" t="s">
        <v>122</v>
      </c>
      <c r="L18" s="110"/>
      <c r="M18" s="153" t="s">
        <v>2</v>
      </c>
      <c r="N18" s="153">
        <f>N2</f>
        <v>53.142721538461537</v>
      </c>
      <c r="O18" s="153"/>
    </row>
    <row r="19" spans="1:15" x14ac:dyDescent="0.3">
      <c r="A19" s="113">
        <v>2277</v>
      </c>
      <c r="B19" s="8">
        <v>52.915999999999997</v>
      </c>
      <c r="C19" s="8">
        <f t="shared" si="0"/>
        <v>53.142721538461537</v>
      </c>
      <c r="D19" s="8">
        <f t="shared" si="1"/>
        <v>55.054504897652279</v>
      </c>
      <c r="E19" s="8">
        <f t="shared" si="2"/>
        <v>51.230938179270794</v>
      </c>
      <c r="F19" s="8">
        <f t="shared" si="3"/>
        <v>54.417243777922032</v>
      </c>
      <c r="G19" s="8">
        <f t="shared" si="4"/>
        <v>51.868199299001041</v>
      </c>
      <c r="H19" s="8">
        <f t="shared" si="5"/>
        <v>53.779982658191784</v>
      </c>
      <c r="I19" s="8">
        <f t="shared" si="6"/>
        <v>52.505460418731289</v>
      </c>
      <c r="J19" s="8">
        <f t="shared" si="7"/>
        <v>55.7</v>
      </c>
      <c r="K19" s="8" t="s">
        <v>122</v>
      </c>
      <c r="L19" s="110"/>
      <c r="M19" s="153" t="s">
        <v>130</v>
      </c>
      <c r="N19" s="153">
        <f>N18+O9</f>
        <v>52.505460418731289</v>
      </c>
      <c r="O19" s="153"/>
    </row>
    <row r="20" spans="1:15" x14ac:dyDescent="0.3">
      <c r="A20" s="113">
        <v>2284</v>
      </c>
      <c r="B20" s="8">
        <v>53.195</v>
      </c>
      <c r="C20" s="8">
        <f t="shared" si="0"/>
        <v>53.142721538461537</v>
      </c>
      <c r="D20" s="8">
        <f t="shared" si="1"/>
        <v>55.054504897652279</v>
      </c>
      <c r="E20" s="8">
        <f t="shared" si="2"/>
        <v>51.230938179270794</v>
      </c>
      <c r="F20" s="8">
        <f t="shared" si="3"/>
        <v>54.417243777922032</v>
      </c>
      <c r="G20" s="8">
        <f t="shared" si="4"/>
        <v>51.868199299001041</v>
      </c>
      <c r="H20" s="8">
        <f t="shared" si="5"/>
        <v>53.779982658191784</v>
      </c>
      <c r="I20" s="8">
        <f t="shared" si="6"/>
        <v>52.505460418731289</v>
      </c>
      <c r="J20" s="8">
        <f t="shared" si="7"/>
        <v>55.7</v>
      </c>
      <c r="K20" s="8" t="s">
        <v>122</v>
      </c>
      <c r="L20" s="110"/>
      <c r="M20" s="153" t="s">
        <v>131</v>
      </c>
      <c r="N20" s="153">
        <f>N18+O10</f>
        <v>51.868199299001041</v>
      </c>
      <c r="O20" s="153"/>
    </row>
    <row r="21" spans="1:15" x14ac:dyDescent="0.3">
      <c r="A21" s="113">
        <v>2286</v>
      </c>
      <c r="B21" s="8">
        <v>53.094000000000001</v>
      </c>
      <c r="C21" s="8">
        <f t="shared" si="0"/>
        <v>53.142721538461537</v>
      </c>
      <c r="D21" s="8">
        <f t="shared" si="1"/>
        <v>55.054504897652279</v>
      </c>
      <c r="E21" s="8">
        <f t="shared" si="2"/>
        <v>51.230938179270794</v>
      </c>
      <c r="F21" s="8">
        <f t="shared" si="3"/>
        <v>54.417243777922032</v>
      </c>
      <c r="G21" s="8">
        <f t="shared" si="4"/>
        <v>51.868199299001041</v>
      </c>
      <c r="H21" s="8">
        <f t="shared" si="5"/>
        <v>53.779982658191784</v>
      </c>
      <c r="I21" s="8">
        <f t="shared" si="6"/>
        <v>52.505460418731289</v>
      </c>
      <c r="J21" s="8">
        <f t="shared" si="7"/>
        <v>55.7</v>
      </c>
      <c r="K21" s="8" t="s">
        <v>122</v>
      </c>
      <c r="L21" s="110"/>
      <c r="M21" s="153" t="s">
        <v>132</v>
      </c>
      <c r="N21" s="153">
        <f>N18+O11</f>
        <v>51.230938179270794</v>
      </c>
      <c r="O21" s="153"/>
    </row>
    <row r="22" spans="1:15" x14ac:dyDescent="0.3">
      <c r="A22" s="113">
        <v>2288</v>
      </c>
      <c r="B22" s="8">
        <v>53.128</v>
      </c>
      <c r="C22" s="8">
        <f t="shared" si="0"/>
        <v>53.142721538461537</v>
      </c>
      <c r="D22" s="8">
        <f t="shared" si="1"/>
        <v>55.054504897652279</v>
      </c>
      <c r="E22" s="8">
        <f t="shared" si="2"/>
        <v>51.230938179270794</v>
      </c>
      <c r="F22" s="8">
        <f t="shared" si="3"/>
        <v>54.417243777922032</v>
      </c>
      <c r="G22" s="8">
        <f t="shared" si="4"/>
        <v>51.868199299001041</v>
      </c>
      <c r="H22" s="8">
        <f t="shared" si="5"/>
        <v>53.779982658191784</v>
      </c>
      <c r="I22" s="8">
        <f t="shared" si="6"/>
        <v>52.505460418731289</v>
      </c>
      <c r="J22" s="8">
        <f t="shared" si="7"/>
        <v>55.7</v>
      </c>
      <c r="K22" s="8" t="s">
        <v>122</v>
      </c>
      <c r="L22" s="110"/>
      <c r="M22" s="153"/>
      <c r="N22" s="153"/>
      <c r="O22" s="153"/>
    </row>
    <row r="23" spans="1:15" x14ac:dyDescent="0.3">
      <c r="A23" s="113">
        <v>2300</v>
      </c>
      <c r="B23" s="8">
        <v>53.154000000000003</v>
      </c>
      <c r="C23" s="8">
        <f t="shared" si="0"/>
        <v>53.142721538461537</v>
      </c>
      <c r="D23" s="8">
        <f t="shared" si="1"/>
        <v>55.054504897652279</v>
      </c>
      <c r="E23" s="8">
        <f t="shared" si="2"/>
        <v>51.230938179270794</v>
      </c>
      <c r="F23" s="8">
        <f t="shared" si="3"/>
        <v>54.417243777922032</v>
      </c>
      <c r="G23" s="8">
        <f t="shared" si="4"/>
        <v>51.868199299001041</v>
      </c>
      <c r="H23" s="8">
        <f t="shared" si="5"/>
        <v>53.779982658191784</v>
      </c>
      <c r="I23" s="8">
        <f t="shared" si="6"/>
        <v>52.505460418731289</v>
      </c>
      <c r="J23" s="8">
        <f t="shared" si="7"/>
        <v>55.7</v>
      </c>
      <c r="K23" s="8" t="s">
        <v>122</v>
      </c>
      <c r="L23" s="110"/>
      <c r="M23" s="153"/>
      <c r="N23" s="153"/>
      <c r="O23" s="153"/>
    </row>
    <row r="24" spans="1:15" x14ac:dyDescent="0.3">
      <c r="A24" s="113">
        <v>2306</v>
      </c>
      <c r="B24" s="8">
        <v>52.988</v>
      </c>
      <c r="C24" s="8">
        <f t="shared" si="0"/>
        <v>53.142721538461537</v>
      </c>
      <c r="D24" s="8">
        <f t="shared" si="1"/>
        <v>55.054504897652279</v>
      </c>
      <c r="E24" s="8">
        <f t="shared" si="2"/>
        <v>51.230938179270794</v>
      </c>
      <c r="F24" s="8">
        <f t="shared" si="3"/>
        <v>54.417243777922032</v>
      </c>
      <c r="G24" s="8">
        <f t="shared" si="4"/>
        <v>51.868199299001041</v>
      </c>
      <c r="H24" s="8">
        <f t="shared" si="5"/>
        <v>53.779982658191784</v>
      </c>
      <c r="I24" s="8">
        <f t="shared" si="6"/>
        <v>52.505460418731289</v>
      </c>
      <c r="J24" s="8">
        <f t="shared" si="7"/>
        <v>55.7</v>
      </c>
      <c r="K24" s="8" t="s">
        <v>122</v>
      </c>
      <c r="L24" s="110"/>
      <c r="M24" s="153"/>
      <c r="N24" s="153"/>
      <c r="O24" s="153"/>
    </row>
    <row r="25" spans="1:15" x14ac:dyDescent="0.3">
      <c r="A25" s="113">
        <v>2308</v>
      </c>
      <c r="B25" s="8">
        <v>52.674999999999997</v>
      </c>
      <c r="C25" s="8">
        <f t="shared" si="0"/>
        <v>53.142721538461537</v>
      </c>
      <c r="D25" s="8">
        <f t="shared" si="1"/>
        <v>55.054504897652279</v>
      </c>
      <c r="E25" s="8">
        <f t="shared" si="2"/>
        <v>51.230938179270794</v>
      </c>
      <c r="F25" s="8">
        <f t="shared" si="3"/>
        <v>54.417243777922032</v>
      </c>
      <c r="G25" s="8">
        <f t="shared" si="4"/>
        <v>51.868199299001041</v>
      </c>
      <c r="H25" s="8">
        <f t="shared" si="5"/>
        <v>53.779982658191784</v>
      </c>
      <c r="I25" s="8">
        <f t="shared" si="6"/>
        <v>52.505460418731289</v>
      </c>
      <c r="J25" s="8">
        <f t="shared" si="7"/>
        <v>55.7</v>
      </c>
      <c r="K25" s="8" t="s">
        <v>122</v>
      </c>
      <c r="L25" s="110"/>
      <c r="M25" s="153" t="s">
        <v>133</v>
      </c>
      <c r="N25" s="153">
        <f>COUNTIF(K:K,$L$1)</f>
        <v>0</v>
      </c>
      <c r="O25" s="153"/>
    </row>
    <row r="26" spans="1:15" x14ac:dyDescent="0.3">
      <c r="A26" s="113">
        <v>2309</v>
      </c>
      <c r="B26" s="8">
        <v>52.476999999999997</v>
      </c>
      <c r="C26" s="8">
        <f t="shared" si="0"/>
        <v>53.142721538461537</v>
      </c>
      <c r="D26" s="8">
        <f t="shared" si="1"/>
        <v>55.054504897652279</v>
      </c>
      <c r="E26" s="8">
        <f t="shared" si="2"/>
        <v>51.230938179270794</v>
      </c>
      <c r="F26" s="8">
        <f t="shared" si="3"/>
        <v>54.417243777922032</v>
      </c>
      <c r="G26" s="8">
        <f t="shared" si="4"/>
        <v>51.868199299001041</v>
      </c>
      <c r="H26" s="8">
        <f t="shared" si="5"/>
        <v>53.779982658191784</v>
      </c>
      <c r="I26" s="8">
        <f t="shared" si="6"/>
        <v>52.505460418731289</v>
      </c>
      <c r="J26" s="8">
        <f t="shared" si="7"/>
        <v>55.7</v>
      </c>
      <c r="K26" s="8" t="s">
        <v>122</v>
      </c>
      <c r="L26" s="110"/>
      <c r="M26" s="153" t="s">
        <v>134</v>
      </c>
      <c r="N26" s="153">
        <v>55.7</v>
      </c>
      <c r="O26" s="153" t="s">
        <v>73</v>
      </c>
    </row>
    <row r="27" spans="1:15" x14ac:dyDescent="0.3">
      <c r="A27" s="113">
        <v>2311</v>
      </c>
      <c r="B27" s="8">
        <v>52.860999999999997</v>
      </c>
      <c r="C27" s="8">
        <f t="shared" si="0"/>
        <v>53.142721538461537</v>
      </c>
      <c r="D27" s="8">
        <f t="shared" si="1"/>
        <v>55.054504897652279</v>
      </c>
      <c r="E27" s="8">
        <f t="shared" si="2"/>
        <v>51.230938179270794</v>
      </c>
      <c r="F27" s="8">
        <f t="shared" si="3"/>
        <v>54.417243777922032</v>
      </c>
      <c r="G27" s="8">
        <f t="shared" si="4"/>
        <v>51.868199299001041</v>
      </c>
      <c r="H27" s="8">
        <f t="shared" si="5"/>
        <v>53.779982658191784</v>
      </c>
      <c r="I27" s="8">
        <f t="shared" si="6"/>
        <v>52.505460418731289</v>
      </c>
      <c r="J27" s="8">
        <f t="shared" si="7"/>
        <v>55.7</v>
      </c>
      <c r="K27" s="8" t="s">
        <v>122</v>
      </c>
      <c r="L27" s="110"/>
      <c r="M27" s="153"/>
      <c r="N27" s="153"/>
      <c r="O27" s="153"/>
    </row>
    <row r="28" spans="1:15" x14ac:dyDescent="0.3">
      <c r="A28" s="113">
        <v>2312</v>
      </c>
      <c r="B28" s="8">
        <v>53.036999999999999</v>
      </c>
      <c r="C28" s="8">
        <f t="shared" si="0"/>
        <v>53.142721538461537</v>
      </c>
      <c r="D28" s="8">
        <f t="shared" si="1"/>
        <v>55.054504897652279</v>
      </c>
      <c r="E28" s="8">
        <f t="shared" si="2"/>
        <v>51.230938179270794</v>
      </c>
      <c r="F28" s="8">
        <f t="shared" si="3"/>
        <v>54.417243777922032</v>
      </c>
      <c r="G28" s="8">
        <f t="shared" si="4"/>
        <v>51.868199299001041</v>
      </c>
      <c r="H28" s="8">
        <f t="shared" si="5"/>
        <v>53.779982658191784</v>
      </c>
      <c r="I28" s="8">
        <f t="shared" si="6"/>
        <v>52.505460418731289</v>
      </c>
      <c r="J28" s="8">
        <f t="shared" si="7"/>
        <v>55.7</v>
      </c>
      <c r="K28" s="8" t="s">
        <v>122</v>
      </c>
      <c r="L28" s="110"/>
    </row>
    <row r="29" spans="1:15" x14ac:dyDescent="0.3">
      <c r="A29" s="113">
        <v>2317</v>
      </c>
      <c r="B29" s="8">
        <v>53.433</v>
      </c>
      <c r="C29" s="8">
        <f t="shared" si="0"/>
        <v>53.142721538461537</v>
      </c>
      <c r="D29" s="8">
        <f t="shared" si="1"/>
        <v>55.054504897652279</v>
      </c>
      <c r="E29" s="8">
        <f t="shared" si="2"/>
        <v>51.230938179270794</v>
      </c>
      <c r="F29" s="8">
        <f t="shared" si="3"/>
        <v>54.417243777922032</v>
      </c>
      <c r="G29" s="8">
        <f t="shared" si="4"/>
        <v>51.868199299001041</v>
      </c>
      <c r="H29" s="8">
        <f t="shared" si="5"/>
        <v>53.779982658191784</v>
      </c>
      <c r="I29" s="8">
        <f t="shared" si="6"/>
        <v>52.505460418731289</v>
      </c>
      <c r="J29" s="8">
        <f t="shared" si="7"/>
        <v>55.7</v>
      </c>
      <c r="K29" s="8" t="s">
        <v>122</v>
      </c>
      <c r="L29" s="110"/>
    </row>
    <row r="30" spans="1:15" x14ac:dyDescent="0.3">
      <c r="A30" s="113">
        <v>2318</v>
      </c>
      <c r="B30" s="8">
        <v>53.156999999999996</v>
      </c>
      <c r="C30" s="8">
        <f t="shared" si="0"/>
        <v>53.142721538461537</v>
      </c>
      <c r="D30" s="8">
        <f t="shared" si="1"/>
        <v>55.054504897652279</v>
      </c>
      <c r="E30" s="8">
        <f t="shared" si="2"/>
        <v>51.230938179270794</v>
      </c>
      <c r="F30" s="8">
        <f t="shared" si="3"/>
        <v>54.417243777922032</v>
      </c>
      <c r="G30" s="8">
        <f t="shared" si="4"/>
        <v>51.868199299001041</v>
      </c>
      <c r="H30" s="8">
        <f t="shared" si="5"/>
        <v>53.779982658191784</v>
      </c>
      <c r="I30" s="8">
        <f t="shared" si="6"/>
        <v>52.505460418731289</v>
      </c>
      <c r="J30" s="8">
        <f t="shared" si="7"/>
        <v>55.7</v>
      </c>
      <c r="K30" s="8" t="s">
        <v>122</v>
      </c>
      <c r="L30" s="110"/>
    </row>
    <row r="31" spans="1:15" x14ac:dyDescent="0.3">
      <c r="A31" s="113">
        <v>2320</v>
      </c>
      <c r="B31" s="8">
        <v>53.051000000000002</v>
      </c>
      <c r="C31" s="8">
        <f t="shared" si="0"/>
        <v>53.142721538461537</v>
      </c>
      <c r="D31" s="8">
        <f t="shared" si="1"/>
        <v>55.054504897652279</v>
      </c>
      <c r="E31" s="8">
        <f t="shared" si="2"/>
        <v>51.230938179270794</v>
      </c>
      <c r="F31" s="8">
        <f t="shared" si="3"/>
        <v>54.417243777922032</v>
      </c>
      <c r="G31" s="8">
        <f t="shared" si="4"/>
        <v>51.868199299001041</v>
      </c>
      <c r="H31" s="8">
        <f t="shared" si="5"/>
        <v>53.779982658191784</v>
      </c>
      <c r="I31" s="8">
        <f t="shared" si="6"/>
        <v>52.505460418731289</v>
      </c>
      <c r="J31" s="8">
        <f t="shared" si="7"/>
        <v>55.7</v>
      </c>
      <c r="K31" s="8" t="s">
        <v>122</v>
      </c>
      <c r="L31" s="110"/>
    </row>
    <row r="32" spans="1:15" x14ac:dyDescent="0.3">
      <c r="A32" s="113">
        <v>2323</v>
      </c>
      <c r="B32" s="8">
        <v>52.991</v>
      </c>
      <c r="C32" s="8">
        <f t="shared" si="0"/>
        <v>53.142721538461537</v>
      </c>
      <c r="D32" s="8">
        <f t="shared" si="1"/>
        <v>55.054504897652279</v>
      </c>
      <c r="E32" s="8">
        <f t="shared" si="2"/>
        <v>51.230938179270794</v>
      </c>
      <c r="F32" s="8">
        <f t="shared" si="3"/>
        <v>54.417243777922032</v>
      </c>
      <c r="G32" s="8">
        <f t="shared" si="4"/>
        <v>51.868199299001041</v>
      </c>
      <c r="H32" s="8">
        <f t="shared" si="5"/>
        <v>53.779982658191784</v>
      </c>
      <c r="I32" s="8">
        <f t="shared" si="6"/>
        <v>52.505460418731289</v>
      </c>
      <c r="J32" s="8">
        <f t="shared" si="7"/>
        <v>55.7</v>
      </c>
      <c r="K32" s="8" t="s">
        <v>122</v>
      </c>
      <c r="L32" s="110"/>
    </row>
    <row r="33" spans="1:12" x14ac:dyDescent="0.3">
      <c r="A33" s="113">
        <v>2326</v>
      </c>
      <c r="B33" s="8">
        <v>53.078000000000003</v>
      </c>
      <c r="C33" s="8">
        <f t="shared" si="0"/>
        <v>53.142721538461537</v>
      </c>
      <c r="D33" s="8">
        <f t="shared" si="1"/>
        <v>55.054504897652279</v>
      </c>
      <c r="E33" s="8">
        <f t="shared" si="2"/>
        <v>51.230938179270794</v>
      </c>
      <c r="F33" s="8">
        <f t="shared" si="3"/>
        <v>54.417243777922032</v>
      </c>
      <c r="G33" s="8">
        <f t="shared" si="4"/>
        <v>51.868199299001041</v>
      </c>
      <c r="H33" s="8">
        <f t="shared" si="5"/>
        <v>53.779982658191784</v>
      </c>
      <c r="I33" s="8">
        <f t="shared" si="6"/>
        <v>52.505460418731289</v>
      </c>
      <c r="J33" s="8">
        <f t="shared" si="7"/>
        <v>55.7</v>
      </c>
      <c r="K33" s="8" t="s">
        <v>122</v>
      </c>
      <c r="L33" s="110"/>
    </row>
    <row r="34" spans="1:12" x14ac:dyDescent="0.3">
      <c r="A34" s="113">
        <v>2330</v>
      </c>
      <c r="B34" s="8">
        <v>53.084000000000003</v>
      </c>
      <c r="C34" s="8">
        <f t="shared" si="0"/>
        <v>53.142721538461537</v>
      </c>
      <c r="D34" s="8">
        <f t="shared" si="1"/>
        <v>55.054504897652279</v>
      </c>
      <c r="E34" s="8">
        <f t="shared" si="2"/>
        <v>51.230938179270794</v>
      </c>
      <c r="F34" s="8">
        <f t="shared" si="3"/>
        <v>54.417243777922032</v>
      </c>
      <c r="G34" s="8">
        <f t="shared" si="4"/>
        <v>51.868199299001041</v>
      </c>
      <c r="H34" s="8">
        <f t="shared" si="5"/>
        <v>53.779982658191784</v>
      </c>
      <c r="I34" s="8">
        <f t="shared" si="6"/>
        <v>52.505460418731289</v>
      </c>
      <c r="J34" s="8">
        <f t="shared" si="7"/>
        <v>55.7</v>
      </c>
      <c r="K34" s="8" t="s">
        <v>122</v>
      </c>
      <c r="L34" s="110"/>
    </row>
    <row r="35" spans="1:12" x14ac:dyDescent="0.3">
      <c r="A35" s="113">
        <v>2331</v>
      </c>
      <c r="B35" s="8">
        <v>53.192999999999998</v>
      </c>
      <c r="C35" s="8">
        <f t="shared" si="0"/>
        <v>53.142721538461537</v>
      </c>
      <c r="D35" s="8">
        <f t="shared" si="1"/>
        <v>55.054504897652279</v>
      </c>
      <c r="E35" s="8">
        <f t="shared" si="2"/>
        <v>51.230938179270794</v>
      </c>
      <c r="F35" s="8">
        <f t="shared" si="3"/>
        <v>54.417243777922032</v>
      </c>
      <c r="G35" s="8">
        <f t="shared" si="4"/>
        <v>51.868199299001041</v>
      </c>
      <c r="H35" s="8">
        <f t="shared" si="5"/>
        <v>53.779982658191784</v>
      </c>
      <c r="I35" s="8">
        <f t="shared" si="6"/>
        <v>52.505460418731289</v>
      </c>
      <c r="J35" s="8">
        <f t="shared" si="7"/>
        <v>55.7</v>
      </c>
      <c r="K35" s="8" t="s">
        <v>122</v>
      </c>
      <c r="L35" s="110"/>
    </row>
    <row r="36" spans="1:12" x14ac:dyDescent="0.3">
      <c r="A36" s="113">
        <v>2335</v>
      </c>
      <c r="B36" s="8">
        <v>52.915999999999997</v>
      </c>
      <c r="C36" s="8">
        <f t="shared" si="0"/>
        <v>53.142721538461537</v>
      </c>
      <c r="D36" s="8">
        <f t="shared" si="1"/>
        <v>55.054504897652279</v>
      </c>
      <c r="E36" s="8">
        <f t="shared" si="2"/>
        <v>51.230938179270794</v>
      </c>
      <c r="F36" s="8">
        <f t="shared" si="3"/>
        <v>54.417243777922032</v>
      </c>
      <c r="G36" s="8">
        <f t="shared" si="4"/>
        <v>51.868199299001041</v>
      </c>
      <c r="H36" s="8">
        <f t="shared" si="5"/>
        <v>53.779982658191784</v>
      </c>
      <c r="I36" s="8">
        <f t="shared" si="6"/>
        <v>52.505460418731289</v>
      </c>
      <c r="J36" s="8">
        <f t="shared" si="7"/>
        <v>55.7</v>
      </c>
      <c r="K36" s="8" t="s">
        <v>122</v>
      </c>
      <c r="L36" s="110"/>
    </row>
    <row r="37" spans="1:12" x14ac:dyDescent="0.3">
      <c r="A37" s="113">
        <v>2339</v>
      </c>
      <c r="B37" s="8">
        <v>52.945999999999998</v>
      </c>
      <c r="C37" s="8">
        <f t="shared" si="0"/>
        <v>53.142721538461537</v>
      </c>
      <c r="D37" s="8">
        <f t="shared" si="1"/>
        <v>55.054504897652279</v>
      </c>
      <c r="E37" s="8">
        <f t="shared" si="2"/>
        <v>51.230938179270794</v>
      </c>
      <c r="F37" s="8">
        <f t="shared" si="3"/>
        <v>54.417243777922032</v>
      </c>
      <c r="G37" s="8">
        <f t="shared" si="4"/>
        <v>51.868199299001041</v>
      </c>
      <c r="H37" s="8">
        <f t="shared" si="5"/>
        <v>53.779982658191784</v>
      </c>
      <c r="I37" s="8">
        <f t="shared" si="6"/>
        <v>52.505460418731289</v>
      </c>
      <c r="J37" s="8">
        <f t="shared" si="7"/>
        <v>55.7</v>
      </c>
      <c r="K37" s="8" t="s">
        <v>122</v>
      </c>
      <c r="L37" s="110"/>
    </row>
    <row r="38" spans="1:12" x14ac:dyDescent="0.3">
      <c r="A38" s="113">
        <v>2343</v>
      </c>
      <c r="B38" s="8">
        <v>53.082000000000001</v>
      </c>
      <c r="C38" s="8">
        <f t="shared" si="0"/>
        <v>53.142721538461537</v>
      </c>
      <c r="D38" s="8">
        <f t="shared" si="1"/>
        <v>55.054504897652279</v>
      </c>
      <c r="E38" s="8">
        <f t="shared" si="2"/>
        <v>51.230938179270794</v>
      </c>
      <c r="F38" s="8">
        <f t="shared" si="3"/>
        <v>54.417243777922032</v>
      </c>
      <c r="G38" s="8">
        <f t="shared" si="4"/>
        <v>51.868199299001041</v>
      </c>
      <c r="H38" s="8">
        <f t="shared" si="5"/>
        <v>53.779982658191784</v>
      </c>
      <c r="I38" s="8">
        <f t="shared" si="6"/>
        <v>52.505460418731289</v>
      </c>
      <c r="J38" s="8">
        <f t="shared" si="7"/>
        <v>55.7</v>
      </c>
      <c r="K38" s="8" t="s">
        <v>122</v>
      </c>
      <c r="L38" s="110"/>
    </row>
    <row r="39" spans="1:12" x14ac:dyDescent="0.3">
      <c r="A39" s="113">
        <v>2349</v>
      </c>
      <c r="B39" s="8">
        <v>53.024999999999999</v>
      </c>
      <c r="C39" s="8">
        <f t="shared" si="0"/>
        <v>53.142721538461537</v>
      </c>
      <c r="D39" s="8">
        <f t="shared" si="1"/>
        <v>55.054504897652279</v>
      </c>
      <c r="E39" s="8">
        <f t="shared" si="2"/>
        <v>51.230938179270794</v>
      </c>
      <c r="F39" s="8">
        <f t="shared" si="3"/>
        <v>54.417243777922032</v>
      </c>
      <c r="G39" s="8">
        <f t="shared" si="4"/>
        <v>51.868199299001041</v>
      </c>
      <c r="H39" s="8">
        <f t="shared" si="5"/>
        <v>53.779982658191784</v>
      </c>
      <c r="I39" s="8">
        <f t="shared" si="6"/>
        <v>52.505460418731289</v>
      </c>
      <c r="J39" s="8">
        <f t="shared" si="7"/>
        <v>55.7</v>
      </c>
      <c r="K39" s="8" t="s">
        <v>122</v>
      </c>
      <c r="L39" s="110"/>
    </row>
    <row r="40" spans="1:12" x14ac:dyDescent="0.3">
      <c r="A40" s="113">
        <v>2351</v>
      </c>
      <c r="B40" s="8">
        <v>52.966999999999999</v>
      </c>
      <c r="C40" s="8">
        <f t="shared" si="0"/>
        <v>53.142721538461537</v>
      </c>
      <c r="D40" s="8">
        <f t="shared" si="1"/>
        <v>55.054504897652279</v>
      </c>
      <c r="E40" s="8">
        <f t="shared" si="2"/>
        <v>51.230938179270794</v>
      </c>
      <c r="F40" s="8">
        <f t="shared" si="3"/>
        <v>54.417243777922032</v>
      </c>
      <c r="G40" s="8">
        <f t="shared" si="4"/>
        <v>51.868199299001041</v>
      </c>
      <c r="H40" s="8">
        <f t="shared" si="5"/>
        <v>53.779982658191784</v>
      </c>
      <c r="I40" s="8">
        <f t="shared" si="6"/>
        <v>52.505460418731289</v>
      </c>
      <c r="J40" s="8">
        <f t="shared" si="7"/>
        <v>55.7</v>
      </c>
      <c r="K40" s="8" t="s">
        <v>122</v>
      </c>
      <c r="L40" s="110"/>
    </row>
    <row r="41" spans="1:12" x14ac:dyDescent="0.3">
      <c r="A41" s="113">
        <v>2356</v>
      </c>
      <c r="B41" s="8">
        <v>52.963000000000001</v>
      </c>
      <c r="C41" s="8">
        <f t="shared" si="0"/>
        <v>53.142721538461537</v>
      </c>
      <c r="D41" s="8">
        <f t="shared" si="1"/>
        <v>55.054504897652279</v>
      </c>
      <c r="E41" s="8">
        <f t="shared" si="2"/>
        <v>51.230938179270794</v>
      </c>
      <c r="F41" s="8">
        <f t="shared" si="3"/>
        <v>54.417243777922032</v>
      </c>
      <c r="G41" s="8">
        <f t="shared" si="4"/>
        <v>51.868199299001041</v>
      </c>
      <c r="H41" s="8">
        <f t="shared" si="5"/>
        <v>53.779982658191784</v>
      </c>
      <c r="I41" s="8">
        <f t="shared" si="6"/>
        <v>52.505460418731289</v>
      </c>
      <c r="J41" s="8">
        <f t="shared" si="7"/>
        <v>55.7</v>
      </c>
      <c r="K41" s="8" t="s">
        <v>122</v>
      </c>
      <c r="L41" s="110"/>
    </row>
    <row r="42" spans="1:12" x14ac:dyDescent="0.3">
      <c r="A42" s="113">
        <v>2361</v>
      </c>
      <c r="B42" s="8">
        <v>52.991999999999997</v>
      </c>
      <c r="C42" s="8">
        <f t="shared" si="0"/>
        <v>53.142721538461537</v>
      </c>
      <c r="D42" s="8">
        <f t="shared" si="1"/>
        <v>55.054504897652279</v>
      </c>
      <c r="E42" s="8">
        <f t="shared" si="2"/>
        <v>51.230938179270794</v>
      </c>
      <c r="F42" s="8">
        <f t="shared" si="3"/>
        <v>54.417243777922032</v>
      </c>
      <c r="G42" s="8">
        <f t="shared" si="4"/>
        <v>51.868199299001041</v>
      </c>
      <c r="H42" s="8">
        <f t="shared" si="5"/>
        <v>53.779982658191784</v>
      </c>
      <c r="I42" s="8">
        <f t="shared" si="6"/>
        <v>52.505460418731289</v>
      </c>
      <c r="J42" s="8">
        <f t="shared" si="7"/>
        <v>55.7</v>
      </c>
      <c r="K42" s="8" t="s">
        <v>122</v>
      </c>
      <c r="L42" s="110"/>
    </row>
    <row r="43" spans="1:12" x14ac:dyDescent="0.3">
      <c r="A43" s="113">
        <v>2366</v>
      </c>
      <c r="B43" s="8">
        <v>53.064</v>
      </c>
      <c r="C43" s="8">
        <f t="shared" si="0"/>
        <v>53.142721538461537</v>
      </c>
      <c r="D43" s="8">
        <f t="shared" si="1"/>
        <v>55.054504897652279</v>
      </c>
      <c r="E43" s="8">
        <f t="shared" si="2"/>
        <v>51.230938179270794</v>
      </c>
      <c r="F43" s="8">
        <f t="shared" si="3"/>
        <v>54.417243777922032</v>
      </c>
      <c r="G43" s="8">
        <f t="shared" si="4"/>
        <v>51.868199299001041</v>
      </c>
      <c r="H43" s="8">
        <f t="shared" si="5"/>
        <v>53.779982658191784</v>
      </c>
      <c r="I43" s="8">
        <f t="shared" si="6"/>
        <v>52.505460418731289</v>
      </c>
      <c r="J43" s="8">
        <f t="shared" si="7"/>
        <v>55.7</v>
      </c>
      <c r="K43" s="8" t="s">
        <v>122</v>
      </c>
      <c r="L43" s="110"/>
    </row>
    <row r="44" spans="1:12" x14ac:dyDescent="0.3">
      <c r="A44" s="113">
        <v>2385</v>
      </c>
      <c r="B44" s="8">
        <v>53.01</v>
      </c>
      <c r="C44" s="8">
        <f t="shared" si="0"/>
        <v>53.142721538461537</v>
      </c>
      <c r="D44" s="8">
        <f t="shared" si="1"/>
        <v>55.054504897652279</v>
      </c>
      <c r="E44" s="8">
        <f t="shared" si="2"/>
        <v>51.230938179270794</v>
      </c>
      <c r="F44" s="8">
        <f t="shared" si="3"/>
        <v>54.417243777922032</v>
      </c>
      <c r="G44" s="8">
        <f t="shared" si="4"/>
        <v>51.868199299001041</v>
      </c>
      <c r="H44" s="8">
        <f t="shared" si="5"/>
        <v>53.779982658191784</v>
      </c>
      <c r="I44" s="8">
        <f t="shared" si="6"/>
        <v>52.505460418731289</v>
      </c>
      <c r="J44" s="8">
        <f t="shared" si="7"/>
        <v>55.7</v>
      </c>
      <c r="K44" s="8" t="s">
        <v>122</v>
      </c>
      <c r="L44" s="110"/>
    </row>
    <row r="45" spans="1:12" x14ac:dyDescent="0.3">
      <c r="A45" s="113">
        <v>2389</v>
      </c>
      <c r="B45" s="8">
        <v>53.116</v>
      </c>
      <c r="C45" s="8">
        <f t="shared" si="0"/>
        <v>53.142721538461537</v>
      </c>
      <c r="D45" s="8">
        <f t="shared" si="1"/>
        <v>55.054504897652279</v>
      </c>
      <c r="E45" s="8">
        <f t="shared" si="2"/>
        <v>51.230938179270794</v>
      </c>
      <c r="F45" s="8">
        <f t="shared" si="3"/>
        <v>54.417243777922032</v>
      </c>
      <c r="G45" s="8">
        <f t="shared" si="4"/>
        <v>51.868199299001041</v>
      </c>
      <c r="H45" s="8">
        <f t="shared" si="5"/>
        <v>53.779982658191784</v>
      </c>
      <c r="I45" s="8">
        <f t="shared" si="6"/>
        <v>52.505460418731289</v>
      </c>
      <c r="J45" s="8">
        <f t="shared" si="7"/>
        <v>55.7</v>
      </c>
      <c r="K45" s="8" t="s">
        <v>122</v>
      </c>
      <c r="L45" s="110"/>
    </row>
    <row r="46" spans="1:12" x14ac:dyDescent="0.3">
      <c r="A46" s="113">
        <v>2394</v>
      </c>
      <c r="B46" s="8">
        <v>52.933999999999997</v>
      </c>
      <c r="C46" s="8">
        <f t="shared" si="0"/>
        <v>53.142721538461537</v>
      </c>
      <c r="D46" s="8">
        <f t="shared" si="1"/>
        <v>55.054504897652279</v>
      </c>
      <c r="E46" s="8">
        <f t="shared" si="2"/>
        <v>51.230938179270794</v>
      </c>
      <c r="F46" s="8">
        <f t="shared" si="3"/>
        <v>54.417243777922032</v>
      </c>
      <c r="G46" s="8">
        <f t="shared" si="4"/>
        <v>51.868199299001041</v>
      </c>
      <c r="H46" s="8">
        <f t="shared" si="5"/>
        <v>53.779982658191784</v>
      </c>
      <c r="I46" s="8">
        <f t="shared" si="6"/>
        <v>52.505460418731289</v>
      </c>
      <c r="J46" s="8">
        <f t="shared" si="7"/>
        <v>55.7</v>
      </c>
      <c r="K46" s="8" t="s">
        <v>122</v>
      </c>
      <c r="L46" s="110"/>
    </row>
    <row r="47" spans="1:12" x14ac:dyDescent="0.3">
      <c r="A47" s="113">
        <v>2407</v>
      </c>
      <c r="B47" s="8">
        <v>53.213000000000001</v>
      </c>
      <c r="C47" s="8">
        <f t="shared" si="0"/>
        <v>53.142721538461537</v>
      </c>
      <c r="D47" s="8">
        <f t="shared" si="1"/>
        <v>55.054504897652279</v>
      </c>
      <c r="E47" s="8">
        <f t="shared" si="2"/>
        <v>51.230938179270794</v>
      </c>
      <c r="F47" s="8">
        <f t="shared" si="3"/>
        <v>54.417243777922032</v>
      </c>
      <c r="G47" s="8">
        <f t="shared" si="4"/>
        <v>51.868199299001041</v>
      </c>
      <c r="H47" s="8">
        <f t="shared" si="5"/>
        <v>53.779982658191784</v>
      </c>
      <c r="I47" s="8">
        <f t="shared" si="6"/>
        <v>52.505460418731289</v>
      </c>
      <c r="J47" s="8">
        <f t="shared" si="7"/>
        <v>55.7</v>
      </c>
      <c r="K47" s="8" t="s">
        <v>122</v>
      </c>
      <c r="L47" s="110"/>
    </row>
    <row r="48" spans="1:12" x14ac:dyDescent="0.3">
      <c r="A48" s="113">
        <v>2408</v>
      </c>
      <c r="B48" s="8">
        <v>53.100999999999999</v>
      </c>
      <c r="C48" s="8">
        <f t="shared" si="0"/>
        <v>53.142721538461537</v>
      </c>
      <c r="D48" s="8">
        <f t="shared" si="1"/>
        <v>55.054504897652279</v>
      </c>
      <c r="E48" s="8">
        <f t="shared" si="2"/>
        <v>51.230938179270794</v>
      </c>
      <c r="F48" s="8">
        <f t="shared" si="3"/>
        <v>54.417243777922032</v>
      </c>
      <c r="G48" s="8">
        <f t="shared" si="4"/>
        <v>51.868199299001041</v>
      </c>
      <c r="H48" s="8">
        <f t="shared" si="5"/>
        <v>53.779982658191784</v>
      </c>
      <c r="I48" s="8">
        <f t="shared" si="6"/>
        <v>52.505460418731289</v>
      </c>
      <c r="J48" s="8">
        <f t="shared" si="7"/>
        <v>55.7</v>
      </c>
      <c r="K48" s="8" t="s">
        <v>122</v>
      </c>
      <c r="L48" s="110"/>
    </row>
    <row r="49" spans="1:12" x14ac:dyDescent="0.3">
      <c r="A49" s="113">
        <v>2409</v>
      </c>
      <c r="B49" s="8">
        <v>52.844000000000001</v>
      </c>
      <c r="C49" s="8">
        <f t="shared" si="0"/>
        <v>53.142721538461537</v>
      </c>
      <c r="D49" s="8">
        <f t="shared" si="1"/>
        <v>55.054504897652279</v>
      </c>
      <c r="E49" s="8">
        <f t="shared" si="2"/>
        <v>51.230938179270794</v>
      </c>
      <c r="F49" s="8">
        <f t="shared" si="3"/>
        <v>54.417243777922032</v>
      </c>
      <c r="G49" s="8">
        <f t="shared" si="4"/>
        <v>51.868199299001041</v>
      </c>
      <c r="H49" s="8">
        <f t="shared" si="5"/>
        <v>53.779982658191784</v>
      </c>
      <c r="I49" s="8">
        <f t="shared" si="6"/>
        <v>52.505460418731289</v>
      </c>
      <c r="J49" s="8">
        <f t="shared" si="7"/>
        <v>55.7</v>
      </c>
      <c r="K49" s="8" t="s">
        <v>122</v>
      </c>
      <c r="L49" s="110"/>
    </row>
    <row r="50" spans="1:12" x14ac:dyDescent="0.3">
      <c r="A50" s="113">
        <v>2415</v>
      </c>
      <c r="B50" s="8">
        <v>52.500999999999998</v>
      </c>
      <c r="C50" s="8">
        <f t="shared" si="0"/>
        <v>53.142721538461537</v>
      </c>
      <c r="D50" s="8">
        <f t="shared" si="1"/>
        <v>55.054504897652279</v>
      </c>
      <c r="E50" s="8">
        <f t="shared" si="2"/>
        <v>51.230938179270794</v>
      </c>
      <c r="F50" s="8">
        <f t="shared" si="3"/>
        <v>54.417243777922032</v>
      </c>
      <c r="G50" s="8">
        <f t="shared" si="4"/>
        <v>51.868199299001041</v>
      </c>
      <c r="H50" s="8">
        <f t="shared" si="5"/>
        <v>53.779982658191784</v>
      </c>
      <c r="I50" s="8">
        <f t="shared" si="6"/>
        <v>52.505460418731289</v>
      </c>
      <c r="J50" s="8">
        <f t="shared" si="7"/>
        <v>55.7</v>
      </c>
      <c r="K50" s="8" t="s">
        <v>122</v>
      </c>
      <c r="L50" s="110"/>
    </row>
    <row r="51" spans="1:12" x14ac:dyDescent="0.3">
      <c r="A51" s="113">
        <v>2433</v>
      </c>
      <c r="B51" s="8">
        <v>52.636000000000003</v>
      </c>
      <c r="C51" s="8">
        <f t="shared" si="0"/>
        <v>53.142721538461537</v>
      </c>
      <c r="D51" s="8">
        <f t="shared" si="1"/>
        <v>55.054504897652279</v>
      </c>
      <c r="E51" s="8">
        <f t="shared" si="2"/>
        <v>51.230938179270794</v>
      </c>
      <c r="F51" s="8">
        <f t="shared" si="3"/>
        <v>54.417243777922032</v>
      </c>
      <c r="G51" s="8">
        <f t="shared" si="4"/>
        <v>51.868199299001041</v>
      </c>
      <c r="H51" s="8">
        <f t="shared" si="5"/>
        <v>53.779982658191784</v>
      </c>
      <c r="I51" s="8">
        <f t="shared" si="6"/>
        <v>52.505460418731289</v>
      </c>
      <c r="J51" s="8">
        <f t="shared" si="7"/>
        <v>55.7</v>
      </c>
      <c r="K51" s="8" t="s">
        <v>122</v>
      </c>
      <c r="L51" s="110"/>
    </row>
    <row r="52" spans="1:12" x14ac:dyDescent="0.3">
      <c r="A52" s="113">
        <v>2436</v>
      </c>
      <c r="B52" s="8">
        <v>53.238999999999997</v>
      </c>
      <c r="C52" s="8">
        <f t="shared" si="0"/>
        <v>53.142721538461537</v>
      </c>
      <c r="D52" s="8">
        <f t="shared" si="1"/>
        <v>55.054504897652279</v>
      </c>
      <c r="E52" s="8">
        <f t="shared" si="2"/>
        <v>51.230938179270794</v>
      </c>
      <c r="F52" s="8">
        <f t="shared" si="3"/>
        <v>54.417243777922032</v>
      </c>
      <c r="G52" s="8">
        <f t="shared" si="4"/>
        <v>51.868199299001041</v>
      </c>
      <c r="H52" s="8">
        <f t="shared" si="5"/>
        <v>53.779982658191784</v>
      </c>
      <c r="I52" s="8">
        <f t="shared" si="6"/>
        <v>52.505460418731289</v>
      </c>
      <c r="J52" s="8">
        <f t="shared" si="7"/>
        <v>55.7</v>
      </c>
      <c r="K52" s="8" t="s">
        <v>122</v>
      </c>
      <c r="L52" s="110"/>
    </row>
    <row r="53" spans="1:12" x14ac:dyDescent="0.3">
      <c r="A53" s="113">
        <v>2437</v>
      </c>
      <c r="B53" s="8">
        <v>53.018000000000001</v>
      </c>
      <c r="C53" s="8">
        <f t="shared" si="0"/>
        <v>53.142721538461537</v>
      </c>
      <c r="D53" s="8">
        <f t="shared" si="1"/>
        <v>55.054504897652279</v>
      </c>
      <c r="E53" s="8">
        <f t="shared" si="2"/>
        <v>51.230938179270794</v>
      </c>
      <c r="F53" s="8">
        <f t="shared" si="3"/>
        <v>54.417243777922032</v>
      </c>
      <c r="G53" s="8">
        <f t="shared" si="4"/>
        <v>51.868199299001041</v>
      </c>
      <c r="H53" s="8">
        <f t="shared" si="5"/>
        <v>53.779982658191784</v>
      </c>
      <c r="I53" s="8">
        <f t="shared" si="6"/>
        <v>52.505460418731289</v>
      </c>
      <c r="J53" s="8">
        <f t="shared" si="7"/>
        <v>55.7</v>
      </c>
      <c r="K53" s="8" t="s">
        <v>122</v>
      </c>
      <c r="L53" s="110"/>
    </row>
    <row r="54" spans="1:12" x14ac:dyDescent="0.3">
      <c r="A54" s="113">
        <v>2439</v>
      </c>
      <c r="B54" s="8">
        <v>52.674999999999997</v>
      </c>
      <c r="C54" s="8">
        <f t="shared" si="0"/>
        <v>53.142721538461537</v>
      </c>
      <c r="D54" s="8">
        <f t="shared" si="1"/>
        <v>55.054504897652279</v>
      </c>
      <c r="E54" s="8">
        <f t="shared" si="2"/>
        <v>51.230938179270794</v>
      </c>
      <c r="F54" s="8">
        <f t="shared" si="3"/>
        <v>54.417243777922032</v>
      </c>
      <c r="G54" s="8">
        <f t="shared" si="4"/>
        <v>51.868199299001041</v>
      </c>
      <c r="H54" s="8">
        <f t="shared" si="5"/>
        <v>53.779982658191784</v>
      </c>
      <c r="I54" s="8">
        <f t="shared" si="6"/>
        <v>52.505460418731289</v>
      </c>
      <c r="J54" s="8">
        <f t="shared" si="7"/>
        <v>55.7</v>
      </c>
      <c r="K54" s="8" t="s">
        <v>122</v>
      </c>
      <c r="L54" s="110"/>
    </row>
    <row r="55" spans="1:12" x14ac:dyDescent="0.3">
      <c r="A55" s="113">
        <v>2440</v>
      </c>
      <c r="B55" s="8">
        <v>54.061</v>
      </c>
      <c r="C55" s="8">
        <f t="shared" si="0"/>
        <v>53.142721538461537</v>
      </c>
      <c r="D55" s="8">
        <f t="shared" si="1"/>
        <v>55.054504897652279</v>
      </c>
      <c r="E55" s="8">
        <f t="shared" si="2"/>
        <v>51.230938179270794</v>
      </c>
      <c r="F55" s="8">
        <f t="shared" si="3"/>
        <v>54.417243777922032</v>
      </c>
      <c r="G55" s="8">
        <f t="shared" si="4"/>
        <v>51.868199299001041</v>
      </c>
      <c r="H55" s="8">
        <f t="shared" si="5"/>
        <v>53.779982658191784</v>
      </c>
      <c r="I55" s="8">
        <f t="shared" si="6"/>
        <v>52.505460418731289</v>
      </c>
      <c r="J55" s="8">
        <f t="shared" si="7"/>
        <v>55.7</v>
      </c>
      <c r="K55" s="8" t="s">
        <v>122</v>
      </c>
      <c r="L55" s="110"/>
    </row>
    <row r="56" spans="1:12" x14ac:dyDescent="0.3">
      <c r="A56" s="113">
        <v>2450</v>
      </c>
      <c r="B56" s="8">
        <v>52.511000000000003</v>
      </c>
      <c r="C56" s="8">
        <f t="shared" si="0"/>
        <v>53.142721538461537</v>
      </c>
      <c r="D56" s="8">
        <f t="shared" si="1"/>
        <v>55.054504897652279</v>
      </c>
      <c r="E56" s="8">
        <f t="shared" si="2"/>
        <v>51.230938179270794</v>
      </c>
      <c r="F56" s="8">
        <f t="shared" si="3"/>
        <v>54.417243777922032</v>
      </c>
      <c r="G56" s="8">
        <f t="shared" si="4"/>
        <v>51.868199299001041</v>
      </c>
      <c r="H56" s="8">
        <f t="shared" si="5"/>
        <v>53.779982658191784</v>
      </c>
      <c r="I56" s="8">
        <f t="shared" si="6"/>
        <v>52.505460418731289</v>
      </c>
      <c r="J56" s="8">
        <f t="shared" si="7"/>
        <v>55.7</v>
      </c>
      <c r="K56" s="8" t="s">
        <v>122</v>
      </c>
      <c r="L56" s="110"/>
    </row>
    <row r="57" spans="1:12" x14ac:dyDescent="0.3">
      <c r="A57" s="113">
        <v>2452</v>
      </c>
      <c r="B57" s="8">
        <v>53.331000000000003</v>
      </c>
      <c r="C57" s="8">
        <f t="shared" si="0"/>
        <v>53.142721538461537</v>
      </c>
      <c r="D57" s="8">
        <f t="shared" si="1"/>
        <v>55.054504897652279</v>
      </c>
      <c r="E57" s="8">
        <f t="shared" si="2"/>
        <v>51.230938179270794</v>
      </c>
      <c r="F57" s="8">
        <f t="shared" si="3"/>
        <v>54.417243777922032</v>
      </c>
      <c r="G57" s="8">
        <f t="shared" si="4"/>
        <v>51.868199299001041</v>
      </c>
      <c r="H57" s="8">
        <f t="shared" si="5"/>
        <v>53.779982658191784</v>
      </c>
      <c r="I57" s="8">
        <f t="shared" si="6"/>
        <v>52.505460418731289</v>
      </c>
      <c r="J57" s="8">
        <f t="shared" si="7"/>
        <v>55.7</v>
      </c>
      <c r="K57" s="8" t="s">
        <v>122</v>
      </c>
      <c r="L57" s="110"/>
    </row>
    <row r="58" spans="1:12" x14ac:dyDescent="0.3">
      <c r="A58" s="113">
        <v>2461</v>
      </c>
      <c r="B58" s="8">
        <v>53.207999999999998</v>
      </c>
      <c r="C58" s="8">
        <f t="shared" si="0"/>
        <v>53.142721538461537</v>
      </c>
      <c r="D58" s="8">
        <f t="shared" si="1"/>
        <v>55.054504897652279</v>
      </c>
      <c r="E58" s="8">
        <f t="shared" si="2"/>
        <v>51.230938179270794</v>
      </c>
      <c r="F58" s="8">
        <f t="shared" si="3"/>
        <v>54.417243777922032</v>
      </c>
      <c r="G58" s="8">
        <f t="shared" si="4"/>
        <v>51.868199299001041</v>
      </c>
      <c r="H58" s="8">
        <f t="shared" si="5"/>
        <v>53.779982658191784</v>
      </c>
      <c r="I58" s="8">
        <f t="shared" si="6"/>
        <v>52.505460418731289</v>
      </c>
      <c r="J58" s="8">
        <f t="shared" si="7"/>
        <v>55.7</v>
      </c>
      <c r="K58" s="8" t="s">
        <v>122</v>
      </c>
      <c r="L58" s="110"/>
    </row>
    <row r="59" spans="1:12" x14ac:dyDescent="0.3">
      <c r="A59" s="113">
        <v>2462</v>
      </c>
      <c r="B59" s="8">
        <v>52.798999999999999</v>
      </c>
      <c r="C59" s="8">
        <f t="shared" si="0"/>
        <v>53.142721538461537</v>
      </c>
      <c r="D59" s="8">
        <f t="shared" si="1"/>
        <v>55.054504897652279</v>
      </c>
      <c r="E59" s="8">
        <f t="shared" si="2"/>
        <v>51.230938179270794</v>
      </c>
      <c r="F59" s="8">
        <f t="shared" si="3"/>
        <v>54.417243777922032</v>
      </c>
      <c r="G59" s="8">
        <f t="shared" si="4"/>
        <v>51.868199299001041</v>
      </c>
      <c r="H59" s="8">
        <f t="shared" si="5"/>
        <v>53.779982658191784</v>
      </c>
      <c r="I59" s="8">
        <f t="shared" si="6"/>
        <v>52.505460418731289</v>
      </c>
      <c r="J59" s="8">
        <f t="shared" si="7"/>
        <v>55.7</v>
      </c>
      <c r="K59" s="8" t="s">
        <v>122</v>
      </c>
      <c r="L59" s="110"/>
    </row>
    <row r="60" spans="1:12" x14ac:dyDescent="0.3">
      <c r="A60" s="113">
        <v>2463</v>
      </c>
      <c r="B60" s="8">
        <v>52.991999999999997</v>
      </c>
      <c r="C60" s="8">
        <f t="shared" si="0"/>
        <v>53.142721538461537</v>
      </c>
      <c r="D60" s="8">
        <f t="shared" si="1"/>
        <v>55.054504897652279</v>
      </c>
      <c r="E60" s="8">
        <f t="shared" si="2"/>
        <v>51.230938179270794</v>
      </c>
      <c r="F60" s="8">
        <f t="shared" si="3"/>
        <v>54.417243777922032</v>
      </c>
      <c r="G60" s="8">
        <f t="shared" si="4"/>
        <v>51.868199299001041</v>
      </c>
      <c r="H60" s="8">
        <f t="shared" si="5"/>
        <v>53.779982658191784</v>
      </c>
      <c r="I60" s="8">
        <f t="shared" si="6"/>
        <v>52.505460418731289</v>
      </c>
      <c r="J60" s="8">
        <f t="shared" si="7"/>
        <v>55.7</v>
      </c>
      <c r="K60" s="8" t="s">
        <v>122</v>
      </c>
      <c r="L60" s="110"/>
    </row>
    <row r="61" spans="1:12" x14ac:dyDescent="0.3">
      <c r="A61" s="113">
        <v>2468</v>
      </c>
      <c r="B61" s="8">
        <v>53.015999999999998</v>
      </c>
      <c r="C61" s="8">
        <f t="shared" si="0"/>
        <v>53.142721538461537</v>
      </c>
      <c r="D61" s="8">
        <f t="shared" si="1"/>
        <v>55.054504897652279</v>
      </c>
      <c r="E61" s="8">
        <f t="shared" si="2"/>
        <v>51.230938179270794</v>
      </c>
      <c r="F61" s="8">
        <f t="shared" si="3"/>
        <v>54.417243777922032</v>
      </c>
      <c r="G61" s="8">
        <f t="shared" si="4"/>
        <v>51.868199299001041</v>
      </c>
      <c r="H61" s="8">
        <f t="shared" si="5"/>
        <v>53.779982658191784</v>
      </c>
      <c r="I61" s="8">
        <f t="shared" si="6"/>
        <v>52.505460418731289</v>
      </c>
      <c r="J61" s="8">
        <f t="shared" si="7"/>
        <v>55.7</v>
      </c>
      <c r="K61" s="8" t="s">
        <v>122</v>
      </c>
      <c r="L61" s="110"/>
    </row>
    <row r="62" spans="1:12" x14ac:dyDescent="0.3">
      <c r="A62" s="113">
        <v>2469</v>
      </c>
      <c r="B62" s="8">
        <v>52.893000000000001</v>
      </c>
      <c r="C62" s="8">
        <f t="shared" si="0"/>
        <v>53.142721538461537</v>
      </c>
      <c r="D62" s="8">
        <f t="shared" si="1"/>
        <v>55.054504897652279</v>
      </c>
      <c r="E62" s="8">
        <f t="shared" si="2"/>
        <v>51.230938179270794</v>
      </c>
      <c r="F62" s="8">
        <f t="shared" si="3"/>
        <v>54.417243777922032</v>
      </c>
      <c r="G62" s="8">
        <f t="shared" si="4"/>
        <v>51.868199299001041</v>
      </c>
      <c r="H62" s="8">
        <f t="shared" si="5"/>
        <v>53.779982658191784</v>
      </c>
      <c r="I62" s="8">
        <f t="shared" si="6"/>
        <v>52.505460418731289</v>
      </c>
      <c r="J62" s="8">
        <f t="shared" si="7"/>
        <v>55.7</v>
      </c>
      <c r="K62" s="8" t="s">
        <v>122</v>
      </c>
      <c r="L62" s="110"/>
    </row>
    <row r="63" spans="1:12" x14ac:dyDescent="0.3">
      <c r="A63" s="113">
        <v>2474</v>
      </c>
      <c r="B63" s="8">
        <v>55.155000000000001</v>
      </c>
      <c r="C63" s="8">
        <f t="shared" si="0"/>
        <v>53.142721538461537</v>
      </c>
      <c r="D63" s="8">
        <f t="shared" si="1"/>
        <v>55.054504897652279</v>
      </c>
      <c r="E63" s="8">
        <f t="shared" si="2"/>
        <v>51.230938179270794</v>
      </c>
      <c r="F63" s="8">
        <f t="shared" si="3"/>
        <v>54.417243777922032</v>
      </c>
      <c r="G63" s="8">
        <f t="shared" si="4"/>
        <v>51.868199299001041</v>
      </c>
      <c r="H63" s="8">
        <f t="shared" si="5"/>
        <v>53.779982658191784</v>
      </c>
      <c r="I63" s="8">
        <f t="shared" si="6"/>
        <v>52.505460418731289</v>
      </c>
      <c r="J63" s="8">
        <f t="shared" si="7"/>
        <v>55.7</v>
      </c>
      <c r="K63" s="8" t="s">
        <v>122</v>
      </c>
      <c r="L63" s="110"/>
    </row>
    <row r="64" spans="1:12" x14ac:dyDescent="0.3">
      <c r="A64" s="113">
        <v>2484</v>
      </c>
      <c r="B64" s="8">
        <v>52.808</v>
      </c>
      <c r="C64" s="8">
        <f t="shared" si="0"/>
        <v>53.142721538461537</v>
      </c>
      <c r="D64" s="8">
        <f t="shared" si="1"/>
        <v>55.054504897652279</v>
      </c>
      <c r="E64" s="8">
        <f t="shared" si="2"/>
        <v>51.230938179270794</v>
      </c>
      <c r="F64" s="8">
        <f t="shared" si="3"/>
        <v>54.417243777922032</v>
      </c>
      <c r="G64" s="8">
        <f t="shared" si="4"/>
        <v>51.868199299001041</v>
      </c>
      <c r="H64" s="8">
        <f t="shared" si="5"/>
        <v>53.779982658191784</v>
      </c>
      <c r="I64" s="8">
        <f t="shared" si="6"/>
        <v>52.505460418731289</v>
      </c>
      <c r="J64" s="8">
        <f t="shared" si="7"/>
        <v>55.7</v>
      </c>
      <c r="K64" s="8" t="s">
        <v>122</v>
      </c>
      <c r="L64" s="110"/>
    </row>
    <row r="65" spans="1:12" x14ac:dyDescent="0.3">
      <c r="A65" s="113">
        <v>2487</v>
      </c>
      <c r="B65" s="8">
        <v>53.31</v>
      </c>
      <c r="C65" s="8">
        <f t="shared" si="0"/>
        <v>53.142721538461537</v>
      </c>
      <c r="D65" s="8">
        <f t="shared" si="1"/>
        <v>55.054504897652279</v>
      </c>
      <c r="E65" s="8">
        <f t="shared" si="2"/>
        <v>51.230938179270794</v>
      </c>
      <c r="F65" s="8">
        <f t="shared" si="3"/>
        <v>54.417243777922032</v>
      </c>
      <c r="G65" s="8">
        <f t="shared" si="4"/>
        <v>51.868199299001041</v>
      </c>
      <c r="H65" s="8">
        <f t="shared" si="5"/>
        <v>53.779982658191784</v>
      </c>
      <c r="I65" s="8">
        <f t="shared" si="6"/>
        <v>52.505460418731289</v>
      </c>
      <c r="J65" s="8">
        <f t="shared" si="7"/>
        <v>55.7</v>
      </c>
      <c r="K65" s="8" t="s">
        <v>122</v>
      </c>
      <c r="L65" s="110"/>
    </row>
    <row r="66" spans="1:12" x14ac:dyDescent="0.3">
      <c r="A66" s="113">
        <v>2494</v>
      </c>
      <c r="B66" s="8">
        <v>52.929000000000002</v>
      </c>
      <c r="C66" s="8">
        <f t="shared" ref="C66:C67" si="8">$N$2</f>
        <v>53.142721538461537</v>
      </c>
      <c r="D66" s="8">
        <f t="shared" ref="D66:D67" si="9">$N$2+($N$3*3)</f>
        <v>55.054504897652279</v>
      </c>
      <c r="E66" s="8">
        <f t="shared" ref="E66:E67" si="10">$N$2-($N$3*3)</f>
        <v>51.230938179270794</v>
      </c>
      <c r="F66" s="8">
        <f t="shared" si="3"/>
        <v>54.417243777922032</v>
      </c>
      <c r="G66" s="8">
        <f t="shared" si="4"/>
        <v>51.868199299001041</v>
      </c>
      <c r="H66" s="8">
        <f t="shared" si="5"/>
        <v>53.779982658191784</v>
      </c>
      <c r="I66" s="8">
        <f t="shared" si="6"/>
        <v>52.505460418731289</v>
      </c>
      <c r="J66" s="8">
        <f t="shared" si="7"/>
        <v>55.7</v>
      </c>
      <c r="K66" s="8" t="s">
        <v>122</v>
      </c>
      <c r="L66" s="110"/>
    </row>
    <row r="67" spans="1:12" ht="15" thickBot="1" x14ac:dyDescent="0.35">
      <c r="A67" s="146">
        <v>2496</v>
      </c>
      <c r="B67" s="152">
        <v>54.216999999999999</v>
      </c>
      <c r="C67" s="152">
        <f t="shared" si="8"/>
        <v>53.142721538461537</v>
      </c>
      <c r="D67" s="152">
        <f t="shared" si="9"/>
        <v>55.054504897652279</v>
      </c>
      <c r="E67" s="152">
        <f t="shared" si="10"/>
        <v>51.230938179270794</v>
      </c>
      <c r="F67" s="152">
        <f t="shared" ref="F67" si="11">$N$2+($N$3*2)</f>
        <v>54.417243777922032</v>
      </c>
      <c r="G67" s="152">
        <f t="shared" ref="G67" si="12">$N$2-($N$3*2)</f>
        <v>51.868199299001041</v>
      </c>
      <c r="H67" s="152">
        <f t="shared" ref="H67" si="13">$N$2+($N$3*1)</f>
        <v>53.779982658191784</v>
      </c>
      <c r="I67" s="152">
        <f t="shared" ref="I67" si="14">$N$2-($N$3*1)</f>
        <v>52.505460418731289</v>
      </c>
      <c r="J67" s="152">
        <f t="shared" ref="J67" si="15">$N$26</f>
        <v>55.7</v>
      </c>
      <c r="K67" s="152" t="s">
        <v>122</v>
      </c>
      <c r="L67" s="111"/>
    </row>
  </sheetData>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1D6EB-7AC3-4CEE-BD0D-3C98E7A48892}">
  <dimension ref="A1:O49"/>
  <sheetViews>
    <sheetView showGridLines="0" workbookViewId="0"/>
  </sheetViews>
  <sheetFormatPr defaultColWidth="8.77734375" defaultRowHeight="14.4" x14ac:dyDescent="0.3"/>
  <cols>
    <col min="13" max="13" width="10.44140625" bestFit="1" customWidth="1"/>
  </cols>
  <sheetData>
    <row r="1" spans="1:15" ht="15" thickBot="1" x14ac:dyDescent="0.35">
      <c r="A1" s="163" t="s">
        <v>15</v>
      </c>
      <c r="B1" s="164" t="s">
        <v>113</v>
      </c>
      <c r="C1" s="165" t="s">
        <v>114</v>
      </c>
      <c r="D1" s="165" t="s">
        <v>136</v>
      </c>
      <c r="E1" s="165" t="s">
        <v>116</v>
      </c>
      <c r="F1" s="165" t="s">
        <v>117</v>
      </c>
      <c r="G1" s="165" t="s">
        <v>118</v>
      </c>
      <c r="H1" s="165" t="s">
        <v>119</v>
      </c>
      <c r="I1" s="165" t="s">
        <v>120</v>
      </c>
      <c r="J1" s="165" t="s">
        <v>72</v>
      </c>
      <c r="K1" s="165" t="s">
        <v>121</v>
      </c>
      <c r="L1" s="166" t="s">
        <v>49</v>
      </c>
    </row>
    <row r="2" spans="1:15" x14ac:dyDescent="0.3">
      <c r="A2" s="113">
        <v>1853</v>
      </c>
      <c r="B2" s="8">
        <v>53.012999999999998</v>
      </c>
      <c r="C2" s="8">
        <f t="shared" ref="C2:C49" si="0">$N$2</f>
        <v>53.142721538461537</v>
      </c>
      <c r="D2" s="8">
        <f t="shared" ref="D2:D49" si="1">$N$2+($N$3*3)</f>
        <v>55.054504897652279</v>
      </c>
      <c r="E2" s="8">
        <f t="shared" ref="E2:E49" si="2">$N$2-($N$3*3)</f>
        <v>51.230938179270794</v>
      </c>
      <c r="F2" s="8">
        <f>$N$2+($N$3*2)</f>
        <v>54.417243777922032</v>
      </c>
      <c r="G2" s="8">
        <f>$N$2-($N$3*2)</f>
        <v>51.868199299001041</v>
      </c>
      <c r="H2" s="8">
        <f>$N$2+($N$3*1)</f>
        <v>53.779982658191784</v>
      </c>
      <c r="I2" s="8">
        <f>$N$2-($N$3*1)</f>
        <v>52.505460418731289</v>
      </c>
      <c r="J2" s="8">
        <f>$N$26</f>
        <v>55.7</v>
      </c>
      <c r="K2" s="8" t="s">
        <v>122</v>
      </c>
      <c r="L2" s="110"/>
      <c r="M2" s="159" t="s">
        <v>2</v>
      </c>
      <c r="N2" s="160">
        <v>53.142721538461537</v>
      </c>
    </row>
    <row r="3" spans="1:15" x14ac:dyDescent="0.3">
      <c r="A3" s="113">
        <v>1856</v>
      </c>
      <c r="B3" s="8">
        <v>53.067999999999998</v>
      </c>
      <c r="C3" s="8">
        <f t="shared" si="0"/>
        <v>53.142721538461537</v>
      </c>
      <c r="D3" s="8">
        <f t="shared" si="1"/>
        <v>55.054504897652279</v>
      </c>
      <c r="E3" s="8">
        <f t="shared" si="2"/>
        <v>51.230938179270794</v>
      </c>
      <c r="F3" s="8">
        <f t="shared" ref="F3:F49" si="3">$N$2+($N$3*2)</f>
        <v>54.417243777922032</v>
      </c>
      <c r="G3" s="8">
        <f t="shared" ref="G3:G49" si="4">$N$2-($N$3*2)</f>
        <v>51.868199299001041</v>
      </c>
      <c r="H3" s="8">
        <f t="shared" ref="H3:H49" si="5">$N$2+($N$3*1)</f>
        <v>53.779982658191784</v>
      </c>
      <c r="I3" s="8">
        <f t="shared" ref="I3:I49" si="6">$N$2-($N$3*1)</f>
        <v>52.505460418731289</v>
      </c>
      <c r="J3" s="8">
        <f t="shared" ref="J3:J49" si="7">$N$26</f>
        <v>55.7</v>
      </c>
      <c r="K3" s="8" t="s">
        <v>122</v>
      </c>
      <c r="L3" s="110"/>
      <c r="M3" s="161" t="s">
        <v>123</v>
      </c>
      <c r="N3" s="110">
        <v>0.63726111973024691</v>
      </c>
    </row>
    <row r="4" spans="1:15" x14ac:dyDescent="0.3">
      <c r="A4" s="113">
        <v>1863</v>
      </c>
      <c r="B4" s="8">
        <v>53.807000000000002</v>
      </c>
      <c r="C4" s="8">
        <f t="shared" si="0"/>
        <v>53.142721538461537</v>
      </c>
      <c r="D4" s="8">
        <f t="shared" si="1"/>
        <v>55.054504897652279</v>
      </c>
      <c r="E4" s="8">
        <f t="shared" si="2"/>
        <v>51.230938179270794</v>
      </c>
      <c r="F4" s="8">
        <f t="shared" si="3"/>
        <v>54.417243777922032</v>
      </c>
      <c r="G4" s="8">
        <f t="shared" si="4"/>
        <v>51.868199299001041</v>
      </c>
      <c r="H4" s="8">
        <f t="shared" si="5"/>
        <v>53.779982658191784</v>
      </c>
      <c r="I4" s="8">
        <f t="shared" si="6"/>
        <v>52.505460418731289</v>
      </c>
      <c r="J4" s="8">
        <f t="shared" si="7"/>
        <v>55.7</v>
      </c>
      <c r="K4" s="8" t="s">
        <v>122</v>
      </c>
      <c r="L4" s="110"/>
      <c r="M4" s="161" t="s">
        <v>55</v>
      </c>
      <c r="N4" s="110">
        <v>52.420999999999999</v>
      </c>
    </row>
    <row r="5" spans="1:15" x14ac:dyDescent="0.3">
      <c r="A5" s="113">
        <v>1866</v>
      </c>
      <c r="B5" s="8">
        <v>52.774000000000001</v>
      </c>
      <c r="C5" s="8">
        <f t="shared" si="0"/>
        <v>53.142721538461537</v>
      </c>
      <c r="D5" s="8">
        <f t="shared" si="1"/>
        <v>55.054504897652279</v>
      </c>
      <c r="E5" s="8">
        <f t="shared" si="2"/>
        <v>51.230938179270794</v>
      </c>
      <c r="F5" s="8">
        <f t="shared" si="3"/>
        <v>54.417243777922032</v>
      </c>
      <c r="G5" s="8">
        <f t="shared" si="4"/>
        <v>51.868199299001041</v>
      </c>
      <c r="H5" s="8">
        <f t="shared" si="5"/>
        <v>53.779982658191784</v>
      </c>
      <c r="I5" s="8">
        <f t="shared" si="6"/>
        <v>52.505460418731289</v>
      </c>
      <c r="J5" s="8">
        <f t="shared" si="7"/>
        <v>55.7</v>
      </c>
      <c r="K5" s="8" t="s">
        <v>122</v>
      </c>
      <c r="L5" s="110"/>
      <c r="M5" s="161" t="s">
        <v>56</v>
      </c>
      <c r="N5" s="110">
        <v>57.402999999999999</v>
      </c>
    </row>
    <row r="6" spans="1:15" x14ac:dyDescent="0.3">
      <c r="A6" s="113">
        <v>1868</v>
      </c>
      <c r="B6" s="8">
        <v>52.936</v>
      </c>
      <c r="C6" s="8">
        <f t="shared" si="0"/>
        <v>53.142721538461537</v>
      </c>
      <c r="D6" s="8">
        <f t="shared" si="1"/>
        <v>55.054504897652279</v>
      </c>
      <c r="E6" s="8">
        <f t="shared" si="2"/>
        <v>51.230938179270794</v>
      </c>
      <c r="F6" s="8">
        <f t="shared" si="3"/>
        <v>54.417243777922032</v>
      </c>
      <c r="G6" s="8">
        <f t="shared" si="4"/>
        <v>51.868199299001041</v>
      </c>
      <c r="H6" s="8">
        <f t="shared" si="5"/>
        <v>53.779982658191784</v>
      </c>
      <c r="I6" s="8">
        <f t="shared" si="6"/>
        <v>52.505460418731289</v>
      </c>
      <c r="J6" s="8">
        <f t="shared" si="7"/>
        <v>55.7</v>
      </c>
      <c r="K6" s="8" t="s">
        <v>122</v>
      </c>
      <c r="L6" s="110"/>
      <c r="M6" s="161" t="s">
        <v>57</v>
      </c>
      <c r="N6" s="110">
        <v>4.9819999999999993</v>
      </c>
    </row>
    <row r="7" spans="1:15" ht="15" thickBot="1" x14ac:dyDescent="0.35">
      <c r="A7" s="113">
        <v>1869</v>
      </c>
      <c r="B7" s="8">
        <v>52.988</v>
      </c>
      <c r="C7" s="8">
        <f t="shared" si="0"/>
        <v>53.142721538461537</v>
      </c>
      <c r="D7" s="8">
        <f t="shared" si="1"/>
        <v>55.054504897652279</v>
      </c>
      <c r="E7" s="8">
        <f t="shared" si="2"/>
        <v>51.230938179270794</v>
      </c>
      <c r="F7" s="8">
        <f t="shared" si="3"/>
        <v>54.417243777922032</v>
      </c>
      <c r="G7" s="8">
        <f t="shared" si="4"/>
        <v>51.868199299001041</v>
      </c>
      <c r="H7" s="8">
        <f t="shared" si="5"/>
        <v>53.779982658191784</v>
      </c>
      <c r="I7" s="8">
        <f t="shared" si="6"/>
        <v>52.505460418731289</v>
      </c>
      <c r="J7" s="8">
        <f t="shared" si="7"/>
        <v>55.7</v>
      </c>
      <c r="K7" s="8" t="s">
        <v>122</v>
      </c>
      <c r="L7" s="110"/>
      <c r="M7" s="162" t="s">
        <v>58</v>
      </c>
      <c r="N7" s="111">
        <f>COUNT(B2:B1048576)</f>
        <v>48</v>
      </c>
    </row>
    <row r="8" spans="1:15" x14ac:dyDescent="0.3">
      <c r="A8" s="113">
        <v>1872</v>
      </c>
      <c r="B8" s="8">
        <v>54.106999999999999</v>
      </c>
      <c r="C8" s="8">
        <f t="shared" si="0"/>
        <v>53.142721538461537</v>
      </c>
      <c r="D8" s="8">
        <f t="shared" si="1"/>
        <v>55.054504897652279</v>
      </c>
      <c r="E8" s="8">
        <f t="shared" si="2"/>
        <v>51.230938179270794</v>
      </c>
      <c r="F8" s="8">
        <f t="shared" si="3"/>
        <v>54.417243777922032</v>
      </c>
      <c r="G8" s="8">
        <f t="shared" si="4"/>
        <v>51.868199299001041</v>
      </c>
      <c r="H8" s="8">
        <f t="shared" si="5"/>
        <v>53.779982658191784</v>
      </c>
      <c r="I8" s="8">
        <f t="shared" si="6"/>
        <v>52.505460418731289</v>
      </c>
      <c r="J8" s="8">
        <f t="shared" si="7"/>
        <v>55.7</v>
      </c>
      <c r="K8" s="8" t="s">
        <v>122</v>
      </c>
      <c r="L8" s="110"/>
    </row>
    <row r="9" spans="1:15" x14ac:dyDescent="0.3">
      <c r="A9" s="113">
        <v>1874</v>
      </c>
      <c r="B9" s="8">
        <v>52.826000000000001</v>
      </c>
      <c r="C9" s="8">
        <f t="shared" si="0"/>
        <v>53.142721538461537</v>
      </c>
      <c r="D9" s="8">
        <f t="shared" si="1"/>
        <v>55.054504897652279</v>
      </c>
      <c r="E9" s="8">
        <f t="shared" si="2"/>
        <v>51.230938179270794</v>
      </c>
      <c r="F9" s="8">
        <f t="shared" si="3"/>
        <v>54.417243777922032</v>
      </c>
      <c r="G9" s="8">
        <f t="shared" si="4"/>
        <v>51.868199299001041</v>
      </c>
      <c r="H9" s="8">
        <f t="shared" si="5"/>
        <v>53.779982658191784</v>
      </c>
      <c r="I9" s="8">
        <f t="shared" si="6"/>
        <v>52.505460418731289</v>
      </c>
      <c r="J9" s="8">
        <f t="shared" si="7"/>
        <v>55.7</v>
      </c>
      <c r="K9" s="8" t="s">
        <v>122</v>
      </c>
      <c r="L9" s="110"/>
      <c r="M9" s="153" t="s">
        <v>124</v>
      </c>
      <c r="N9" s="153">
        <f>N3</f>
        <v>0.63726111973024691</v>
      </c>
      <c r="O9" s="153">
        <f>N9*-1</f>
        <v>-0.63726111973024691</v>
      </c>
    </row>
    <row r="10" spans="1:15" x14ac:dyDescent="0.3">
      <c r="A10" s="113">
        <v>1875</v>
      </c>
      <c r="B10" s="8">
        <v>52.81</v>
      </c>
      <c r="C10" s="8">
        <f t="shared" si="0"/>
        <v>53.142721538461537</v>
      </c>
      <c r="D10" s="8">
        <f t="shared" si="1"/>
        <v>55.054504897652279</v>
      </c>
      <c r="E10" s="8">
        <f t="shared" si="2"/>
        <v>51.230938179270794</v>
      </c>
      <c r="F10" s="8">
        <f t="shared" si="3"/>
        <v>54.417243777922032</v>
      </c>
      <c r="G10" s="8">
        <f t="shared" si="4"/>
        <v>51.868199299001041</v>
      </c>
      <c r="H10" s="8">
        <f t="shared" si="5"/>
        <v>53.779982658191784</v>
      </c>
      <c r="I10" s="8">
        <f t="shared" si="6"/>
        <v>52.505460418731289</v>
      </c>
      <c r="J10" s="8">
        <f t="shared" si="7"/>
        <v>55.7</v>
      </c>
      <c r="K10" s="8" t="s">
        <v>122</v>
      </c>
      <c r="L10" s="110"/>
      <c r="M10" s="153" t="s">
        <v>125</v>
      </c>
      <c r="N10" s="153">
        <f>N3*2</f>
        <v>1.2745222394604938</v>
      </c>
      <c r="O10" s="153">
        <f>N10*-1</f>
        <v>-1.2745222394604938</v>
      </c>
    </row>
    <row r="11" spans="1:15" x14ac:dyDescent="0.3">
      <c r="A11" s="113">
        <v>1879</v>
      </c>
      <c r="B11" s="8">
        <v>52.887</v>
      </c>
      <c r="C11" s="8">
        <f t="shared" si="0"/>
        <v>53.142721538461537</v>
      </c>
      <c r="D11" s="8">
        <f t="shared" si="1"/>
        <v>55.054504897652279</v>
      </c>
      <c r="E11" s="8">
        <f t="shared" si="2"/>
        <v>51.230938179270794</v>
      </c>
      <c r="F11" s="8">
        <f t="shared" si="3"/>
        <v>54.417243777922032</v>
      </c>
      <c r="G11" s="8">
        <f t="shared" si="4"/>
        <v>51.868199299001041</v>
      </c>
      <c r="H11" s="8">
        <f t="shared" si="5"/>
        <v>53.779982658191784</v>
      </c>
      <c r="I11" s="8">
        <f t="shared" si="6"/>
        <v>52.505460418731289</v>
      </c>
      <c r="J11" s="8">
        <f t="shared" si="7"/>
        <v>55.7</v>
      </c>
      <c r="K11" s="8" t="s">
        <v>122</v>
      </c>
      <c r="L11" s="110"/>
      <c r="M11" s="153" t="s">
        <v>126</v>
      </c>
      <c r="N11" s="153">
        <f>N3*3</f>
        <v>1.9117833591907407</v>
      </c>
      <c r="O11" s="153">
        <f>N11*-1</f>
        <v>-1.9117833591907407</v>
      </c>
    </row>
    <row r="12" spans="1:15" x14ac:dyDescent="0.3">
      <c r="A12" s="113">
        <v>1880</v>
      </c>
      <c r="B12" s="8">
        <v>53.26</v>
      </c>
      <c r="C12" s="8">
        <f t="shared" si="0"/>
        <v>53.142721538461537</v>
      </c>
      <c r="D12" s="8">
        <f t="shared" si="1"/>
        <v>55.054504897652279</v>
      </c>
      <c r="E12" s="8">
        <f t="shared" si="2"/>
        <v>51.230938179270794</v>
      </c>
      <c r="F12" s="8">
        <f t="shared" si="3"/>
        <v>54.417243777922032</v>
      </c>
      <c r="G12" s="8">
        <f t="shared" si="4"/>
        <v>51.868199299001041</v>
      </c>
      <c r="H12" s="8">
        <f t="shared" si="5"/>
        <v>53.779982658191784</v>
      </c>
      <c r="I12" s="8">
        <f t="shared" si="6"/>
        <v>52.505460418731289</v>
      </c>
      <c r="J12" s="8">
        <f t="shared" si="7"/>
        <v>55.7</v>
      </c>
      <c r="K12" s="8" t="s">
        <v>122</v>
      </c>
      <c r="L12" s="110"/>
      <c r="M12" s="153"/>
      <c r="N12" s="153"/>
      <c r="O12" s="153"/>
    </row>
    <row r="13" spans="1:15" x14ac:dyDescent="0.3">
      <c r="A13" s="113">
        <v>1883</v>
      </c>
      <c r="B13" s="8">
        <v>52.854999999999997</v>
      </c>
      <c r="C13" s="8">
        <f t="shared" si="0"/>
        <v>53.142721538461537</v>
      </c>
      <c r="D13" s="8">
        <f t="shared" si="1"/>
        <v>55.054504897652279</v>
      </c>
      <c r="E13" s="8">
        <f t="shared" si="2"/>
        <v>51.230938179270794</v>
      </c>
      <c r="F13" s="8">
        <f t="shared" si="3"/>
        <v>54.417243777922032</v>
      </c>
      <c r="G13" s="8">
        <f t="shared" si="4"/>
        <v>51.868199299001041</v>
      </c>
      <c r="H13" s="8">
        <f t="shared" si="5"/>
        <v>53.779982658191784</v>
      </c>
      <c r="I13" s="8">
        <f t="shared" si="6"/>
        <v>52.505460418731289</v>
      </c>
      <c r="J13" s="8">
        <f t="shared" si="7"/>
        <v>55.7</v>
      </c>
      <c r="K13" s="8" t="s">
        <v>122</v>
      </c>
      <c r="L13" s="110"/>
      <c r="M13" s="153"/>
      <c r="N13" s="153"/>
      <c r="O13" s="153"/>
    </row>
    <row r="14" spans="1:15" x14ac:dyDescent="0.3">
      <c r="A14" s="113">
        <v>1886</v>
      </c>
      <c r="B14" s="8">
        <v>53.085000000000001</v>
      </c>
      <c r="C14" s="8">
        <f t="shared" si="0"/>
        <v>53.142721538461537</v>
      </c>
      <c r="D14" s="8">
        <f t="shared" si="1"/>
        <v>55.054504897652279</v>
      </c>
      <c r="E14" s="8">
        <f t="shared" si="2"/>
        <v>51.230938179270794</v>
      </c>
      <c r="F14" s="8">
        <f t="shared" si="3"/>
        <v>54.417243777922032</v>
      </c>
      <c r="G14" s="8">
        <f t="shared" si="4"/>
        <v>51.868199299001041</v>
      </c>
      <c r="H14" s="8">
        <f t="shared" si="5"/>
        <v>53.779982658191784</v>
      </c>
      <c r="I14" s="8">
        <f t="shared" si="6"/>
        <v>52.505460418731289</v>
      </c>
      <c r="J14" s="8">
        <f t="shared" si="7"/>
        <v>55.7</v>
      </c>
      <c r="K14" s="8" t="s">
        <v>122</v>
      </c>
      <c r="L14" s="110"/>
      <c r="M14" s="153"/>
      <c r="N14" s="153"/>
      <c r="O14" s="153"/>
    </row>
    <row r="15" spans="1:15" x14ac:dyDescent="0.3">
      <c r="A15" s="113">
        <v>1889</v>
      </c>
      <c r="B15" s="8">
        <v>53.155000000000001</v>
      </c>
      <c r="C15" s="8">
        <f t="shared" si="0"/>
        <v>53.142721538461537</v>
      </c>
      <c r="D15" s="8">
        <f t="shared" si="1"/>
        <v>55.054504897652279</v>
      </c>
      <c r="E15" s="8">
        <f t="shared" si="2"/>
        <v>51.230938179270794</v>
      </c>
      <c r="F15" s="8">
        <f t="shared" si="3"/>
        <v>54.417243777922032</v>
      </c>
      <c r="G15" s="8">
        <f t="shared" si="4"/>
        <v>51.868199299001041</v>
      </c>
      <c r="H15" s="8">
        <f t="shared" si="5"/>
        <v>53.779982658191784</v>
      </c>
      <c r="I15" s="8">
        <f t="shared" si="6"/>
        <v>52.505460418731289</v>
      </c>
      <c r="J15" s="8">
        <f t="shared" si="7"/>
        <v>55.7</v>
      </c>
      <c r="K15" s="8" t="s">
        <v>122</v>
      </c>
      <c r="L15" s="110"/>
      <c r="M15" s="153" t="s">
        <v>127</v>
      </c>
      <c r="N15" s="153">
        <f>N18+N11</f>
        <v>55.054504897652279</v>
      </c>
      <c r="O15" s="153"/>
    </row>
    <row r="16" spans="1:15" x14ac:dyDescent="0.3">
      <c r="A16" s="113">
        <v>1891</v>
      </c>
      <c r="B16" s="8">
        <v>53.033000000000001</v>
      </c>
      <c r="C16" s="8">
        <f t="shared" si="0"/>
        <v>53.142721538461537</v>
      </c>
      <c r="D16" s="8">
        <f t="shared" si="1"/>
        <v>55.054504897652279</v>
      </c>
      <c r="E16" s="8">
        <f t="shared" si="2"/>
        <v>51.230938179270794</v>
      </c>
      <c r="F16" s="8">
        <f t="shared" si="3"/>
        <v>54.417243777922032</v>
      </c>
      <c r="G16" s="8">
        <f t="shared" si="4"/>
        <v>51.868199299001041</v>
      </c>
      <c r="H16" s="8">
        <f t="shared" si="5"/>
        <v>53.779982658191784</v>
      </c>
      <c r="I16" s="8">
        <f t="shared" si="6"/>
        <v>52.505460418731289</v>
      </c>
      <c r="J16" s="8">
        <f t="shared" si="7"/>
        <v>55.7</v>
      </c>
      <c r="K16" s="8" t="s">
        <v>122</v>
      </c>
      <c r="L16" s="110"/>
      <c r="M16" s="153" t="s">
        <v>128</v>
      </c>
      <c r="N16" s="153">
        <f>N18+N10</f>
        <v>54.417243777922032</v>
      </c>
      <c r="O16" s="153"/>
    </row>
    <row r="17" spans="1:15" x14ac:dyDescent="0.3">
      <c r="A17" s="113">
        <v>1898</v>
      </c>
      <c r="B17" s="8">
        <v>53.34</v>
      </c>
      <c r="C17" s="8">
        <f t="shared" si="0"/>
        <v>53.142721538461537</v>
      </c>
      <c r="D17" s="8">
        <f t="shared" si="1"/>
        <v>55.054504897652279</v>
      </c>
      <c r="E17" s="8">
        <f t="shared" si="2"/>
        <v>51.230938179270794</v>
      </c>
      <c r="F17" s="8">
        <f t="shared" si="3"/>
        <v>54.417243777922032</v>
      </c>
      <c r="G17" s="8">
        <f t="shared" si="4"/>
        <v>51.868199299001041</v>
      </c>
      <c r="H17" s="8">
        <f t="shared" si="5"/>
        <v>53.779982658191784</v>
      </c>
      <c r="I17" s="8">
        <f t="shared" si="6"/>
        <v>52.505460418731289</v>
      </c>
      <c r="J17" s="8">
        <f t="shared" si="7"/>
        <v>55.7</v>
      </c>
      <c r="K17" s="8" t="s">
        <v>122</v>
      </c>
      <c r="L17" s="110"/>
      <c r="M17" s="153" t="s">
        <v>129</v>
      </c>
      <c r="N17" s="153">
        <f>N18+N9</f>
        <v>53.779982658191784</v>
      </c>
      <c r="O17" s="153"/>
    </row>
    <row r="18" spans="1:15" x14ac:dyDescent="0.3">
      <c r="A18" s="113">
        <v>1899</v>
      </c>
      <c r="B18" s="8">
        <v>52.902000000000001</v>
      </c>
      <c r="C18" s="8">
        <f t="shared" si="0"/>
        <v>53.142721538461537</v>
      </c>
      <c r="D18" s="8">
        <f t="shared" si="1"/>
        <v>55.054504897652279</v>
      </c>
      <c r="E18" s="8">
        <f t="shared" si="2"/>
        <v>51.230938179270794</v>
      </c>
      <c r="F18" s="8">
        <f t="shared" si="3"/>
        <v>54.417243777922032</v>
      </c>
      <c r="G18" s="8">
        <f t="shared" si="4"/>
        <v>51.868199299001041</v>
      </c>
      <c r="H18" s="8">
        <f t="shared" si="5"/>
        <v>53.779982658191784</v>
      </c>
      <c r="I18" s="8">
        <f t="shared" si="6"/>
        <v>52.505460418731289</v>
      </c>
      <c r="J18" s="8">
        <f t="shared" si="7"/>
        <v>55.7</v>
      </c>
      <c r="K18" s="8" t="s">
        <v>122</v>
      </c>
      <c r="L18" s="110"/>
      <c r="M18" s="153" t="s">
        <v>2</v>
      </c>
      <c r="N18" s="153">
        <f>N2</f>
        <v>53.142721538461537</v>
      </c>
      <c r="O18" s="153"/>
    </row>
    <row r="19" spans="1:15" x14ac:dyDescent="0.3">
      <c r="A19" s="113">
        <v>1907</v>
      </c>
      <c r="B19" s="8">
        <v>53.066000000000003</v>
      </c>
      <c r="C19" s="8">
        <f t="shared" si="0"/>
        <v>53.142721538461537</v>
      </c>
      <c r="D19" s="8">
        <f t="shared" si="1"/>
        <v>55.054504897652279</v>
      </c>
      <c r="E19" s="8">
        <f t="shared" si="2"/>
        <v>51.230938179270794</v>
      </c>
      <c r="F19" s="8">
        <f t="shared" si="3"/>
        <v>54.417243777922032</v>
      </c>
      <c r="G19" s="8">
        <f t="shared" si="4"/>
        <v>51.868199299001041</v>
      </c>
      <c r="H19" s="8">
        <f t="shared" si="5"/>
        <v>53.779982658191784</v>
      </c>
      <c r="I19" s="8">
        <f t="shared" si="6"/>
        <v>52.505460418731289</v>
      </c>
      <c r="J19" s="8">
        <f t="shared" si="7"/>
        <v>55.7</v>
      </c>
      <c r="K19" s="8" t="s">
        <v>122</v>
      </c>
      <c r="L19" s="110"/>
      <c r="M19" s="153" t="s">
        <v>130</v>
      </c>
      <c r="N19" s="153">
        <f>N18+O9</f>
        <v>52.505460418731289</v>
      </c>
      <c r="O19" s="153"/>
    </row>
    <row r="20" spans="1:15" x14ac:dyDescent="0.3">
      <c r="A20" s="113">
        <v>1914</v>
      </c>
      <c r="B20" s="8">
        <v>53.396999999999998</v>
      </c>
      <c r="C20" s="8">
        <f t="shared" si="0"/>
        <v>53.142721538461537</v>
      </c>
      <c r="D20" s="8">
        <f t="shared" si="1"/>
        <v>55.054504897652279</v>
      </c>
      <c r="E20" s="8">
        <f t="shared" si="2"/>
        <v>51.230938179270794</v>
      </c>
      <c r="F20" s="8">
        <f t="shared" si="3"/>
        <v>54.417243777922032</v>
      </c>
      <c r="G20" s="8">
        <f t="shared" si="4"/>
        <v>51.868199299001041</v>
      </c>
      <c r="H20" s="8">
        <f t="shared" si="5"/>
        <v>53.779982658191784</v>
      </c>
      <c r="I20" s="8">
        <f t="shared" si="6"/>
        <v>52.505460418731289</v>
      </c>
      <c r="J20" s="8">
        <f t="shared" si="7"/>
        <v>55.7</v>
      </c>
      <c r="K20" s="8" t="s">
        <v>122</v>
      </c>
      <c r="L20" s="110"/>
      <c r="M20" s="153" t="s">
        <v>131</v>
      </c>
      <c r="N20" s="153">
        <f>N18+O10</f>
        <v>51.868199299001041</v>
      </c>
      <c r="O20" s="153"/>
    </row>
    <row r="21" spans="1:15" x14ac:dyDescent="0.3">
      <c r="A21" s="113">
        <v>1921</v>
      </c>
      <c r="B21" s="8">
        <v>53.262999999999998</v>
      </c>
      <c r="C21" s="8">
        <f t="shared" si="0"/>
        <v>53.142721538461537</v>
      </c>
      <c r="D21" s="8">
        <f t="shared" si="1"/>
        <v>55.054504897652279</v>
      </c>
      <c r="E21" s="8">
        <f t="shared" si="2"/>
        <v>51.230938179270794</v>
      </c>
      <c r="F21" s="8">
        <f t="shared" si="3"/>
        <v>54.417243777922032</v>
      </c>
      <c r="G21" s="8">
        <f t="shared" si="4"/>
        <v>51.868199299001041</v>
      </c>
      <c r="H21" s="8">
        <f t="shared" si="5"/>
        <v>53.779982658191784</v>
      </c>
      <c r="I21" s="8">
        <f t="shared" si="6"/>
        <v>52.505460418731289</v>
      </c>
      <c r="J21" s="8">
        <f t="shared" si="7"/>
        <v>55.7</v>
      </c>
      <c r="K21" s="8" t="s">
        <v>122</v>
      </c>
      <c r="L21" s="110"/>
      <c r="M21" s="153" t="s">
        <v>132</v>
      </c>
      <c r="N21" s="153">
        <f>N18+O11</f>
        <v>51.230938179270794</v>
      </c>
      <c r="O21" s="153"/>
    </row>
    <row r="22" spans="1:15" x14ac:dyDescent="0.3">
      <c r="A22" s="113">
        <v>1925</v>
      </c>
      <c r="B22" s="8">
        <v>53.305</v>
      </c>
      <c r="C22" s="8">
        <f t="shared" si="0"/>
        <v>53.142721538461537</v>
      </c>
      <c r="D22" s="8">
        <f t="shared" si="1"/>
        <v>55.054504897652279</v>
      </c>
      <c r="E22" s="8">
        <f t="shared" si="2"/>
        <v>51.230938179270794</v>
      </c>
      <c r="F22" s="8">
        <f t="shared" si="3"/>
        <v>54.417243777922032</v>
      </c>
      <c r="G22" s="8">
        <f t="shared" si="4"/>
        <v>51.868199299001041</v>
      </c>
      <c r="H22" s="8">
        <f t="shared" si="5"/>
        <v>53.779982658191784</v>
      </c>
      <c r="I22" s="8">
        <f t="shared" si="6"/>
        <v>52.505460418731289</v>
      </c>
      <c r="J22" s="8">
        <f t="shared" si="7"/>
        <v>55.7</v>
      </c>
      <c r="K22" s="8" t="s">
        <v>122</v>
      </c>
      <c r="L22" s="110"/>
      <c r="M22" s="153"/>
      <c r="N22" s="153"/>
      <c r="O22" s="153"/>
    </row>
    <row r="23" spans="1:15" x14ac:dyDescent="0.3">
      <c r="A23" s="113">
        <v>1929</v>
      </c>
      <c r="B23" s="8">
        <v>52.765999999999998</v>
      </c>
      <c r="C23" s="8">
        <f t="shared" si="0"/>
        <v>53.142721538461537</v>
      </c>
      <c r="D23" s="8">
        <f t="shared" si="1"/>
        <v>55.054504897652279</v>
      </c>
      <c r="E23" s="8">
        <f t="shared" si="2"/>
        <v>51.230938179270794</v>
      </c>
      <c r="F23" s="8">
        <f t="shared" si="3"/>
        <v>54.417243777922032</v>
      </c>
      <c r="G23" s="8">
        <f t="shared" si="4"/>
        <v>51.868199299001041</v>
      </c>
      <c r="H23" s="8">
        <f t="shared" si="5"/>
        <v>53.779982658191784</v>
      </c>
      <c r="I23" s="8">
        <f t="shared" si="6"/>
        <v>52.505460418731289</v>
      </c>
      <c r="J23" s="8">
        <f t="shared" si="7"/>
        <v>55.7</v>
      </c>
      <c r="K23" s="8" t="s">
        <v>122</v>
      </c>
      <c r="L23" s="110"/>
      <c r="M23" s="153"/>
      <c r="N23" s="153"/>
      <c r="O23" s="153"/>
    </row>
    <row r="24" spans="1:15" x14ac:dyDescent="0.3">
      <c r="A24" s="113">
        <v>1940</v>
      </c>
      <c r="B24" s="8">
        <v>53.033000000000001</v>
      </c>
      <c r="C24" s="8">
        <f t="shared" si="0"/>
        <v>53.142721538461537</v>
      </c>
      <c r="D24" s="8">
        <f t="shared" si="1"/>
        <v>55.054504897652279</v>
      </c>
      <c r="E24" s="8">
        <f t="shared" si="2"/>
        <v>51.230938179270794</v>
      </c>
      <c r="F24" s="8">
        <f t="shared" si="3"/>
        <v>54.417243777922032</v>
      </c>
      <c r="G24" s="8">
        <f t="shared" si="4"/>
        <v>51.868199299001041</v>
      </c>
      <c r="H24" s="8">
        <f t="shared" si="5"/>
        <v>53.779982658191784</v>
      </c>
      <c r="I24" s="8">
        <f t="shared" si="6"/>
        <v>52.505460418731289</v>
      </c>
      <c r="J24" s="8">
        <f t="shared" si="7"/>
        <v>55.7</v>
      </c>
      <c r="K24" s="8" t="s">
        <v>122</v>
      </c>
      <c r="L24" s="110"/>
      <c r="M24" s="153"/>
      <c r="N24" s="153"/>
      <c r="O24" s="153"/>
    </row>
    <row r="25" spans="1:15" x14ac:dyDescent="0.3">
      <c r="A25" s="113">
        <v>1942</v>
      </c>
      <c r="B25" s="8">
        <v>53.247</v>
      </c>
      <c r="C25" s="8">
        <f t="shared" si="0"/>
        <v>53.142721538461537</v>
      </c>
      <c r="D25" s="8">
        <f t="shared" si="1"/>
        <v>55.054504897652279</v>
      </c>
      <c r="E25" s="8">
        <f t="shared" si="2"/>
        <v>51.230938179270794</v>
      </c>
      <c r="F25" s="8">
        <f t="shared" si="3"/>
        <v>54.417243777922032</v>
      </c>
      <c r="G25" s="8">
        <f t="shared" si="4"/>
        <v>51.868199299001041</v>
      </c>
      <c r="H25" s="8">
        <f t="shared" si="5"/>
        <v>53.779982658191784</v>
      </c>
      <c r="I25" s="8">
        <f t="shared" si="6"/>
        <v>52.505460418731289</v>
      </c>
      <c r="J25" s="8">
        <f t="shared" si="7"/>
        <v>55.7</v>
      </c>
      <c r="K25" s="8" t="s">
        <v>122</v>
      </c>
      <c r="L25" s="110"/>
      <c r="M25" s="153" t="s">
        <v>133</v>
      </c>
      <c r="N25" s="153">
        <f>COUNTIF(K:K,$L$1)</f>
        <v>0</v>
      </c>
      <c r="O25" s="153"/>
    </row>
    <row r="26" spans="1:15" x14ac:dyDescent="0.3">
      <c r="A26" s="113">
        <v>1947</v>
      </c>
      <c r="B26" s="8">
        <v>53.110999999999997</v>
      </c>
      <c r="C26" s="8">
        <f t="shared" si="0"/>
        <v>53.142721538461537</v>
      </c>
      <c r="D26" s="8">
        <f t="shared" si="1"/>
        <v>55.054504897652279</v>
      </c>
      <c r="E26" s="8">
        <f t="shared" si="2"/>
        <v>51.230938179270794</v>
      </c>
      <c r="F26" s="8">
        <f t="shared" si="3"/>
        <v>54.417243777922032</v>
      </c>
      <c r="G26" s="8">
        <f t="shared" si="4"/>
        <v>51.868199299001041</v>
      </c>
      <c r="H26" s="8">
        <f t="shared" si="5"/>
        <v>53.779982658191784</v>
      </c>
      <c r="I26" s="8">
        <f t="shared" si="6"/>
        <v>52.505460418731289</v>
      </c>
      <c r="J26" s="8">
        <f t="shared" si="7"/>
        <v>55.7</v>
      </c>
      <c r="K26" s="8" t="s">
        <v>122</v>
      </c>
      <c r="L26" s="110"/>
      <c r="M26" s="153" t="s">
        <v>134</v>
      </c>
      <c r="N26" s="153">
        <v>55.7</v>
      </c>
      <c r="O26" s="153" t="s">
        <v>73</v>
      </c>
    </row>
    <row r="27" spans="1:15" x14ac:dyDescent="0.3">
      <c r="A27" s="113">
        <v>1959</v>
      </c>
      <c r="B27" s="8">
        <v>53.168999999999997</v>
      </c>
      <c r="C27" s="8">
        <f t="shared" si="0"/>
        <v>53.142721538461537</v>
      </c>
      <c r="D27" s="8">
        <f t="shared" si="1"/>
        <v>55.054504897652279</v>
      </c>
      <c r="E27" s="8">
        <f t="shared" si="2"/>
        <v>51.230938179270794</v>
      </c>
      <c r="F27" s="8">
        <f t="shared" si="3"/>
        <v>54.417243777922032</v>
      </c>
      <c r="G27" s="8">
        <f t="shared" si="4"/>
        <v>51.868199299001041</v>
      </c>
      <c r="H27" s="8">
        <f t="shared" si="5"/>
        <v>53.779982658191784</v>
      </c>
      <c r="I27" s="8">
        <f t="shared" si="6"/>
        <v>52.505460418731289</v>
      </c>
      <c r="J27" s="8">
        <f t="shared" si="7"/>
        <v>55.7</v>
      </c>
      <c r="K27" s="8" t="s">
        <v>122</v>
      </c>
      <c r="L27" s="110"/>
      <c r="M27" s="153"/>
      <c r="N27" s="153"/>
      <c r="O27" s="153"/>
    </row>
    <row r="28" spans="1:15" x14ac:dyDescent="0.3">
      <c r="A28" s="113">
        <v>1961</v>
      </c>
      <c r="B28" s="8">
        <v>52.795000000000002</v>
      </c>
      <c r="C28" s="8">
        <f t="shared" si="0"/>
        <v>53.142721538461537</v>
      </c>
      <c r="D28" s="8">
        <f t="shared" si="1"/>
        <v>55.054504897652279</v>
      </c>
      <c r="E28" s="8">
        <f t="shared" si="2"/>
        <v>51.230938179270794</v>
      </c>
      <c r="F28" s="8">
        <f t="shared" si="3"/>
        <v>54.417243777922032</v>
      </c>
      <c r="G28" s="8">
        <f t="shared" si="4"/>
        <v>51.868199299001041</v>
      </c>
      <c r="H28" s="8">
        <f t="shared" si="5"/>
        <v>53.779982658191784</v>
      </c>
      <c r="I28" s="8">
        <f t="shared" si="6"/>
        <v>52.505460418731289</v>
      </c>
      <c r="J28" s="8">
        <f t="shared" si="7"/>
        <v>55.7</v>
      </c>
      <c r="K28" s="8" t="s">
        <v>122</v>
      </c>
      <c r="L28" s="110"/>
    </row>
    <row r="29" spans="1:15" x14ac:dyDescent="0.3">
      <c r="A29" s="113">
        <v>1969</v>
      </c>
      <c r="B29" s="8">
        <v>52.887</v>
      </c>
      <c r="C29" s="8">
        <f t="shared" si="0"/>
        <v>53.142721538461537</v>
      </c>
      <c r="D29" s="8">
        <f t="shared" si="1"/>
        <v>55.054504897652279</v>
      </c>
      <c r="E29" s="8">
        <f t="shared" si="2"/>
        <v>51.230938179270794</v>
      </c>
      <c r="F29" s="8">
        <f t="shared" si="3"/>
        <v>54.417243777922032</v>
      </c>
      <c r="G29" s="8">
        <f t="shared" si="4"/>
        <v>51.868199299001041</v>
      </c>
      <c r="H29" s="8">
        <f t="shared" si="5"/>
        <v>53.779982658191784</v>
      </c>
      <c r="I29" s="8">
        <f t="shared" si="6"/>
        <v>52.505460418731289</v>
      </c>
      <c r="J29" s="8">
        <f t="shared" si="7"/>
        <v>55.7</v>
      </c>
      <c r="K29" s="8" t="s">
        <v>122</v>
      </c>
      <c r="L29" s="110"/>
    </row>
    <row r="30" spans="1:15" x14ac:dyDescent="0.3">
      <c r="A30" s="113">
        <v>1970</v>
      </c>
      <c r="B30" s="8">
        <v>53.088000000000001</v>
      </c>
      <c r="C30" s="8">
        <f t="shared" si="0"/>
        <v>53.142721538461537</v>
      </c>
      <c r="D30" s="8">
        <f t="shared" si="1"/>
        <v>55.054504897652279</v>
      </c>
      <c r="E30" s="8">
        <f t="shared" si="2"/>
        <v>51.230938179270794</v>
      </c>
      <c r="F30" s="8">
        <f t="shared" si="3"/>
        <v>54.417243777922032</v>
      </c>
      <c r="G30" s="8">
        <f t="shared" si="4"/>
        <v>51.868199299001041</v>
      </c>
      <c r="H30" s="8">
        <f t="shared" si="5"/>
        <v>53.779982658191784</v>
      </c>
      <c r="I30" s="8">
        <f t="shared" si="6"/>
        <v>52.505460418731289</v>
      </c>
      <c r="J30" s="8">
        <f t="shared" si="7"/>
        <v>55.7</v>
      </c>
      <c r="K30" s="8" t="s">
        <v>122</v>
      </c>
      <c r="L30" s="110"/>
    </row>
    <row r="31" spans="1:15" x14ac:dyDescent="0.3">
      <c r="A31" s="113">
        <v>1975</v>
      </c>
      <c r="B31" s="8">
        <v>53.191000000000003</v>
      </c>
      <c r="C31" s="8">
        <f t="shared" si="0"/>
        <v>53.142721538461537</v>
      </c>
      <c r="D31" s="8">
        <f t="shared" si="1"/>
        <v>55.054504897652279</v>
      </c>
      <c r="E31" s="8">
        <f t="shared" si="2"/>
        <v>51.230938179270794</v>
      </c>
      <c r="F31" s="8">
        <f t="shared" si="3"/>
        <v>54.417243777922032</v>
      </c>
      <c r="G31" s="8">
        <f t="shared" si="4"/>
        <v>51.868199299001041</v>
      </c>
      <c r="H31" s="8">
        <f t="shared" si="5"/>
        <v>53.779982658191784</v>
      </c>
      <c r="I31" s="8">
        <f t="shared" si="6"/>
        <v>52.505460418731289</v>
      </c>
      <c r="J31" s="8">
        <f t="shared" si="7"/>
        <v>55.7</v>
      </c>
      <c r="K31" s="8" t="s">
        <v>122</v>
      </c>
      <c r="L31" s="110"/>
    </row>
    <row r="32" spans="1:15" x14ac:dyDescent="0.3">
      <c r="A32" s="113">
        <v>1977</v>
      </c>
      <c r="B32" s="8">
        <v>53.064</v>
      </c>
      <c r="C32" s="8">
        <f t="shared" si="0"/>
        <v>53.142721538461537</v>
      </c>
      <c r="D32" s="8">
        <f t="shared" si="1"/>
        <v>55.054504897652279</v>
      </c>
      <c r="E32" s="8">
        <f t="shared" si="2"/>
        <v>51.230938179270794</v>
      </c>
      <c r="F32" s="8">
        <f t="shared" si="3"/>
        <v>54.417243777922032</v>
      </c>
      <c r="G32" s="8">
        <f t="shared" si="4"/>
        <v>51.868199299001041</v>
      </c>
      <c r="H32" s="8">
        <f t="shared" si="5"/>
        <v>53.779982658191784</v>
      </c>
      <c r="I32" s="8">
        <f t="shared" si="6"/>
        <v>52.505460418731289</v>
      </c>
      <c r="J32" s="8">
        <f t="shared" si="7"/>
        <v>55.7</v>
      </c>
      <c r="K32" s="8" t="s">
        <v>122</v>
      </c>
      <c r="L32" s="110"/>
    </row>
    <row r="33" spans="1:12" x14ac:dyDescent="0.3">
      <c r="A33" s="113">
        <v>1981</v>
      </c>
      <c r="B33" s="8">
        <v>53.177</v>
      </c>
      <c r="C33" s="8">
        <f t="shared" si="0"/>
        <v>53.142721538461537</v>
      </c>
      <c r="D33" s="8">
        <f t="shared" si="1"/>
        <v>55.054504897652279</v>
      </c>
      <c r="E33" s="8">
        <f t="shared" si="2"/>
        <v>51.230938179270794</v>
      </c>
      <c r="F33" s="8">
        <f t="shared" si="3"/>
        <v>54.417243777922032</v>
      </c>
      <c r="G33" s="8">
        <f t="shared" si="4"/>
        <v>51.868199299001041</v>
      </c>
      <c r="H33" s="8">
        <f t="shared" si="5"/>
        <v>53.779982658191784</v>
      </c>
      <c r="I33" s="8">
        <f t="shared" si="6"/>
        <v>52.505460418731289</v>
      </c>
      <c r="J33" s="8">
        <f t="shared" si="7"/>
        <v>55.7</v>
      </c>
      <c r="K33" s="8" t="s">
        <v>122</v>
      </c>
      <c r="L33" s="110"/>
    </row>
    <row r="34" spans="1:12" x14ac:dyDescent="0.3">
      <c r="A34" s="113">
        <v>1982</v>
      </c>
      <c r="B34" s="8">
        <v>52.743000000000002</v>
      </c>
      <c r="C34" s="8">
        <f t="shared" si="0"/>
        <v>53.142721538461537</v>
      </c>
      <c r="D34" s="8">
        <f t="shared" si="1"/>
        <v>55.054504897652279</v>
      </c>
      <c r="E34" s="8">
        <f t="shared" si="2"/>
        <v>51.230938179270794</v>
      </c>
      <c r="F34" s="8">
        <f t="shared" si="3"/>
        <v>54.417243777922032</v>
      </c>
      <c r="G34" s="8">
        <f t="shared" si="4"/>
        <v>51.868199299001041</v>
      </c>
      <c r="H34" s="8">
        <f t="shared" si="5"/>
        <v>53.779982658191784</v>
      </c>
      <c r="I34" s="8">
        <f t="shared" si="6"/>
        <v>52.505460418731289</v>
      </c>
      <c r="J34" s="8">
        <f t="shared" si="7"/>
        <v>55.7</v>
      </c>
      <c r="K34" s="8" t="s">
        <v>122</v>
      </c>
      <c r="L34" s="110"/>
    </row>
    <row r="35" spans="1:12" x14ac:dyDescent="0.3">
      <c r="A35" s="113">
        <v>1985</v>
      </c>
      <c r="B35" s="8">
        <v>52.728000000000002</v>
      </c>
      <c r="C35" s="8">
        <f t="shared" si="0"/>
        <v>53.142721538461537</v>
      </c>
      <c r="D35" s="8">
        <f t="shared" si="1"/>
        <v>55.054504897652279</v>
      </c>
      <c r="E35" s="8">
        <f t="shared" si="2"/>
        <v>51.230938179270794</v>
      </c>
      <c r="F35" s="8">
        <f t="shared" si="3"/>
        <v>54.417243777922032</v>
      </c>
      <c r="G35" s="8">
        <f t="shared" si="4"/>
        <v>51.868199299001041</v>
      </c>
      <c r="H35" s="8">
        <f t="shared" si="5"/>
        <v>53.779982658191784</v>
      </c>
      <c r="I35" s="8">
        <f t="shared" si="6"/>
        <v>52.505460418731289</v>
      </c>
      <c r="J35" s="8">
        <f t="shared" si="7"/>
        <v>55.7</v>
      </c>
      <c r="K35" s="8" t="s">
        <v>122</v>
      </c>
      <c r="L35" s="110"/>
    </row>
    <row r="36" spans="1:12" x14ac:dyDescent="0.3">
      <c r="A36" s="113">
        <v>1986</v>
      </c>
      <c r="B36" s="8">
        <v>53.081000000000003</v>
      </c>
      <c r="C36" s="8">
        <f t="shared" si="0"/>
        <v>53.142721538461537</v>
      </c>
      <c r="D36" s="8">
        <f t="shared" si="1"/>
        <v>55.054504897652279</v>
      </c>
      <c r="E36" s="8">
        <f t="shared" si="2"/>
        <v>51.230938179270794</v>
      </c>
      <c r="F36" s="8">
        <f t="shared" si="3"/>
        <v>54.417243777922032</v>
      </c>
      <c r="G36" s="8">
        <f t="shared" si="4"/>
        <v>51.868199299001041</v>
      </c>
      <c r="H36" s="8">
        <f t="shared" si="5"/>
        <v>53.779982658191784</v>
      </c>
      <c r="I36" s="8">
        <f t="shared" si="6"/>
        <v>52.505460418731289</v>
      </c>
      <c r="J36" s="8">
        <f t="shared" si="7"/>
        <v>55.7</v>
      </c>
      <c r="K36" s="8" t="s">
        <v>122</v>
      </c>
      <c r="L36" s="110"/>
    </row>
    <row r="37" spans="1:12" x14ac:dyDescent="0.3">
      <c r="A37" s="113">
        <v>1991</v>
      </c>
      <c r="B37" s="8">
        <v>52.798999999999999</v>
      </c>
      <c r="C37" s="8">
        <f t="shared" si="0"/>
        <v>53.142721538461537</v>
      </c>
      <c r="D37" s="8">
        <f t="shared" si="1"/>
        <v>55.054504897652279</v>
      </c>
      <c r="E37" s="8">
        <f t="shared" si="2"/>
        <v>51.230938179270794</v>
      </c>
      <c r="F37" s="8">
        <f t="shared" si="3"/>
        <v>54.417243777922032</v>
      </c>
      <c r="G37" s="8">
        <f t="shared" si="4"/>
        <v>51.868199299001041</v>
      </c>
      <c r="H37" s="8">
        <f t="shared" si="5"/>
        <v>53.779982658191784</v>
      </c>
      <c r="I37" s="8">
        <f t="shared" si="6"/>
        <v>52.505460418731289</v>
      </c>
      <c r="J37" s="8">
        <f t="shared" si="7"/>
        <v>55.7</v>
      </c>
      <c r="K37" s="8" t="s">
        <v>122</v>
      </c>
      <c r="L37" s="110"/>
    </row>
    <row r="38" spans="1:12" x14ac:dyDescent="0.3">
      <c r="A38" s="113">
        <v>1992</v>
      </c>
      <c r="B38" s="8">
        <v>53.100999999999999</v>
      </c>
      <c r="C38" s="8">
        <f t="shared" si="0"/>
        <v>53.142721538461537</v>
      </c>
      <c r="D38" s="8">
        <f t="shared" si="1"/>
        <v>55.054504897652279</v>
      </c>
      <c r="E38" s="8">
        <f t="shared" si="2"/>
        <v>51.230938179270794</v>
      </c>
      <c r="F38" s="8">
        <f t="shared" si="3"/>
        <v>54.417243777922032</v>
      </c>
      <c r="G38" s="8">
        <f t="shared" si="4"/>
        <v>51.868199299001041</v>
      </c>
      <c r="H38" s="8">
        <f t="shared" si="5"/>
        <v>53.779982658191784</v>
      </c>
      <c r="I38" s="8">
        <f t="shared" si="6"/>
        <v>52.505460418731289</v>
      </c>
      <c r="J38" s="8">
        <f t="shared" si="7"/>
        <v>55.7</v>
      </c>
      <c r="K38" s="8" t="s">
        <v>122</v>
      </c>
      <c r="L38" s="110"/>
    </row>
    <row r="39" spans="1:12" x14ac:dyDescent="0.3">
      <c r="A39" s="113">
        <v>1993</v>
      </c>
      <c r="B39" s="8">
        <v>52.930999999999997</v>
      </c>
      <c r="C39" s="8">
        <f t="shared" si="0"/>
        <v>53.142721538461537</v>
      </c>
      <c r="D39" s="8">
        <f t="shared" si="1"/>
        <v>55.054504897652279</v>
      </c>
      <c r="E39" s="8">
        <f t="shared" si="2"/>
        <v>51.230938179270794</v>
      </c>
      <c r="F39" s="8">
        <f t="shared" si="3"/>
        <v>54.417243777922032</v>
      </c>
      <c r="G39" s="8">
        <f t="shared" si="4"/>
        <v>51.868199299001041</v>
      </c>
      <c r="H39" s="8">
        <f t="shared" si="5"/>
        <v>53.779982658191784</v>
      </c>
      <c r="I39" s="8">
        <f t="shared" si="6"/>
        <v>52.505460418731289</v>
      </c>
      <c r="J39" s="8">
        <f t="shared" si="7"/>
        <v>55.7</v>
      </c>
      <c r="K39" s="8" t="s">
        <v>122</v>
      </c>
      <c r="L39" s="110"/>
    </row>
    <row r="40" spans="1:12" x14ac:dyDescent="0.3">
      <c r="A40" s="113">
        <v>1995</v>
      </c>
      <c r="B40" s="8">
        <v>52.92</v>
      </c>
      <c r="C40" s="8">
        <f t="shared" si="0"/>
        <v>53.142721538461537</v>
      </c>
      <c r="D40" s="8">
        <f t="shared" si="1"/>
        <v>55.054504897652279</v>
      </c>
      <c r="E40" s="8">
        <f t="shared" si="2"/>
        <v>51.230938179270794</v>
      </c>
      <c r="F40" s="8">
        <f t="shared" si="3"/>
        <v>54.417243777922032</v>
      </c>
      <c r="G40" s="8">
        <f t="shared" si="4"/>
        <v>51.868199299001041</v>
      </c>
      <c r="H40" s="8">
        <f t="shared" si="5"/>
        <v>53.779982658191784</v>
      </c>
      <c r="I40" s="8">
        <f t="shared" si="6"/>
        <v>52.505460418731289</v>
      </c>
      <c r="J40" s="8">
        <f t="shared" si="7"/>
        <v>55.7</v>
      </c>
      <c r="K40" s="8" t="s">
        <v>122</v>
      </c>
      <c r="L40" s="110"/>
    </row>
    <row r="41" spans="1:12" x14ac:dyDescent="0.3">
      <c r="A41" s="113">
        <v>1996</v>
      </c>
      <c r="B41" s="8">
        <v>53.198</v>
      </c>
      <c r="C41" s="8">
        <f t="shared" si="0"/>
        <v>53.142721538461537</v>
      </c>
      <c r="D41" s="8">
        <f t="shared" si="1"/>
        <v>55.054504897652279</v>
      </c>
      <c r="E41" s="8">
        <f t="shared" si="2"/>
        <v>51.230938179270794</v>
      </c>
      <c r="F41" s="8">
        <f t="shared" si="3"/>
        <v>54.417243777922032</v>
      </c>
      <c r="G41" s="8">
        <f t="shared" si="4"/>
        <v>51.868199299001041</v>
      </c>
      <c r="H41" s="8">
        <f t="shared" si="5"/>
        <v>53.779982658191784</v>
      </c>
      <c r="I41" s="8">
        <f t="shared" si="6"/>
        <v>52.505460418731289</v>
      </c>
      <c r="J41" s="8">
        <f t="shared" si="7"/>
        <v>55.7</v>
      </c>
      <c r="K41" s="8" t="s">
        <v>122</v>
      </c>
      <c r="L41" s="110"/>
    </row>
    <row r="42" spans="1:12" x14ac:dyDescent="0.3">
      <c r="A42" s="113">
        <v>2008</v>
      </c>
      <c r="B42" s="8">
        <v>53.197000000000003</v>
      </c>
      <c r="C42" s="8">
        <f t="shared" si="0"/>
        <v>53.142721538461537</v>
      </c>
      <c r="D42" s="8">
        <f t="shared" si="1"/>
        <v>55.054504897652279</v>
      </c>
      <c r="E42" s="8">
        <f t="shared" si="2"/>
        <v>51.230938179270794</v>
      </c>
      <c r="F42" s="8">
        <f t="shared" si="3"/>
        <v>54.417243777922032</v>
      </c>
      <c r="G42" s="8">
        <f t="shared" si="4"/>
        <v>51.868199299001041</v>
      </c>
      <c r="H42" s="8">
        <f t="shared" si="5"/>
        <v>53.779982658191784</v>
      </c>
      <c r="I42" s="8">
        <f t="shared" si="6"/>
        <v>52.505460418731289</v>
      </c>
      <c r="J42" s="8">
        <f t="shared" si="7"/>
        <v>55.7</v>
      </c>
      <c r="K42" s="8" t="s">
        <v>122</v>
      </c>
      <c r="L42" s="110"/>
    </row>
    <row r="43" spans="1:12" x14ac:dyDescent="0.3">
      <c r="A43" s="113">
        <v>2033</v>
      </c>
      <c r="B43" s="8">
        <v>53.313000000000002</v>
      </c>
      <c r="C43" s="8">
        <f t="shared" si="0"/>
        <v>53.142721538461537</v>
      </c>
      <c r="D43" s="8">
        <f t="shared" si="1"/>
        <v>55.054504897652279</v>
      </c>
      <c r="E43" s="8">
        <f t="shared" si="2"/>
        <v>51.230938179270794</v>
      </c>
      <c r="F43" s="8">
        <f t="shared" si="3"/>
        <v>54.417243777922032</v>
      </c>
      <c r="G43" s="8">
        <f t="shared" si="4"/>
        <v>51.868199299001041</v>
      </c>
      <c r="H43" s="8">
        <f t="shared" si="5"/>
        <v>53.779982658191784</v>
      </c>
      <c r="I43" s="8">
        <f t="shared" si="6"/>
        <v>52.505460418731289</v>
      </c>
      <c r="J43" s="8">
        <f t="shared" si="7"/>
        <v>55.7</v>
      </c>
      <c r="K43" s="8" t="s">
        <v>122</v>
      </c>
      <c r="L43" s="110"/>
    </row>
    <row r="44" spans="1:12" x14ac:dyDescent="0.3">
      <c r="A44" s="113">
        <v>2038</v>
      </c>
      <c r="B44" s="8">
        <v>52.756</v>
      </c>
      <c r="C44" s="8">
        <f t="shared" si="0"/>
        <v>53.142721538461537</v>
      </c>
      <c r="D44" s="8">
        <f t="shared" si="1"/>
        <v>55.054504897652279</v>
      </c>
      <c r="E44" s="8">
        <f t="shared" si="2"/>
        <v>51.230938179270794</v>
      </c>
      <c r="F44" s="8">
        <f t="shared" si="3"/>
        <v>54.417243777922032</v>
      </c>
      <c r="G44" s="8">
        <f t="shared" si="4"/>
        <v>51.868199299001041</v>
      </c>
      <c r="H44" s="8">
        <f t="shared" si="5"/>
        <v>53.779982658191784</v>
      </c>
      <c r="I44" s="8">
        <f t="shared" si="6"/>
        <v>52.505460418731289</v>
      </c>
      <c r="J44" s="8">
        <f t="shared" si="7"/>
        <v>55.7</v>
      </c>
      <c r="K44" s="8" t="s">
        <v>122</v>
      </c>
      <c r="L44" s="110"/>
    </row>
    <row r="45" spans="1:12" x14ac:dyDescent="0.3">
      <c r="A45" s="113">
        <v>2044</v>
      </c>
      <c r="B45" s="8">
        <v>53.064999999999998</v>
      </c>
      <c r="C45" s="8">
        <f t="shared" si="0"/>
        <v>53.142721538461537</v>
      </c>
      <c r="D45" s="8">
        <f t="shared" si="1"/>
        <v>55.054504897652279</v>
      </c>
      <c r="E45" s="8">
        <f t="shared" si="2"/>
        <v>51.230938179270794</v>
      </c>
      <c r="F45" s="8">
        <f t="shared" si="3"/>
        <v>54.417243777922032</v>
      </c>
      <c r="G45" s="8">
        <f t="shared" si="4"/>
        <v>51.868199299001041</v>
      </c>
      <c r="H45" s="8">
        <f t="shared" si="5"/>
        <v>53.779982658191784</v>
      </c>
      <c r="I45" s="8">
        <f t="shared" si="6"/>
        <v>52.505460418731289</v>
      </c>
      <c r="J45" s="8">
        <f t="shared" si="7"/>
        <v>55.7</v>
      </c>
      <c r="K45" s="8" t="s">
        <v>122</v>
      </c>
      <c r="L45" s="110"/>
    </row>
    <row r="46" spans="1:12" x14ac:dyDescent="0.3">
      <c r="A46" s="113">
        <v>2049</v>
      </c>
      <c r="B46" s="8">
        <v>53.064</v>
      </c>
      <c r="C46" s="8">
        <f t="shared" si="0"/>
        <v>53.142721538461537</v>
      </c>
      <c r="D46" s="8">
        <f t="shared" si="1"/>
        <v>55.054504897652279</v>
      </c>
      <c r="E46" s="8">
        <f t="shared" si="2"/>
        <v>51.230938179270794</v>
      </c>
      <c r="F46" s="8">
        <f t="shared" si="3"/>
        <v>54.417243777922032</v>
      </c>
      <c r="G46" s="8">
        <f t="shared" si="4"/>
        <v>51.868199299001041</v>
      </c>
      <c r="H46" s="8">
        <f t="shared" si="5"/>
        <v>53.779982658191784</v>
      </c>
      <c r="I46" s="8">
        <f t="shared" si="6"/>
        <v>52.505460418731289</v>
      </c>
      <c r="J46" s="8">
        <f t="shared" si="7"/>
        <v>55.7</v>
      </c>
      <c r="K46" s="8" t="s">
        <v>122</v>
      </c>
      <c r="L46" s="110"/>
    </row>
    <row r="47" spans="1:12" x14ac:dyDescent="0.3">
      <c r="A47" s="113">
        <v>2052</v>
      </c>
      <c r="B47" s="8">
        <v>52.944000000000003</v>
      </c>
      <c r="C47" s="8">
        <f t="shared" si="0"/>
        <v>53.142721538461537</v>
      </c>
      <c r="D47" s="8">
        <f t="shared" si="1"/>
        <v>55.054504897652279</v>
      </c>
      <c r="E47" s="8">
        <f t="shared" si="2"/>
        <v>51.230938179270794</v>
      </c>
      <c r="F47" s="8">
        <f t="shared" si="3"/>
        <v>54.417243777922032</v>
      </c>
      <c r="G47" s="8">
        <f t="shared" si="4"/>
        <v>51.868199299001041</v>
      </c>
      <c r="H47" s="8">
        <f t="shared" si="5"/>
        <v>53.779982658191784</v>
      </c>
      <c r="I47" s="8">
        <f t="shared" si="6"/>
        <v>52.505460418731289</v>
      </c>
      <c r="J47" s="8">
        <f t="shared" si="7"/>
        <v>55.7</v>
      </c>
      <c r="K47" s="8" t="s">
        <v>122</v>
      </c>
      <c r="L47" s="110"/>
    </row>
    <row r="48" spans="1:12" x14ac:dyDescent="0.3">
      <c r="A48" s="113">
        <v>2054</v>
      </c>
      <c r="B48" s="8">
        <v>52.923000000000002</v>
      </c>
      <c r="C48" s="8">
        <f t="shared" si="0"/>
        <v>53.142721538461537</v>
      </c>
      <c r="D48" s="8">
        <f t="shared" si="1"/>
        <v>55.054504897652279</v>
      </c>
      <c r="E48" s="8">
        <f t="shared" si="2"/>
        <v>51.230938179270794</v>
      </c>
      <c r="F48" s="8">
        <f t="shared" si="3"/>
        <v>54.417243777922032</v>
      </c>
      <c r="G48" s="8">
        <f t="shared" si="4"/>
        <v>51.868199299001041</v>
      </c>
      <c r="H48" s="8">
        <f t="shared" si="5"/>
        <v>53.779982658191784</v>
      </c>
      <c r="I48" s="8">
        <f t="shared" si="6"/>
        <v>52.505460418731289</v>
      </c>
      <c r="J48" s="8">
        <f t="shared" si="7"/>
        <v>55.7</v>
      </c>
      <c r="K48" s="8" t="s">
        <v>122</v>
      </c>
      <c r="L48" s="110"/>
    </row>
    <row r="49" spans="1:12" ht="15" thickBot="1" x14ac:dyDescent="0.35">
      <c r="A49" s="146">
        <v>2055</v>
      </c>
      <c r="B49" s="152">
        <v>52.576000000000001</v>
      </c>
      <c r="C49" s="152">
        <f t="shared" si="0"/>
        <v>53.142721538461537</v>
      </c>
      <c r="D49" s="152">
        <f t="shared" si="1"/>
        <v>55.054504897652279</v>
      </c>
      <c r="E49" s="152">
        <f t="shared" si="2"/>
        <v>51.230938179270794</v>
      </c>
      <c r="F49" s="152">
        <f t="shared" si="3"/>
        <v>54.417243777922032</v>
      </c>
      <c r="G49" s="152">
        <f t="shared" si="4"/>
        <v>51.868199299001041</v>
      </c>
      <c r="H49" s="152">
        <f t="shared" si="5"/>
        <v>53.779982658191784</v>
      </c>
      <c r="I49" s="152">
        <f t="shared" si="6"/>
        <v>52.505460418731289</v>
      </c>
      <c r="J49" s="152">
        <f t="shared" si="7"/>
        <v>55.7</v>
      </c>
      <c r="K49" s="152" t="s">
        <v>122</v>
      </c>
      <c r="L49" s="111"/>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6661E-F805-4CF3-AAD2-9BE6BB53CE55}">
  <dimension ref="A1:J17"/>
  <sheetViews>
    <sheetView showGridLines="0" workbookViewId="0">
      <selection activeCell="A17" sqref="A17"/>
    </sheetView>
  </sheetViews>
  <sheetFormatPr defaultColWidth="8.77734375" defaultRowHeight="14.4" x14ac:dyDescent="0.3"/>
  <cols>
    <col min="1" max="1" width="13" bestFit="1" customWidth="1"/>
    <col min="2" max="2" width="19" customWidth="1"/>
    <col min="4" max="4" width="30.6640625" style="2" customWidth="1"/>
    <col min="5" max="5" width="24.109375" customWidth="1"/>
    <col min="6" max="6" width="19.109375" customWidth="1"/>
    <col min="7" max="7" width="25.44140625" customWidth="1"/>
    <col min="10" max="10" width="28.6640625" bestFit="1" customWidth="1"/>
  </cols>
  <sheetData>
    <row r="1" spans="1:10" x14ac:dyDescent="0.3">
      <c r="B1" s="6" t="s">
        <v>69</v>
      </c>
      <c r="C1" s="3"/>
      <c r="D1" s="43" t="s">
        <v>68</v>
      </c>
    </row>
    <row r="4" spans="1:10" ht="28.8" thickBot="1" x14ac:dyDescent="0.35">
      <c r="A4" s="3"/>
      <c r="B4" s="17" t="s">
        <v>21</v>
      </c>
      <c r="C4" s="17" t="s">
        <v>1</v>
      </c>
      <c r="D4" s="18" t="s">
        <v>22</v>
      </c>
      <c r="E4" s="17" t="s">
        <v>23</v>
      </c>
      <c r="F4" s="17" t="s">
        <v>24</v>
      </c>
      <c r="G4" s="17" t="s">
        <v>25</v>
      </c>
    </row>
    <row r="5" spans="1:10" ht="15.6" thickTop="1" thickBot="1" x14ac:dyDescent="0.35">
      <c r="A5" s="8">
        <v>19014612680</v>
      </c>
      <c r="B5" s="9" t="s">
        <v>26</v>
      </c>
      <c r="C5" s="9" t="s">
        <v>27</v>
      </c>
      <c r="D5" s="10">
        <v>44317</v>
      </c>
      <c r="E5" s="11">
        <v>1288000</v>
      </c>
      <c r="F5" s="8">
        <v>322</v>
      </c>
      <c r="G5" s="9" t="s">
        <v>28</v>
      </c>
      <c r="I5" s="22"/>
      <c r="J5" s="23" t="s">
        <v>65</v>
      </c>
    </row>
    <row r="6" spans="1:10" x14ac:dyDescent="0.3">
      <c r="A6" s="8">
        <v>19014612680</v>
      </c>
      <c r="B6" s="9" t="s">
        <v>26</v>
      </c>
      <c r="C6" s="9" t="s">
        <v>29</v>
      </c>
      <c r="D6" s="10">
        <v>44317</v>
      </c>
      <c r="E6" s="11">
        <v>752000</v>
      </c>
      <c r="F6" s="8">
        <v>188</v>
      </c>
      <c r="G6" s="9" t="s">
        <v>30</v>
      </c>
    </row>
    <row r="7" spans="1:10" x14ac:dyDescent="0.3">
      <c r="A7" s="8">
        <v>19014612680</v>
      </c>
      <c r="B7" s="9" t="s">
        <v>26</v>
      </c>
      <c r="C7" s="9" t="s">
        <v>31</v>
      </c>
      <c r="D7" s="10">
        <v>44348</v>
      </c>
      <c r="E7" s="11">
        <v>544000</v>
      </c>
      <c r="F7" s="8">
        <v>136</v>
      </c>
      <c r="G7" s="9" t="s">
        <v>32</v>
      </c>
    </row>
    <row r="8" spans="1:10" ht="15" thickBot="1" x14ac:dyDescent="0.35">
      <c r="A8" s="8">
        <v>19014612680</v>
      </c>
      <c r="B8" s="9" t="s">
        <v>26</v>
      </c>
      <c r="C8" s="9" t="s">
        <v>33</v>
      </c>
      <c r="D8" s="10">
        <v>44348</v>
      </c>
      <c r="E8" s="11">
        <v>1036000</v>
      </c>
      <c r="F8" s="8">
        <v>259</v>
      </c>
      <c r="G8" s="9" t="s">
        <v>34</v>
      </c>
    </row>
    <row r="9" spans="1:10" x14ac:dyDescent="0.3">
      <c r="A9" s="24">
        <v>19014612680</v>
      </c>
      <c r="B9" s="25" t="s">
        <v>26</v>
      </c>
      <c r="C9" s="25" t="s">
        <v>7</v>
      </c>
      <c r="D9" s="26">
        <v>44348</v>
      </c>
      <c r="E9" s="27">
        <v>1124000</v>
      </c>
      <c r="F9" s="28">
        <v>281</v>
      </c>
      <c r="G9" s="29" t="s">
        <v>35</v>
      </c>
    </row>
    <row r="10" spans="1:10" x14ac:dyDescent="0.3">
      <c r="A10" s="30">
        <v>19014612680</v>
      </c>
      <c r="B10" s="31" t="s">
        <v>26</v>
      </c>
      <c r="C10" s="31" t="s">
        <v>9</v>
      </c>
      <c r="D10" s="32">
        <v>44501</v>
      </c>
      <c r="E10" s="33">
        <v>804000</v>
      </c>
      <c r="F10" s="34">
        <v>201</v>
      </c>
      <c r="G10" s="35" t="s">
        <v>36</v>
      </c>
    </row>
    <row r="11" spans="1:10" x14ac:dyDescent="0.3">
      <c r="A11" s="30">
        <v>19014612680</v>
      </c>
      <c r="B11" s="31" t="s">
        <v>26</v>
      </c>
      <c r="C11" s="31" t="s">
        <v>11</v>
      </c>
      <c r="D11" s="32">
        <v>44501</v>
      </c>
      <c r="E11" s="33">
        <v>544000</v>
      </c>
      <c r="F11" s="34">
        <v>136</v>
      </c>
      <c r="G11" s="35" t="s">
        <v>37</v>
      </c>
    </row>
    <row r="12" spans="1:10" x14ac:dyDescent="0.3">
      <c r="A12" s="30">
        <v>19014612680</v>
      </c>
      <c r="B12" s="31" t="s">
        <v>26</v>
      </c>
      <c r="C12" s="31" t="s">
        <v>13</v>
      </c>
      <c r="D12" s="32">
        <v>44531</v>
      </c>
      <c r="E12" s="33">
        <v>1188000</v>
      </c>
      <c r="F12" s="34">
        <v>297</v>
      </c>
      <c r="G12" s="35" t="s">
        <v>38</v>
      </c>
    </row>
    <row r="13" spans="1:10" x14ac:dyDescent="0.3">
      <c r="A13" s="30">
        <v>19014612680</v>
      </c>
      <c r="B13" s="31" t="s">
        <v>26</v>
      </c>
      <c r="C13" s="31" t="s">
        <v>15</v>
      </c>
      <c r="D13" s="32">
        <v>44531</v>
      </c>
      <c r="E13" s="33">
        <v>860000</v>
      </c>
      <c r="F13" s="34">
        <v>215</v>
      </c>
      <c r="G13" s="35" t="s">
        <v>39</v>
      </c>
    </row>
    <row r="14" spans="1:10" x14ac:dyDescent="0.3">
      <c r="A14" s="30">
        <v>19014612680</v>
      </c>
      <c r="B14" s="31" t="s">
        <v>26</v>
      </c>
      <c r="C14" s="31" t="s">
        <v>17</v>
      </c>
      <c r="D14" s="32">
        <v>44531</v>
      </c>
      <c r="E14" s="33">
        <v>680000</v>
      </c>
      <c r="F14" s="34">
        <v>170</v>
      </c>
      <c r="G14" s="35" t="s">
        <v>40</v>
      </c>
    </row>
    <row r="15" spans="1:10" ht="15" thickBot="1" x14ac:dyDescent="0.35">
      <c r="A15" s="36">
        <v>19014612680</v>
      </c>
      <c r="B15" s="37" t="s">
        <v>26</v>
      </c>
      <c r="C15" s="37" t="s">
        <v>18</v>
      </c>
      <c r="D15" s="38">
        <v>44562</v>
      </c>
      <c r="E15" s="39">
        <v>648000</v>
      </c>
      <c r="F15" s="40">
        <v>162</v>
      </c>
      <c r="G15" s="41" t="s">
        <v>41</v>
      </c>
    </row>
    <row r="16" spans="1:10" ht="15" thickBot="1" x14ac:dyDescent="0.35">
      <c r="A16" s="8">
        <v>19014612680</v>
      </c>
      <c r="B16" s="9" t="s">
        <v>26</v>
      </c>
      <c r="C16" s="9" t="s">
        <v>42</v>
      </c>
      <c r="D16" s="10">
        <v>40909</v>
      </c>
      <c r="E16" s="11">
        <v>532000</v>
      </c>
      <c r="F16" s="8">
        <v>133</v>
      </c>
      <c r="G16" s="9" t="s">
        <v>43</v>
      </c>
    </row>
    <row r="17" spans="1:7" ht="15" thickBot="1" x14ac:dyDescent="0.35">
      <c r="A17" s="12"/>
      <c r="B17" s="12"/>
      <c r="C17" s="12"/>
      <c r="D17" s="19" t="s">
        <v>44</v>
      </c>
      <c r="E17" s="20">
        <v>10000000</v>
      </c>
      <c r="F17" s="20">
        <v>2500</v>
      </c>
      <c r="G17" s="21" t="s">
        <v>45</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79037-9AA4-485B-B397-F28AEF937321}">
  <dimension ref="A1:O39"/>
  <sheetViews>
    <sheetView showGridLines="0" workbookViewId="0"/>
  </sheetViews>
  <sheetFormatPr defaultColWidth="8.77734375" defaultRowHeight="14.4" x14ac:dyDescent="0.3"/>
  <cols>
    <col min="13" max="13" width="10.44140625" bestFit="1" customWidth="1"/>
  </cols>
  <sheetData>
    <row r="1" spans="1:15" ht="15" thickBot="1" x14ac:dyDescent="0.35">
      <c r="A1" s="154" t="s">
        <v>50</v>
      </c>
      <c r="B1" s="158" t="s">
        <v>113</v>
      </c>
      <c r="C1" s="155" t="s">
        <v>114</v>
      </c>
      <c r="D1" s="155" t="s">
        <v>136</v>
      </c>
      <c r="E1" s="155" t="s">
        <v>116</v>
      </c>
      <c r="F1" s="155" t="s">
        <v>117</v>
      </c>
      <c r="G1" s="155" t="s">
        <v>118</v>
      </c>
      <c r="H1" s="155" t="s">
        <v>119</v>
      </c>
      <c r="I1" s="155" t="s">
        <v>120</v>
      </c>
      <c r="J1" s="155" t="s">
        <v>72</v>
      </c>
      <c r="K1" s="155" t="s">
        <v>121</v>
      </c>
      <c r="L1" s="156" t="s">
        <v>49</v>
      </c>
    </row>
    <row r="2" spans="1:15" x14ac:dyDescent="0.3">
      <c r="A2" s="113">
        <v>605</v>
      </c>
      <c r="B2" s="8">
        <v>53.149000000000001</v>
      </c>
      <c r="C2" s="8">
        <f t="shared" ref="C2:C39" si="0">$N$2</f>
        <v>53.142721538461537</v>
      </c>
      <c r="D2" s="8">
        <f t="shared" ref="D2:D39" si="1">$N$2+($N$3*3)</f>
        <v>55.054504897652279</v>
      </c>
      <c r="E2" s="8">
        <f t="shared" ref="E2:E39" si="2">$N$2-($N$3*3)</f>
        <v>51.230938179270794</v>
      </c>
      <c r="F2" s="8">
        <f>$N$2+($N$3*2)</f>
        <v>54.417243777922032</v>
      </c>
      <c r="G2" s="8">
        <f>$N$2-($N$3*2)</f>
        <v>51.868199299001041</v>
      </c>
      <c r="H2" s="8">
        <f>$N$2+($N$3*1)</f>
        <v>53.779982658191784</v>
      </c>
      <c r="I2" s="8">
        <f>$N$2-($N$3*1)</f>
        <v>52.505460418731289</v>
      </c>
      <c r="J2" s="8">
        <f>$N$26</f>
        <v>55.7</v>
      </c>
      <c r="K2" s="8" t="s">
        <v>122</v>
      </c>
      <c r="L2" s="110"/>
      <c r="M2" s="159" t="s">
        <v>2</v>
      </c>
      <c r="N2" s="160">
        <v>53.142721538461537</v>
      </c>
    </row>
    <row r="3" spans="1:15" x14ac:dyDescent="0.3">
      <c r="A3" s="113">
        <v>620</v>
      </c>
      <c r="B3" s="8">
        <v>52.99</v>
      </c>
      <c r="C3" s="8">
        <f t="shared" si="0"/>
        <v>53.142721538461537</v>
      </c>
      <c r="D3" s="8">
        <f t="shared" si="1"/>
        <v>55.054504897652279</v>
      </c>
      <c r="E3" s="8">
        <f t="shared" si="2"/>
        <v>51.230938179270794</v>
      </c>
      <c r="F3" s="8">
        <f t="shared" ref="F3:F39" si="3">$N$2+($N$3*2)</f>
        <v>54.417243777922032</v>
      </c>
      <c r="G3" s="8">
        <f t="shared" ref="G3:G39" si="4">$N$2-($N$3*2)</f>
        <v>51.868199299001041</v>
      </c>
      <c r="H3" s="8">
        <f t="shared" ref="H3:H39" si="5">$N$2+($N$3*1)</f>
        <v>53.779982658191784</v>
      </c>
      <c r="I3" s="8">
        <f t="shared" ref="I3:I39" si="6">$N$2-($N$3*1)</f>
        <v>52.505460418731289</v>
      </c>
      <c r="J3" s="8">
        <f t="shared" ref="J3:J39" si="7">$N$26</f>
        <v>55.7</v>
      </c>
      <c r="K3" s="8" t="s">
        <v>122</v>
      </c>
      <c r="L3" s="110"/>
      <c r="M3" s="161" t="s">
        <v>123</v>
      </c>
      <c r="N3" s="110">
        <v>0.63726111973024691</v>
      </c>
    </row>
    <row r="4" spans="1:15" x14ac:dyDescent="0.3">
      <c r="A4" s="113">
        <v>621</v>
      </c>
      <c r="B4" s="8">
        <v>53.112000000000002</v>
      </c>
      <c r="C4" s="8">
        <f t="shared" si="0"/>
        <v>53.142721538461537</v>
      </c>
      <c r="D4" s="8">
        <f t="shared" si="1"/>
        <v>55.054504897652279</v>
      </c>
      <c r="E4" s="8">
        <f t="shared" si="2"/>
        <v>51.230938179270794</v>
      </c>
      <c r="F4" s="8">
        <f t="shared" si="3"/>
        <v>54.417243777922032</v>
      </c>
      <c r="G4" s="8">
        <f t="shared" si="4"/>
        <v>51.868199299001041</v>
      </c>
      <c r="H4" s="8">
        <f t="shared" si="5"/>
        <v>53.779982658191784</v>
      </c>
      <c r="I4" s="8">
        <f t="shared" si="6"/>
        <v>52.505460418731289</v>
      </c>
      <c r="J4" s="8">
        <f t="shared" si="7"/>
        <v>55.7</v>
      </c>
      <c r="K4" s="8" t="s">
        <v>122</v>
      </c>
      <c r="L4" s="110"/>
      <c r="M4" s="161" t="s">
        <v>55</v>
      </c>
      <c r="N4" s="110">
        <v>52.420999999999999</v>
      </c>
    </row>
    <row r="5" spans="1:15" x14ac:dyDescent="0.3">
      <c r="A5" s="113">
        <v>623</v>
      </c>
      <c r="B5" s="8">
        <v>52.776000000000003</v>
      </c>
      <c r="C5" s="8">
        <f t="shared" si="0"/>
        <v>53.142721538461537</v>
      </c>
      <c r="D5" s="8">
        <f t="shared" si="1"/>
        <v>55.054504897652279</v>
      </c>
      <c r="E5" s="8">
        <f t="shared" si="2"/>
        <v>51.230938179270794</v>
      </c>
      <c r="F5" s="8">
        <f t="shared" si="3"/>
        <v>54.417243777922032</v>
      </c>
      <c r="G5" s="8">
        <f t="shared" si="4"/>
        <v>51.868199299001041</v>
      </c>
      <c r="H5" s="8">
        <f t="shared" si="5"/>
        <v>53.779982658191784</v>
      </c>
      <c r="I5" s="8">
        <f t="shared" si="6"/>
        <v>52.505460418731289</v>
      </c>
      <c r="J5" s="8">
        <f t="shared" si="7"/>
        <v>55.7</v>
      </c>
      <c r="K5" s="8" t="s">
        <v>122</v>
      </c>
      <c r="L5" s="110"/>
      <c r="M5" s="161" t="s">
        <v>56</v>
      </c>
      <c r="N5" s="110">
        <v>57.402999999999999</v>
      </c>
    </row>
    <row r="6" spans="1:15" x14ac:dyDescent="0.3">
      <c r="A6" s="113">
        <v>627</v>
      </c>
      <c r="B6" s="8">
        <v>52.722999999999999</v>
      </c>
      <c r="C6" s="8">
        <f t="shared" si="0"/>
        <v>53.142721538461537</v>
      </c>
      <c r="D6" s="8">
        <f t="shared" si="1"/>
        <v>55.054504897652279</v>
      </c>
      <c r="E6" s="8">
        <f t="shared" si="2"/>
        <v>51.230938179270794</v>
      </c>
      <c r="F6" s="8">
        <f t="shared" si="3"/>
        <v>54.417243777922032</v>
      </c>
      <c r="G6" s="8">
        <f t="shared" si="4"/>
        <v>51.868199299001041</v>
      </c>
      <c r="H6" s="8">
        <f t="shared" si="5"/>
        <v>53.779982658191784</v>
      </c>
      <c r="I6" s="8">
        <f t="shared" si="6"/>
        <v>52.505460418731289</v>
      </c>
      <c r="J6" s="8">
        <f t="shared" si="7"/>
        <v>55.7</v>
      </c>
      <c r="K6" s="8" t="s">
        <v>122</v>
      </c>
      <c r="L6" s="110"/>
      <c r="M6" s="161" t="s">
        <v>57</v>
      </c>
      <c r="N6" s="110">
        <v>4.9819999999999993</v>
      </c>
    </row>
    <row r="7" spans="1:15" ht="15" thickBot="1" x14ac:dyDescent="0.35">
      <c r="A7" s="113">
        <v>637</v>
      </c>
      <c r="B7" s="8">
        <v>53.027000000000001</v>
      </c>
      <c r="C7" s="8">
        <f t="shared" si="0"/>
        <v>53.142721538461537</v>
      </c>
      <c r="D7" s="8">
        <f t="shared" si="1"/>
        <v>55.054504897652279</v>
      </c>
      <c r="E7" s="8">
        <f t="shared" si="2"/>
        <v>51.230938179270794</v>
      </c>
      <c r="F7" s="8">
        <f t="shared" si="3"/>
        <v>54.417243777922032</v>
      </c>
      <c r="G7" s="8">
        <f t="shared" si="4"/>
        <v>51.868199299001041</v>
      </c>
      <c r="H7" s="8">
        <f t="shared" si="5"/>
        <v>53.779982658191784</v>
      </c>
      <c r="I7" s="8">
        <f t="shared" si="6"/>
        <v>52.505460418731289</v>
      </c>
      <c r="J7" s="8">
        <f t="shared" si="7"/>
        <v>55.7</v>
      </c>
      <c r="K7" s="8" t="s">
        <v>122</v>
      </c>
      <c r="L7" s="110"/>
      <c r="M7" s="162" t="s">
        <v>58</v>
      </c>
      <c r="N7" s="111">
        <f>COUNT(B2:B1048576)</f>
        <v>38</v>
      </c>
    </row>
    <row r="8" spans="1:15" x14ac:dyDescent="0.3">
      <c r="A8" s="113">
        <v>642</v>
      </c>
      <c r="B8" s="8">
        <v>52.933</v>
      </c>
      <c r="C8" s="8">
        <f t="shared" si="0"/>
        <v>53.142721538461537</v>
      </c>
      <c r="D8" s="8">
        <f t="shared" si="1"/>
        <v>55.054504897652279</v>
      </c>
      <c r="E8" s="8">
        <f t="shared" si="2"/>
        <v>51.230938179270794</v>
      </c>
      <c r="F8" s="8">
        <f t="shared" si="3"/>
        <v>54.417243777922032</v>
      </c>
      <c r="G8" s="8">
        <f t="shared" si="4"/>
        <v>51.868199299001041</v>
      </c>
      <c r="H8" s="8">
        <f t="shared" si="5"/>
        <v>53.779982658191784</v>
      </c>
      <c r="I8" s="8">
        <f t="shared" si="6"/>
        <v>52.505460418731289</v>
      </c>
      <c r="J8" s="8">
        <f t="shared" si="7"/>
        <v>55.7</v>
      </c>
      <c r="K8" s="8" t="s">
        <v>122</v>
      </c>
      <c r="L8" s="110"/>
    </row>
    <row r="9" spans="1:15" x14ac:dyDescent="0.3">
      <c r="A9" s="113">
        <v>646</v>
      </c>
      <c r="B9" s="8">
        <v>53.356000000000002</v>
      </c>
      <c r="C9" s="8">
        <f t="shared" si="0"/>
        <v>53.142721538461537</v>
      </c>
      <c r="D9" s="8">
        <f t="shared" si="1"/>
        <v>55.054504897652279</v>
      </c>
      <c r="E9" s="8">
        <f t="shared" si="2"/>
        <v>51.230938179270794</v>
      </c>
      <c r="F9" s="8">
        <f t="shared" si="3"/>
        <v>54.417243777922032</v>
      </c>
      <c r="G9" s="8">
        <f t="shared" si="4"/>
        <v>51.868199299001041</v>
      </c>
      <c r="H9" s="8">
        <f t="shared" si="5"/>
        <v>53.779982658191784</v>
      </c>
      <c r="I9" s="8">
        <f t="shared" si="6"/>
        <v>52.505460418731289</v>
      </c>
      <c r="J9" s="8">
        <f t="shared" si="7"/>
        <v>55.7</v>
      </c>
      <c r="K9" s="8" t="s">
        <v>122</v>
      </c>
      <c r="L9" s="110"/>
      <c r="M9" s="153" t="s">
        <v>124</v>
      </c>
      <c r="N9" s="153">
        <f>N3</f>
        <v>0.63726111973024691</v>
      </c>
      <c r="O9" s="153">
        <f>N9*-1</f>
        <v>-0.63726111973024691</v>
      </c>
    </row>
    <row r="10" spans="1:15" x14ac:dyDescent="0.3">
      <c r="A10" s="113">
        <v>653</v>
      </c>
      <c r="B10" s="8">
        <v>53.360999999999997</v>
      </c>
      <c r="C10" s="8">
        <f t="shared" si="0"/>
        <v>53.142721538461537</v>
      </c>
      <c r="D10" s="8">
        <f t="shared" si="1"/>
        <v>55.054504897652279</v>
      </c>
      <c r="E10" s="8">
        <f t="shared" si="2"/>
        <v>51.230938179270794</v>
      </c>
      <c r="F10" s="8">
        <f t="shared" si="3"/>
        <v>54.417243777922032</v>
      </c>
      <c r="G10" s="8">
        <f t="shared" si="4"/>
        <v>51.868199299001041</v>
      </c>
      <c r="H10" s="8">
        <f t="shared" si="5"/>
        <v>53.779982658191784</v>
      </c>
      <c r="I10" s="8">
        <f t="shared" si="6"/>
        <v>52.505460418731289</v>
      </c>
      <c r="J10" s="8">
        <f t="shared" si="7"/>
        <v>55.7</v>
      </c>
      <c r="K10" s="8" t="s">
        <v>122</v>
      </c>
      <c r="L10" s="110"/>
      <c r="M10" s="153" t="s">
        <v>125</v>
      </c>
      <c r="N10" s="153">
        <f>N3*2</f>
        <v>1.2745222394604938</v>
      </c>
      <c r="O10" s="153">
        <f>N10*-1</f>
        <v>-1.2745222394604938</v>
      </c>
    </row>
    <row r="11" spans="1:15" x14ac:dyDescent="0.3">
      <c r="A11" s="113">
        <v>655</v>
      </c>
      <c r="B11" s="8">
        <v>52.993000000000002</v>
      </c>
      <c r="C11" s="8">
        <f t="shared" si="0"/>
        <v>53.142721538461537</v>
      </c>
      <c r="D11" s="8">
        <f t="shared" si="1"/>
        <v>55.054504897652279</v>
      </c>
      <c r="E11" s="8">
        <f t="shared" si="2"/>
        <v>51.230938179270794</v>
      </c>
      <c r="F11" s="8">
        <f t="shared" si="3"/>
        <v>54.417243777922032</v>
      </c>
      <c r="G11" s="8">
        <f t="shared" si="4"/>
        <v>51.868199299001041</v>
      </c>
      <c r="H11" s="8">
        <f t="shared" si="5"/>
        <v>53.779982658191784</v>
      </c>
      <c r="I11" s="8">
        <f t="shared" si="6"/>
        <v>52.505460418731289</v>
      </c>
      <c r="J11" s="8">
        <f t="shared" si="7"/>
        <v>55.7</v>
      </c>
      <c r="K11" s="8" t="s">
        <v>122</v>
      </c>
      <c r="L11" s="110"/>
      <c r="M11" s="153" t="s">
        <v>126</v>
      </c>
      <c r="N11" s="153">
        <f>N3*3</f>
        <v>1.9117833591907407</v>
      </c>
      <c r="O11" s="153">
        <f>N11*-1</f>
        <v>-1.9117833591907407</v>
      </c>
    </row>
    <row r="12" spans="1:15" x14ac:dyDescent="0.3">
      <c r="A12" s="113">
        <v>658</v>
      </c>
      <c r="B12" s="8">
        <v>52.844999999999999</v>
      </c>
      <c r="C12" s="8">
        <f t="shared" si="0"/>
        <v>53.142721538461537</v>
      </c>
      <c r="D12" s="8">
        <f t="shared" si="1"/>
        <v>55.054504897652279</v>
      </c>
      <c r="E12" s="8">
        <f t="shared" si="2"/>
        <v>51.230938179270794</v>
      </c>
      <c r="F12" s="8">
        <f t="shared" si="3"/>
        <v>54.417243777922032</v>
      </c>
      <c r="G12" s="8">
        <f t="shared" si="4"/>
        <v>51.868199299001041</v>
      </c>
      <c r="H12" s="8">
        <f t="shared" si="5"/>
        <v>53.779982658191784</v>
      </c>
      <c r="I12" s="8">
        <f t="shared" si="6"/>
        <v>52.505460418731289</v>
      </c>
      <c r="J12" s="8">
        <f t="shared" si="7"/>
        <v>55.7</v>
      </c>
      <c r="K12" s="8" t="s">
        <v>122</v>
      </c>
      <c r="L12" s="110"/>
      <c r="M12" s="153"/>
      <c r="N12" s="153"/>
      <c r="O12" s="153"/>
    </row>
    <row r="13" spans="1:15" x14ac:dyDescent="0.3">
      <c r="A13" s="113">
        <v>660</v>
      </c>
      <c r="B13" s="8">
        <v>52.86</v>
      </c>
      <c r="C13" s="8">
        <f t="shared" si="0"/>
        <v>53.142721538461537</v>
      </c>
      <c r="D13" s="8">
        <f t="shared" si="1"/>
        <v>55.054504897652279</v>
      </c>
      <c r="E13" s="8">
        <f t="shared" si="2"/>
        <v>51.230938179270794</v>
      </c>
      <c r="F13" s="8">
        <f t="shared" si="3"/>
        <v>54.417243777922032</v>
      </c>
      <c r="G13" s="8">
        <f t="shared" si="4"/>
        <v>51.868199299001041</v>
      </c>
      <c r="H13" s="8">
        <f t="shared" si="5"/>
        <v>53.779982658191784</v>
      </c>
      <c r="I13" s="8">
        <f t="shared" si="6"/>
        <v>52.505460418731289</v>
      </c>
      <c r="J13" s="8">
        <f t="shared" si="7"/>
        <v>55.7</v>
      </c>
      <c r="K13" s="8" t="s">
        <v>122</v>
      </c>
      <c r="L13" s="110"/>
      <c r="M13" s="153"/>
      <c r="N13" s="153"/>
      <c r="O13" s="153"/>
    </row>
    <row r="14" spans="1:15" x14ac:dyDescent="0.3">
      <c r="A14" s="113">
        <v>663</v>
      </c>
      <c r="B14" s="8">
        <v>53.32</v>
      </c>
      <c r="C14" s="8">
        <f t="shared" si="0"/>
        <v>53.142721538461537</v>
      </c>
      <c r="D14" s="8">
        <f t="shared" si="1"/>
        <v>55.054504897652279</v>
      </c>
      <c r="E14" s="8">
        <f t="shared" si="2"/>
        <v>51.230938179270794</v>
      </c>
      <c r="F14" s="8">
        <f t="shared" si="3"/>
        <v>54.417243777922032</v>
      </c>
      <c r="G14" s="8">
        <f t="shared" si="4"/>
        <v>51.868199299001041</v>
      </c>
      <c r="H14" s="8">
        <f t="shared" si="5"/>
        <v>53.779982658191784</v>
      </c>
      <c r="I14" s="8">
        <f t="shared" si="6"/>
        <v>52.505460418731289</v>
      </c>
      <c r="J14" s="8">
        <f t="shared" si="7"/>
        <v>55.7</v>
      </c>
      <c r="K14" s="8" t="s">
        <v>122</v>
      </c>
      <c r="L14" s="110"/>
      <c r="M14" s="153"/>
      <c r="N14" s="153"/>
      <c r="O14" s="153"/>
    </row>
    <row r="15" spans="1:15" x14ac:dyDescent="0.3">
      <c r="A15" s="113">
        <v>665</v>
      </c>
      <c r="B15" s="8">
        <v>53.12</v>
      </c>
      <c r="C15" s="8">
        <f t="shared" si="0"/>
        <v>53.142721538461537</v>
      </c>
      <c r="D15" s="8">
        <f t="shared" si="1"/>
        <v>55.054504897652279</v>
      </c>
      <c r="E15" s="8">
        <f t="shared" si="2"/>
        <v>51.230938179270794</v>
      </c>
      <c r="F15" s="8">
        <f t="shared" si="3"/>
        <v>54.417243777922032</v>
      </c>
      <c r="G15" s="8">
        <f t="shared" si="4"/>
        <v>51.868199299001041</v>
      </c>
      <c r="H15" s="8">
        <f t="shared" si="5"/>
        <v>53.779982658191784</v>
      </c>
      <c r="I15" s="8">
        <f t="shared" si="6"/>
        <v>52.505460418731289</v>
      </c>
      <c r="J15" s="8">
        <f t="shared" si="7"/>
        <v>55.7</v>
      </c>
      <c r="K15" s="8" t="s">
        <v>122</v>
      </c>
      <c r="L15" s="110"/>
      <c r="M15" s="153" t="s">
        <v>127</v>
      </c>
      <c r="N15" s="153">
        <f>N18+N11</f>
        <v>55.054504897652279</v>
      </c>
      <c r="O15" s="153"/>
    </row>
    <row r="16" spans="1:15" x14ac:dyDescent="0.3">
      <c r="A16" s="113">
        <v>666</v>
      </c>
      <c r="B16" s="8">
        <v>52.921999999999997</v>
      </c>
      <c r="C16" s="8">
        <f t="shared" si="0"/>
        <v>53.142721538461537</v>
      </c>
      <c r="D16" s="8">
        <f t="shared" si="1"/>
        <v>55.054504897652279</v>
      </c>
      <c r="E16" s="8">
        <f t="shared" si="2"/>
        <v>51.230938179270794</v>
      </c>
      <c r="F16" s="8">
        <f t="shared" si="3"/>
        <v>54.417243777922032</v>
      </c>
      <c r="G16" s="8">
        <f t="shared" si="4"/>
        <v>51.868199299001041</v>
      </c>
      <c r="H16" s="8">
        <f t="shared" si="5"/>
        <v>53.779982658191784</v>
      </c>
      <c r="I16" s="8">
        <f t="shared" si="6"/>
        <v>52.505460418731289</v>
      </c>
      <c r="J16" s="8">
        <f t="shared" si="7"/>
        <v>55.7</v>
      </c>
      <c r="K16" s="8" t="s">
        <v>122</v>
      </c>
      <c r="L16" s="110"/>
      <c r="M16" s="153" t="s">
        <v>128</v>
      </c>
      <c r="N16" s="153">
        <f>N18+N10</f>
        <v>54.417243777922032</v>
      </c>
      <c r="O16" s="153"/>
    </row>
    <row r="17" spans="1:15" x14ac:dyDescent="0.3">
      <c r="A17" s="113">
        <v>667</v>
      </c>
      <c r="B17" s="8">
        <v>53.168999999999997</v>
      </c>
      <c r="C17" s="8">
        <f t="shared" si="0"/>
        <v>53.142721538461537</v>
      </c>
      <c r="D17" s="8">
        <f t="shared" si="1"/>
        <v>55.054504897652279</v>
      </c>
      <c r="E17" s="8">
        <f t="shared" si="2"/>
        <v>51.230938179270794</v>
      </c>
      <c r="F17" s="8">
        <f t="shared" si="3"/>
        <v>54.417243777922032</v>
      </c>
      <c r="G17" s="8">
        <f t="shared" si="4"/>
        <v>51.868199299001041</v>
      </c>
      <c r="H17" s="8">
        <f t="shared" si="5"/>
        <v>53.779982658191784</v>
      </c>
      <c r="I17" s="8">
        <f t="shared" si="6"/>
        <v>52.505460418731289</v>
      </c>
      <c r="J17" s="8">
        <f t="shared" si="7"/>
        <v>55.7</v>
      </c>
      <c r="K17" s="8" t="s">
        <v>122</v>
      </c>
      <c r="L17" s="110"/>
      <c r="M17" s="153" t="s">
        <v>129</v>
      </c>
      <c r="N17" s="153">
        <f>N18+N9</f>
        <v>53.779982658191784</v>
      </c>
      <c r="O17" s="153"/>
    </row>
    <row r="18" spans="1:15" x14ac:dyDescent="0.3">
      <c r="A18" s="113">
        <v>673</v>
      </c>
      <c r="B18" s="8">
        <v>53.091000000000001</v>
      </c>
      <c r="C18" s="8">
        <f t="shared" si="0"/>
        <v>53.142721538461537</v>
      </c>
      <c r="D18" s="8">
        <f t="shared" si="1"/>
        <v>55.054504897652279</v>
      </c>
      <c r="E18" s="8">
        <f t="shared" si="2"/>
        <v>51.230938179270794</v>
      </c>
      <c r="F18" s="8">
        <f t="shared" si="3"/>
        <v>54.417243777922032</v>
      </c>
      <c r="G18" s="8">
        <f t="shared" si="4"/>
        <v>51.868199299001041</v>
      </c>
      <c r="H18" s="8">
        <f t="shared" si="5"/>
        <v>53.779982658191784</v>
      </c>
      <c r="I18" s="8">
        <f t="shared" si="6"/>
        <v>52.505460418731289</v>
      </c>
      <c r="J18" s="8">
        <f t="shared" si="7"/>
        <v>55.7</v>
      </c>
      <c r="K18" s="8" t="s">
        <v>122</v>
      </c>
      <c r="L18" s="110"/>
      <c r="M18" s="153" t="s">
        <v>2</v>
      </c>
      <c r="N18" s="153">
        <f>N2</f>
        <v>53.142721538461537</v>
      </c>
      <c r="O18" s="153"/>
    </row>
    <row r="19" spans="1:15" x14ac:dyDescent="0.3">
      <c r="A19" s="113">
        <v>678</v>
      </c>
      <c r="B19" s="8">
        <v>53.012999999999998</v>
      </c>
      <c r="C19" s="8">
        <f t="shared" si="0"/>
        <v>53.142721538461537</v>
      </c>
      <c r="D19" s="8">
        <f t="shared" si="1"/>
        <v>55.054504897652279</v>
      </c>
      <c r="E19" s="8">
        <f t="shared" si="2"/>
        <v>51.230938179270794</v>
      </c>
      <c r="F19" s="8">
        <f t="shared" si="3"/>
        <v>54.417243777922032</v>
      </c>
      <c r="G19" s="8">
        <f t="shared" si="4"/>
        <v>51.868199299001041</v>
      </c>
      <c r="H19" s="8">
        <f t="shared" si="5"/>
        <v>53.779982658191784</v>
      </c>
      <c r="I19" s="8">
        <f t="shared" si="6"/>
        <v>52.505460418731289</v>
      </c>
      <c r="J19" s="8">
        <f t="shared" si="7"/>
        <v>55.7</v>
      </c>
      <c r="K19" s="8" t="s">
        <v>122</v>
      </c>
      <c r="L19" s="110"/>
      <c r="M19" s="153" t="s">
        <v>130</v>
      </c>
      <c r="N19" s="153">
        <f>N18+O9</f>
        <v>52.505460418731289</v>
      </c>
      <c r="O19" s="153"/>
    </row>
    <row r="20" spans="1:15" x14ac:dyDescent="0.3">
      <c r="A20" s="113">
        <v>683</v>
      </c>
      <c r="B20" s="8">
        <v>53.002000000000002</v>
      </c>
      <c r="C20" s="8">
        <f t="shared" si="0"/>
        <v>53.142721538461537</v>
      </c>
      <c r="D20" s="8">
        <f t="shared" si="1"/>
        <v>55.054504897652279</v>
      </c>
      <c r="E20" s="8">
        <f t="shared" si="2"/>
        <v>51.230938179270794</v>
      </c>
      <c r="F20" s="8">
        <f t="shared" si="3"/>
        <v>54.417243777922032</v>
      </c>
      <c r="G20" s="8">
        <f t="shared" si="4"/>
        <v>51.868199299001041</v>
      </c>
      <c r="H20" s="8">
        <f t="shared" si="5"/>
        <v>53.779982658191784</v>
      </c>
      <c r="I20" s="8">
        <f t="shared" si="6"/>
        <v>52.505460418731289</v>
      </c>
      <c r="J20" s="8">
        <f t="shared" si="7"/>
        <v>55.7</v>
      </c>
      <c r="K20" s="8" t="s">
        <v>122</v>
      </c>
      <c r="L20" s="110"/>
      <c r="M20" s="153" t="s">
        <v>131</v>
      </c>
      <c r="N20" s="153">
        <f>N18+O10</f>
        <v>51.868199299001041</v>
      </c>
      <c r="O20" s="153"/>
    </row>
    <row r="21" spans="1:15" x14ac:dyDescent="0.3">
      <c r="A21" s="113">
        <v>691</v>
      </c>
      <c r="B21" s="8">
        <v>53.405999999999999</v>
      </c>
      <c r="C21" s="8">
        <f t="shared" si="0"/>
        <v>53.142721538461537</v>
      </c>
      <c r="D21" s="8">
        <f t="shared" si="1"/>
        <v>55.054504897652279</v>
      </c>
      <c r="E21" s="8">
        <f t="shared" si="2"/>
        <v>51.230938179270794</v>
      </c>
      <c r="F21" s="8">
        <f t="shared" si="3"/>
        <v>54.417243777922032</v>
      </c>
      <c r="G21" s="8">
        <f t="shared" si="4"/>
        <v>51.868199299001041</v>
      </c>
      <c r="H21" s="8">
        <f t="shared" si="5"/>
        <v>53.779982658191784</v>
      </c>
      <c r="I21" s="8">
        <f t="shared" si="6"/>
        <v>52.505460418731289</v>
      </c>
      <c r="J21" s="8">
        <f t="shared" si="7"/>
        <v>55.7</v>
      </c>
      <c r="K21" s="8" t="s">
        <v>122</v>
      </c>
      <c r="L21" s="110"/>
      <c r="M21" s="153" t="s">
        <v>132</v>
      </c>
      <c r="N21" s="153">
        <f>N18+O11</f>
        <v>51.230938179270794</v>
      </c>
      <c r="O21" s="153"/>
    </row>
    <row r="22" spans="1:15" x14ac:dyDescent="0.3">
      <c r="A22" s="113">
        <v>692</v>
      </c>
      <c r="B22" s="8">
        <v>53.18</v>
      </c>
      <c r="C22" s="8">
        <f t="shared" si="0"/>
        <v>53.142721538461537</v>
      </c>
      <c r="D22" s="8">
        <f t="shared" si="1"/>
        <v>55.054504897652279</v>
      </c>
      <c r="E22" s="8">
        <f t="shared" si="2"/>
        <v>51.230938179270794</v>
      </c>
      <c r="F22" s="8">
        <f t="shared" si="3"/>
        <v>54.417243777922032</v>
      </c>
      <c r="G22" s="8">
        <f t="shared" si="4"/>
        <v>51.868199299001041</v>
      </c>
      <c r="H22" s="8">
        <f t="shared" si="5"/>
        <v>53.779982658191784</v>
      </c>
      <c r="I22" s="8">
        <f t="shared" si="6"/>
        <v>52.505460418731289</v>
      </c>
      <c r="J22" s="8">
        <f t="shared" si="7"/>
        <v>55.7</v>
      </c>
      <c r="K22" s="8" t="s">
        <v>122</v>
      </c>
      <c r="L22" s="110"/>
      <c r="M22" s="153"/>
      <c r="N22" s="153"/>
      <c r="O22" s="153"/>
    </row>
    <row r="23" spans="1:15" x14ac:dyDescent="0.3">
      <c r="A23" s="113">
        <v>698</v>
      </c>
      <c r="B23" s="8">
        <v>52.805</v>
      </c>
      <c r="C23" s="8">
        <f t="shared" si="0"/>
        <v>53.142721538461537</v>
      </c>
      <c r="D23" s="8">
        <f t="shared" si="1"/>
        <v>55.054504897652279</v>
      </c>
      <c r="E23" s="8">
        <f t="shared" si="2"/>
        <v>51.230938179270794</v>
      </c>
      <c r="F23" s="8">
        <f t="shared" si="3"/>
        <v>54.417243777922032</v>
      </c>
      <c r="G23" s="8">
        <f t="shared" si="4"/>
        <v>51.868199299001041</v>
      </c>
      <c r="H23" s="8">
        <f t="shared" si="5"/>
        <v>53.779982658191784</v>
      </c>
      <c r="I23" s="8">
        <f t="shared" si="6"/>
        <v>52.505460418731289</v>
      </c>
      <c r="J23" s="8">
        <f t="shared" si="7"/>
        <v>55.7</v>
      </c>
      <c r="K23" s="8" t="s">
        <v>122</v>
      </c>
      <c r="L23" s="110"/>
      <c r="M23" s="153"/>
      <c r="N23" s="153"/>
      <c r="O23" s="153"/>
    </row>
    <row r="24" spans="1:15" x14ac:dyDescent="0.3">
      <c r="A24" s="113">
        <v>708</v>
      </c>
      <c r="B24" s="8">
        <v>53.335999999999999</v>
      </c>
      <c r="C24" s="8">
        <f t="shared" si="0"/>
        <v>53.142721538461537</v>
      </c>
      <c r="D24" s="8">
        <f t="shared" si="1"/>
        <v>55.054504897652279</v>
      </c>
      <c r="E24" s="8">
        <f t="shared" si="2"/>
        <v>51.230938179270794</v>
      </c>
      <c r="F24" s="8">
        <f t="shared" si="3"/>
        <v>54.417243777922032</v>
      </c>
      <c r="G24" s="8">
        <f t="shared" si="4"/>
        <v>51.868199299001041</v>
      </c>
      <c r="H24" s="8">
        <f t="shared" si="5"/>
        <v>53.779982658191784</v>
      </c>
      <c r="I24" s="8">
        <f t="shared" si="6"/>
        <v>52.505460418731289</v>
      </c>
      <c r="J24" s="8">
        <f t="shared" si="7"/>
        <v>55.7</v>
      </c>
      <c r="K24" s="8" t="s">
        <v>122</v>
      </c>
      <c r="L24" s="110"/>
      <c r="M24" s="153"/>
      <c r="N24" s="153"/>
      <c r="O24" s="153"/>
    </row>
    <row r="25" spans="1:15" x14ac:dyDescent="0.3">
      <c r="A25" s="113">
        <v>723</v>
      </c>
      <c r="B25" s="8">
        <v>52.923999999999999</v>
      </c>
      <c r="C25" s="8">
        <f t="shared" si="0"/>
        <v>53.142721538461537</v>
      </c>
      <c r="D25" s="8">
        <f t="shared" si="1"/>
        <v>55.054504897652279</v>
      </c>
      <c r="E25" s="8">
        <f t="shared" si="2"/>
        <v>51.230938179270794</v>
      </c>
      <c r="F25" s="8">
        <f t="shared" si="3"/>
        <v>54.417243777922032</v>
      </c>
      <c r="G25" s="8">
        <f t="shared" si="4"/>
        <v>51.868199299001041</v>
      </c>
      <c r="H25" s="8">
        <f t="shared" si="5"/>
        <v>53.779982658191784</v>
      </c>
      <c r="I25" s="8">
        <f t="shared" si="6"/>
        <v>52.505460418731289</v>
      </c>
      <c r="J25" s="8">
        <f t="shared" si="7"/>
        <v>55.7</v>
      </c>
      <c r="K25" s="8" t="s">
        <v>122</v>
      </c>
      <c r="L25" s="110"/>
      <c r="M25" s="153" t="s">
        <v>133</v>
      </c>
      <c r="N25" s="153">
        <f>COUNTIF(K:K,$L$1)</f>
        <v>0</v>
      </c>
      <c r="O25" s="153"/>
    </row>
    <row r="26" spans="1:15" x14ac:dyDescent="0.3">
      <c r="A26" s="113">
        <v>727</v>
      </c>
      <c r="B26" s="8">
        <v>53.387</v>
      </c>
      <c r="C26" s="8">
        <f t="shared" si="0"/>
        <v>53.142721538461537</v>
      </c>
      <c r="D26" s="8">
        <f t="shared" si="1"/>
        <v>55.054504897652279</v>
      </c>
      <c r="E26" s="8">
        <f t="shared" si="2"/>
        <v>51.230938179270794</v>
      </c>
      <c r="F26" s="8">
        <f t="shared" si="3"/>
        <v>54.417243777922032</v>
      </c>
      <c r="G26" s="8">
        <f t="shared" si="4"/>
        <v>51.868199299001041</v>
      </c>
      <c r="H26" s="8">
        <f t="shared" si="5"/>
        <v>53.779982658191784</v>
      </c>
      <c r="I26" s="8">
        <f t="shared" si="6"/>
        <v>52.505460418731289</v>
      </c>
      <c r="J26" s="8">
        <f t="shared" si="7"/>
        <v>55.7</v>
      </c>
      <c r="K26" s="8" t="s">
        <v>122</v>
      </c>
      <c r="L26" s="110"/>
      <c r="M26" s="153" t="s">
        <v>134</v>
      </c>
      <c r="N26" s="153">
        <v>55.7</v>
      </c>
      <c r="O26" s="153" t="s">
        <v>73</v>
      </c>
    </row>
    <row r="27" spans="1:15" x14ac:dyDescent="0.3">
      <c r="A27" s="113">
        <v>728</v>
      </c>
      <c r="B27" s="8">
        <v>52.807000000000002</v>
      </c>
      <c r="C27" s="8">
        <f t="shared" si="0"/>
        <v>53.142721538461537</v>
      </c>
      <c r="D27" s="8">
        <f t="shared" si="1"/>
        <v>55.054504897652279</v>
      </c>
      <c r="E27" s="8">
        <f t="shared" si="2"/>
        <v>51.230938179270794</v>
      </c>
      <c r="F27" s="8">
        <f t="shared" si="3"/>
        <v>54.417243777922032</v>
      </c>
      <c r="G27" s="8">
        <f t="shared" si="4"/>
        <v>51.868199299001041</v>
      </c>
      <c r="H27" s="8">
        <f t="shared" si="5"/>
        <v>53.779982658191784</v>
      </c>
      <c r="I27" s="8">
        <f t="shared" si="6"/>
        <v>52.505460418731289</v>
      </c>
      <c r="J27" s="8">
        <f t="shared" si="7"/>
        <v>55.7</v>
      </c>
      <c r="K27" s="8" t="s">
        <v>122</v>
      </c>
      <c r="L27" s="110"/>
    </row>
    <row r="28" spans="1:15" x14ac:dyDescent="0.3">
      <c r="A28" s="113">
        <v>729</v>
      </c>
      <c r="B28" s="8">
        <v>52.854999999999997</v>
      </c>
      <c r="C28" s="8">
        <f t="shared" si="0"/>
        <v>53.142721538461537</v>
      </c>
      <c r="D28" s="8">
        <f t="shared" si="1"/>
        <v>55.054504897652279</v>
      </c>
      <c r="E28" s="8">
        <f t="shared" si="2"/>
        <v>51.230938179270794</v>
      </c>
      <c r="F28" s="8">
        <f t="shared" si="3"/>
        <v>54.417243777922032</v>
      </c>
      <c r="G28" s="8">
        <f t="shared" si="4"/>
        <v>51.868199299001041</v>
      </c>
      <c r="H28" s="8">
        <f t="shared" si="5"/>
        <v>53.779982658191784</v>
      </c>
      <c r="I28" s="8">
        <f t="shared" si="6"/>
        <v>52.505460418731289</v>
      </c>
      <c r="J28" s="8">
        <f t="shared" si="7"/>
        <v>55.7</v>
      </c>
      <c r="K28" s="8" t="s">
        <v>122</v>
      </c>
      <c r="L28" s="110"/>
    </row>
    <row r="29" spans="1:15" x14ac:dyDescent="0.3">
      <c r="A29" s="113">
        <v>734</v>
      </c>
      <c r="B29" s="8">
        <v>53.149000000000001</v>
      </c>
      <c r="C29" s="8">
        <f t="shared" si="0"/>
        <v>53.142721538461537</v>
      </c>
      <c r="D29" s="8">
        <f t="shared" si="1"/>
        <v>55.054504897652279</v>
      </c>
      <c r="E29" s="8">
        <f t="shared" si="2"/>
        <v>51.230938179270794</v>
      </c>
      <c r="F29" s="8">
        <f t="shared" si="3"/>
        <v>54.417243777922032</v>
      </c>
      <c r="G29" s="8">
        <f t="shared" si="4"/>
        <v>51.868199299001041</v>
      </c>
      <c r="H29" s="8">
        <f t="shared" si="5"/>
        <v>53.779982658191784</v>
      </c>
      <c r="I29" s="8">
        <f t="shared" si="6"/>
        <v>52.505460418731289</v>
      </c>
      <c r="J29" s="8">
        <f t="shared" si="7"/>
        <v>55.7</v>
      </c>
      <c r="K29" s="8" t="s">
        <v>122</v>
      </c>
      <c r="L29" s="110"/>
    </row>
    <row r="30" spans="1:15" x14ac:dyDescent="0.3">
      <c r="A30" s="113">
        <v>736</v>
      </c>
      <c r="B30" s="8">
        <v>52.783000000000001</v>
      </c>
      <c r="C30" s="8">
        <f t="shared" si="0"/>
        <v>53.142721538461537</v>
      </c>
      <c r="D30" s="8">
        <f t="shared" si="1"/>
        <v>55.054504897652279</v>
      </c>
      <c r="E30" s="8">
        <f t="shared" si="2"/>
        <v>51.230938179270794</v>
      </c>
      <c r="F30" s="8">
        <f t="shared" si="3"/>
        <v>54.417243777922032</v>
      </c>
      <c r="G30" s="8">
        <f t="shared" si="4"/>
        <v>51.868199299001041</v>
      </c>
      <c r="H30" s="8">
        <f t="shared" si="5"/>
        <v>53.779982658191784</v>
      </c>
      <c r="I30" s="8">
        <f t="shared" si="6"/>
        <v>52.505460418731289</v>
      </c>
      <c r="J30" s="8">
        <f t="shared" si="7"/>
        <v>55.7</v>
      </c>
      <c r="K30" s="8" t="s">
        <v>122</v>
      </c>
      <c r="L30" s="110"/>
    </row>
    <row r="31" spans="1:15" x14ac:dyDescent="0.3">
      <c r="A31" s="113">
        <v>737</v>
      </c>
      <c r="B31" s="8">
        <v>52.895000000000003</v>
      </c>
      <c r="C31" s="8">
        <f t="shared" si="0"/>
        <v>53.142721538461537</v>
      </c>
      <c r="D31" s="8">
        <f t="shared" si="1"/>
        <v>55.054504897652279</v>
      </c>
      <c r="E31" s="8">
        <f t="shared" si="2"/>
        <v>51.230938179270794</v>
      </c>
      <c r="F31" s="8">
        <f t="shared" si="3"/>
        <v>54.417243777922032</v>
      </c>
      <c r="G31" s="8">
        <f t="shared" si="4"/>
        <v>51.868199299001041</v>
      </c>
      <c r="H31" s="8">
        <f t="shared" si="5"/>
        <v>53.779982658191784</v>
      </c>
      <c r="I31" s="8">
        <f t="shared" si="6"/>
        <v>52.505460418731289</v>
      </c>
      <c r="J31" s="8">
        <f t="shared" si="7"/>
        <v>55.7</v>
      </c>
      <c r="K31" s="8" t="s">
        <v>122</v>
      </c>
      <c r="L31" s="110"/>
    </row>
    <row r="32" spans="1:15" x14ac:dyDescent="0.3">
      <c r="A32" s="113">
        <v>738</v>
      </c>
      <c r="B32" s="8">
        <v>52.604999999999997</v>
      </c>
      <c r="C32" s="8">
        <f t="shared" si="0"/>
        <v>53.142721538461537</v>
      </c>
      <c r="D32" s="8">
        <f t="shared" si="1"/>
        <v>55.054504897652279</v>
      </c>
      <c r="E32" s="8">
        <f t="shared" si="2"/>
        <v>51.230938179270794</v>
      </c>
      <c r="F32" s="8">
        <f t="shared" si="3"/>
        <v>54.417243777922032</v>
      </c>
      <c r="G32" s="8">
        <f t="shared" si="4"/>
        <v>51.868199299001041</v>
      </c>
      <c r="H32" s="8">
        <f t="shared" si="5"/>
        <v>53.779982658191784</v>
      </c>
      <c r="I32" s="8">
        <f t="shared" si="6"/>
        <v>52.505460418731289</v>
      </c>
      <c r="J32" s="8">
        <f t="shared" si="7"/>
        <v>55.7</v>
      </c>
      <c r="K32" s="8" t="s">
        <v>122</v>
      </c>
      <c r="L32" s="110"/>
    </row>
    <row r="33" spans="1:12" x14ac:dyDescent="0.3">
      <c r="A33" s="113">
        <v>746</v>
      </c>
      <c r="B33" s="8">
        <v>52.915999999999997</v>
      </c>
      <c r="C33" s="8">
        <f t="shared" si="0"/>
        <v>53.142721538461537</v>
      </c>
      <c r="D33" s="8">
        <f t="shared" si="1"/>
        <v>55.054504897652279</v>
      </c>
      <c r="E33" s="8">
        <f t="shared" si="2"/>
        <v>51.230938179270794</v>
      </c>
      <c r="F33" s="8">
        <f t="shared" si="3"/>
        <v>54.417243777922032</v>
      </c>
      <c r="G33" s="8">
        <f t="shared" si="4"/>
        <v>51.868199299001041</v>
      </c>
      <c r="H33" s="8">
        <f t="shared" si="5"/>
        <v>53.779982658191784</v>
      </c>
      <c r="I33" s="8">
        <f t="shared" si="6"/>
        <v>52.505460418731289</v>
      </c>
      <c r="J33" s="8">
        <f t="shared" si="7"/>
        <v>55.7</v>
      </c>
      <c r="K33" s="8" t="s">
        <v>122</v>
      </c>
      <c r="L33" s="110"/>
    </row>
    <row r="34" spans="1:12" x14ac:dyDescent="0.3">
      <c r="A34" s="113">
        <v>749</v>
      </c>
      <c r="B34" s="8">
        <v>52.908000000000001</v>
      </c>
      <c r="C34" s="8">
        <f t="shared" si="0"/>
        <v>53.142721538461537</v>
      </c>
      <c r="D34" s="8">
        <f t="shared" si="1"/>
        <v>55.054504897652279</v>
      </c>
      <c r="E34" s="8">
        <f t="shared" si="2"/>
        <v>51.230938179270794</v>
      </c>
      <c r="F34" s="8">
        <f t="shared" si="3"/>
        <v>54.417243777922032</v>
      </c>
      <c r="G34" s="8">
        <f t="shared" si="4"/>
        <v>51.868199299001041</v>
      </c>
      <c r="H34" s="8">
        <f t="shared" si="5"/>
        <v>53.779982658191784</v>
      </c>
      <c r="I34" s="8">
        <f t="shared" si="6"/>
        <v>52.505460418731289</v>
      </c>
      <c r="J34" s="8">
        <f t="shared" si="7"/>
        <v>55.7</v>
      </c>
      <c r="K34" s="8" t="s">
        <v>122</v>
      </c>
      <c r="L34" s="110"/>
    </row>
    <row r="35" spans="1:12" x14ac:dyDescent="0.3">
      <c r="A35" s="113">
        <v>756</v>
      </c>
      <c r="B35" s="8">
        <v>53.003999999999998</v>
      </c>
      <c r="C35" s="8">
        <f t="shared" si="0"/>
        <v>53.142721538461537</v>
      </c>
      <c r="D35" s="8">
        <f t="shared" si="1"/>
        <v>55.054504897652279</v>
      </c>
      <c r="E35" s="8">
        <f t="shared" si="2"/>
        <v>51.230938179270794</v>
      </c>
      <c r="F35" s="8">
        <f t="shared" si="3"/>
        <v>54.417243777922032</v>
      </c>
      <c r="G35" s="8">
        <f t="shared" si="4"/>
        <v>51.868199299001041</v>
      </c>
      <c r="H35" s="8">
        <f t="shared" si="5"/>
        <v>53.779982658191784</v>
      </c>
      <c r="I35" s="8">
        <f t="shared" si="6"/>
        <v>52.505460418731289</v>
      </c>
      <c r="J35" s="8">
        <f t="shared" si="7"/>
        <v>55.7</v>
      </c>
      <c r="K35" s="8" t="s">
        <v>122</v>
      </c>
      <c r="L35" s="110"/>
    </row>
    <row r="36" spans="1:12" x14ac:dyDescent="0.3">
      <c r="A36" s="113">
        <v>761</v>
      </c>
      <c r="B36" s="8">
        <v>52.914000000000001</v>
      </c>
      <c r="C36" s="8">
        <f t="shared" si="0"/>
        <v>53.142721538461537</v>
      </c>
      <c r="D36" s="8">
        <f t="shared" si="1"/>
        <v>55.054504897652279</v>
      </c>
      <c r="E36" s="8">
        <f t="shared" si="2"/>
        <v>51.230938179270794</v>
      </c>
      <c r="F36" s="8">
        <f t="shared" si="3"/>
        <v>54.417243777922032</v>
      </c>
      <c r="G36" s="8">
        <f t="shared" si="4"/>
        <v>51.868199299001041</v>
      </c>
      <c r="H36" s="8">
        <f t="shared" si="5"/>
        <v>53.779982658191784</v>
      </c>
      <c r="I36" s="8">
        <f t="shared" si="6"/>
        <v>52.505460418731289</v>
      </c>
      <c r="J36" s="8">
        <f t="shared" si="7"/>
        <v>55.7</v>
      </c>
      <c r="K36" s="8" t="s">
        <v>122</v>
      </c>
      <c r="L36" s="110"/>
    </row>
    <row r="37" spans="1:12" x14ac:dyDescent="0.3">
      <c r="A37" s="113">
        <v>765</v>
      </c>
      <c r="B37" s="8">
        <v>53.017000000000003</v>
      </c>
      <c r="C37" s="8">
        <f t="shared" si="0"/>
        <v>53.142721538461537</v>
      </c>
      <c r="D37" s="8">
        <f t="shared" si="1"/>
        <v>55.054504897652279</v>
      </c>
      <c r="E37" s="8">
        <f t="shared" si="2"/>
        <v>51.230938179270794</v>
      </c>
      <c r="F37" s="8">
        <f t="shared" si="3"/>
        <v>54.417243777922032</v>
      </c>
      <c r="G37" s="8">
        <f t="shared" si="4"/>
        <v>51.868199299001041</v>
      </c>
      <c r="H37" s="8">
        <f t="shared" si="5"/>
        <v>53.779982658191784</v>
      </c>
      <c r="I37" s="8">
        <f t="shared" si="6"/>
        <v>52.505460418731289</v>
      </c>
      <c r="J37" s="8">
        <f t="shared" si="7"/>
        <v>55.7</v>
      </c>
      <c r="K37" s="8" t="s">
        <v>122</v>
      </c>
      <c r="L37" s="110"/>
    </row>
    <row r="38" spans="1:12" x14ac:dyDescent="0.3">
      <c r="A38" s="113">
        <v>769</v>
      </c>
      <c r="B38" s="8">
        <v>53.128999999999998</v>
      </c>
      <c r="C38" s="8">
        <f t="shared" si="0"/>
        <v>53.142721538461537</v>
      </c>
      <c r="D38" s="8">
        <f t="shared" si="1"/>
        <v>55.054504897652279</v>
      </c>
      <c r="E38" s="8">
        <f t="shared" si="2"/>
        <v>51.230938179270794</v>
      </c>
      <c r="F38" s="8">
        <f t="shared" si="3"/>
        <v>54.417243777922032</v>
      </c>
      <c r="G38" s="8">
        <f t="shared" si="4"/>
        <v>51.868199299001041</v>
      </c>
      <c r="H38" s="8">
        <f t="shared" si="5"/>
        <v>53.779982658191784</v>
      </c>
      <c r="I38" s="8">
        <f t="shared" si="6"/>
        <v>52.505460418731289</v>
      </c>
      <c r="J38" s="8">
        <f t="shared" si="7"/>
        <v>55.7</v>
      </c>
      <c r="K38" s="8" t="s">
        <v>122</v>
      </c>
      <c r="L38" s="110"/>
    </row>
    <row r="39" spans="1:12" ht="15" thickBot="1" x14ac:dyDescent="0.35">
      <c r="A39" s="146">
        <v>773</v>
      </c>
      <c r="B39" s="152">
        <v>52.673999999999999</v>
      </c>
      <c r="C39" s="152">
        <f t="shared" si="0"/>
        <v>53.142721538461537</v>
      </c>
      <c r="D39" s="152">
        <f t="shared" si="1"/>
        <v>55.054504897652279</v>
      </c>
      <c r="E39" s="152">
        <f t="shared" si="2"/>
        <v>51.230938179270794</v>
      </c>
      <c r="F39" s="152">
        <f t="shared" si="3"/>
        <v>54.417243777922032</v>
      </c>
      <c r="G39" s="152">
        <f t="shared" si="4"/>
        <v>51.868199299001041</v>
      </c>
      <c r="H39" s="152">
        <f t="shared" si="5"/>
        <v>53.779982658191784</v>
      </c>
      <c r="I39" s="152">
        <f t="shared" si="6"/>
        <v>52.505460418731289</v>
      </c>
      <c r="J39" s="152">
        <f t="shared" si="7"/>
        <v>55.7</v>
      </c>
      <c r="K39" s="152" t="s">
        <v>122</v>
      </c>
      <c r="L39" s="111"/>
    </row>
  </sheetData>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F45E3-081D-4080-AD87-B2D4C67130BA}">
  <dimension ref="A1:P37"/>
  <sheetViews>
    <sheetView showGridLines="0" workbookViewId="0"/>
  </sheetViews>
  <sheetFormatPr defaultColWidth="8.77734375" defaultRowHeight="14.4" x14ac:dyDescent="0.3"/>
  <cols>
    <col min="13" max="13" width="10.44140625" bestFit="1" customWidth="1"/>
  </cols>
  <sheetData>
    <row r="1" spans="1:16" ht="15" thickBot="1" x14ac:dyDescent="0.35">
      <c r="A1" s="167" t="s">
        <v>18</v>
      </c>
      <c r="B1" s="168" t="s">
        <v>113</v>
      </c>
      <c r="C1" s="169" t="s">
        <v>114</v>
      </c>
      <c r="D1" s="169" t="s">
        <v>136</v>
      </c>
      <c r="E1" s="169" t="s">
        <v>116</v>
      </c>
      <c r="F1" s="169" t="s">
        <v>117</v>
      </c>
      <c r="G1" s="169" t="s">
        <v>118</v>
      </c>
      <c r="H1" s="169" t="s">
        <v>119</v>
      </c>
      <c r="I1" s="169" t="s">
        <v>120</v>
      </c>
      <c r="J1" s="169" t="s">
        <v>72</v>
      </c>
      <c r="K1" s="169" t="s">
        <v>121</v>
      </c>
      <c r="L1" s="170" t="s">
        <v>49</v>
      </c>
    </row>
    <row r="2" spans="1:16" x14ac:dyDescent="0.3">
      <c r="A2" s="113">
        <v>1492</v>
      </c>
      <c r="B2" s="8">
        <v>52.734000000000002</v>
      </c>
      <c r="C2" s="8">
        <f t="shared" ref="C2:C37" si="0">$N$2</f>
        <v>53.142721538461537</v>
      </c>
      <c r="D2" s="8">
        <f t="shared" ref="D2:D37" si="1">$N$2+($N$3*3)</f>
        <v>55.054504897652279</v>
      </c>
      <c r="E2" s="8">
        <f t="shared" ref="E2:E37" si="2">$N$2-($N$3*3)</f>
        <v>51.230938179270794</v>
      </c>
      <c r="F2" s="8">
        <f>$N$2+($N$3*2)</f>
        <v>54.417243777922032</v>
      </c>
      <c r="G2" s="8">
        <f>$N$2-($N$3*2)</f>
        <v>51.868199299001041</v>
      </c>
      <c r="H2" s="8">
        <f>$N$2+($N$3*1)</f>
        <v>53.779982658191784</v>
      </c>
      <c r="I2" s="8">
        <f>$N$2-($N$3*1)</f>
        <v>52.505460418731289</v>
      </c>
      <c r="J2" s="8">
        <f>$N$26</f>
        <v>55.7</v>
      </c>
      <c r="K2" s="8" t="s">
        <v>122</v>
      </c>
      <c r="L2" s="110"/>
      <c r="M2" s="159" t="s">
        <v>2</v>
      </c>
      <c r="N2" s="160">
        <v>53.142721538461537</v>
      </c>
    </row>
    <row r="3" spans="1:16" x14ac:dyDescent="0.3">
      <c r="A3" s="113">
        <v>1493</v>
      </c>
      <c r="B3" s="8">
        <v>52.987000000000002</v>
      </c>
      <c r="C3" s="8">
        <f t="shared" si="0"/>
        <v>53.142721538461537</v>
      </c>
      <c r="D3" s="8">
        <f t="shared" si="1"/>
        <v>55.054504897652279</v>
      </c>
      <c r="E3" s="8">
        <f t="shared" si="2"/>
        <v>51.230938179270794</v>
      </c>
      <c r="F3" s="8">
        <f t="shared" ref="F3:F37" si="3">$N$2+($N$3*2)</f>
        <v>54.417243777922032</v>
      </c>
      <c r="G3" s="8">
        <f t="shared" ref="G3:G37" si="4">$N$2-($N$3*2)</f>
        <v>51.868199299001041</v>
      </c>
      <c r="H3" s="8">
        <f t="shared" ref="H3:H37" si="5">$N$2+($N$3*1)</f>
        <v>53.779982658191784</v>
      </c>
      <c r="I3" s="8">
        <f t="shared" ref="I3:I37" si="6">$N$2-($N$3*1)</f>
        <v>52.505460418731289</v>
      </c>
      <c r="J3" s="8">
        <f t="shared" ref="J3:J37" si="7">$N$26</f>
        <v>55.7</v>
      </c>
      <c r="K3" s="8" t="s">
        <v>122</v>
      </c>
      <c r="L3" s="110"/>
      <c r="M3" s="161" t="s">
        <v>123</v>
      </c>
      <c r="N3" s="110">
        <v>0.63726111973024691</v>
      </c>
    </row>
    <row r="4" spans="1:16" x14ac:dyDescent="0.3">
      <c r="A4" s="113">
        <v>1494</v>
      </c>
      <c r="B4" s="8">
        <v>53.142000000000003</v>
      </c>
      <c r="C4" s="8">
        <f t="shared" si="0"/>
        <v>53.142721538461537</v>
      </c>
      <c r="D4" s="8">
        <f t="shared" si="1"/>
        <v>55.054504897652279</v>
      </c>
      <c r="E4" s="8">
        <f t="shared" si="2"/>
        <v>51.230938179270794</v>
      </c>
      <c r="F4" s="8">
        <f t="shared" si="3"/>
        <v>54.417243777922032</v>
      </c>
      <c r="G4" s="8">
        <f t="shared" si="4"/>
        <v>51.868199299001041</v>
      </c>
      <c r="H4" s="8">
        <f t="shared" si="5"/>
        <v>53.779982658191784</v>
      </c>
      <c r="I4" s="8">
        <f t="shared" si="6"/>
        <v>52.505460418731289</v>
      </c>
      <c r="J4" s="8">
        <f t="shared" si="7"/>
        <v>55.7</v>
      </c>
      <c r="K4" s="8" t="s">
        <v>122</v>
      </c>
      <c r="L4" s="110"/>
      <c r="M4" s="161" t="s">
        <v>55</v>
      </c>
      <c r="N4" s="110">
        <v>52.420999999999999</v>
      </c>
    </row>
    <row r="5" spans="1:16" x14ac:dyDescent="0.3">
      <c r="A5" s="113">
        <v>1496</v>
      </c>
      <c r="B5" s="8">
        <v>53.396999999999998</v>
      </c>
      <c r="C5" s="8">
        <f t="shared" si="0"/>
        <v>53.142721538461537</v>
      </c>
      <c r="D5" s="8">
        <f t="shared" si="1"/>
        <v>55.054504897652279</v>
      </c>
      <c r="E5" s="8">
        <f t="shared" si="2"/>
        <v>51.230938179270794</v>
      </c>
      <c r="F5" s="8">
        <f t="shared" si="3"/>
        <v>54.417243777922032</v>
      </c>
      <c r="G5" s="8">
        <f t="shared" si="4"/>
        <v>51.868199299001041</v>
      </c>
      <c r="H5" s="8">
        <f t="shared" si="5"/>
        <v>53.779982658191784</v>
      </c>
      <c r="I5" s="8">
        <f t="shared" si="6"/>
        <v>52.505460418731289</v>
      </c>
      <c r="J5" s="8">
        <f t="shared" si="7"/>
        <v>55.7</v>
      </c>
      <c r="K5" s="8" t="s">
        <v>122</v>
      </c>
      <c r="L5" s="110"/>
      <c r="M5" s="161" t="s">
        <v>56</v>
      </c>
      <c r="N5" s="110">
        <v>57.402999999999999</v>
      </c>
    </row>
    <row r="6" spans="1:16" x14ac:dyDescent="0.3">
      <c r="A6" s="113">
        <v>1499</v>
      </c>
      <c r="B6" s="8">
        <v>52.889000000000003</v>
      </c>
      <c r="C6" s="8">
        <f t="shared" si="0"/>
        <v>53.142721538461537</v>
      </c>
      <c r="D6" s="8">
        <f t="shared" si="1"/>
        <v>55.054504897652279</v>
      </c>
      <c r="E6" s="8">
        <f t="shared" si="2"/>
        <v>51.230938179270794</v>
      </c>
      <c r="F6" s="8">
        <f t="shared" si="3"/>
        <v>54.417243777922032</v>
      </c>
      <c r="G6" s="8">
        <f t="shared" si="4"/>
        <v>51.868199299001041</v>
      </c>
      <c r="H6" s="8">
        <f t="shared" si="5"/>
        <v>53.779982658191784</v>
      </c>
      <c r="I6" s="8">
        <f t="shared" si="6"/>
        <v>52.505460418731289</v>
      </c>
      <c r="J6" s="8">
        <f t="shared" si="7"/>
        <v>55.7</v>
      </c>
      <c r="K6" s="8" t="s">
        <v>122</v>
      </c>
      <c r="L6" s="110"/>
      <c r="M6" s="161" t="s">
        <v>57</v>
      </c>
      <c r="N6" s="110">
        <v>4.9819999999999993</v>
      </c>
    </row>
    <row r="7" spans="1:16" ht="15" thickBot="1" x14ac:dyDescent="0.35">
      <c r="A7" s="113">
        <v>1500</v>
      </c>
      <c r="B7" s="8">
        <v>52.817</v>
      </c>
      <c r="C7" s="8">
        <f t="shared" si="0"/>
        <v>53.142721538461537</v>
      </c>
      <c r="D7" s="8">
        <f t="shared" si="1"/>
        <v>55.054504897652279</v>
      </c>
      <c r="E7" s="8">
        <f t="shared" si="2"/>
        <v>51.230938179270794</v>
      </c>
      <c r="F7" s="8">
        <f t="shared" si="3"/>
        <v>54.417243777922032</v>
      </c>
      <c r="G7" s="8">
        <f t="shared" si="4"/>
        <v>51.868199299001041</v>
      </c>
      <c r="H7" s="8">
        <f t="shared" si="5"/>
        <v>53.779982658191784</v>
      </c>
      <c r="I7" s="8">
        <f t="shared" si="6"/>
        <v>52.505460418731289</v>
      </c>
      <c r="J7" s="8">
        <f t="shared" si="7"/>
        <v>55.7</v>
      </c>
      <c r="K7" s="8" t="s">
        <v>122</v>
      </c>
      <c r="L7" s="110"/>
      <c r="M7" s="162" t="s">
        <v>58</v>
      </c>
      <c r="N7" s="111">
        <f>COUNT(B2:B1048576)</f>
        <v>36</v>
      </c>
    </row>
    <row r="8" spans="1:16" x14ac:dyDescent="0.3">
      <c r="A8" s="113">
        <v>1504</v>
      </c>
      <c r="B8" s="8">
        <v>52.929000000000002</v>
      </c>
      <c r="C8" s="8">
        <f t="shared" si="0"/>
        <v>53.142721538461537</v>
      </c>
      <c r="D8" s="8">
        <f t="shared" si="1"/>
        <v>55.054504897652279</v>
      </c>
      <c r="E8" s="8">
        <f t="shared" si="2"/>
        <v>51.230938179270794</v>
      </c>
      <c r="F8" s="8">
        <f t="shared" si="3"/>
        <v>54.417243777922032</v>
      </c>
      <c r="G8" s="8">
        <f t="shared" si="4"/>
        <v>51.868199299001041</v>
      </c>
      <c r="H8" s="8">
        <f t="shared" si="5"/>
        <v>53.779982658191784</v>
      </c>
      <c r="I8" s="8">
        <f t="shared" si="6"/>
        <v>52.505460418731289</v>
      </c>
      <c r="J8" s="8">
        <f t="shared" si="7"/>
        <v>55.7</v>
      </c>
      <c r="K8" s="8" t="s">
        <v>122</v>
      </c>
      <c r="L8" s="110"/>
      <c r="M8" s="153"/>
      <c r="N8" s="153"/>
      <c r="O8" s="153"/>
      <c r="P8" s="153"/>
    </row>
    <row r="9" spans="1:16" x14ac:dyDescent="0.3">
      <c r="A9" s="113">
        <v>1508</v>
      </c>
      <c r="B9" s="8">
        <v>53.29</v>
      </c>
      <c r="C9" s="8">
        <f t="shared" si="0"/>
        <v>53.142721538461537</v>
      </c>
      <c r="D9" s="8">
        <f t="shared" si="1"/>
        <v>55.054504897652279</v>
      </c>
      <c r="E9" s="8">
        <f t="shared" si="2"/>
        <v>51.230938179270794</v>
      </c>
      <c r="F9" s="8">
        <f t="shared" si="3"/>
        <v>54.417243777922032</v>
      </c>
      <c r="G9" s="8">
        <f t="shared" si="4"/>
        <v>51.868199299001041</v>
      </c>
      <c r="H9" s="8">
        <f t="shared" si="5"/>
        <v>53.779982658191784</v>
      </c>
      <c r="I9" s="8">
        <f t="shared" si="6"/>
        <v>52.505460418731289</v>
      </c>
      <c r="J9" s="8">
        <f t="shared" si="7"/>
        <v>55.7</v>
      </c>
      <c r="K9" s="8" t="s">
        <v>122</v>
      </c>
      <c r="L9" s="110"/>
      <c r="M9" s="153" t="s">
        <v>124</v>
      </c>
      <c r="N9" s="153">
        <f>N3</f>
        <v>0.63726111973024691</v>
      </c>
      <c r="O9" s="153">
        <f>N9*-1</f>
        <v>-0.63726111973024691</v>
      </c>
      <c r="P9" s="153"/>
    </row>
    <row r="10" spans="1:16" x14ac:dyDescent="0.3">
      <c r="A10" s="113">
        <v>1517</v>
      </c>
      <c r="B10" s="8">
        <v>53.283000000000001</v>
      </c>
      <c r="C10" s="8">
        <f t="shared" si="0"/>
        <v>53.142721538461537</v>
      </c>
      <c r="D10" s="8">
        <f t="shared" si="1"/>
        <v>55.054504897652279</v>
      </c>
      <c r="E10" s="8">
        <f t="shared" si="2"/>
        <v>51.230938179270794</v>
      </c>
      <c r="F10" s="8">
        <f t="shared" si="3"/>
        <v>54.417243777922032</v>
      </c>
      <c r="G10" s="8">
        <f t="shared" si="4"/>
        <v>51.868199299001041</v>
      </c>
      <c r="H10" s="8">
        <f t="shared" si="5"/>
        <v>53.779982658191784</v>
      </c>
      <c r="I10" s="8">
        <f t="shared" si="6"/>
        <v>52.505460418731289</v>
      </c>
      <c r="J10" s="8">
        <f t="shared" si="7"/>
        <v>55.7</v>
      </c>
      <c r="K10" s="8" t="s">
        <v>122</v>
      </c>
      <c r="L10" s="110"/>
      <c r="M10" s="153" t="s">
        <v>125</v>
      </c>
      <c r="N10" s="153">
        <f>N3*2</f>
        <v>1.2745222394604938</v>
      </c>
      <c r="O10" s="153">
        <f>N10*-1</f>
        <v>-1.2745222394604938</v>
      </c>
      <c r="P10" s="153"/>
    </row>
    <row r="11" spans="1:16" x14ac:dyDescent="0.3">
      <c r="A11" s="113">
        <v>1524</v>
      </c>
      <c r="B11" s="8">
        <v>53.540999999999997</v>
      </c>
      <c r="C11" s="8">
        <f t="shared" si="0"/>
        <v>53.142721538461537</v>
      </c>
      <c r="D11" s="8">
        <f t="shared" si="1"/>
        <v>55.054504897652279</v>
      </c>
      <c r="E11" s="8">
        <f t="shared" si="2"/>
        <v>51.230938179270794</v>
      </c>
      <c r="F11" s="8">
        <f t="shared" si="3"/>
        <v>54.417243777922032</v>
      </c>
      <c r="G11" s="8">
        <f t="shared" si="4"/>
        <v>51.868199299001041</v>
      </c>
      <c r="H11" s="8">
        <f t="shared" si="5"/>
        <v>53.779982658191784</v>
      </c>
      <c r="I11" s="8">
        <f t="shared" si="6"/>
        <v>52.505460418731289</v>
      </c>
      <c r="J11" s="8">
        <f t="shared" si="7"/>
        <v>55.7</v>
      </c>
      <c r="K11" s="8" t="s">
        <v>122</v>
      </c>
      <c r="L11" s="110"/>
      <c r="M11" s="153" t="s">
        <v>126</v>
      </c>
      <c r="N11" s="153">
        <f>N3*3</f>
        <v>1.9117833591907407</v>
      </c>
      <c r="O11" s="153">
        <f>N11*-1</f>
        <v>-1.9117833591907407</v>
      </c>
      <c r="P11" s="153"/>
    </row>
    <row r="12" spans="1:16" x14ac:dyDescent="0.3">
      <c r="A12" s="113">
        <v>1526</v>
      </c>
      <c r="B12" s="8">
        <v>52.97</v>
      </c>
      <c r="C12" s="8">
        <f t="shared" si="0"/>
        <v>53.142721538461537</v>
      </c>
      <c r="D12" s="8">
        <f t="shared" si="1"/>
        <v>55.054504897652279</v>
      </c>
      <c r="E12" s="8">
        <f t="shared" si="2"/>
        <v>51.230938179270794</v>
      </c>
      <c r="F12" s="8">
        <f t="shared" si="3"/>
        <v>54.417243777922032</v>
      </c>
      <c r="G12" s="8">
        <f t="shared" si="4"/>
        <v>51.868199299001041</v>
      </c>
      <c r="H12" s="8">
        <f t="shared" si="5"/>
        <v>53.779982658191784</v>
      </c>
      <c r="I12" s="8">
        <f t="shared" si="6"/>
        <v>52.505460418731289</v>
      </c>
      <c r="J12" s="8">
        <f t="shared" si="7"/>
        <v>55.7</v>
      </c>
      <c r="K12" s="8" t="s">
        <v>122</v>
      </c>
      <c r="L12" s="110"/>
      <c r="M12" s="153"/>
      <c r="N12" s="153"/>
      <c r="O12" s="153"/>
      <c r="P12" s="153"/>
    </row>
    <row r="13" spans="1:16" x14ac:dyDescent="0.3">
      <c r="A13" s="113">
        <v>1530</v>
      </c>
      <c r="B13" s="8">
        <v>52.512</v>
      </c>
      <c r="C13" s="8">
        <f t="shared" si="0"/>
        <v>53.142721538461537</v>
      </c>
      <c r="D13" s="8">
        <f t="shared" si="1"/>
        <v>55.054504897652279</v>
      </c>
      <c r="E13" s="8">
        <f t="shared" si="2"/>
        <v>51.230938179270794</v>
      </c>
      <c r="F13" s="8">
        <f t="shared" si="3"/>
        <v>54.417243777922032</v>
      </c>
      <c r="G13" s="8">
        <f t="shared" si="4"/>
        <v>51.868199299001041</v>
      </c>
      <c r="H13" s="8">
        <f t="shared" si="5"/>
        <v>53.779982658191784</v>
      </c>
      <c r="I13" s="8">
        <f t="shared" si="6"/>
        <v>52.505460418731289</v>
      </c>
      <c r="J13" s="8">
        <f t="shared" si="7"/>
        <v>55.7</v>
      </c>
      <c r="K13" s="8" t="s">
        <v>122</v>
      </c>
      <c r="L13" s="110"/>
      <c r="M13" s="153"/>
      <c r="N13" s="153"/>
      <c r="O13" s="153"/>
      <c r="P13" s="153"/>
    </row>
    <row r="14" spans="1:16" x14ac:dyDescent="0.3">
      <c r="A14" s="113">
        <v>1540</v>
      </c>
      <c r="B14" s="8">
        <v>52.62</v>
      </c>
      <c r="C14" s="8">
        <f t="shared" si="0"/>
        <v>53.142721538461537</v>
      </c>
      <c r="D14" s="8">
        <f t="shared" si="1"/>
        <v>55.054504897652279</v>
      </c>
      <c r="E14" s="8">
        <f t="shared" si="2"/>
        <v>51.230938179270794</v>
      </c>
      <c r="F14" s="8">
        <f t="shared" si="3"/>
        <v>54.417243777922032</v>
      </c>
      <c r="G14" s="8">
        <f t="shared" si="4"/>
        <v>51.868199299001041</v>
      </c>
      <c r="H14" s="8">
        <f t="shared" si="5"/>
        <v>53.779982658191784</v>
      </c>
      <c r="I14" s="8">
        <f t="shared" si="6"/>
        <v>52.505460418731289</v>
      </c>
      <c r="J14" s="8">
        <f t="shared" si="7"/>
        <v>55.7</v>
      </c>
      <c r="K14" s="8" t="s">
        <v>122</v>
      </c>
      <c r="L14" s="110"/>
      <c r="M14" s="153"/>
      <c r="N14" s="153"/>
      <c r="O14" s="153"/>
      <c r="P14" s="153"/>
    </row>
    <row r="15" spans="1:16" x14ac:dyDescent="0.3">
      <c r="A15" s="113">
        <v>1554</v>
      </c>
      <c r="B15" s="8">
        <v>53.5</v>
      </c>
      <c r="C15" s="8">
        <f t="shared" si="0"/>
        <v>53.142721538461537</v>
      </c>
      <c r="D15" s="8">
        <f t="shared" si="1"/>
        <v>55.054504897652279</v>
      </c>
      <c r="E15" s="8">
        <f t="shared" si="2"/>
        <v>51.230938179270794</v>
      </c>
      <c r="F15" s="8">
        <f t="shared" si="3"/>
        <v>54.417243777922032</v>
      </c>
      <c r="G15" s="8">
        <f t="shared" si="4"/>
        <v>51.868199299001041</v>
      </c>
      <c r="H15" s="8">
        <f t="shared" si="5"/>
        <v>53.779982658191784</v>
      </c>
      <c r="I15" s="8">
        <f t="shared" si="6"/>
        <v>52.505460418731289</v>
      </c>
      <c r="J15" s="8">
        <f t="shared" si="7"/>
        <v>55.7</v>
      </c>
      <c r="K15" s="8" t="s">
        <v>122</v>
      </c>
      <c r="L15" s="110"/>
      <c r="M15" s="153" t="s">
        <v>127</v>
      </c>
      <c r="N15" s="153">
        <f>N18+N11</f>
        <v>55.054504897652279</v>
      </c>
      <c r="O15" s="153"/>
      <c r="P15" s="153"/>
    </row>
    <row r="16" spans="1:16" x14ac:dyDescent="0.3">
      <c r="A16" s="113">
        <v>1556</v>
      </c>
      <c r="B16" s="8">
        <v>52.784999999999997</v>
      </c>
      <c r="C16" s="8">
        <f t="shared" si="0"/>
        <v>53.142721538461537</v>
      </c>
      <c r="D16" s="8">
        <f t="shared" si="1"/>
        <v>55.054504897652279</v>
      </c>
      <c r="E16" s="8">
        <f t="shared" si="2"/>
        <v>51.230938179270794</v>
      </c>
      <c r="F16" s="8">
        <f t="shared" si="3"/>
        <v>54.417243777922032</v>
      </c>
      <c r="G16" s="8">
        <f t="shared" si="4"/>
        <v>51.868199299001041</v>
      </c>
      <c r="H16" s="8">
        <f t="shared" si="5"/>
        <v>53.779982658191784</v>
      </c>
      <c r="I16" s="8">
        <f t="shared" si="6"/>
        <v>52.505460418731289</v>
      </c>
      <c r="J16" s="8">
        <f t="shared" si="7"/>
        <v>55.7</v>
      </c>
      <c r="K16" s="8" t="s">
        <v>122</v>
      </c>
      <c r="L16" s="110"/>
      <c r="M16" s="153" t="s">
        <v>128</v>
      </c>
      <c r="N16" s="153">
        <f>N18+N10</f>
        <v>54.417243777922032</v>
      </c>
      <c r="O16" s="153"/>
      <c r="P16" s="153"/>
    </row>
    <row r="17" spans="1:16" x14ac:dyDescent="0.3">
      <c r="A17" s="113">
        <v>1561</v>
      </c>
      <c r="B17" s="8">
        <v>53.226999999999997</v>
      </c>
      <c r="C17" s="8">
        <f t="shared" si="0"/>
        <v>53.142721538461537</v>
      </c>
      <c r="D17" s="8">
        <f t="shared" si="1"/>
        <v>55.054504897652279</v>
      </c>
      <c r="E17" s="8">
        <f t="shared" si="2"/>
        <v>51.230938179270794</v>
      </c>
      <c r="F17" s="8">
        <f t="shared" si="3"/>
        <v>54.417243777922032</v>
      </c>
      <c r="G17" s="8">
        <f t="shared" si="4"/>
        <v>51.868199299001041</v>
      </c>
      <c r="H17" s="8">
        <f t="shared" si="5"/>
        <v>53.779982658191784</v>
      </c>
      <c r="I17" s="8">
        <f t="shared" si="6"/>
        <v>52.505460418731289</v>
      </c>
      <c r="J17" s="8">
        <f t="shared" si="7"/>
        <v>55.7</v>
      </c>
      <c r="K17" s="8" t="s">
        <v>122</v>
      </c>
      <c r="L17" s="110"/>
      <c r="M17" s="153" t="s">
        <v>129</v>
      </c>
      <c r="N17" s="153">
        <f>N18+N9</f>
        <v>53.779982658191784</v>
      </c>
      <c r="O17" s="153"/>
      <c r="P17" s="153"/>
    </row>
    <row r="18" spans="1:16" x14ac:dyDescent="0.3">
      <c r="A18" s="113">
        <v>1569</v>
      </c>
      <c r="B18" s="8">
        <v>52.905000000000001</v>
      </c>
      <c r="C18" s="8">
        <f t="shared" si="0"/>
        <v>53.142721538461537</v>
      </c>
      <c r="D18" s="8">
        <f t="shared" si="1"/>
        <v>55.054504897652279</v>
      </c>
      <c r="E18" s="8">
        <f t="shared" si="2"/>
        <v>51.230938179270794</v>
      </c>
      <c r="F18" s="8">
        <f t="shared" si="3"/>
        <v>54.417243777922032</v>
      </c>
      <c r="G18" s="8">
        <f t="shared" si="4"/>
        <v>51.868199299001041</v>
      </c>
      <c r="H18" s="8">
        <f t="shared" si="5"/>
        <v>53.779982658191784</v>
      </c>
      <c r="I18" s="8">
        <f t="shared" si="6"/>
        <v>52.505460418731289</v>
      </c>
      <c r="J18" s="8">
        <f t="shared" si="7"/>
        <v>55.7</v>
      </c>
      <c r="K18" s="8" t="s">
        <v>122</v>
      </c>
      <c r="L18" s="110"/>
      <c r="M18" s="153" t="s">
        <v>2</v>
      </c>
      <c r="N18" s="153">
        <f>N2</f>
        <v>53.142721538461537</v>
      </c>
      <c r="O18" s="153"/>
      <c r="P18" s="153"/>
    </row>
    <row r="19" spans="1:16" x14ac:dyDescent="0.3">
      <c r="A19" s="113">
        <v>1573</v>
      </c>
      <c r="B19" s="8">
        <v>52.85</v>
      </c>
      <c r="C19" s="8">
        <f t="shared" si="0"/>
        <v>53.142721538461537</v>
      </c>
      <c r="D19" s="8">
        <f t="shared" si="1"/>
        <v>55.054504897652279</v>
      </c>
      <c r="E19" s="8">
        <f t="shared" si="2"/>
        <v>51.230938179270794</v>
      </c>
      <c r="F19" s="8">
        <f t="shared" si="3"/>
        <v>54.417243777922032</v>
      </c>
      <c r="G19" s="8">
        <f t="shared" si="4"/>
        <v>51.868199299001041</v>
      </c>
      <c r="H19" s="8">
        <f t="shared" si="5"/>
        <v>53.779982658191784</v>
      </c>
      <c r="I19" s="8">
        <f t="shared" si="6"/>
        <v>52.505460418731289</v>
      </c>
      <c r="J19" s="8">
        <f t="shared" si="7"/>
        <v>55.7</v>
      </c>
      <c r="K19" s="8" t="s">
        <v>122</v>
      </c>
      <c r="L19" s="110"/>
      <c r="M19" s="153" t="s">
        <v>130</v>
      </c>
      <c r="N19" s="153">
        <f>N18+O9</f>
        <v>52.505460418731289</v>
      </c>
      <c r="O19" s="153"/>
      <c r="P19" s="153"/>
    </row>
    <row r="20" spans="1:16" x14ac:dyDescent="0.3">
      <c r="A20" s="113">
        <v>1576</v>
      </c>
      <c r="B20" s="8">
        <v>53.304000000000002</v>
      </c>
      <c r="C20" s="8">
        <f t="shared" si="0"/>
        <v>53.142721538461537</v>
      </c>
      <c r="D20" s="8">
        <f t="shared" si="1"/>
        <v>55.054504897652279</v>
      </c>
      <c r="E20" s="8">
        <f t="shared" si="2"/>
        <v>51.230938179270794</v>
      </c>
      <c r="F20" s="8">
        <f t="shared" si="3"/>
        <v>54.417243777922032</v>
      </c>
      <c r="G20" s="8">
        <f t="shared" si="4"/>
        <v>51.868199299001041</v>
      </c>
      <c r="H20" s="8">
        <f t="shared" si="5"/>
        <v>53.779982658191784</v>
      </c>
      <c r="I20" s="8">
        <f t="shared" si="6"/>
        <v>52.505460418731289</v>
      </c>
      <c r="J20" s="8">
        <f t="shared" si="7"/>
        <v>55.7</v>
      </c>
      <c r="K20" s="8" t="s">
        <v>122</v>
      </c>
      <c r="L20" s="110"/>
      <c r="M20" s="153" t="s">
        <v>131</v>
      </c>
      <c r="N20" s="153">
        <f>N18+O10</f>
        <v>51.868199299001041</v>
      </c>
      <c r="O20" s="153"/>
      <c r="P20" s="153"/>
    </row>
    <row r="21" spans="1:16" x14ac:dyDescent="0.3">
      <c r="A21" s="113">
        <v>1579</v>
      </c>
      <c r="B21" s="8">
        <v>52.932000000000002</v>
      </c>
      <c r="C21" s="8">
        <f t="shared" si="0"/>
        <v>53.142721538461537</v>
      </c>
      <c r="D21" s="8">
        <f t="shared" si="1"/>
        <v>55.054504897652279</v>
      </c>
      <c r="E21" s="8">
        <f t="shared" si="2"/>
        <v>51.230938179270794</v>
      </c>
      <c r="F21" s="8">
        <f t="shared" si="3"/>
        <v>54.417243777922032</v>
      </c>
      <c r="G21" s="8">
        <f t="shared" si="4"/>
        <v>51.868199299001041</v>
      </c>
      <c r="H21" s="8">
        <f t="shared" si="5"/>
        <v>53.779982658191784</v>
      </c>
      <c r="I21" s="8">
        <f t="shared" si="6"/>
        <v>52.505460418731289</v>
      </c>
      <c r="J21" s="8">
        <f t="shared" si="7"/>
        <v>55.7</v>
      </c>
      <c r="K21" s="8" t="s">
        <v>122</v>
      </c>
      <c r="L21" s="110"/>
      <c r="M21" s="153" t="s">
        <v>132</v>
      </c>
      <c r="N21" s="153">
        <f>N18+O11</f>
        <v>51.230938179270794</v>
      </c>
      <c r="O21" s="153"/>
      <c r="P21" s="153"/>
    </row>
    <row r="22" spans="1:16" x14ac:dyDescent="0.3">
      <c r="A22" s="113">
        <v>1583</v>
      </c>
      <c r="B22" s="8">
        <v>53.177</v>
      </c>
      <c r="C22" s="8">
        <f t="shared" si="0"/>
        <v>53.142721538461537</v>
      </c>
      <c r="D22" s="8">
        <f t="shared" si="1"/>
        <v>55.054504897652279</v>
      </c>
      <c r="E22" s="8">
        <f t="shared" si="2"/>
        <v>51.230938179270794</v>
      </c>
      <c r="F22" s="8">
        <f t="shared" si="3"/>
        <v>54.417243777922032</v>
      </c>
      <c r="G22" s="8">
        <f t="shared" si="4"/>
        <v>51.868199299001041</v>
      </c>
      <c r="H22" s="8">
        <f t="shared" si="5"/>
        <v>53.779982658191784</v>
      </c>
      <c r="I22" s="8">
        <f t="shared" si="6"/>
        <v>52.505460418731289</v>
      </c>
      <c r="J22" s="8">
        <f t="shared" si="7"/>
        <v>55.7</v>
      </c>
      <c r="K22" s="8" t="s">
        <v>122</v>
      </c>
      <c r="L22" s="110"/>
      <c r="M22" s="153"/>
      <c r="N22" s="153"/>
      <c r="O22" s="153"/>
      <c r="P22" s="153"/>
    </row>
    <row r="23" spans="1:16" x14ac:dyDescent="0.3">
      <c r="A23" s="113">
        <v>1588</v>
      </c>
      <c r="B23" s="8">
        <v>53.232999999999997</v>
      </c>
      <c r="C23" s="8">
        <f t="shared" si="0"/>
        <v>53.142721538461537</v>
      </c>
      <c r="D23" s="8">
        <f t="shared" si="1"/>
        <v>55.054504897652279</v>
      </c>
      <c r="E23" s="8">
        <f t="shared" si="2"/>
        <v>51.230938179270794</v>
      </c>
      <c r="F23" s="8">
        <f t="shared" si="3"/>
        <v>54.417243777922032</v>
      </c>
      <c r="G23" s="8">
        <f t="shared" si="4"/>
        <v>51.868199299001041</v>
      </c>
      <c r="H23" s="8">
        <f t="shared" si="5"/>
        <v>53.779982658191784</v>
      </c>
      <c r="I23" s="8">
        <f t="shared" si="6"/>
        <v>52.505460418731289</v>
      </c>
      <c r="J23" s="8">
        <f t="shared" si="7"/>
        <v>55.7</v>
      </c>
      <c r="K23" s="8" t="s">
        <v>122</v>
      </c>
      <c r="L23" s="110"/>
      <c r="M23" s="153"/>
      <c r="N23" s="153"/>
      <c r="O23" s="153"/>
      <c r="P23" s="153"/>
    </row>
    <row r="24" spans="1:16" x14ac:dyDescent="0.3">
      <c r="A24" s="113">
        <v>1589</v>
      </c>
      <c r="B24" s="8">
        <v>52.77</v>
      </c>
      <c r="C24" s="8">
        <f t="shared" si="0"/>
        <v>53.142721538461537</v>
      </c>
      <c r="D24" s="8">
        <f t="shared" si="1"/>
        <v>55.054504897652279</v>
      </c>
      <c r="E24" s="8">
        <f t="shared" si="2"/>
        <v>51.230938179270794</v>
      </c>
      <c r="F24" s="8">
        <f t="shared" si="3"/>
        <v>54.417243777922032</v>
      </c>
      <c r="G24" s="8">
        <f t="shared" si="4"/>
        <v>51.868199299001041</v>
      </c>
      <c r="H24" s="8">
        <f t="shared" si="5"/>
        <v>53.779982658191784</v>
      </c>
      <c r="I24" s="8">
        <f t="shared" si="6"/>
        <v>52.505460418731289</v>
      </c>
      <c r="J24" s="8">
        <f t="shared" si="7"/>
        <v>55.7</v>
      </c>
      <c r="K24" s="8" t="s">
        <v>122</v>
      </c>
      <c r="L24" s="110"/>
      <c r="M24" s="153"/>
      <c r="N24" s="153"/>
      <c r="O24" s="153"/>
      <c r="P24" s="153"/>
    </row>
    <row r="25" spans="1:16" x14ac:dyDescent="0.3">
      <c r="A25" s="113">
        <v>1592</v>
      </c>
      <c r="B25" s="8">
        <v>53.058</v>
      </c>
      <c r="C25" s="8">
        <f t="shared" si="0"/>
        <v>53.142721538461537</v>
      </c>
      <c r="D25" s="8">
        <f t="shared" si="1"/>
        <v>55.054504897652279</v>
      </c>
      <c r="E25" s="8">
        <f t="shared" si="2"/>
        <v>51.230938179270794</v>
      </c>
      <c r="F25" s="8">
        <f t="shared" si="3"/>
        <v>54.417243777922032</v>
      </c>
      <c r="G25" s="8">
        <f t="shared" si="4"/>
        <v>51.868199299001041</v>
      </c>
      <c r="H25" s="8">
        <f t="shared" si="5"/>
        <v>53.779982658191784</v>
      </c>
      <c r="I25" s="8">
        <f t="shared" si="6"/>
        <v>52.505460418731289</v>
      </c>
      <c r="J25" s="8">
        <f t="shared" si="7"/>
        <v>55.7</v>
      </c>
      <c r="K25" s="8" t="s">
        <v>122</v>
      </c>
      <c r="L25" s="110"/>
      <c r="M25" s="153" t="s">
        <v>133</v>
      </c>
      <c r="N25" s="153">
        <f>COUNTIF(K:K,$L$1)</f>
        <v>0</v>
      </c>
      <c r="O25" s="153"/>
      <c r="P25" s="153"/>
    </row>
    <row r="26" spans="1:16" x14ac:dyDescent="0.3">
      <c r="A26" s="113">
        <v>1599</v>
      </c>
      <c r="B26" s="8">
        <v>52.728000000000002</v>
      </c>
      <c r="C26" s="8">
        <f t="shared" si="0"/>
        <v>53.142721538461537</v>
      </c>
      <c r="D26" s="8">
        <f t="shared" si="1"/>
        <v>55.054504897652279</v>
      </c>
      <c r="E26" s="8">
        <f t="shared" si="2"/>
        <v>51.230938179270794</v>
      </c>
      <c r="F26" s="8">
        <f t="shared" si="3"/>
        <v>54.417243777922032</v>
      </c>
      <c r="G26" s="8">
        <f t="shared" si="4"/>
        <v>51.868199299001041</v>
      </c>
      <c r="H26" s="8">
        <f t="shared" si="5"/>
        <v>53.779982658191784</v>
      </c>
      <c r="I26" s="8">
        <f t="shared" si="6"/>
        <v>52.505460418731289</v>
      </c>
      <c r="J26" s="8">
        <f t="shared" si="7"/>
        <v>55.7</v>
      </c>
      <c r="K26" s="8" t="s">
        <v>122</v>
      </c>
      <c r="L26" s="110"/>
      <c r="M26" s="153" t="s">
        <v>134</v>
      </c>
      <c r="N26" s="153">
        <v>55.7</v>
      </c>
      <c r="O26" s="153" t="s">
        <v>73</v>
      </c>
      <c r="P26" s="153"/>
    </row>
    <row r="27" spans="1:16" x14ac:dyDescent="0.3">
      <c r="A27" s="113">
        <v>1600</v>
      </c>
      <c r="B27" s="8">
        <v>52.627000000000002</v>
      </c>
      <c r="C27" s="8">
        <f t="shared" si="0"/>
        <v>53.142721538461537</v>
      </c>
      <c r="D27" s="8">
        <f t="shared" si="1"/>
        <v>55.054504897652279</v>
      </c>
      <c r="E27" s="8">
        <f t="shared" si="2"/>
        <v>51.230938179270794</v>
      </c>
      <c r="F27" s="8">
        <f t="shared" si="3"/>
        <v>54.417243777922032</v>
      </c>
      <c r="G27" s="8">
        <f t="shared" si="4"/>
        <v>51.868199299001041</v>
      </c>
      <c r="H27" s="8">
        <f t="shared" si="5"/>
        <v>53.779982658191784</v>
      </c>
      <c r="I27" s="8">
        <f t="shared" si="6"/>
        <v>52.505460418731289</v>
      </c>
      <c r="J27" s="8">
        <f t="shared" si="7"/>
        <v>55.7</v>
      </c>
      <c r="K27" s="8" t="s">
        <v>122</v>
      </c>
      <c r="L27" s="110"/>
      <c r="M27" s="153"/>
      <c r="N27" s="153"/>
      <c r="O27" s="153"/>
      <c r="P27" s="153"/>
    </row>
    <row r="28" spans="1:16" x14ac:dyDescent="0.3">
      <c r="A28" s="113">
        <v>1601</v>
      </c>
      <c r="B28" s="8">
        <v>53.28</v>
      </c>
      <c r="C28" s="8">
        <f t="shared" si="0"/>
        <v>53.142721538461537</v>
      </c>
      <c r="D28" s="8">
        <f t="shared" si="1"/>
        <v>55.054504897652279</v>
      </c>
      <c r="E28" s="8">
        <f t="shared" si="2"/>
        <v>51.230938179270794</v>
      </c>
      <c r="F28" s="8">
        <f t="shared" si="3"/>
        <v>54.417243777922032</v>
      </c>
      <c r="G28" s="8">
        <f t="shared" si="4"/>
        <v>51.868199299001041</v>
      </c>
      <c r="H28" s="8">
        <f t="shared" si="5"/>
        <v>53.779982658191784</v>
      </c>
      <c r="I28" s="8">
        <f t="shared" si="6"/>
        <v>52.505460418731289</v>
      </c>
      <c r="J28" s="8">
        <f t="shared" si="7"/>
        <v>55.7</v>
      </c>
      <c r="K28" s="8" t="s">
        <v>122</v>
      </c>
      <c r="L28" s="110"/>
    </row>
    <row r="29" spans="1:16" x14ac:dyDescent="0.3">
      <c r="A29" s="113">
        <v>1603</v>
      </c>
      <c r="B29" s="8">
        <v>53.012999999999998</v>
      </c>
      <c r="C29" s="8">
        <f t="shared" si="0"/>
        <v>53.142721538461537</v>
      </c>
      <c r="D29" s="8">
        <f t="shared" si="1"/>
        <v>55.054504897652279</v>
      </c>
      <c r="E29" s="8">
        <f t="shared" si="2"/>
        <v>51.230938179270794</v>
      </c>
      <c r="F29" s="8">
        <f t="shared" si="3"/>
        <v>54.417243777922032</v>
      </c>
      <c r="G29" s="8">
        <f t="shared" si="4"/>
        <v>51.868199299001041</v>
      </c>
      <c r="H29" s="8">
        <f t="shared" si="5"/>
        <v>53.779982658191784</v>
      </c>
      <c r="I29" s="8">
        <f t="shared" si="6"/>
        <v>52.505460418731289</v>
      </c>
      <c r="J29" s="8">
        <f t="shared" si="7"/>
        <v>55.7</v>
      </c>
      <c r="K29" s="8" t="s">
        <v>122</v>
      </c>
      <c r="L29" s="110"/>
    </row>
    <row r="30" spans="1:16" x14ac:dyDescent="0.3">
      <c r="A30" s="113">
        <v>1617</v>
      </c>
      <c r="B30" s="8">
        <v>53.365000000000002</v>
      </c>
      <c r="C30" s="8">
        <f t="shared" si="0"/>
        <v>53.142721538461537</v>
      </c>
      <c r="D30" s="8">
        <f t="shared" si="1"/>
        <v>55.054504897652279</v>
      </c>
      <c r="E30" s="8">
        <f t="shared" si="2"/>
        <v>51.230938179270794</v>
      </c>
      <c r="F30" s="8">
        <f t="shared" si="3"/>
        <v>54.417243777922032</v>
      </c>
      <c r="G30" s="8">
        <f t="shared" si="4"/>
        <v>51.868199299001041</v>
      </c>
      <c r="H30" s="8">
        <f t="shared" si="5"/>
        <v>53.779982658191784</v>
      </c>
      <c r="I30" s="8">
        <f t="shared" si="6"/>
        <v>52.505460418731289</v>
      </c>
      <c r="J30" s="8">
        <f t="shared" si="7"/>
        <v>55.7</v>
      </c>
      <c r="K30" s="8" t="s">
        <v>122</v>
      </c>
      <c r="L30" s="110"/>
    </row>
    <row r="31" spans="1:16" x14ac:dyDescent="0.3">
      <c r="A31" s="113">
        <v>1626</v>
      </c>
      <c r="B31" s="8">
        <v>53.277999999999999</v>
      </c>
      <c r="C31" s="8">
        <f t="shared" si="0"/>
        <v>53.142721538461537</v>
      </c>
      <c r="D31" s="8">
        <f t="shared" si="1"/>
        <v>55.054504897652279</v>
      </c>
      <c r="E31" s="8">
        <f t="shared" si="2"/>
        <v>51.230938179270794</v>
      </c>
      <c r="F31" s="8">
        <f t="shared" si="3"/>
        <v>54.417243777922032</v>
      </c>
      <c r="G31" s="8">
        <f t="shared" si="4"/>
        <v>51.868199299001041</v>
      </c>
      <c r="H31" s="8">
        <f t="shared" si="5"/>
        <v>53.779982658191784</v>
      </c>
      <c r="I31" s="8">
        <f t="shared" si="6"/>
        <v>52.505460418731289</v>
      </c>
      <c r="J31" s="8">
        <f t="shared" si="7"/>
        <v>55.7</v>
      </c>
      <c r="K31" s="8" t="s">
        <v>122</v>
      </c>
      <c r="L31" s="110"/>
    </row>
    <row r="32" spans="1:16" x14ac:dyDescent="0.3">
      <c r="A32" s="113">
        <v>1629</v>
      </c>
      <c r="B32" s="8">
        <v>52.576999999999998</v>
      </c>
      <c r="C32" s="8">
        <f t="shared" si="0"/>
        <v>53.142721538461537</v>
      </c>
      <c r="D32" s="8">
        <f t="shared" si="1"/>
        <v>55.054504897652279</v>
      </c>
      <c r="E32" s="8">
        <f t="shared" si="2"/>
        <v>51.230938179270794</v>
      </c>
      <c r="F32" s="8">
        <f t="shared" si="3"/>
        <v>54.417243777922032</v>
      </c>
      <c r="G32" s="8">
        <f t="shared" si="4"/>
        <v>51.868199299001041</v>
      </c>
      <c r="H32" s="8">
        <f t="shared" si="5"/>
        <v>53.779982658191784</v>
      </c>
      <c r="I32" s="8">
        <f t="shared" si="6"/>
        <v>52.505460418731289</v>
      </c>
      <c r="J32" s="8">
        <f t="shared" si="7"/>
        <v>55.7</v>
      </c>
      <c r="K32" s="8" t="s">
        <v>122</v>
      </c>
      <c r="L32" s="110"/>
    </row>
    <row r="33" spans="1:12" x14ac:dyDescent="0.3">
      <c r="A33" s="113">
        <v>1638</v>
      </c>
      <c r="B33" s="8">
        <v>52.828000000000003</v>
      </c>
      <c r="C33" s="8">
        <f t="shared" si="0"/>
        <v>53.142721538461537</v>
      </c>
      <c r="D33" s="8">
        <f t="shared" si="1"/>
        <v>55.054504897652279</v>
      </c>
      <c r="E33" s="8">
        <f t="shared" si="2"/>
        <v>51.230938179270794</v>
      </c>
      <c r="F33" s="8">
        <f t="shared" si="3"/>
        <v>54.417243777922032</v>
      </c>
      <c r="G33" s="8">
        <f t="shared" si="4"/>
        <v>51.868199299001041</v>
      </c>
      <c r="H33" s="8">
        <f t="shared" si="5"/>
        <v>53.779982658191784</v>
      </c>
      <c r="I33" s="8">
        <f t="shared" si="6"/>
        <v>52.505460418731289</v>
      </c>
      <c r="J33" s="8">
        <f t="shared" si="7"/>
        <v>55.7</v>
      </c>
      <c r="K33" s="8" t="s">
        <v>122</v>
      </c>
      <c r="L33" s="110"/>
    </row>
    <row r="34" spans="1:12" x14ac:dyDescent="0.3">
      <c r="A34" s="113">
        <v>1639</v>
      </c>
      <c r="B34" s="8">
        <v>52.969000000000001</v>
      </c>
      <c r="C34" s="8">
        <f t="shared" si="0"/>
        <v>53.142721538461537</v>
      </c>
      <c r="D34" s="8">
        <f t="shared" si="1"/>
        <v>55.054504897652279</v>
      </c>
      <c r="E34" s="8">
        <f t="shared" si="2"/>
        <v>51.230938179270794</v>
      </c>
      <c r="F34" s="8">
        <f t="shared" si="3"/>
        <v>54.417243777922032</v>
      </c>
      <c r="G34" s="8">
        <f t="shared" si="4"/>
        <v>51.868199299001041</v>
      </c>
      <c r="H34" s="8">
        <f t="shared" si="5"/>
        <v>53.779982658191784</v>
      </c>
      <c r="I34" s="8">
        <f t="shared" si="6"/>
        <v>52.505460418731289</v>
      </c>
      <c r="J34" s="8">
        <f t="shared" si="7"/>
        <v>55.7</v>
      </c>
      <c r="K34" s="8" t="s">
        <v>122</v>
      </c>
      <c r="L34" s="110"/>
    </row>
    <row r="35" spans="1:12" x14ac:dyDescent="0.3">
      <c r="A35" s="113">
        <v>1643</v>
      </c>
      <c r="B35" s="8">
        <v>53.253999999999998</v>
      </c>
      <c r="C35" s="8">
        <f t="shared" si="0"/>
        <v>53.142721538461537</v>
      </c>
      <c r="D35" s="8">
        <f t="shared" si="1"/>
        <v>55.054504897652279</v>
      </c>
      <c r="E35" s="8">
        <f t="shared" si="2"/>
        <v>51.230938179270794</v>
      </c>
      <c r="F35" s="8">
        <f t="shared" si="3"/>
        <v>54.417243777922032</v>
      </c>
      <c r="G35" s="8">
        <f t="shared" si="4"/>
        <v>51.868199299001041</v>
      </c>
      <c r="H35" s="8">
        <f t="shared" si="5"/>
        <v>53.779982658191784</v>
      </c>
      <c r="I35" s="8">
        <f t="shared" si="6"/>
        <v>52.505460418731289</v>
      </c>
      <c r="J35" s="8">
        <f t="shared" si="7"/>
        <v>55.7</v>
      </c>
      <c r="K35" s="8" t="s">
        <v>122</v>
      </c>
      <c r="L35" s="110"/>
    </row>
    <row r="36" spans="1:12" x14ac:dyDescent="0.3">
      <c r="A36" s="113">
        <v>1645</v>
      </c>
      <c r="B36" s="8">
        <v>53.024999999999999</v>
      </c>
      <c r="C36" s="8">
        <f t="shared" si="0"/>
        <v>53.142721538461537</v>
      </c>
      <c r="D36" s="8">
        <f t="shared" si="1"/>
        <v>55.054504897652279</v>
      </c>
      <c r="E36" s="8">
        <f t="shared" si="2"/>
        <v>51.230938179270794</v>
      </c>
      <c r="F36" s="8">
        <f t="shared" si="3"/>
        <v>54.417243777922032</v>
      </c>
      <c r="G36" s="8">
        <f t="shared" si="4"/>
        <v>51.868199299001041</v>
      </c>
      <c r="H36" s="8">
        <f t="shared" si="5"/>
        <v>53.779982658191784</v>
      </c>
      <c r="I36" s="8">
        <f t="shared" si="6"/>
        <v>52.505460418731289</v>
      </c>
      <c r="J36" s="8">
        <f t="shared" si="7"/>
        <v>55.7</v>
      </c>
      <c r="K36" s="8" t="s">
        <v>122</v>
      </c>
      <c r="L36" s="110"/>
    </row>
    <row r="37" spans="1:12" ht="15" thickBot="1" x14ac:dyDescent="0.35">
      <c r="A37" s="146">
        <v>1649</v>
      </c>
      <c r="B37" s="152">
        <v>53.058999999999997</v>
      </c>
      <c r="C37" s="152">
        <f t="shared" si="0"/>
        <v>53.142721538461537</v>
      </c>
      <c r="D37" s="152">
        <f t="shared" si="1"/>
        <v>55.054504897652279</v>
      </c>
      <c r="E37" s="152">
        <f t="shared" si="2"/>
        <v>51.230938179270794</v>
      </c>
      <c r="F37" s="152">
        <f t="shared" si="3"/>
        <v>54.417243777922032</v>
      </c>
      <c r="G37" s="152">
        <f t="shared" si="4"/>
        <v>51.868199299001041</v>
      </c>
      <c r="H37" s="152">
        <f t="shared" si="5"/>
        <v>53.779982658191784</v>
      </c>
      <c r="I37" s="152">
        <f t="shared" si="6"/>
        <v>52.505460418731289</v>
      </c>
      <c r="J37" s="152">
        <f t="shared" si="7"/>
        <v>55.7</v>
      </c>
      <c r="K37" s="152" t="s">
        <v>122</v>
      </c>
      <c r="L37" s="111"/>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7B9DC-E3AC-4299-B116-BB9F8749DF42}">
  <dimension ref="A1:G12"/>
  <sheetViews>
    <sheetView showGridLines="0" workbookViewId="0">
      <selection activeCell="B1" sqref="B1"/>
    </sheetView>
  </sheetViews>
  <sheetFormatPr defaultColWidth="9.109375" defaultRowHeight="13.8" x14ac:dyDescent="0.25"/>
  <cols>
    <col min="1" max="1" width="11.77734375" style="3" customWidth="1"/>
    <col min="2" max="3" width="22.109375" style="3" customWidth="1"/>
    <col min="4" max="4" width="22.6640625" style="3" customWidth="1"/>
    <col min="5" max="5" width="13.44140625" style="3" customWidth="1"/>
    <col min="6" max="6" width="18.109375" style="3" bestFit="1" customWidth="1"/>
    <col min="7" max="16384" width="9.109375" style="3"/>
  </cols>
  <sheetData>
    <row r="1" spans="1:7" x14ac:dyDescent="0.25">
      <c r="B1" s="6" t="s">
        <v>70</v>
      </c>
      <c r="D1" s="43" t="s">
        <v>71</v>
      </c>
    </row>
    <row r="2" spans="1:7" x14ac:dyDescent="0.25">
      <c r="D2" s="43" t="s">
        <v>74</v>
      </c>
    </row>
    <row r="4" spans="1:7" ht="28.2" thickBot="1" x14ac:dyDescent="0.3">
      <c r="A4" s="44" t="s">
        <v>1</v>
      </c>
      <c r="B4" s="44" t="s">
        <v>24</v>
      </c>
      <c r="C4" s="45" t="s">
        <v>66</v>
      </c>
      <c r="D4" s="45" t="s">
        <v>67</v>
      </c>
      <c r="E4" s="45" t="s">
        <v>63</v>
      </c>
    </row>
    <row r="5" spans="1:7" ht="18.600000000000001" thickTop="1" x14ac:dyDescent="0.5">
      <c r="A5" s="3" t="s">
        <v>7</v>
      </c>
      <c r="B5" s="46">
        <v>281</v>
      </c>
      <c r="C5" s="47">
        <v>0.19</v>
      </c>
      <c r="D5" s="46">
        <v>2.0659999999999998</v>
      </c>
      <c r="E5" s="46">
        <v>62</v>
      </c>
      <c r="G5" s="51"/>
    </row>
    <row r="6" spans="1:7" x14ac:dyDescent="0.25">
      <c r="A6" s="3" t="s">
        <v>9</v>
      </c>
      <c r="B6" s="46">
        <v>201</v>
      </c>
      <c r="C6" s="47">
        <v>0.14000000000000001</v>
      </c>
      <c r="D6" s="46">
        <v>1.478</v>
      </c>
      <c r="E6" s="46">
        <v>45</v>
      </c>
    </row>
    <row r="7" spans="1:7" x14ac:dyDescent="0.25">
      <c r="A7" s="3" t="s">
        <v>11</v>
      </c>
      <c r="B7" s="46">
        <v>136</v>
      </c>
      <c r="C7" s="47">
        <v>0.09</v>
      </c>
      <c r="D7" s="46">
        <v>1</v>
      </c>
      <c r="E7" s="46">
        <v>30</v>
      </c>
    </row>
    <row r="8" spans="1:7" x14ac:dyDescent="0.25">
      <c r="A8" s="3" t="s">
        <v>13</v>
      </c>
      <c r="B8" s="46">
        <v>297</v>
      </c>
      <c r="C8" s="47">
        <v>0.2</v>
      </c>
      <c r="D8" s="46">
        <v>2.1840000000000002</v>
      </c>
      <c r="E8" s="46">
        <v>66</v>
      </c>
    </row>
    <row r="9" spans="1:7" x14ac:dyDescent="0.25">
      <c r="A9" s="3" t="s">
        <v>15</v>
      </c>
      <c r="B9" s="46">
        <v>215</v>
      </c>
      <c r="C9" s="47">
        <v>0.15</v>
      </c>
      <c r="D9" s="46">
        <v>1.581</v>
      </c>
      <c r="E9" s="46">
        <v>48</v>
      </c>
    </row>
    <row r="10" spans="1:7" x14ac:dyDescent="0.25">
      <c r="A10" s="3" t="s">
        <v>17</v>
      </c>
      <c r="B10" s="46">
        <v>170</v>
      </c>
      <c r="C10" s="47">
        <v>0.12</v>
      </c>
      <c r="D10" s="46">
        <v>1.25</v>
      </c>
      <c r="E10" s="46">
        <v>38</v>
      </c>
    </row>
    <row r="11" spans="1:7" ht="14.4" thickBot="1" x14ac:dyDescent="0.3">
      <c r="A11" s="3" t="s">
        <v>18</v>
      </c>
      <c r="B11" s="46">
        <v>162</v>
      </c>
      <c r="C11" s="47">
        <v>0.11</v>
      </c>
      <c r="D11" s="46">
        <v>1.1910000000000001</v>
      </c>
      <c r="E11" s="46">
        <v>36</v>
      </c>
    </row>
    <row r="12" spans="1:7" ht="14.4" thickBot="1" x14ac:dyDescent="0.3">
      <c r="A12" s="42" t="s">
        <v>44</v>
      </c>
      <c r="B12" s="48">
        <v>1462</v>
      </c>
      <c r="C12" s="49">
        <v>1</v>
      </c>
      <c r="D12" s="48"/>
      <c r="E12" s="50">
        <v>325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F19E5-A134-4103-AA12-2B4A13A46719}">
  <dimension ref="B1:AI85"/>
  <sheetViews>
    <sheetView showGridLines="0" topLeftCell="F1" zoomScaleNormal="100" workbookViewId="0">
      <selection activeCell="A33" sqref="A33"/>
    </sheetView>
  </sheetViews>
  <sheetFormatPr defaultColWidth="9.109375" defaultRowHeight="13.8" x14ac:dyDescent="0.25"/>
  <cols>
    <col min="1" max="1" width="9.109375" style="3"/>
    <col min="2" max="2" width="18.44140625" style="3" bestFit="1" customWidth="1"/>
    <col min="3" max="5" width="9.109375" style="3"/>
    <col min="6" max="6" width="10.33203125" style="3" bestFit="1" customWidth="1"/>
    <col min="7" max="10" width="9.109375" style="3"/>
    <col min="11" max="11" width="18.77734375" style="3" bestFit="1" customWidth="1"/>
    <col min="12" max="12" width="5" style="3" bestFit="1" customWidth="1"/>
    <col min="13" max="13" width="3" style="3" bestFit="1" customWidth="1"/>
    <col min="14" max="14" width="9.109375" style="3"/>
    <col min="15" max="15" width="9.44140625" style="3" bestFit="1" customWidth="1"/>
    <col min="16" max="16" width="17.109375" style="3" bestFit="1" customWidth="1"/>
    <col min="17" max="17" width="15.33203125" style="3" bestFit="1" customWidth="1"/>
    <col min="18" max="18" width="9.33203125" style="3" bestFit="1" customWidth="1"/>
    <col min="19" max="19" width="12.33203125" style="3" bestFit="1" customWidth="1"/>
    <col min="20" max="20" width="15.33203125" style="3" bestFit="1" customWidth="1"/>
    <col min="21" max="21" width="9.33203125" style="3" bestFit="1" customWidth="1"/>
    <col min="22" max="22" width="12.33203125" style="3" bestFit="1" customWidth="1"/>
    <col min="23" max="23" width="15.33203125" style="3" bestFit="1" customWidth="1"/>
    <col min="24" max="24" width="10" style="3" bestFit="1" customWidth="1"/>
    <col min="25" max="25" width="12.33203125" style="3" bestFit="1" customWidth="1"/>
    <col min="26" max="26" width="15.33203125" style="3" bestFit="1" customWidth="1"/>
    <col min="27" max="27" width="9.44140625" style="3" bestFit="1" customWidth="1"/>
    <col min="28" max="28" width="9.109375" style="3"/>
    <col min="29" max="29" width="15.33203125" style="3" bestFit="1" customWidth="1"/>
    <col min="30" max="30" width="8.33203125" style="3" bestFit="1" customWidth="1"/>
    <col min="31" max="31" width="12.33203125" style="3" bestFit="1" customWidth="1"/>
    <col min="32" max="32" width="12.33203125" style="3" customWidth="1"/>
    <col min="33" max="33" width="9.33203125" style="3" bestFit="1" customWidth="1"/>
    <col min="34" max="34" width="11.33203125" style="3" customWidth="1"/>
    <col min="35" max="35" width="15.33203125" style="3" bestFit="1" customWidth="1"/>
    <col min="36" max="36" width="11.6640625" style="3" bestFit="1" customWidth="1"/>
    <col min="37" max="16384" width="9.109375" style="3"/>
  </cols>
  <sheetData>
    <row r="1" spans="2:35" x14ac:dyDescent="0.25">
      <c r="B1" s="6" t="s">
        <v>75</v>
      </c>
      <c r="D1" s="43" t="s">
        <v>79</v>
      </c>
    </row>
    <row r="2" spans="2:35" x14ac:dyDescent="0.25">
      <c r="D2" s="43" t="s">
        <v>76</v>
      </c>
    </row>
    <row r="3" spans="2:35" ht="14.4" thickBot="1" x14ac:dyDescent="0.3"/>
    <row r="4" spans="2:35" ht="13.95" customHeight="1" thickBot="1" x14ac:dyDescent="0.3">
      <c r="B4" s="179" t="s">
        <v>46</v>
      </c>
      <c r="C4" s="180"/>
      <c r="D4" s="180"/>
      <c r="E4" s="180"/>
      <c r="F4" s="180"/>
      <c r="G4" s="180"/>
      <c r="H4" s="180"/>
      <c r="I4" s="181"/>
      <c r="J4" s="16"/>
      <c r="K4" s="42" t="s">
        <v>72</v>
      </c>
      <c r="L4" s="53">
        <v>55.7</v>
      </c>
      <c r="M4" s="54" t="s">
        <v>73</v>
      </c>
      <c r="O4" s="179" t="s">
        <v>47</v>
      </c>
      <c r="P4" s="180"/>
      <c r="Q4" s="180"/>
      <c r="R4" s="180"/>
      <c r="S4" s="180"/>
      <c r="T4" s="180"/>
      <c r="U4" s="180"/>
      <c r="V4" s="180"/>
      <c r="W4" s="180"/>
      <c r="X4" s="180"/>
      <c r="Y4" s="180"/>
      <c r="Z4" s="180"/>
      <c r="AA4" s="180"/>
      <c r="AB4" s="180"/>
      <c r="AC4" s="180"/>
      <c r="AD4" s="180"/>
      <c r="AE4" s="180"/>
      <c r="AF4" s="180"/>
      <c r="AG4" s="180"/>
      <c r="AH4" s="180"/>
      <c r="AI4" s="181"/>
    </row>
    <row r="5" spans="2:35" x14ac:dyDescent="0.25">
      <c r="B5" s="57" t="s">
        <v>63</v>
      </c>
      <c r="C5" s="3">
        <v>325</v>
      </c>
      <c r="I5" s="58"/>
      <c r="O5" s="57" t="s">
        <v>48</v>
      </c>
      <c r="Q5" s="3" t="s">
        <v>77</v>
      </c>
      <c r="R5" s="3" t="s">
        <v>48</v>
      </c>
      <c r="T5" s="3" t="s">
        <v>77</v>
      </c>
      <c r="U5" s="3" t="s">
        <v>48</v>
      </c>
      <c r="W5" s="3" t="s">
        <v>77</v>
      </c>
      <c r="X5" s="3" t="s">
        <v>48</v>
      </c>
      <c r="Z5" s="3" t="s">
        <v>77</v>
      </c>
      <c r="AA5" s="3" t="s">
        <v>48</v>
      </c>
      <c r="AC5" s="3" t="s">
        <v>77</v>
      </c>
      <c r="AD5" s="3" t="s">
        <v>48</v>
      </c>
      <c r="AG5" s="3" t="s">
        <v>48</v>
      </c>
      <c r="AI5" s="58" t="s">
        <v>77</v>
      </c>
    </row>
    <row r="6" spans="2:35" ht="14.4" thickBot="1" x14ac:dyDescent="0.3">
      <c r="B6" s="57"/>
      <c r="C6" s="3">
        <v>62</v>
      </c>
      <c r="D6" s="3">
        <v>45</v>
      </c>
      <c r="E6" s="3">
        <v>30</v>
      </c>
      <c r="F6" s="3">
        <v>66</v>
      </c>
      <c r="G6" s="3">
        <v>48</v>
      </c>
      <c r="H6" s="3">
        <v>38</v>
      </c>
      <c r="I6" s="58">
        <v>36</v>
      </c>
      <c r="O6" s="57">
        <f t="shared" ref="O6:AG6" si="0">COUNT(O7:O73)</f>
        <v>62</v>
      </c>
      <c r="P6" s="3" t="s">
        <v>49</v>
      </c>
      <c r="Q6" s="3">
        <f>COUNTIF(Q8:Q73,"Defective")</f>
        <v>4</v>
      </c>
      <c r="R6" s="3">
        <f t="shared" si="0"/>
        <v>45</v>
      </c>
      <c r="S6" s="3" t="s">
        <v>49</v>
      </c>
      <c r="T6" s="3">
        <f>COUNTIF(T8:T73,"Defective")</f>
        <v>0</v>
      </c>
      <c r="U6" s="3">
        <f t="shared" si="0"/>
        <v>30</v>
      </c>
      <c r="V6" s="3" t="s">
        <v>49</v>
      </c>
      <c r="W6" s="3">
        <f>COUNTIF(W8:W73,"Defective")</f>
        <v>0</v>
      </c>
      <c r="X6" s="3">
        <f t="shared" si="0"/>
        <v>66</v>
      </c>
      <c r="Y6" s="3" t="s">
        <v>49</v>
      </c>
      <c r="Z6" s="3">
        <f>COUNTIF(Z8:Z73,"Defective")</f>
        <v>0</v>
      </c>
      <c r="AA6" s="3">
        <f t="shared" si="0"/>
        <v>48</v>
      </c>
      <c r="AB6" s="3" t="s">
        <v>49</v>
      </c>
      <c r="AC6" s="3">
        <f>COUNTIF(AC8:AC73,"Defective")</f>
        <v>0</v>
      </c>
      <c r="AD6" s="3">
        <f t="shared" si="0"/>
        <v>38</v>
      </c>
      <c r="AE6" s="3" t="s">
        <v>49</v>
      </c>
      <c r="AF6" s="3">
        <f>COUNTIF(AF8:AF73,"Defective")</f>
        <v>0</v>
      </c>
      <c r="AG6" s="3">
        <f t="shared" si="0"/>
        <v>36</v>
      </c>
      <c r="AH6" s="3" t="s">
        <v>49</v>
      </c>
      <c r="AI6" s="58">
        <f>COUNTIF(AI8:AI73,"Defective")</f>
        <v>0</v>
      </c>
    </row>
    <row r="7" spans="2:35" ht="18" thickBot="1" x14ac:dyDescent="0.35">
      <c r="B7" s="52" t="s">
        <v>1</v>
      </c>
      <c r="C7" s="55" t="s">
        <v>7</v>
      </c>
      <c r="D7" s="55" t="s">
        <v>9</v>
      </c>
      <c r="E7" s="55" t="s">
        <v>11</v>
      </c>
      <c r="F7" s="55" t="s">
        <v>13</v>
      </c>
      <c r="G7" s="55" t="s">
        <v>15</v>
      </c>
      <c r="H7" s="55" t="s">
        <v>50</v>
      </c>
      <c r="I7" s="56" t="s">
        <v>18</v>
      </c>
      <c r="J7" s="5"/>
      <c r="K7" s="5"/>
      <c r="O7" s="65" t="s">
        <v>7</v>
      </c>
      <c r="P7" s="66" t="s">
        <v>51</v>
      </c>
      <c r="Q7" s="66"/>
      <c r="R7" s="67" t="s">
        <v>9</v>
      </c>
      <c r="S7" s="68" t="s">
        <v>51</v>
      </c>
      <c r="T7" s="68"/>
      <c r="U7" s="69" t="s">
        <v>11</v>
      </c>
      <c r="V7" s="70" t="s">
        <v>51</v>
      </c>
      <c r="W7" s="70"/>
      <c r="X7" s="67" t="s">
        <v>13</v>
      </c>
      <c r="Y7" s="68" t="s">
        <v>51</v>
      </c>
      <c r="Z7" s="68"/>
      <c r="AA7" s="67" t="s">
        <v>15</v>
      </c>
      <c r="AB7" s="71"/>
      <c r="AC7" s="71"/>
      <c r="AD7" s="67" t="s">
        <v>50</v>
      </c>
      <c r="AE7" s="68" t="s">
        <v>51</v>
      </c>
      <c r="AF7" s="68"/>
      <c r="AG7" s="69" t="s">
        <v>18</v>
      </c>
      <c r="AH7" s="66" t="s">
        <v>51</v>
      </c>
      <c r="AI7" s="72"/>
    </row>
    <row r="8" spans="2:35" x14ac:dyDescent="0.25">
      <c r="B8" s="62">
        <v>1</v>
      </c>
      <c r="C8" s="3">
        <f ca="1">+RANDBETWEEN(1,281)</f>
        <v>265</v>
      </c>
      <c r="D8" s="3">
        <f ca="1">+RANDBETWEEN(1652,1852)</f>
        <v>1698</v>
      </c>
      <c r="E8" s="3">
        <f ca="1">+RANDBETWEEN(962,1097)</f>
        <v>1074</v>
      </c>
      <c r="F8" s="3">
        <f ca="1">+RANDBETWEEN(2204,2500)</f>
        <v>2467</v>
      </c>
      <c r="G8" s="3">
        <f ca="1">+RANDBETWEEN(1853,2067)</f>
        <v>2044</v>
      </c>
      <c r="H8" s="3">
        <f ca="1">+RANDBETWEEN(604,773)</f>
        <v>710</v>
      </c>
      <c r="I8" s="58">
        <f ca="1">+RANDBETWEEN(1490,1651)</f>
        <v>1596</v>
      </c>
      <c r="O8" s="73">
        <v>2</v>
      </c>
      <c r="P8" s="74">
        <v>52.92</v>
      </c>
      <c r="Q8" s="78" t="str">
        <f t="shared" ref="Q8:Q39" si="1">IF(P8&gt;$L$4,"Defective","OK")</f>
        <v>OK</v>
      </c>
      <c r="R8" s="75">
        <v>1654</v>
      </c>
      <c r="S8" s="74">
        <v>53.293999999999997</v>
      </c>
      <c r="T8" s="78" t="str">
        <f t="shared" ref="T8:T52" si="2">IF(S8&gt;$L$4,"Defective","OK")</f>
        <v>OK</v>
      </c>
      <c r="U8" s="75">
        <v>962</v>
      </c>
      <c r="V8" s="74">
        <v>52.868000000000002</v>
      </c>
      <c r="W8" s="78" t="str">
        <f t="shared" ref="W8:W37" si="3">IF(V8&gt;$L$4,"Defective","OK")</f>
        <v>OK</v>
      </c>
      <c r="X8" s="75">
        <v>2206</v>
      </c>
      <c r="Y8" s="74">
        <v>53.006</v>
      </c>
      <c r="Z8" s="78" t="str">
        <f t="shared" ref="Z8:Z39" si="4">IF(Y8&gt;$L$4,"Defective","OK")</f>
        <v>OK</v>
      </c>
      <c r="AA8" s="75">
        <v>1853</v>
      </c>
      <c r="AB8" s="74">
        <v>53.012999999999998</v>
      </c>
      <c r="AC8" s="78" t="str">
        <f t="shared" ref="AC8:AC55" si="5">IF(AB8&gt;$L$4,"Defective","OK")</f>
        <v>OK</v>
      </c>
      <c r="AD8" s="75">
        <v>605</v>
      </c>
      <c r="AE8" s="74">
        <v>53.149000000000001</v>
      </c>
      <c r="AF8" s="78" t="str">
        <f t="shared" ref="AF8:AF45" si="6">IF(AE8&gt;$L$4,"Defective","OK")</f>
        <v>OK</v>
      </c>
      <c r="AG8" s="3">
        <v>1492</v>
      </c>
      <c r="AH8" s="3">
        <v>52.734000000000002</v>
      </c>
      <c r="AI8" s="58" t="str">
        <f t="shared" ref="AI8:AI43" si="7">IF(AH8&gt;$L$4,"Defective","OK")</f>
        <v>OK</v>
      </c>
    </row>
    <row r="9" spans="2:35" x14ac:dyDescent="0.25">
      <c r="B9" s="63">
        <v>2</v>
      </c>
      <c r="C9" s="3">
        <f t="shared" ref="C9:C69" ca="1" si="8">+RANDBETWEEN(1,281)</f>
        <v>245</v>
      </c>
      <c r="D9" s="3">
        <f t="shared" ref="D9:D52" ca="1" si="9">+RANDBETWEEN(1652,1852)</f>
        <v>1759</v>
      </c>
      <c r="E9" s="3">
        <f t="shared" ref="E9:E37" ca="1" si="10">+RANDBETWEEN(962,1097)</f>
        <v>974</v>
      </c>
      <c r="F9" s="3">
        <f t="shared" ref="F9:F72" ca="1" si="11">+RANDBETWEEN(2204,2500)</f>
        <v>2372</v>
      </c>
      <c r="G9" s="3">
        <f t="shared" ref="G9:G55" ca="1" si="12">+RANDBETWEEN(1853,2067)</f>
        <v>2014</v>
      </c>
      <c r="H9" s="3">
        <f t="shared" ref="H9:H45" ca="1" si="13">+RANDBETWEEN(604,773)</f>
        <v>659</v>
      </c>
      <c r="I9" s="58">
        <f t="shared" ref="I9:I43" ca="1" si="14">+RANDBETWEEN(1490,1651)</f>
        <v>1537</v>
      </c>
      <c r="O9" s="57">
        <v>3</v>
      </c>
      <c r="P9" s="3">
        <v>55.08</v>
      </c>
      <c r="Q9" s="79" t="str">
        <f t="shared" si="1"/>
        <v>OK</v>
      </c>
      <c r="R9" s="4">
        <v>1658</v>
      </c>
      <c r="S9" s="3">
        <v>52.816000000000003</v>
      </c>
      <c r="T9" s="79" t="str">
        <f t="shared" si="2"/>
        <v>OK</v>
      </c>
      <c r="U9" s="4">
        <v>966</v>
      </c>
      <c r="V9" s="3">
        <v>52.972000000000001</v>
      </c>
      <c r="W9" s="79" t="str">
        <f t="shared" si="3"/>
        <v>OK</v>
      </c>
      <c r="X9" s="4">
        <v>2213</v>
      </c>
      <c r="Y9" s="3">
        <v>52.993000000000002</v>
      </c>
      <c r="Z9" s="79" t="str">
        <f t="shared" si="4"/>
        <v>OK</v>
      </c>
      <c r="AA9" s="4">
        <v>1856</v>
      </c>
      <c r="AB9" s="3">
        <v>53.067999999999998</v>
      </c>
      <c r="AC9" s="79" t="str">
        <f t="shared" si="5"/>
        <v>OK</v>
      </c>
      <c r="AD9" s="4">
        <v>620</v>
      </c>
      <c r="AE9" s="3">
        <v>52.99</v>
      </c>
      <c r="AF9" s="79" t="str">
        <f t="shared" si="6"/>
        <v>OK</v>
      </c>
      <c r="AG9" s="3">
        <v>1493</v>
      </c>
      <c r="AH9" s="3">
        <v>52.987000000000002</v>
      </c>
      <c r="AI9" s="58" t="str">
        <f t="shared" si="7"/>
        <v>OK</v>
      </c>
    </row>
    <row r="10" spans="2:35" x14ac:dyDescent="0.25">
      <c r="B10" s="63">
        <v>3</v>
      </c>
      <c r="C10" s="3">
        <f t="shared" ca="1" si="8"/>
        <v>266</v>
      </c>
      <c r="D10" s="3">
        <f t="shared" ca="1" si="9"/>
        <v>1711</v>
      </c>
      <c r="E10" s="3">
        <f t="shared" ca="1" si="10"/>
        <v>1032</v>
      </c>
      <c r="F10" s="3">
        <f t="shared" ca="1" si="11"/>
        <v>2244</v>
      </c>
      <c r="G10" s="3">
        <f t="shared" ca="1" si="12"/>
        <v>1878</v>
      </c>
      <c r="H10" s="3">
        <f t="shared" ca="1" si="13"/>
        <v>649</v>
      </c>
      <c r="I10" s="58">
        <f t="shared" ca="1" si="14"/>
        <v>1577</v>
      </c>
      <c r="O10" s="57">
        <v>12</v>
      </c>
      <c r="P10" s="3">
        <v>52.911999999999999</v>
      </c>
      <c r="Q10" s="79" t="str">
        <f t="shared" si="1"/>
        <v>OK</v>
      </c>
      <c r="R10" s="4">
        <v>1672</v>
      </c>
      <c r="S10" s="3">
        <v>53.021000000000001</v>
      </c>
      <c r="T10" s="79" t="str">
        <f t="shared" si="2"/>
        <v>OK</v>
      </c>
      <c r="U10" s="4">
        <v>970</v>
      </c>
      <c r="V10" s="3">
        <v>53.366</v>
      </c>
      <c r="W10" s="79" t="str">
        <f t="shared" si="3"/>
        <v>OK</v>
      </c>
      <c r="X10" s="4">
        <v>2214</v>
      </c>
      <c r="Y10" s="3">
        <v>52.927</v>
      </c>
      <c r="Z10" s="79" t="str">
        <f t="shared" si="4"/>
        <v>OK</v>
      </c>
      <c r="AA10" s="4">
        <v>1863</v>
      </c>
      <c r="AB10" s="3">
        <v>53.807000000000002</v>
      </c>
      <c r="AC10" s="79" t="str">
        <f t="shared" si="5"/>
        <v>OK</v>
      </c>
      <c r="AD10" s="4">
        <v>621</v>
      </c>
      <c r="AE10" s="3">
        <v>53.112000000000002</v>
      </c>
      <c r="AF10" s="79" t="str">
        <f t="shared" si="6"/>
        <v>OK</v>
      </c>
      <c r="AG10" s="3">
        <v>1494</v>
      </c>
      <c r="AH10" s="3">
        <v>53.142000000000003</v>
      </c>
      <c r="AI10" s="58" t="str">
        <f t="shared" si="7"/>
        <v>OK</v>
      </c>
    </row>
    <row r="11" spans="2:35" x14ac:dyDescent="0.25">
      <c r="B11" s="63">
        <v>4</v>
      </c>
      <c r="C11" s="3">
        <f t="shared" ca="1" si="8"/>
        <v>40</v>
      </c>
      <c r="D11" s="3">
        <f t="shared" ca="1" si="9"/>
        <v>1851</v>
      </c>
      <c r="E11" s="3">
        <f t="shared" ca="1" si="10"/>
        <v>1047</v>
      </c>
      <c r="F11" s="3">
        <f t="shared" ca="1" si="11"/>
        <v>2377</v>
      </c>
      <c r="G11" s="3">
        <f t="shared" ca="1" si="12"/>
        <v>1958</v>
      </c>
      <c r="H11" s="3">
        <f t="shared" ca="1" si="13"/>
        <v>651</v>
      </c>
      <c r="I11" s="58">
        <f t="shared" ca="1" si="14"/>
        <v>1598</v>
      </c>
      <c r="O11" s="57">
        <v>15</v>
      </c>
      <c r="P11" s="3">
        <v>57.207000000000001</v>
      </c>
      <c r="Q11" s="79" t="str">
        <f t="shared" si="1"/>
        <v>Defective</v>
      </c>
      <c r="R11" s="4">
        <v>1674</v>
      </c>
      <c r="S11" s="3">
        <v>52.78</v>
      </c>
      <c r="T11" s="79" t="str">
        <f t="shared" si="2"/>
        <v>OK</v>
      </c>
      <c r="U11" s="4">
        <v>977</v>
      </c>
      <c r="V11" s="3">
        <v>53.207999999999998</v>
      </c>
      <c r="W11" s="79" t="str">
        <f t="shared" si="3"/>
        <v>OK</v>
      </c>
      <c r="X11" s="4">
        <v>2217</v>
      </c>
      <c r="Y11" s="3">
        <v>53.34</v>
      </c>
      <c r="Z11" s="79" t="str">
        <f t="shared" si="4"/>
        <v>OK</v>
      </c>
      <c r="AA11" s="4">
        <v>1866</v>
      </c>
      <c r="AB11" s="3">
        <v>52.774000000000001</v>
      </c>
      <c r="AC11" s="79" t="str">
        <f t="shared" si="5"/>
        <v>OK</v>
      </c>
      <c r="AD11" s="4">
        <v>623</v>
      </c>
      <c r="AE11" s="3">
        <v>52.776000000000003</v>
      </c>
      <c r="AF11" s="79" t="str">
        <f t="shared" si="6"/>
        <v>OK</v>
      </c>
      <c r="AG11" s="3">
        <v>1496</v>
      </c>
      <c r="AH11" s="3">
        <v>53.396999999999998</v>
      </c>
      <c r="AI11" s="58" t="str">
        <f t="shared" si="7"/>
        <v>OK</v>
      </c>
    </row>
    <row r="12" spans="2:35" x14ac:dyDescent="0.25">
      <c r="B12" s="63">
        <v>5</v>
      </c>
      <c r="C12" s="3">
        <f t="shared" ca="1" si="8"/>
        <v>276</v>
      </c>
      <c r="D12" s="3">
        <f t="shared" ca="1" si="9"/>
        <v>1777</v>
      </c>
      <c r="E12" s="3">
        <f t="shared" ca="1" si="10"/>
        <v>1050</v>
      </c>
      <c r="F12" s="3">
        <f t="shared" ca="1" si="11"/>
        <v>2339</v>
      </c>
      <c r="G12" s="3">
        <f t="shared" ca="1" si="12"/>
        <v>2049</v>
      </c>
      <c r="H12" s="3">
        <f t="shared" ca="1" si="13"/>
        <v>758</v>
      </c>
      <c r="I12" s="58">
        <f t="shared" ca="1" si="14"/>
        <v>1637</v>
      </c>
      <c r="O12" s="57">
        <v>22</v>
      </c>
      <c r="P12" s="3">
        <v>55.127000000000002</v>
      </c>
      <c r="Q12" s="79" t="str">
        <f t="shared" si="1"/>
        <v>OK</v>
      </c>
      <c r="R12" s="4">
        <v>1677</v>
      </c>
      <c r="S12" s="3">
        <v>53.442</v>
      </c>
      <c r="T12" s="79" t="str">
        <f t="shared" si="2"/>
        <v>OK</v>
      </c>
      <c r="U12" s="4">
        <v>980</v>
      </c>
      <c r="V12" s="3">
        <v>52.622</v>
      </c>
      <c r="W12" s="79" t="str">
        <f t="shared" si="3"/>
        <v>OK</v>
      </c>
      <c r="X12" s="4">
        <v>2219</v>
      </c>
      <c r="Y12" s="3">
        <v>52.561999999999998</v>
      </c>
      <c r="Z12" s="79" t="str">
        <f t="shared" si="4"/>
        <v>OK</v>
      </c>
      <c r="AA12" s="4">
        <v>1868</v>
      </c>
      <c r="AB12" s="3">
        <v>52.936</v>
      </c>
      <c r="AC12" s="79" t="str">
        <f t="shared" si="5"/>
        <v>OK</v>
      </c>
      <c r="AD12" s="4">
        <v>627</v>
      </c>
      <c r="AE12" s="3">
        <v>52.722999999999999</v>
      </c>
      <c r="AF12" s="79" t="str">
        <f t="shared" si="6"/>
        <v>OK</v>
      </c>
      <c r="AG12" s="3">
        <v>1499</v>
      </c>
      <c r="AH12" s="3">
        <v>52.889000000000003</v>
      </c>
      <c r="AI12" s="58" t="str">
        <f t="shared" si="7"/>
        <v>OK</v>
      </c>
    </row>
    <row r="13" spans="2:35" x14ac:dyDescent="0.25">
      <c r="B13" s="63">
        <v>6</v>
      </c>
      <c r="C13" s="3">
        <f t="shared" ca="1" si="8"/>
        <v>190</v>
      </c>
      <c r="D13" s="3">
        <f t="shared" ca="1" si="9"/>
        <v>1852</v>
      </c>
      <c r="E13" s="3">
        <f t="shared" ca="1" si="10"/>
        <v>1021</v>
      </c>
      <c r="F13" s="3">
        <f t="shared" ca="1" si="11"/>
        <v>2389</v>
      </c>
      <c r="G13" s="3">
        <f t="shared" ca="1" si="12"/>
        <v>1931</v>
      </c>
      <c r="H13" s="3">
        <f t="shared" ca="1" si="13"/>
        <v>652</v>
      </c>
      <c r="I13" s="58">
        <f t="shared" ca="1" si="14"/>
        <v>1589</v>
      </c>
      <c r="O13" s="57">
        <v>40</v>
      </c>
      <c r="P13" s="3">
        <v>55.134</v>
      </c>
      <c r="Q13" s="79" t="str">
        <f t="shared" si="1"/>
        <v>OK</v>
      </c>
      <c r="R13" s="4">
        <v>1683</v>
      </c>
      <c r="S13" s="3">
        <v>53.216000000000001</v>
      </c>
      <c r="T13" s="79" t="str">
        <f t="shared" si="2"/>
        <v>OK</v>
      </c>
      <c r="U13" s="4">
        <v>981</v>
      </c>
      <c r="V13" s="3">
        <v>52.622999999999998</v>
      </c>
      <c r="W13" s="79" t="str">
        <f t="shared" si="3"/>
        <v>OK</v>
      </c>
      <c r="X13" s="4">
        <v>2221</v>
      </c>
      <c r="Y13" s="3">
        <v>52.847999999999999</v>
      </c>
      <c r="Z13" s="79" t="str">
        <f t="shared" si="4"/>
        <v>OK</v>
      </c>
      <c r="AA13" s="4">
        <v>1869</v>
      </c>
      <c r="AB13" s="3">
        <v>52.988</v>
      </c>
      <c r="AC13" s="79" t="str">
        <f t="shared" si="5"/>
        <v>OK</v>
      </c>
      <c r="AD13" s="4">
        <v>637</v>
      </c>
      <c r="AE13" s="3">
        <v>53.027000000000001</v>
      </c>
      <c r="AF13" s="79" t="str">
        <f t="shared" si="6"/>
        <v>OK</v>
      </c>
      <c r="AG13" s="3">
        <v>1500</v>
      </c>
      <c r="AH13" s="3">
        <v>52.817</v>
      </c>
      <c r="AI13" s="58" t="str">
        <f t="shared" si="7"/>
        <v>OK</v>
      </c>
    </row>
    <row r="14" spans="2:35" x14ac:dyDescent="0.25">
      <c r="B14" s="63">
        <v>7</v>
      </c>
      <c r="C14" s="3">
        <f t="shared" ca="1" si="8"/>
        <v>145</v>
      </c>
      <c r="D14" s="3">
        <f t="shared" ca="1" si="9"/>
        <v>1820</v>
      </c>
      <c r="E14" s="3">
        <f t="shared" ca="1" si="10"/>
        <v>1003</v>
      </c>
      <c r="F14" s="3">
        <f t="shared" ca="1" si="11"/>
        <v>2483</v>
      </c>
      <c r="G14" s="3">
        <f t="shared" ca="1" si="12"/>
        <v>2004</v>
      </c>
      <c r="H14" s="3">
        <f t="shared" ca="1" si="13"/>
        <v>610</v>
      </c>
      <c r="I14" s="58">
        <f t="shared" ca="1" si="14"/>
        <v>1519</v>
      </c>
      <c r="O14" s="57">
        <v>44</v>
      </c>
      <c r="P14" s="3">
        <v>52.668999999999997</v>
      </c>
      <c r="Q14" s="79" t="str">
        <f t="shared" si="1"/>
        <v>OK</v>
      </c>
      <c r="R14" s="4">
        <v>1697</v>
      </c>
      <c r="S14" s="3">
        <v>52.865000000000002</v>
      </c>
      <c r="T14" s="79" t="str">
        <f t="shared" si="2"/>
        <v>OK</v>
      </c>
      <c r="U14" s="4">
        <v>989</v>
      </c>
      <c r="V14" s="3">
        <v>52.488999999999997</v>
      </c>
      <c r="W14" s="79" t="str">
        <f t="shared" si="3"/>
        <v>OK</v>
      </c>
      <c r="X14" s="4">
        <v>2224</v>
      </c>
      <c r="Y14" s="3">
        <v>53.273000000000003</v>
      </c>
      <c r="Z14" s="79" t="str">
        <f t="shared" si="4"/>
        <v>OK</v>
      </c>
      <c r="AA14" s="4">
        <v>1872</v>
      </c>
      <c r="AB14" s="3">
        <v>54.106999999999999</v>
      </c>
      <c r="AC14" s="79" t="str">
        <f t="shared" si="5"/>
        <v>OK</v>
      </c>
      <c r="AD14" s="4">
        <v>642</v>
      </c>
      <c r="AE14" s="3">
        <v>52.933</v>
      </c>
      <c r="AF14" s="79" t="str">
        <f t="shared" si="6"/>
        <v>OK</v>
      </c>
      <c r="AG14" s="3">
        <v>1504</v>
      </c>
      <c r="AH14" s="3">
        <v>52.929000000000002</v>
      </c>
      <c r="AI14" s="58" t="str">
        <f t="shared" si="7"/>
        <v>OK</v>
      </c>
    </row>
    <row r="15" spans="2:35" x14ac:dyDescent="0.25">
      <c r="B15" s="63">
        <v>8</v>
      </c>
      <c r="C15" s="3">
        <f t="shared" ca="1" si="8"/>
        <v>86</v>
      </c>
      <c r="D15" s="3">
        <f t="shared" ca="1" si="9"/>
        <v>1672</v>
      </c>
      <c r="E15" s="3">
        <f t="shared" ca="1" si="10"/>
        <v>1090</v>
      </c>
      <c r="F15" s="3">
        <f t="shared" ca="1" si="11"/>
        <v>2493</v>
      </c>
      <c r="G15" s="3">
        <f t="shared" ca="1" si="12"/>
        <v>1965</v>
      </c>
      <c r="H15" s="3">
        <f t="shared" ca="1" si="13"/>
        <v>687</v>
      </c>
      <c r="I15" s="58">
        <f t="shared" ca="1" si="14"/>
        <v>1507</v>
      </c>
      <c r="O15" s="57">
        <v>46</v>
      </c>
      <c r="P15" s="3">
        <v>57.287999999999997</v>
      </c>
      <c r="Q15" s="79" t="str">
        <f t="shared" si="1"/>
        <v>Defective</v>
      </c>
      <c r="R15" s="4">
        <v>1700</v>
      </c>
      <c r="S15" s="3">
        <v>53.274000000000001</v>
      </c>
      <c r="T15" s="79" t="str">
        <f t="shared" si="2"/>
        <v>OK</v>
      </c>
      <c r="U15" s="4">
        <v>996</v>
      </c>
      <c r="V15" s="3">
        <v>52.951999999999998</v>
      </c>
      <c r="W15" s="79" t="str">
        <f t="shared" si="3"/>
        <v>OK</v>
      </c>
      <c r="X15" s="4">
        <v>2230</v>
      </c>
      <c r="Y15" s="3">
        <v>53.14</v>
      </c>
      <c r="Z15" s="79" t="str">
        <f t="shared" si="4"/>
        <v>OK</v>
      </c>
      <c r="AA15" s="4">
        <v>1874</v>
      </c>
      <c r="AB15" s="3">
        <v>52.826000000000001</v>
      </c>
      <c r="AC15" s="79" t="str">
        <f t="shared" si="5"/>
        <v>OK</v>
      </c>
      <c r="AD15" s="4">
        <v>646</v>
      </c>
      <c r="AE15" s="3">
        <v>53.356000000000002</v>
      </c>
      <c r="AF15" s="79" t="str">
        <f t="shared" si="6"/>
        <v>OK</v>
      </c>
      <c r="AG15" s="3">
        <v>1508</v>
      </c>
      <c r="AH15" s="3">
        <v>53.29</v>
      </c>
      <c r="AI15" s="58" t="str">
        <f t="shared" si="7"/>
        <v>OK</v>
      </c>
    </row>
    <row r="16" spans="2:35" x14ac:dyDescent="0.25">
      <c r="B16" s="63">
        <v>9</v>
      </c>
      <c r="C16" s="3">
        <f t="shared" ca="1" si="8"/>
        <v>226</v>
      </c>
      <c r="D16" s="3">
        <f t="shared" ca="1" si="9"/>
        <v>1809</v>
      </c>
      <c r="E16" s="3">
        <f t="shared" ca="1" si="10"/>
        <v>1047</v>
      </c>
      <c r="F16" s="3">
        <f t="shared" ca="1" si="11"/>
        <v>2270</v>
      </c>
      <c r="G16" s="3">
        <f t="shared" ca="1" si="12"/>
        <v>1929</v>
      </c>
      <c r="H16" s="3">
        <f t="shared" ca="1" si="13"/>
        <v>680</v>
      </c>
      <c r="I16" s="58">
        <f t="shared" ca="1" si="14"/>
        <v>1650</v>
      </c>
      <c r="O16" s="57">
        <v>49</v>
      </c>
      <c r="P16" s="3">
        <v>52.920999999999999</v>
      </c>
      <c r="Q16" s="79" t="str">
        <f t="shared" si="1"/>
        <v>OK</v>
      </c>
      <c r="R16" s="4">
        <v>1703</v>
      </c>
      <c r="S16" s="3">
        <v>52.820999999999998</v>
      </c>
      <c r="T16" s="79" t="str">
        <f t="shared" si="2"/>
        <v>OK</v>
      </c>
      <c r="U16" s="4">
        <v>1000</v>
      </c>
      <c r="V16" s="3">
        <v>53.372999999999998</v>
      </c>
      <c r="W16" s="79" t="str">
        <f t="shared" si="3"/>
        <v>OK</v>
      </c>
      <c r="X16" s="4">
        <v>2232</v>
      </c>
      <c r="Y16" s="3">
        <v>52.963999999999999</v>
      </c>
      <c r="Z16" s="79" t="str">
        <f t="shared" si="4"/>
        <v>OK</v>
      </c>
      <c r="AA16" s="4">
        <v>1875</v>
      </c>
      <c r="AB16" s="3">
        <v>52.81</v>
      </c>
      <c r="AC16" s="79" t="str">
        <f t="shared" si="5"/>
        <v>OK</v>
      </c>
      <c r="AD16" s="4">
        <v>653</v>
      </c>
      <c r="AE16" s="3">
        <v>53.360999999999997</v>
      </c>
      <c r="AF16" s="79" t="str">
        <f t="shared" si="6"/>
        <v>OK</v>
      </c>
      <c r="AG16" s="3">
        <v>1517</v>
      </c>
      <c r="AH16" s="3">
        <v>53.283000000000001</v>
      </c>
      <c r="AI16" s="58" t="str">
        <f t="shared" si="7"/>
        <v>OK</v>
      </c>
    </row>
    <row r="17" spans="2:35" x14ac:dyDescent="0.25">
      <c r="B17" s="63">
        <v>10</v>
      </c>
      <c r="C17" s="3">
        <f t="shared" ca="1" si="8"/>
        <v>191</v>
      </c>
      <c r="D17" s="3">
        <f t="shared" ca="1" si="9"/>
        <v>1852</v>
      </c>
      <c r="E17" s="3">
        <f t="shared" ca="1" si="10"/>
        <v>992</v>
      </c>
      <c r="F17" s="3">
        <f t="shared" ca="1" si="11"/>
        <v>2340</v>
      </c>
      <c r="G17" s="3">
        <f t="shared" ca="1" si="12"/>
        <v>2058</v>
      </c>
      <c r="H17" s="3">
        <f t="shared" ca="1" si="13"/>
        <v>623</v>
      </c>
      <c r="I17" s="58">
        <f t="shared" ca="1" si="14"/>
        <v>1608</v>
      </c>
      <c r="O17" s="57">
        <v>55</v>
      </c>
      <c r="P17" s="3">
        <v>52.82</v>
      </c>
      <c r="Q17" s="79" t="str">
        <f t="shared" si="1"/>
        <v>OK</v>
      </c>
      <c r="R17" s="4">
        <v>1704</v>
      </c>
      <c r="S17" s="3">
        <v>52.89</v>
      </c>
      <c r="T17" s="79" t="str">
        <f t="shared" si="2"/>
        <v>OK</v>
      </c>
      <c r="U17" s="4">
        <v>1006</v>
      </c>
      <c r="V17" s="3">
        <v>53.564</v>
      </c>
      <c r="W17" s="79" t="str">
        <f t="shared" si="3"/>
        <v>OK</v>
      </c>
      <c r="X17" s="4">
        <v>2234</v>
      </c>
      <c r="Y17" s="3">
        <v>53.265000000000001</v>
      </c>
      <c r="Z17" s="79" t="str">
        <f t="shared" si="4"/>
        <v>OK</v>
      </c>
      <c r="AA17" s="4">
        <v>1879</v>
      </c>
      <c r="AB17" s="3">
        <v>52.887</v>
      </c>
      <c r="AC17" s="79" t="str">
        <f t="shared" si="5"/>
        <v>OK</v>
      </c>
      <c r="AD17" s="4">
        <v>655</v>
      </c>
      <c r="AE17" s="3">
        <v>52.993000000000002</v>
      </c>
      <c r="AF17" s="79" t="str">
        <f t="shared" si="6"/>
        <v>OK</v>
      </c>
      <c r="AG17" s="3">
        <v>1524</v>
      </c>
      <c r="AH17" s="3">
        <v>53.540999999999997</v>
      </c>
      <c r="AI17" s="58" t="str">
        <f t="shared" si="7"/>
        <v>OK</v>
      </c>
    </row>
    <row r="18" spans="2:35" x14ac:dyDescent="0.25">
      <c r="B18" s="63">
        <v>11</v>
      </c>
      <c r="C18" s="3">
        <f t="shared" ca="1" si="8"/>
        <v>47</v>
      </c>
      <c r="D18" s="3">
        <f t="shared" ca="1" si="9"/>
        <v>1796</v>
      </c>
      <c r="E18" s="3">
        <f t="shared" ca="1" si="10"/>
        <v>979</v>
      </c>
      <c r="F18" s="3">
        <f t="shared" ca="1" si="11"/>
        <v>2301</v>
      </c>
      <c r="G18" s="3">
        <f t="shared" ca="1" si="12"/>
        <v>2005</v>
      </c>
      <c r="H18" s="3">
        <f t="shared" ca="1" si="13"/>
        <v>651</v>
      </c>
      <c r="I18" s="58">
        <f t="shared" ca="1" si="14"/>
        <v>1547</v>
      </c>
      <c r="O18" s="57">
        <v>56</v>
      </c>
      <c r="P18" s="3">
        <v>55.037999999999997</v>
      </c>
      <c r="Q18" s="79" t="str">
        <f t="shared" si="1"/>
        <v>OK</v>
      </c>
      <c r="R18" s="4">
        <v>1707</v>
      </c>
      <c r="S18" s="3">
        <v>53.037999999999997</v>
      </c>
      <c r="T18" s="79" t="str">
        <f t="shared" si="2"/>
        <v>OK</v>
      </c>
      <c r="U18" s="4">
        <v>1007</v>
      </c>
      <c r="V18" s="3">
        <v>53.220999999999997</v>
      </c>
      <c r="W18" s="79" t="str">
        <f t="shared" si="3"/>
        <v>OK</v>
      </c>
      <c r="X18" s="4">
        <v>2237</v>
      </c>
      <c r="Y18" s="3">
        <v>52.789000000000001</v>
      </c>
      <c r="Z18" s="79" t="str">
        <f t="shared" si="4"/>
        <v>OK</v>
      </c>
      <c r="AA18" s="4">
        <v>1880</v>
      </c>
      <c r="AB18" s="3">
        <v>53.26</v>
      </c>
      <c r="AC18" s="79" t="str">
        <f t="shared" si="5"/>
        <v>OK</v>
      </c>
      <c r="AD18" s="4">
        <v>658</v>
      </c>
      <c r="AE18" s="3">
        <v>52.844999999999999</v>
      </c>
      <c r="AF18" s="79" t="str">
        <f t="shared" si="6"/>
        <v>OK</v>
      </c>
      <c r="AG18" s="3">
        <v>1526</v>
      </c>
      <c r="AH18" s="3">
        <v>52.97</v>
      </c>
      <c r="AI18" s="58" t="str">
        <f t="shared" si="7"/>
        <v>OK</v>
      </c>
    </row>
    <row r="19" spans="2:35" x14ac:dyDescent="0.25">
      <c r="B19" s="63">
        <v>12</v>
      </c>
      <c r="C19" s="3">
        <f t="shared" ca="1" si="8"/>
        <v>202</v>
      </c>
      <c r="D19" s="3">
        <f t="shared" ca="1" si="9"/>
        <v>1828</v>
      </c>
      <c r="E19" s="3">
        <f t="shared" ca="1" si="10"/>
        <v>1059</v>
      </c>
      <c r="F19" s="3">
        <f t="shared" ca="1" si="11"/>
        <v>2342</v>
      </c>
      <c r="G19" s="3">
        <f t="shared" ca="1" si="12"/>
        <v>1909</v>
      </c>
      <c r="H19" s="3">
        <f t="shared" ca="1" si="13"/>
        <v>625</v>
      </c>
      <c r="I19" s="58">
        <f t="shared" ca="1" si="14"/>
        <v>1611</v>
      </c>
      <c r="O19" s="57">
        <v>68</v>
      </c>
      <c r="P19" s="3">
        <v>52.945999999999998</v>
      </c>
      <c r="Q19" s="79" t="str">
        <f t="shared" si="1"/>
        <v>OK</v>
      </c>
      <c r="R19" s="4">
        <v>1708</v>
      </c>
      <c r="S19" s="3">
        <v>53.143999999999998</v>
      </c>
      <c r="T19" s="79" t="str">
        <f t="shared" si="2"/>
        <v>OK</v>
      </c>
      <c r="U19" s="4">
        <v>1010</v>
      </c>
      <c r="V19" s="3">
        <v>53.215000000000003</v>
      </c>
      <c r="W19" s="79" t="str">
        <f t="shared" si="3"/>
        <v>OK</v>
      </c>
      <c r="X19" s="4">
        <v>2244</v>
      </c>
      <c r="Y19" s="3">
        <v>52.948</v>
      </c>
      <c r="Z19" s="79" t="str">
        <f t="shared" si="4"/>
        <v>OK</v>
      </c>
      <c r="AA19" s="4">
        <v>1883</v>
      </c>
      <c r="AB19" s="3">
        <v>52.854999999999997</v>
      </c>
      <c r="AC19" s="79" t="str">
        <f t="shared" si="5"/>
        <v>OK</v>
      </c>
      <c r="AD19" s="4">
        <v>660</v>
      </c>
      <c r="AE19" s="3">
        <v>52.86</v>
      </c>
      <c r="AF19" s="79" t="str">
        <f t="shared" si="6"/>
        <v>OK</v>
      </c>
      <c r="AG19" s="3">
        <v>1530</v>
      </c>
      <c r="AH19" s="3">
        <v>52.512</v>
      </c>
      <c r="AI19" s="58" t="str">
        <f t="shared" si="7"/>
        <v>OK</v>
      </c>
    </row>
    <row r="20" spans="2:35" x14ac:dyDescent="0.25">
      <c r="B20" s="63">
        <v>13</v>
      </c>
      <c r="C20" s="3">
        <f t="shared" ca="1" si="8"/>
        <v>89</v>
      </c>
      <c r="D20" s="3">
        <f t="shared" ca="1" si="9"/>
        <v>1708</v>
      </c>
      <c r="E20" s="3">
        <f t="shared" ca="1" si="10"/>
        <v>1037</v>
      </c>
      <c r="F20" s="3">
        <f t="shared" ca="1" si="11"/>
        <v>2212</v>
      </c>
      <c r="G20" s="3">
        <f t="shared" ca="1" si="12"/>
        <v>1918</v>
      </c>
      <c r="H20" s="3">
        <f t="shared" ca="1" si="13"/>
        <v>663</v>
      </c>
      <c r="I20" s="58">
        <f t="shared" ca="1" si="14"/>
        <v>1559</v>
      </c>
      <c r="O20" s="57">
        <v>70</v>
      </c>
      <c r="P20" s="3">
        <v>52.817</v>
      </c>
      <c r="Q20" s="79" t="str">
        <f t="shared" si="1"/>
        <v>OK</v>
      </c>
      <c r="R20" s="4">
        <v>1710</v>
      </c>
      <c r="S20" s="3">
        <v>53.2</v>
      </c>
      <c r="T20" s="79" t="str">
        <f t="shared" si="2"/>
        <v>OK</v>
      </c>
      <c r="U20" s="4">
        <v>1014</v>
      </c>
      <c r="V20" s="3">
        <v>52.895000000000003</v>
      </c>
      <c r="W20" s="79" t="str">
        <f t="shared" si="3"/>
        <v>OK</v>
      </c>
      <c r="X20" s="4">
        <v>2255</v>
      </c>
      <c r="Y20" s="3">
        <v>53.255000000000003</v>
      </c>
      <c r="Z20" s="79" t="str">
        <f t="shared" si="4"/>
        <v>OK</v>
      </c>
      <c r="AA20" s="4">
        <v>1886</v>
      </c>
      <c r="AB20" s="3">
        <v>53.085000000000001</v>
      </c>
      <c r="AC20" s="79" t="str">
        <f t="shared" si="5"/>
        <v>OK</v>
      </c>
      <c r="AD20" s="4">
        <v>663</v>
      </c>
      <c r="AE20" s="3">
        <v>53.32</v>
      </c>
      <c r="AF20" s="79" t="str">
        <f t="shared" si="6"/>
        <v>OK</v>
      </c>
      <c r="AG20" s="3">
        <v>1540</v>
      </c>
      <c r="AH20" s="3">
        <v>52.62</v>
      </c>
      <c r="AI20" s="58" t="str">
        <f t="shared" si="7"/>
        <v>OK</v>
      </c>
    </row>
    <row r="21" spans="2:35" x14ac:dyDescent="0.25">
      <c r="B21" s="63">
        <v>14</v>
      </c>
      <c r="C21" s="3">
        <f t="shared" ca="1" si="8"/>
        <v>116</v>
      </c>
      <c r="D21" s="3">
        <f t="shared" ca="1" si="9"/>
        <v>1750</v>
      </c>
      <c r="E21" s="3">
        <f t="shared" ca="1" si="10"/>
        <v>1062</v>
      </c>
      <c r="F21" s="3">
        <f t="shared" ca="1" si="11"/>
        <v>2291</v>
      </c>
      <c r="G21" s="3">
        <f t="shared" ca="1" si="12"/>
        <v>2022</v>
      </c>
      <c r="H21" s="3">
        <f t="shared" ca="1" si="13"/>
        <v>765</v>
      </c>
      <c r="I21" s="58">
        <f t="shared" ca="1" si="14"/>
        <v>1550</v>
      </c>
      <c r="O21" s="57">
        <v>73</v>
      </c>
      <c r="P21" s="3">
        <v>55.058</v>
      </c>
      <c r="Q21" s="79" t="str">
        <f t="shared" si="1"/>
        <v>OK</v>
      </c>
      <c r="R21" s="4">
        <v>1712</v>
      </c>
      <c r="S21" s="3">
        <v>52.616999999999997</v>
      </c>
      <c r="T21" s="79" t="str">
        <f t="shared" si="2"/>
        <v>OK</v>
      </c>
      <c r="U21" s="4">
        <v>1021</v>
      </c>
      <c r="V21" s="3">
        <v>52.834000000000003</v>
      </c>
      <c r="W21" s="79" t="str">
        <f t="shared" si="3"/>
        <v>OK</v>
      </c>
      <c r="X21" s="4">
        <v>2258</v>
      </c>
      <c r="Y21" s="3">
        <v>52.904000000000003</v>
      </c>
      <c r="Z21" s="79" t="str">
        <f t="shared" si="4"/>
        <v>OK</v>
      </c>
      <c r="AA21" s="4">
        <v>1889</v>
      </c>
      <c r="AB21" s="3">
        <v>53.155000000000001</v>
      </c>
      <c r="AC21" s="79" t="str">
        <f t="shared" si="5"/>
        <v>OK</v>
      </c>
      <c r="AD21" s="4">
        <v>665</v>
      </c>
      <c r="AE21" s="3">
        <v>53.12</v>
      </c>
      <c r="AF21" s="79" t="str">
        <f t="shared" si="6"/>
        <v>OK</v>
      </c>
      <c r="AG21" s="3">
        <v>1554</v>
      </c>
      <c r="AH21" s="3">
        <v>53.5</v>
      </c>
      <c r="AI21" s="58" t="str">
        <f t="shared" si="7"/>
        <v>OK</v>
      </c>
    </row>
    <row r="22" spans="2:35" x14ac:dyDescent="0.25">
      <c r="B22" s="63">
        <v>15</v>
      </c>
      <c r="C22" s="3">
        <f t="shared" ca="1" si="8"/>
        <v>178</v>
      </c>
      <c r="D22" s="3">
        <f t="shared" ca="1" si="9"/>
        <v>1824</v>
      </c>
      <c r="E22" s="3">
        <f t="shared" ca="1" si="10"/>
        <v>962</v>
      </c>
      <c r="F22" s="3">
        <f t="shared" ca="1" si="11"/>
        <v>2371</v>
      </c>
      <c r="G22" s="3">
        <f t="shared" ca="1" si="12"/>
        <v>2047</v>
      </c>
      <c r="H22" s="3">
        <f t="shared" ca="1" si="13"/>
        <v>750</v>
      </c>
      <c r="I22" s="58">
        <f t="shared" ca="1" si="14"/>
        <v>1598</v>
      </c>
      <c r="O22" s="57">
        <v>77</v>
      </c>
      <c r="P22" s="3">
        <v>57.191000000000003</v>
      </c>
      <c r="Q22" s="79" t="str">
        <f t="shared" si="1"/>
        <v>Defective</v>
      </c>
      <c r="R22" s="4">
        <v>1714</v>
      </c>
      <c r="S22" s="3">
        <v>53.011000000000003</v>
      </c>
      <c r="T22" s="79" t="str">
        <f t="shared" si="2"/>
        <v>OK</v>
      </c>
      <c r="U22" s="4">
        <v>1028</v>
      </c>
      <c r="V22" s="3">
        <v>53.231999999999999</v>
      </c>
      <c r="W22" s="79" t="str">
        <f t="shared" si="3"/>
        <v>OK</v>
      </c>
      <c r="X22" s="4">
        <v>2264</v>
      </c>
      <c r="Y22" s="3">
        <v>53.457999999999998</v>
      </c>
      <c r="Z22" s="79" t="str">
        <f t="shared" si="4"/>
        <v>OK</v>
      </c>
      <c r="AA22" s="4">
        <v>1891</v>
      </c>
      <c r="AB22" s="3">
        <v>53.033000000000001</v>
      </c>
      <c r="AC22" s="79" t="str">
        <f t="shared" si="5"/>
        <v>OK</v>
      </c>
      <c r="AD22" s="4">
        <v>666</v>
      </c>
      <c r="AE22" s="3">
        <v>52.921999999999997</v>
      </c>
      <c r="AF22" s="79" t="str">
        <f t="shared" si="6"/>
        <v>OK</v>
      </c>
      <c r="AG22" s="3">
        <v>1556</v>
      </c>
      <c r="AH22" s="3">
        <v>52.784999999999997</v>
      </c>
      <c r="AI22" s="58" t="str">
        <f t="shared" si="7"/>
        <v>OK</v>
      </c>
    </row>
    <row r="23" spans="2:35" x14ac:dyDescent="0.25">
      <c r="B23" s="63">
        <v>16</v>
      </c>
      <c r="C23" s="3">
        <f t="shared" ca="1" si="8"/>
        <v>87</v>
      </c>
      <c r="D23" s="3">
        <f t="shared" ca="1" si="9"/>
        <v>1743</v>
      </c>
      <c r="E23" s="3">
        <f t="shared" ca="1" si="10"/>
        <v>1073</v>
      </c>
      <c r="F23" s="3">
        <f t="shared" ca="1" si="11"/>
        <v>2365</v>
      </c>
      <c r="G23" s="3">
        <f t="shared" ca="1" si="12"/>
        <v>2029</v>
      </c>
      <c r="H23" s="3">
        <f t="shared" ca="1" si="13"/>
        <v>640</v>
      </c>
      <c r="I23" s="58">
        <f t="shared" ca="1" si="14"/>
        <v>1615</v>
      </c>
      <c r="O23" s="57">
        <v>84</v>
      </c>
      <c r="P23" s="3">
        <v>55.052999999999997</v>
      </c>
      <c r="Q23" s="79" t="str">
        <f t="shared" si="1"/>
        <v>OK</v>
      </c>
      <c r="R23" s="4">
        <v>1719</v>
      </c>
      <c r="S23" s="3">
        <v>53.183</v>
      </c>
      <c r="T23" s="79" t="str">
        <f t="shared" si="2"/>
        <v>OK</v>
      </c>
      <c r="U23" s="4">
        <v>1029</v>
      </c>
      <c r="V23" s="3">
        <v>52.94</v>
      </c>
      <c r="W23" s="79" t="str">
        <f t="shared" si="3"/>
        <v>OK</v>
      </c>
      <c r="X23" s="4">
        <v>2265</v>
      </c>
      <c r="Y23" s="3">
        <v>53.08</v>
      </c>
      <c r="Z23" s="79" t="str">
        <f t="shared" si="4"/>
        <v>OK</v>
      </c>
      <c r="AA23" s="4">
        <v>1898</v>
      </c>
      <c r="AB23" s="3">
        <v>53.34</v>
      </c>
      <c r="AC23" s="79" t="str">
        <f t="shared" si="5"/>
        <v>OK</v>
      </c>
      <c r="AD23" s="4">
        <v>667</v>
      </c>
      <c r="AE23" s="3">
        <v>53.168999999999997</v>
      </c>
      <c r="AF23" s="79" t="str">
        <f t="shared" si="6"/>
        <v>OK</v>
      </c>
      <c r="AG23" s="3">
        <v>1561</v>
      </c>
      <c r="AH23" s="3">
        <v>53.226999999999997</v>
      </c>
      <c r="AI23" s="58" t="str">
        <f t="shared" si="7"/>
        <v>OK</v>
      </c>
    </row>
    <row r="24" spans="2:35" x14ac:dyDescent="0.25">
      <c r="B24" s="63">
        <v>17</v>
      </c>
      <c r="C24" s="3">
        <f t="shared" ca="1" si="8"/>
        <v>226</v>
      </c>
      <c r="D24" s="3">
        <f t="shared" ca="1" si="9"/>
        <v>1720</v>
      </c>
      <c r="E24" s="3">
        <f t="shared" ca="1" si="10"/>
        <v>1048</v>
      </c>
      <c r="F24" s="3">
        <f t="shared" ca="1" si="11"/>
        <v>2499</v>
      </c>
      <c r="G24" s="3">
        <f t="shared" ca="1" si="12"/>
        <v>1949</v>
      </c>
      <c r="H24" s="3">
        <f t="shared" ca="1" si="13"/>
        <v>619</v>
      </c>
      <c r="I24" s="58">
        <f t="shared" ca="1" si="14"/>
        <v>1616</v>
      </c>
      <c r="O24" s="57">
        <v>85</v>
      </c>
      <c r="P24" s="3">
        <v>57.402999999999999</v>
      </c>
      <c r="Q24" s="79" t="str">
        <f t="shared" si="1"/>
        <v>Defective</v>
      </c>
      <c r="R24" s="4">
        <v>1723</v>
      </c>
      <c r="S24" s="3">
        <v>52.728999999999999</v>
      </c>
      <c r="T24" s="79" t="str">
        <f t="shared" si="2"/>
        <v>OK</v>
      </c>
      <c r="U24" s="4">
        <v>1042</v>
      </c>
      <c r="V24" s="3">
        <v>53.000999999999998</v>
      </c>
      <c r="W24" s="79" t="str">
        <f t="shared" si="3"/>
        <v>OK</v>
      </c>
      <c r="X24" s="4">
        <v>2270</v>
      </c>
      <c r="Y24" s="3">
        <v>53.177</v>
      </c>
      <c r="Z24" s="79" t="str">
        <f t="shared" si="4"/>
        <v>OK</v>
      </c>
      <c r="AA24" s="4">
        <v>1899</v>
      </c>
      <c r="AB24" s="3">
        <v>52.902000000000001</v>
      </c>
      <c r="AC24" s="79" t="str">
        <f t="shared" si="5"/>
        <v>OK</v>
      </c>
      <c r="AD24" s="4">
        <v>673</v>
      </c>
      <c r="AE24" s="3">
        <v>53.091000000000001</v>
      </c>
      <c r="AF24" s="79" t="str">
        <f t="shared" si="6"/>
        <v>OK</v>
      </c>
      <c r="AG24" s="3">
        <v>1569</v>
      </c>
      <c r="AH24" s="3">
        <v>52.905000000000001</v>
      </c>
      <c r="AI24" s="58" t="str">
        <f t="shared" si="7"/>
        <v>OK</v>
      </c>
    </row>
    <row r="25" spans="2:35" x14ac:dyDescent="0.25">
      <c r="B25" s="63">
        <v>18</v>
      </c>
      <c r="C25" s="3">
        <f t="shared" ca="1" si="8"/>
        <v>253</v>
      </c>
      <c r="D25" s="3">
        <f t="shared" ca="1" si="9"/>
        <v>1665</v>
      </c>
      <c r="E25" s="3">
        <f t="shared" ca="1" si="10"/>
        <v>1088</v>
      </c>
      <c r="F25" s="3">
        <f t="shared" ca="1" si="11"/>
        <v>2480</v>
      </c>
      <c r="G25" s="3">
        <f t="shared" ca="1" si="12"/>
        <v>1918</v>
      </c>
      <c r="H25" s="3">
        <f t="shared" ca="1" si="13"/>
        <v>668</v>
      </c>
      <c r="I25" s="58">
        <f t="shared" ca="1" si="14"/>
        <v>1576</v>
      </c>
      <c r="O25" s="57">
        <v>86</v>
      </c>
      <c r="P25" s="3">
        <v>55.061</v>
      </c>
      <c r="Q25" s="79" t="str">
        <f t="shared" si="1"/>
        <v>OK</v>
      </c>
      <c r="R25" s="4">
        <v>1724</v>
      </c>
      <c r="S25" s="3">
        <v>53.252000000000002</v>
      </c>
      <c r="T25" s="79" t="str">
        <f t="shared" si="2"/>
        <v>OK</v>
      </c>
      <c r="U25" s="4">
        <v>1046</v>
      </c>
      <c r="V25" s="3">
        <v>52.85</v>
      </c>
      <c r="W25" s="79" t="str">
        <f t="shared" si="3"/>
        <v>OK</v>
      </c>
      <c r="X25" s="4">
        <v>2277</v>
      </c>
      <c r="Y25" s="3">
        <v>52.915999999999997</v>
      </c>
      <c r="Z25" s="79" t="str">
        <f t="shared" si="4"/>
        <v>OK</v>
      </c>
      <c r="AA25" s="4">
        <v>1907</v>
      </c>
      <c r="AB25" s="3">
        <v>53.066000000000003</v>
      </c>
      <c r="AC25" s="79" t="str">
        <f t="shared" si="5"/>
        <v>OK</v>
      </c>
      <c r="AD25" s="4">
        <v>678</v>
      </c>
      <c r="AE25" s="3">
        <v>53.012999999999998</v>
      </c>
      <c r="AF25" s="79" t="str">
        <f t="shared" si="6"/>
        <v>OK</v>
      </c>
      <c r="AG25" s="3">
        <v>1573</v>
      </c>
      <c r="AH25" s="3">
        <v>52.85</v>
      </c>
      <c r="AI25" s="58" t="str">
        <f t="shared" si="7"/>
        <v>OK</v>
      </c>
    </row>
    <row r="26" spans="2:35" x14ac:dyDescent="0.25">
      <c r="B26" s="63">
        <v>19</v>
      </c>
      <c r="C26" s="3">
        <f t="shared" ca="1" si="8"/>
        <v>279</v>
      </c>
      <c r="D26" s="3">
        <f t="shared" ca="1" si="9"/>
        <v>1787</v>
      </c>
      <c r="E26" s="3">
        <f t="shared" ca="1" si="10"/>
        <v>996</v>
      </c>
      <c r="F26" s="3">
        <f t="shared" ca="1" si="11"/>
        <v>2404</v>
      </c>
      <c r="G26" s="3">
        <f t="shared" ca="1" si="12"/>
        <v>1967</v>
      </c>
      <c r="H26" s="3">
        <f t="shared" ca="1" si="13"/>
        <v>742</v>
      </c>
      <c r="I26" s="58">
        <f t="shared" ca="1" si="14"/>
        <v>1647</v>
      </c>
      <c r="O26" s="57">
        <v>88</v>
      </c>
      <c r="P26" s="3">
        <v>52.755000000000003</v>
      </c>
      <c r="Q26" s="79" t="str">
        <f t="shared" si="1"/>
        <v>OK</v>
      </c>
      <c r="R26" s="4">
        <v>1725</v>
      </c>
      <c r="S26" s="3">
        <v>52.939</v>
      </c>
      <c r="T26" s="79" t="str">
        <f t="shared" si="2"/>
        <v>OK</v>
      </c>
      <c r="U26" s="4">
        <v>1060</v>
      </c>
      <c r="V26" s="3">
        <v>52.927999999999997</v>
      </c>
      <c r="W26" s="79" t="str">
        <f t="shared" si="3"/>
        <v>OK</v>
      </c>
      <c r="X26" s="4">
        <v>2284</v>
      </c>
      <c r="Y26" s="3">
        <v>53.195</v>
      </c>
      <c r="Z26" s="79" t="str">
        <f t="shared" si="4"/>
        <v>OK</v>
      </c>
      <c r="AA26" s="4">
        <v>1914</v>
      </c>
      <c r="AB26" s="3">
        <v>53.396999999999998</v>
      </c>
      <c r="AC26" s="79" t="str">
        <f t="shared" si="5"/>
        <v>OK</v>
      </c>
      <c r="AD26" s="4">
        <v>683</v>
      </c>
      <c r="AE26" s="3">
        <v>53.002000000000002</v>
      </c>
      <c r="AF26" s="79" t="str">
        <f t="shared" si="6"/>
        <v>OK</v>
      </c>
      <c r="AG26" s="3">
        <v>1576</v>
      </c>
      <c r="AH26" s="3">
        <v>53.304000000000002</v>
      </c>
      <c r="AI26" s="58" t="str">
        <f t="shared" si="7"/>
        <v>OK</v>
      </c>
    </row>
    <row r="27" spans="2:35" x14ac:dyDescent="0.25">
      <c r="B27" s="63">
        <v>20</v>
      </c>
      <c r="C27" s="3">
        <f t="shared" ca="1" si="8"/>
        <v>218</v>
      </c>
      <c r="D27" s="3">
        <f t="shared" ca="1" si="9"/>
        <v>1746</v>
      </c>
      <c r="E27" s="3">
        <f t="shared" ca="1" si="10"/>
        <v>1043</v>
      </c>
      <c r="F27" s="3">
        <f t="shared" ca="1" si="11"/>
        <v>2331</v>
      </c>
      <c r="G27" s="3">
        <f t="shared" ca="1" si="12"/>
        <v>2009</v>
      </c>
      <c r="H27" s="3">
        <f t="shared" ca="1" si="13"/>
        <v>697</v>
      </c>
      <c r="I27" s="58">
        <f t="shared" ca="1" si="14"/>
        <v>1596</v>
      </c>
      <c r="O27" s="57">
        <v>90</v>
      </c>
      <c r="P27" s="3">
        <v>55.03</v>
      </c>
      <c r="Q27" s="79" t="str">
        <f t="shared" si="1"/>
        <v>OK</v>
      </c>
      <c r="R27" s="4">
        <v>1734</v>
      </c>
      <c r="S27" s="3">
        <v>52.960999999999999</v>
      </c>
      <c r="T27" s="79" t="str">
        <f t="shared" si="2"/>
        <v>OK</v>
      </c>
      <c r="U27" s="4">
        <v>1063</v>
      </c>
      <c r="V27" s="3">
        <v>52.87</v>
      </c>
      <c r="W27" s="79" t="str">
        <f t="shared" si="3"/>
        <v>OK</v>
      </c>
      <c r="X27" s="4">
        <v>2286</v>
      </c>
      <c r="Y27" s="3">
        <v>53.094000000000001</v>
      </c>
      <c r="Z27" s="79" t="str">
        <f t="shared" si="4"/>
        <v>OK</v>
      </c>
      <c r="AA27" s="4">
        <v>1921</v>
      </c>
      <c r="AB27" s="3">
        <v>53.262999999999998</v>
      </c>
      <c r="AC27" s="79" t="str">
        <f t="shared" si="5"/>
        <v>OK</v>
      </c>
      <c r="AD27" s="4">
        <v>691</v>
      </c>
      <c r="AE27" s="3">
        <v>53.405999999999999</v>
      </c>
      <c r="AF27" s="79" t="str">
        <f t="shared" si="6"/>
        <v>OK</v>
      </c>
      <c r="AG27" s="3">
        <v>1579</v>
      </c>
      <c r="AH27" s="3">
        <v>52.932000000000002</v>
      </c>
      <c r="AI27" s="58" t="str">
        <f t="shared" si="7"/>
        <v>OK</v>
      </c>
    </row>
    <row r="28" spans="2:35" x14ac:dyDescent="0.25">
      <c r="B28" s="63">
        <v>21</v>
      </c>
      <c r="C28" s="3">
        <f t="shared" ca="1" si="8"/>
        <v>136</v>
      </c>
      <c r="D28" s="3">
        <f t="shared" ca="1" si="9"/>
        <v>1722</v>
      </c>
      <c r="E28" s="3">
        <f t="shared" ca="1" si="10"/>
        <v>1024</v>
      </c>
      <c r="F28" s="3">
        <f t="shared" ca="1" si="11"/>
        <v>2221</v>
      </c>
      <c r="G28" s="3">
        <f t="shared" ca="1" si="12"/>
        <v>1955</v>
      </c>
      <c r="H28" s="3">
        <f t="shared" ca="1" si="13"/>
        <v>710</v>
      </c>
      <c r="I28" s="58">
        <f t="shared" ca="1" si="14"/>
        <v>1596</v>
      </c>
      <c r="O28" s="57">
        <v>98</v>
      </c>
      <c r="P28" s="3">
        <v>55.097000000000001</v>
      </c>
      <c r="Q28" s="79" t="str">
        <f t="shared" si="1"/>
        <v>OK</v>
      </c>
      <c r="R28" s="4">
        <v>1737</v>
      </c>
      <c r="S28" s="3">
        <v>53.015000000000001</v>
      </c>
      <c r="T28" s="79" t="str">
        <f t="shared" si="2"/>
        <v>OK</v>
      </c>
      <c r="U28" s="4">
        <v>1066</v>
      </c>
      <c r="V28" s="3">
        <v>53.32</v>
      </c>
      <c r="W28" s="79" t="str">
        <f t="shared" si="3"/>
        <v>OK</v>
      </c>
      <c r="X28" s="4">
        <v>2288</v>
      </c>
      <c r="Y28" s="3">
        <v>53.128</v>
      </c>
      <c r="Z28" s="79" t="str">
        <f t="shared" si="4"/>
        <v>OK</v>
      </c>
      <c r="AA28" s="4">
        <v>1925</v>
      </c>
      <c r="AB28" s="3">
        <v>53.305</v>
      </c>
      <c r="AC28" s="79" t="str">
        <f t="shared" si="5"/>
        <v>OK</v>
      </c>
      <c r="AD28" s="4">
        <v>692</v>
      </c>
      <c r="AE28" s="3">
        <v>53.18</v>
      </c>
      <c r="AF28" s="79" t="str">
        <f t="shared" si="6"/>
        <v>OK</v>
      </c>
      <c r="AG28" s="3">
        <v>1583</v>
      </c>
      <c r="AH28" s="3">
        <v>53.177</v>
      </c>
      <c r="AI28" s="58" t="str">
        <f t="shared" si="7"/>
        <v>OK</v>
      </c>
    </row>
    <row r="29" spans="2:35" x14ac:dyDescent="0.25">
      <c r="B29" s="63">
        <v>22</v>
      </c>
      <c r="C29" s="3">
        <f t="shared" ca="1" si="8"/>
        <v>213</v>
      </c>
      <c r="D29" s="3">
        <f t="shared" ca="1" si="9"/>
        <v>1833</v>
      </c>
      <c r="E29" s="3">
        <f t="shared" ca="1" si="10"/>
        <v>987</v>
      </c>
      <c r="F29" s="3">
        <f t="shared" ca="1" si="11"/>
        <v>2243</v>
      </c>
      <c r="G29" s="3">
        <f t="shared" ca="1" si="12"/>
        <v>1959</v>
      </c>
      <c r="H29" s="3">
        <f t="shared" ca="1" si="13"/>
        <v>712</v>
      </c>
      <c r="I29" s="58">
        <f t="shared" ca="1" si="14"/>
        <v>1503</v>
      </c>
      <c r="O29" s="57">
        <v>106</v>
      </c>
      <c r="P29" s="3">
        <v>52.942999999999998</v>
      </c>
      <c r="Q29" s="79" t="str">
        <f t="shared" si="1"/>
        <v>OK</v>
      </c>
      <c r="R29" s="4">
        <v>1746</v>
      </c>
      <c r="S29" s="3">
        <v>53.134</v>
      </c>
      <c r="T29" s="79" t="str">
        <f t="shared" si="2"/>
        <v>OK</v>
      </c>
      <c r="U29" s="4">
        <v>1068</v>
      </c>
      <c r="V29" s="3">
        <v>53.048000000000002</v>
      </c>
      <c r="W29" s="79" t="str">
        <f t="shared" si="3"/>
        <v>OK</v>
      </c>
      <c r="X29" s="4">
        <v>2300</v>
      </c>
      <c r="Y29" s="3">
        <v>53.154000000000003</v>
      </c>
      <c r="Z29" s="79" t="str">
        <f t="shared" si="4"/>
        <v>OK</v>
      </c>
      <c r="AA29" s="4">
        <v>1929</v>
      </c>
      <c r="AB29" s="3">
        <v>52.765999999999998</v>
      </c>
      <c r="AC29" s="79" t="str">
        <f t="shared" si="5"/>
        <v>OK</v>
      </c>
      <c r="AD29" s="4">
        <v>698</v>
      </c>
      <c r="AE29" s="3">
        <v>52.805</v>
      </c>
      <c r="AF29" s="79" t="str">
        <f t="shared" si="6"/>
        <v>OK</v>
      </c>
      <c r="AG29" s="3">
        <v>1588</v>
      </c>
      <c r="AH29" s="3">
        <v>53.232999999999997</v>
      </c>
      <c r="AI29" s="58" t="str">
        <f t="shared" si="7"/>
        <v>OK</v>
      </c>
    </row>
    <row r="30" spans="2:35" x14ac:dyDescent="0.25">
      <c r="B30" s="63">
        <v>23</v>
      </c>
      <c r="C30" s="3">
        <f t="shared" ca="1" si="8"/>
        <v>264</v>
      </c>
      <c r="D30" s="3">
        <f t="shared" ca="1" si="9"/>
        <v>1710</v>
      </c>
      <c r="E30" s="3">
        <f t="shared" ca="1" si="10"/>
        <v>1009</v>
      </c>
      <c r="F30" s="3">
        <f t="shared" ca="1" si="11"/>
        <v>2481</v>
      </c>
      <c r="G30" s="3">
        <f t="shared" ca="1" si="12"/>
        <v>1979</v>
      </c>
      <c r="H30" s="3">
        <f t="shared" ca="1" si="13"/>
        <v>740</v>
      </c>
      <c r="I30" s="58">
        <f t="shared" ca="1" si="14"/>
        <v>1647</v>
      </c>
      <c r="O30" s="57">
        <v>122</v>
      </c>
      <c r="P30" s="3">
        <v>53.186</v>
      </c>
      <c r="Q30" s="79" t="str">
        <f t="shared" si="1"/>
        <v>OK</v>
      </c>
      <c r="R30" s="4">
        <v>1747</v>
      </c>
      <c r="S30" s="3">
        <v>53.048000000000002</v>
      </c>
      <c r="T30" s="79" t="str">
        <f t="shared" si="2"/>
        <v>OK</v>
      </c>
      <c r="U30" s="4">
        <v>1070</v>
      </c>
      <c r="V30" s="3">
        <v>54.198</v>
      </c>
      <c r="W30" s="79" t="str">
        <f t="shared" si="3"/>
        <v>OK</v>
      </c>
      <c r="X30" s="4">
        <v>2306</v>
      </c>
      <c r="Y30" s="3">
        <v>52.988</v>
      </c>
      <c r="Z30" s="79" t="str">
        <f t="shared" si="4"/>
        <v>OK</v>
      </c>
      <c r="AA30" s="4">
        <v>1940</v>
      </c>
      <c r="AB30" s="3">
        <v>53.033000000000001</v>
      </c>
      <c r="AC30" s="79" t="str">
        <f t="shared" si="5"/>
        <v>OK</v>
      </c>
      <c r="AD30" s="4">
        <v>708</v>
      </c>
      <c r="AE30" s="3">
        <v>53.335999999999999</v>
      </c>
      <c r="AF30" s="79" t="str">
        <f t="shared" si="6"/>
        <v>OK</v>
      </c>
      <c r="AG30" s="3">
        <v>1589</v>
      </c>
      <c r="AH30" s="3">
        <v>52.77</v>
      </c>
      <c r="AI30" s="58" t="str">
        <f t="shared" si="7"/>
        <v>OK</v>
      </c>
    </row>
    <row r="31" spans="2:35" x14ac:dyDescent="0.25">
      <c r="B31" s="63">
        <v>24</v>
      </c>
      <c r="C31" s="3">
        <f t="shared" ca="1" si="8"/>
        <v>73</v>
      </c>
      <c r="D31" s="3">
        <f t="shared" ca="1" si="9"/>
        <v>1709</v>
      </c>
      <c r="E31" s="3">
        <f t="shared" ca="1" si="10"/>
        <v>1075</v>
      </c>
      <c r="F31" s="3">
        <f t="shared" ca="1" si="11"/>
        <v>2234</v>
      </c>
      <c r="G31" s="3">
        <f t="shared" ca="1" si="12"/>
        <v>2015</v>
      </c>
      <c r="H31" s="3">
        <f t="shared" ca="1" si="13"/>
        <v>766</v>
      </c>
      <c r="I31" s="58">
        <f t="shared" ca="1" si="14"/>
        <v>1570</v>
      </c>
      <c r="O31" s="57">
        <v>123</v>
      </c>
      <c r="P31" s="3">
        <v>53.03</v>
      </c>
      <c r="Q31" s="79" t="str">
        <f t="shared" si="1"/>
        <v>OK</v>
      </c>
      <c r="R31" s="4">
        <v>1752</v>
      </c>
      <c r="S31" s="3">
        <v>52.887999999999998</v>
      </c>
      <c r="T31" s="79" t="str">
        <f t="shared" si="2"/>
        <v>OK</v>
      </c>
      <c r="U31" s="4">
        <v>1076</v>
      </c>
      <c r="V31" s="3">
        <v>53.2</v>
      </c>
      <c r="W31" s="79" t="str">
        <f t="shared" si="3"/>
        <v>OK</v>
      </c>
      <c r="X31" s="4">
        <v>2308</v>
      </c>
      <c r="Y31" s="3">
        <v>52.674999999999997</v>
      </c>
      <c r="Z31" s="79" t="str">
        <f t="shared" si="4"/>
        <v>OK</v>
      </c>
      <c r="AA31" s="4">
        <v>1942</v>
      </c>
      <c r="AB31" s="3">
        <v>53.247</v>
      </c>
      <c r="AC31" s="79" t="str">
        <f t="shared" si="5"/>
        <v>OK</v>
      </c>
      <c r="AD31" s="4">
        <v>723</v>
      </c>
      <c r="AE31" s="3">
        <v>52.923999999999999</v>
      </c>
      <c r="AF31" s="79" t="str">
        <f t="shared" si="6"/>
        <v>OK</v>
      </c>
      <c r="AG31" s="3">
        <v>1592</v>
      </c>
      <c r="AH31" s="3">
        <v>53.058</v>
      </c>
      <c r="AI31" s="58" t="str">
        <f t="shared" si="7"/>
        <v>OK</v>
      </c>
    </row>
    <row r="32" spans="2:35" x14ac:dyDescent="0.25">
      <c r="B32" s="63">
        <v>25</v>
      </c>
      <c r="C32" s="3">
        <f t="shared" ca="1" si="8"/>
        <v>217</v>
      </c>
      <c r="D32" s="3">
        <f t="shared" ca="1" si="9"/>
        <v>1834</v>
      </c>
      <c r="E32" s="3">
        <f t="shared" ca="1" si="10"/>
        <v>1048</v>
      </c>
      <c r="F32" s="3">
        <f t="shared" ca="1" si="11"/>
        <v>2260</v>
      </c>
      <c r="G32" s="3">
        <f t="shared" ca="1" si="12"/>
        <v>2001</v>
      </c>
      <c r="H32" s="3">
        <f t="shared" ca="1" si="13"/>
        <v>723</v>
      </c>
      <c r="I32" s="58">
        <f t="shared" ca="1" si="14"/>
        <v>1530</v>
      </c>
      <c r="O32" s="57">
        <v>135</v>
      </c>
      <c r="P32" s="3">
        <v>53.043999999999997</v>
      </c>
      <c r="Q32" s="79" t="str">
        <f t="shared" si="1"/>
        <v>OK</v>
      </c>
      <c r="R32" s="4">
        <v>1761</v>
      </c>
      <c r="S32" s="3">
        <v>53.133000000000003</v>
      </c>
      <c r="T32" s="79" t="str">
        <f t="shared" si="2"/>
        <v>OK</v>
      </c>
      <c r="U32" s="4">
        <v>1077</v>
      </c>
      <c r="V32" s="3">
        <v>52.76</v>
      </c>
      <c r="W32" s="79" t="str">
        <f t="shared" si="3"/>
        <v>OK</v>
      </c>
      <c r="X32" s="4">
        <v>2309</v>
      </c>
      <c r="Y32" s="3">
        <v>52.476999999999997</v>
      </c>
      <c r="Z32" s="79" t="str">
        <f t="shared" si="4"/>
        <v>OK</v>
      </c>
      <c r="AA32" s="4">
        <v>1947</v>
      </c>
      <c r="AB32" s="3">
        <v>53.110999999999997</v>
      </c>
      <c r="AC32" s="79" t="str">
        <f t="shared" si="5"/>
        <v>OK</v>
      </c>
      <c r="AD32" s="4">
        <v>727</v>
      </c>
      <c r="AE32" s="3">
        <v>53.387</v>
      </c>
      <c r="AF32" s="79" t="str">
        <f t="shared" si="6"/>
        <v>OK</v>
      </c>
      <c r="AG32" s="3">
        <v>1599</v>
      </c>
      <c r="AH32" s="3">
        <v>52.728000000000002</v>
      </c>
      <c r="AI32" s="58" t="str">
        <f t="shared" si="7"/>
        <v>OK</v>
      </c>
    </row>
    <row r="33" spans="2:35" x14ac:dyDescent="0.25">
      <c r="B33" s="63">
        <v>26</v>
      </c>
      <c r="C33" s="3">
        <f t="shared" ca="1" si="8"/>
        <v>8</v>
      </c>
      <c r="D33" s="3">
        <f t="shared" ca="1" si="9"/>
        <v>1737</v>
      </c>
      <c r="E33" s="3">
        <f t="shared" ca="1" si="10"/>
        <v>975</v>
      </c>
      <c r="F33" s="3">
        <f t="shared" ca="1" si="11"/>
        <v>2469</v>
      </c>
      <c r="G33" s="3">
        <f t="shared" ca="1" si="12"/>
        <v>2050</v>
      </c>
      <c r="H33" s="3">
        <f t="shared" ca="1" si="13"/>
        <v>767</v>
      </c>
      <c r="I33" s="58">
        <f t="shared" ca="1" si="14"/>
        <v>1515</v>
      </c>
      <c r="O33" s="57">
        <v>141</v>
      </c>
      <c r="P33" s="3">
        <v>52.939</v>
      </c>
      <c r="Q33" s="79" t="str">
        <f t="shared" si="1"/>
        <v>OK</v>
      </c>
      <c r="R33" s="4">
        <v>1768</v>
      </c>
      <c r="S33" s="3">
        <v>52.55</v>
      </c>
      <c r="T33" s="79" t="str">
        <f t="shared" si="2"/>
        <v>OK</v>
      </c>
      <c r="U33" s="4">
        <v>1080</v>
      </c>
      <c r="V33" s="3">
        <v>53.341999999999999</v>
      </c>
      <c r="W33" s="79" t="str">
        <f t="shared" si="3"/>
        <v>OK</v>
      </c>
      <c r="X33" s="4">
        <v>2311</v>
      </c>
      <c r="Y33" s="3">
        <v>52.860999999999997</v>
      </c>
      <c r="Z33" s="79" t="str">
        <f t="shared" si="4"/>
        <v>OK</v>
      </c>
      <c r="AA33" s="4">
        <v>1959</v>
      </c>
      <c r="AB33" s="3">
        <v>53.168999999999997</v>
      </c>
      <c r="AC33" s="79" t="str">
        <f t="shared" si="5"/>
        <v>OK</v>
      </c>
      <c r="AD33" s="4">
        <v>728</v>
      </c>
      <c r="AE33" s="3">
        <v>52.807000000000002</v>
      </c>
      <c r="AF33" s="79" t="str">
        <f t="shared" si="6"/>
        <v>OK</v>
      </c>
      <c r="AG33" s="3">
        <v>1600</v>
      </c>
      <c r="AH33" s="3">
        <v>52.627000000000002</v>
      </c>
      <c r="AI33" s="58" t="str">
        <f t="shared" si="7"/>
        <v>OK</v>
      </c>
    </row>
    <row r="34" spans="2:35" x14ac:dyDescent="0.25">
      <c r="B34" s="63">
        <v>27</v>
      </c>
      <c r="C34" s="3">
        <f t="shared" ca="1" si="8"/>
        <v>231</v>
      </c>
      <c r="D34" s="3">
        <f t="shared" ca="1" si="9"/>
        <v>1775</v>
      </c>
      <c r="E34" s="3">
        <f t="shared" ca="1" si="10"/>
        <v>986</v>
      </c>
      <c r="F34" s="3">
        <f t="shared" ca="1" si="11"/>
        <v>2399</v>
      </c>
      <c r="G34" s="3">
        <f t="shared" ca="1" si="12"/>
        <v>1854</v>
      </c>
      <c r="H34" s="3">
        <f t="shared" ca="1" si="13"/>
        <v>681</v>
      </c>
      <c r="I34" s="58">
        <f t="shared" ca="1" si="14"/>
        <v>1506</v>
      </c>
      <c r="O34" s="57">
        <v>143</v>
      </c>
      <c r="P34" s="3">
        <v>53.148000000000003</v>
      </c>
      <c r="Q34" s="79" t="str">
        <f t="shared" si="1"/>
        <v>OK</v>
      </c>
      <c r="R34" s="4">
        <v>1771</v>
      </c>
      <c r="S34" s="3">
        <v>53.106000000000002</v>
      </c>
      <c r="T34" s="79" t="str">
        <f t="shared" si="2"/>
        <v>OK</v>
      </c>
      <c r="U34" s="4">
        <v>1085</v>
      </c>
      <c r="V34" s="3">
        <v>52.588000000000001</v>
      </c>
      <c r="W34" s="79" t="str">
        <f t="shared" si="3"/>
        <v>OK</v>
      </c>
      <c r="X34" s="4">
        <v>2312</v>
      </c>
      <c r="Y34" s="3">
        <v>53.036999999999999</v>
      </c>
      <c r="Z34" s="79" t="str">
        <f t="shared" si="4"/>
        <v>OK</v>
      </c>
      <c r="AA34" s="4">
        <v>1961</v>
      </c>
      <c r="AB34" s="3">
        <v>52.795000000000002</v>
      </c>
      <c r="AC34" s="79" t="str">
        <f t="shared" si="5"/>
        <v>OK</v>
      </c>
      <c r="AD34" s="4">
        <v>729</v>
      </c>
      <c r="AE34" s="3">
        <v>52.854999999999997</v>
      </c>
      <c r="AF34" s="79" t="str">
        <f t="shared" si="6"/>
        <v>OK</v>
      </c>
      <c r="AG34" s="3">
        <v>1601</v>
      </c>
      <c r="AH34" s="3">
        <v>53.28</v>
      </c>
      <c r="AI34" s="58" t="str">
        <f t="shared" si="7"/>
        <v>OK</v>
      </c>
    </row>
    <row r="35" spans="2:35" x14ac:dyDescent="0.25">
      <c r="B35" s="63">
        <v>28</v>
      </c>
      <c r="C35" s="3">
        <f t="shared" ca="1" si="8"/>
        <v>73</v>
      </c>
      <c r="D35" s="3">
        <f t="shared" ca="1" si="9"/>
        <v>1734</v>
      </c>
      <c r="E35" s="3">
        <f t="shared" ca="1" si="10"/>
        <v>1062</v>
      </c>
      <c r="F35" s="3">
        <f t="shared" ca="1" si="11"/>
        <v>2431</v>
      </c>
      <c r="G35" s="3">
        <f t="shared" ca="1" si="12"/>
        <v>1855</v>
      </c>
      <c r="H35" s="3">
        <f t="shared" ca="1" si="13"/>
        <v>674</v>
      </c>
      <c r="I35" s="58">
        <f t="shared" ca="1" si="14"/>
        <v>1530</v>
      </c>
      <c r="O35" s="57">
        <v>147</v>
      </c>
      <c r="P35" s="3">
        <v>53.448</v>
      </c>
      <c r="Q35" s="79" t="str">
        <f t="shared" si="1"/>
        <v>OK</v>
      </c>
      <c r="R35" s="4">
        <v>1774</v>
      </c>
      <c r="S35" s="3">
        <v>52.948</v>
      </c>
      <c r="T35" s="79" t="str">
        <f t="shared" si="2"/>
        <v>OK</v>
      </c>
      <c r="U35" s="4">
        <v>1087</v>
      </c>
      <c r="V35" s="3">
        <v>52.860999999999997</v>
      </c>
      <c r="W35" s="79" t="str">
        <f t="shared" si="3"/>
        <v>OK</v>
      </c>
      <c r="X35" s="4">
        <v>2317</v>
      </c>
      <c r="Y35" s="3">
        <v>53.433</v>
      </c>
      <c r="Z35" s="79" t="str">
        <f t="shared" si="4"/>
        <v>OK</v>
      </c>
      <c r="AA35" s="4">
        <v>1969</v>
      </c>
      <c r="AB35" s="3">
        <v>52.887</v>
      </c>
      <c r="AC35" s="79" t="str">
        <f t="shared" si="5"/>
        <v>OK</v>
      </c>
      <c r="AD35" s="4">
        <v>734</v>
      </c>
      <c r="AE35" s="3">
        <v>53.149000000000001</v>
      </c>
      <c r="AF35" s="79" t="str">
        <f t="shared" si="6"/>
        <v>OK</v>
      </c>
      <c r="AG35" s="3">
        <v>1603</v>
      </c>
      <c r="AH35" s="3">
        <v>53.012999999999998</v>
      </c>
      <c r="AI35" s="58" t="str">
        <f t="shared" si="7"/>
        <v>OK</v>
      </c>
    </row>
    <row r="36" spans="2:35" x14ac:dyDescent="0.25">
      <c r="B36" s="63">
        <v>29</v>
      </c>
      <c r="C36" s="3">
        <f t="shared" ca="1" si="8"/>
        <v>80</v>
      </c>
      <c r="D36" s="3">
        <f t="shared" ca="1" si="9"/>
        <v>1842</v>
      </c>
      <c r="E36" s="3">
        <f t="shared" ca="1" si="10"/>
        <v>1082</v>
      </c>
      <c r="F36" s="3">
        <f t="shared" ca="1" si="11"/>
        <v>2314</v>
      </c>
      <c r="G36" s="3">
        <f t="shared" ca="1" si="12"/>
        <v>1975</v>
      </c>
      <c r="H36" s="3">
        <f t="shared" ca="1" si="13"/>
        <v>738</v>
      </c>
      <c r="I36" s="58">
        <f t="shared" ca="1" si="14"/>
        <v>1634</v>
      </c>
      <c r="O36" s="57">
        <v>148</v>
      </c>
      <c r="P36" s="3">
        <v>52.984999999999999</v>
      </c>
      <c r="Q36" s="79" t="str">
        <f t="shared" si="1"/>
        <v>OK</v>
      </c>
      <c r="R36" s="4">
        <v>1775</v>
      </c>
      <c r="S36" s="3">
        <v>52.899000000000001</v>
      </c>
      <c r="T36" s="79" t="str">
        <f t="shared" si="2"/>
        <v>OK</v>
      </c>
      <c r="U36" s="4">
        <v>1089</v>
      </c>
      <c r="V36" s="3">
        <v>53.167000000000002</v>
      </c>
      <c r="W36" s="79" t="str">
        <f t="shared" si="3"/>
        <v>OK</v>
      </c>
      <c r="X36" s="4">
        <v>2318</v>
      </c>
      <c r="Y36" s="3">
        <v>53.156999999999996</v>
      </c>
      <c r="Z36" s="79" t="str">
        <f t="shared" si="4"/>
        <v>OK</v>
      </c>
      <c r="AA36" s="4">
        <v>1970</v>
      </c>
      <c r="AB36" s="3">
        <v>53.088000000000001</v>
      </c>
      <c r="AC36" s="79" t="str">
        <f t="shared" si="5"/>
        <v>OK</v>
      </c>
      <c r="AD36" s="4">
        <v>736</v>
      </c>
      <c r="AE36" s="3">
        <v>52.783000000000001</v>
      </c>
      <c r="AF36" s="79" t="str">
        <f t="shared" si="6"/>
        <v>OK</v>
      </c>
      <c r="AG36" s="3">
        <v>1617</v>
      </c>
      <c r="AH36" s="3">
        <v>53.365000000000002</v>
      </c>
      <c r="AI36" s="58" t="str">
        <f t="shared" si="7"/>
        <v>OK</v>
      </c>
    </row>
    <row r="37" spans="2:35" x14ac:dyDescent="0.25">
      <c r="B37" s="63">
        <v>30</v>
      </c>
      <c r="C37" s="3">
        <f t="shared" ca="1" si="8"/>
        <v>184</v>
      </c>
      <c r="D37" s="3">
        <f t="shared" ca="1" si="9"/>
        <v>1710</v>
      </c>
      <c r="E37" s="3">
        <f t="shared" ca="1" si="10"/>
        <v>1004</v>
      </c>
      <c r="F37" s="3">
        <f t="shared" ca="1" si="11"/>
        <v>2280</v>
      </c>
      <c r="G37" s="3">
        <f t="shared" ca="1" si="12"/>
        <v>1985</v>
      </c>
      <c r="H37" s="3">
        <f t="shared" ca="1" si="13"/>
        <v>735</v>
      </c>
      <c r="I37" s="58">
        <f t="shared" ca="1" si="14"/>
        <v>1517</v>
      </c>
      <c r="O37" s="57">
        <v>151</v>
      </c>
      <c r="P37" s="3">
        <v>52.707000000000001</v>
      </c>
      <c r="Q37" s="79" t="str">
        <f t="shared" si="1"/>
        <v>OK</v>
      </c>
      <c r="R37" s="4">
        <v>1776</v>
      </c>
      <c r="S37" s="3">
        <v>53.231000000000002</v>
      </c>
      <c r="T37" s="79" t="str">
        <f t="shared" si="2"/>
        <v>OK</v>
      </c>
      <c r="U37" s="4">
        <v>1090</v>
      </c>
      <c r="V37" s="3">
        <v>53.011000000000003</v>
      </c>
      <c r="W37" s="79" t="str">
        <f t="shared" si="3"/>
        <v>OK</v>
      </c>
      <c r="X37" s="4">
        <v>2320</v>
      </c>
      <c r="Y37" s="3">
        <v>53.051000000000002</v>
      </c>
      <c r="Z37" s="79" t="str">
        <f t="shared" si="4"/>
        <v>OK</v>
      </c>
      <c r="AA37" s="4">
        <v>1975</v>
      </c>
      <c r="AB37" s="3">
        <v>53.191000000000003</v>
      </c>
      <c r="AC37" s="79" t="str">
        <f t="shared" si="5"/>
        <v>OK</v>
      </c>
      <c r="AD37" s="4">
        <v>737</v>
      </c>
      <c r="AE37" s="3">
        <v>52.895000000000003</v>
      </c>
      <c r="AF37" s="79" t="str">
        <f t="shared" si="6"/>
        <v>OK</v>
      </c>
      <c r="AG37" s="3">
        <v>1626</v>
      </c>
      <c r="AH37" s="3">
        <v>53.277999999999999</v>
      </c>
      <c r="AI37" s="58" t="str">
        <f t="shared" si="7"/>
        <v>OK</v>
      </c>
    </row>
    <row r="38" spans="2:35" x14ac:dyDescent="0.25">
      <c r="B38" s="63">
        <v>31</v>
      </c>
      <c r="C38" s="3">
        <f t="shared" ca="1" si="8"/>
        <v>100</v>
      </c>
      <c r="D38" s="3">
        <f t="shared" ca="1" si="9"/>
        <v>1771</v>
      </c>
      <c r="F38" s="3">
        <f t="shared" ca="1" si="11"/>
        <v>2354</v>
      </c>
      <c r="G38" s="3">
        <f t="shared" ca="1" si="12"/>
        <v>2013</v>
      </c>
      <c r="H38" s="3">
        <f t="shared" ca="1" si="13"/>
        <v>649</v>
      </c>
      <c r="I38" s="58">
        <f t="shared" ca="1" si="14"/>
        <v>1494</v>
      </c>
      <c r="O38" s="57">
        <v>152</v>
      </c>
      <c r="P38" s="3">
        <v>52.843000000000004</v>
      </c>
      <c r="Q38" s="79" t="str">
        <f t="shared" si="1"/>
        <v>OK</v>
      </c>
      <c r="R38" s="4">
        <v>1777</v>
      </c>
      <c r="S38" s="3">
        <v>53.182000000000002</v>
      </c>
      <c r="T38" s="79" t="str">
        <f t="shared" si="2"/>
        <v>OK</v>
      </c>
      <c r="U38" s="4"/>
      <c r="W38" s="79"/>
      <c r="X38" s="4">
        <v>2323</v>
      </c>
      <c r="Y38" s="3">
        <v>52.991</v>
      </c>
      <c r="Z38" s="79" t="str">
        <f t="shared" si="4"/>
        <v>OK</v>
      </c>
      <c r="AA38" s="4">
        <v>1977</v>
      </c>
      <c r="AB38" s="3">
        <v>53.064</v>
      </c>
      <c r="AC38" s="79" t="str">
        <f t="shared" si="5"/>
        <v>OK</v>
      </c>
      <c r="AD38" s="4">
        <v>738</v>
      </c>
      <c r="AE38" s="3">
        <v>52.604999999999997</v>
      </c>
      <c r="AF38" s="79" t="str">
        <f t="shared" si="6"/>
        <v>OK</v>
      </c>
      <c r="AG38" s="3">
        <v>1629</v>
      </c>
      <c r="AH38" s="3">
        <v>52.576999999999998</v>
      </c>
      <c r="AI38" s="58" t="str">
        <f t="shared" si="7"/>
        <v>OK</v>
      </c>
    </row>
    <row r="39" spans="2:35" x14ac:dyDescent="0.25">
      <c r="B39" s="63">
        <v>32</v>
      </c>
      <c r="C39" s="3">
        <f t="shared" ca="1" si="8"/>
        <v>111</v>
      </c>
      <c r="D39" s="3">
        <f t="shared" ca="1" si="9"/>
        <v>1739</v>
      </c>
      <c r="F39" s="3">
        <f t="shared" ca="1" si="11"/>
        <v>2417</v>
      </c>
      <c r="G39" s="3">
        <f t="shared" ca="1" si="12"/>
        <v>1942</v>
      </c>
      <c r="H39" s="3">
        <f t="shared" ca="1" si="13"/>
        <v>678</v>
      </c>
      <c r="I39" s="58">
        <f t="shared" ca="1" si="14"/>
        <v>1495</v>
      </c>
      <c r="O39" s="57">
        <v>155</v>
      </c>
      <c r="P39" s="3">
        <v>52.81</v>
      </c>
      <c r="Q39" s="79" t="str">
        <f t="shared" si="1"/>
        <v>OK</v>
      </c>
      <c r="R39" s="4">
        <v>1784</v>
      </c>
      <c r="S39" s="3">
        <v>53.384999999999998</v>
      </c>
      <c r="T39" s="79" t="str">
        <f t="shared" si="2"/>
        <v>OK</v>
      </c>
      <c r="U39" s="4"/>
      <c r="W39" s="79"/>
      <c r="X39" s="4">
        <v>2326</v>
      </c>
      <c r="Y39" s="3">
        <v>53.078000000000003</v>
      </c>
      <c r="Z39" s="79" t="str">
        <f t="shared" si="4"/>
        <v>OK</v>
      </c>
      <c r="AA39" s="4">
        <v>1981</v>
      </c>
      <c r="AB39" s="3">
        <v>53.177</v>
      </c>
      <c r="AC39" s="79" t="str">
        <f t="shared" si="5"/>
        <v>OK</v>
      </c>
      <c r="AD39" s="4">
        <v>746</v>
      </c>
      <c r="AE39" s="3">
        <v>52.915999999999997</v>
      </c>
      <c r="AF39" s="79" t="str">
        <f t="shared" si="6"/>
        <v>OK</v>
      </c>
      <c r="AG39" s="3">
        <v>1638</v>
      </c>
      <c r="AH39" s="3">
        <v>52.828000000000003</v>
      </c>
      <c r="AI39" s="58" t="str">
        <f t="shared" si="7"/>
        <v>OK</v>
      </c>
    </row>
    <row r="40" spans="2:35" x14ac:dyDescent="0.25">
      <c r="B40" s="63">
        <v>33</v>
      </c>
      <c r="C40" s="3">
        <f t="shared" ca="1" si="8"/>
        <v>146</v>
      </c>
      <c r="D40" s="3">
        <f t="shared" ca="1" si="9"/>
        <v>1810</v>
      </c>
      <c r="F40" s="3">
        <f t="shared" ca="1" si="11"/>
        <v>2318</v>
      </c>
      <c r="G40" s="3">
        <f t="shared" ca="1" si="12"/>
        <v>1857</v>
      </c>
      <c r="H40" s="3">
        <f t="shared" ca="1" si="13"/>
        <v>607</v>
      </c>
      <c r="I40" s="58">
        <f t="shared" ca="1" si="14"/>
        <v>1582</v>
      </c>
      <c r="O40" s="57">
        <v>161</v>
      </c>
      <c r="P40" s="3">
        <v>53.497999999999998</v>
      </c>
      <c r="Q40" s="79" t="str">
        <f t="shared" ref="Q40:Q69" si="15">IF(P40&gt;$L$4,"Defective","OK")</f>
        <v>OK</v>
      </c>
      <c r="R40" s="4">
        <v>1799</v>
      </c>
      <c r="S40" s="3">
        <v>53.1355</v>
      </c>
      <c r="T40" s="79" t="str">
        <f t="shared" si="2"/>
        <v>OK</v>
      </c>
      <c r="U40" s="4"/>
      <c r="W40" s="79"/>
      <c r="X40" s="4">
        <v>2330</v>
      </c>
      <c r="Y40" s="3">
        <v>53.084000000000003</v>
      </c>
      <c r="Z40" s="79" t="str">
        <f t="shared" ref="Z40:Z71" si="16">IF(Y40&gt;$L$4,"Defective","OK")</f>
        <v>OK</v>
      </c>
      <c r="AA40" s="4">
        <v>1982</v>
      </c>
      <c r="AB40" s="3">
        <v>52.743000000000002</v>
      </c>
      <c r="AC40" s="79" t="str">
        <f t="shared" si="5"/>
        <v>OK</v>
      </c>
      <c r="AD40" s="4">
        <v>749</v>
      </c>
      <c r="AE40" s="3">
        <v>52.908000000000001</v>
      </c>
      <c r="AF40" s="79" t="str">
        <f t="shared" si="6"/>
        <v>OK</v>
      </c>
      <c r="AG40" s="3">
        <v>1639</v>
      </c>
      <c r="AH40" s="3">
        <v>52.969000000000001</v>
      </c>
      <c r="AI40" s="58" t="str">
        <f t="shared" si="7"/>
        <v>OK</v>
      </c>
    </row>
    <row r="41" spans="2:35" x14ac:dyDescent="0.25">
      <c r="B41" s="63">
        <v>34</v>
      </c>
      <c r="C41" s="3">
        <f t="shared" ca="1" si="8"/>
        <v>119</v>
      </c>
      <c r="D41" s="3">
        <f t="shared" ca="1" si="9"/>
        <v>1667</v>
      </c>
      <c r="F41" s="3">
        <f t="shared" ca="1" si="11"/>
        <v>2249</v>
      </c>
      <c r="G41" s="3">
        <f t="shared" ca="1" si="12"/>
        <v>1974</v>
      </c>
      <c r="H41" s="3">
        <f t="shared" ca="1" si="13"/>
        <v>675</v>
      </c>
      <c r="I41" s="58">
        <f t="shared" ca="1" si="14"/>
        <v>1611</v>
      </c>
      <c r="O41" s="57">
        <v>163</v>
      </c>
      <c r="P41" s="3">
        <v>52.863</v>
      </c>
      <c r="Q41" s="79" t="str">
        <f t="shared" si="15"/>
        <v>OK</v>
      </c>
      <c r="R41" s="4">
        <v>1801</v>
      </c>
      <c r="S41" s="3">
        <v>52.923999999999999</v>
      </c>
      <c r="T41" s="79" t="str">
        <f t="shared" si="2"/>
        <v>OK</v>
      </c>
      <c r="U41" s="4"/>
      <c r="W41" s="79"/>
      <c r="X41" s="4">
        <v>2331</v>
      </c>
      <c r="Y41" s="3">
        <v>53.192999999999998</v>
      </c>
      <c r="Z41" s="79" t="str">
        <f t="shared" si="16"/>
        <v>OK</v>
      </c>
      <c r="AA41" s="4">
        <v>1985</v>
      </c>
      <c r="AB41" s="3">
        <v>52.728000000000002</v>
      </c>
      <c r="AC41" s="79" t="str">
        <f t="shared" si="5"/>
        <v>OK</v>
      </c>
      <c r="AD41" s="4">
        <v>756</v>
      </c>
      <c r="AE41" s="3">
        <v>53.003999999999998</v>
      </c>
      <c r="AF41" s="79" t="str">
        <f t="shared" si="6"/>
        <v>OK</v>
      </c>
      <c r="AG41" s="3">
        <v>1643</v>
      </c>
      <c r="AH41" s="3">
        <v>53.253999999999998</v>
      </c>
      <c r="AI41" s="58" t="str">
        <f t="shared" si="7"/>
        <v>OK</v>
      </c>
    </row>
    <row r="42" spans="2:35" x14ac:dyDescent="0.25">
      <c r="B42" s="63">
        <v>35</v>
      </c>
      <c r="C42" s="3">
        <f t="shared" ca="1" si="8"/>
        <v>15</v>
      </c>
      <c r="D42" s="3">
        <f t="shared" ca="1" si="9"/>
        <v>1705</v>
      </c>
      <c r="F42" s="3">
        <f t="shared" ca="1" si="11"/>
        <v>2274</v>
      </c>
      <c r="G42" s="3">
        <f t="shared" ca="1" si="12"/>
        <v>2004</v>
      </c>
      <c r="H42" s="3">
        <f t="shared" ca="1" si="13"/>
        <v>636</v>
      </c>
      <c r="I42" s="58">
        <f t="shared" ca="1" si="14"/>
        <v>1537</v>
      </c>
      <c r="O42" s="57">
        <v>170</v>
      </c>
      <c r="P42" s="3">
        <v>53.280999999999999</v>
      </c>
      <c r="Q42" s="79" t="str">
        <f t="shared" si="15"/>
        <v>OK</v>
      </c>
      <c r="R42" s="4">
        <v>1803</v>
      </c>
      <c r="S42" s="3">
        <v>52.813000000000002</v>
      </c>
      <c r="T42" s="79" t="str">
        <f t="shared" si="2"/>
        <v>OK</v>
      </c>
      <c r="U42" s="4"/>
      <c r="W42" s="79"/>
      <c r="X42" s="4">
        <v>2335</v>
      </c>
      <c r="Y42" s="3">
        <v>52.915999999999997</v>
      </c>
      <c r="Z42" s="79" t="str">
        <f t="shared" si="16"/>
        <v>OK</v>
      </c>
      <c r="AA42" s="4">
        <v>1986</v>
      </c>
      <c r="AB42" s="3">
        <v>53.081000000000003</v>
      </c>
      <c r="AC42" s="79" t="str">
        <f t="shared" si="5"/>
        <v>OK</v>
      </c>
      <c r="AD42" s="4">
        <v>761</v>
      </c>
      <c r="AE42" s="3">
        <v>52.914000000000001</v>
      </c>
      <c r="AF42" s="79" t="str">
        <f t="shared" si="6"/>
        <v>OK</v>
      </c>
      <c r="AG42" s="3">
        <v>1645</v>
      </c>
      <c r="AH42" s="3">
        <v>53.024999999999999</v>
      </c>
      <c r="AI42" s="58" t="str">
        <f t="shared" si="7"/>
        <v>OK</v>
      </c>
    </row>
    <row r="43" spans="2:35" x14ac:dyDescent="0.25">
      <c r="B43" s="63">
        <v>36</v>
      </c>
      <c r="C43" s="3">
        <f t="shared" ca="1" si="8"/>
        <v>4</v>
      </c>
      <c r="D43" s="3">
        <f t="shared" ca="1" si="9"/>
        <v>1756</v>
      </c>
      <c r="F43" s="3">
        <f t="shared" ca="1" si="11"/>
        <v>2316</v>
      </c>
      <c r="G43" s="3">
        <f t="shared" ca="1" si="12"/>
        <v>2041</v>
      </c>
      <c r="H43" s="3">
        <f t="shared" ca="1" si="13"/>
        <v>721</v>
      </c>
      <c r="I43" s="58">
        <f t="shared" ca="1" si="14"/>
        <v>1632</v>
      </c>
      <c r="O43" s="57">
        <v>173</v>
      </c>
      <c r="P43" s="3">
        <v>52.896999999999998</v>
      </c>
      <c r="Q43" s="79" t="str">
        <f t="shared" si="15"/>
        <v>OK</v>
      </c>
      <c r="R43" s="4">
        <v>1806</v>
      </c>
      <c r="S43" s="3">
        <v>53.014000000000003</v>
      </c>
      <c r="T43" s="79" t="str">
        <f t="shared" si="2"/>
        <v>OK</v>
      </c>
      <c r="U43" s="4"/>
      <c r="W43" s="79"/>
      <c r="X43" s="4">
        <v>2339</v>
      </c>
      <c r="Y43" s="3">
        <v>52.945999999999998</v>
      </c>
      <c r="Z43" s="79" t="str">
        <f t="shared" si="16"/>
        <v>OK</v>
      </c>
      <c r="AA43" s="4">
        <v>1991</v>
      </c>
      <c r="AB43" s="3">
        <v>52.798999999999999</v>
      </c>
      <c r="AC43" s="79" t="str">
        <f t="shared" si="5"/>
        <v>OK</v>
      </c>
      <c r="AD43" s="4">
        <v>765</v>
      </c>
      <c r="AE43" s="3">
        <v>53.017000000000003</v>
      </c>
      <c r="AF43" s="79" t="str">
        <f t="shared" si="6"/>
        <v>OK</v>
      </c>
      <c r="AG43" s="3">
        <v>1649</v>
      </c>
      <c r="AH43" s="3">
        <v>53.058999999999997</v>
      </c>
      <c r="AI43" s="58" t="str">
        <f t="shared" si="7"/>
        <v>OK</v>
      </c>
    </row>
    <row r="44" spans="2:35" x14ac:dyDescent="0.25">
      <c r="B44" s="63">
        <v>37</v>
      </c>
      <c r="C44" s="3">
        <f t="shared" ca="1" si="8"/>
        <v>165</v>
      </c>
      <c r="D44" s="3">
        <f t="shared" ca="1" si="9"/>
        <v>1790</v>
      </c>
      <c r="F44" s="3">
        <f t="shared" ca="1" si="11"/>
        <v>2360</v>
      </c>
      <c r="G44" s="3">
        <f t="shared" ca="1" si="12"/>
        <v>1917</v>
      </c>
      <c r="H44" s="3">
        <f t="shared" ca="1" si="13"/>
        <v>649</v>
      </c>
      <c r="I44" s="58"/>
      <c r="O44" s="57">
        <v>177</v>
      </c>
      <c r="P44" s="3">
        <v>52.732999999999997</v>
      </c>
      <c r="Q44" s="79" t="str">
        <f t="shared" si="15"/>
        <v>OK</v>
      </c>
      <c r="R44" s="4">
        <v>1811</v>
      </c>
      <c r="S44" s="3">
        <v>52.993000000000002</v>
      </c>
      <c r="T44" s="79" t="str">
        <f t="shared" si="2"/>
        <v>OK</v>
      </c>
      <c r="U44" s="4"/>
      <c r="W44" s="79"/>
      <c r="X44" s="4">
        <v>2343</v>
      </c>
      <c r="Y44" s="3">
        <v>53.082000000000001</v>
      </c>
      <c r="Z44" s="79" t="str">
        <f t="shared" si="16"/>
        <v>OK</v>
      </c>
      <c r="AA44" s="4">
        <v>1992</v>
      </c>
      <c r="AB44" s="3">
        <v>53.100999999999999</v>
      </c>
      <c r="AC44" s="79" t="str">
        <f t="shared" si="5"/>
        <v>OK</v>
      </c>
      <c r="AD44" s="4">
        <v>769</v>
      </c>
      <c r="AE44" s="3">
        <v>53.128999999999998</v>
      </c>
      <c r="AF44" s="79" t="str">
        <f t="shared" si="6"/>
        <v>OK</v>
      </c>
      <c r="AI44" s="58"/>
    </row>
    <row r="45" spans="2:35" x14ac:dyDescent="0.25">
      <c r="B45" s="63">
        <v>38</v>
      </c>
      <c r="C45" s="3">
        <f t="shared" ca="1" si="8"/>
        <v>264</v>
      </c>
      <c r="D45" s="3">
        <f t="shared" ca="1" si="9"/>
        <v>1687</v>
      </c>
      <c r="F45" s="3">
        <f t="shared" ca="1" si="11"/>
        <v>2312</v>
      </c>
      <c r="G45" s="3">
        <f t="shared" ca="1" si="12"/>
        <v>2046</v>
      </c>
      <c r="H45" s="3">
        <f t="shared" ca="1" si="13"/>
        <v>666</v>
      </c>
      <c r="I45" s="58"/>
      <c r="O45" s="57">
        <v>181</v>
      </c>
      <c r="P45" s="3">
        <v>53.07</v>
      </c>
      <c r="Q45" s="79" t="str">
        <f t="shared" si="15"/>
        <v>OK</v>
      </c>
      <c r="R45" s="4">
        <v>1813</v>
      </c>
      <c r="S45" s="3">
        <v>52.957999999999998</v>
      </c>
      <c r="T45" s="79" t="str">
        <f t="shared" si="2"/>
        <v>OK</v>
      </c>
      <c r="U45" s="4"/>
      <c r="W45" s="79"/>
      <c r="X45" s="4">
        <v>2349</v>
      </c>
      <c r="Y45" s="3">
        <v>53.024999999999999</v>
      </c>
      <c r="Z45" s="79" t="str">
        <f t="shared" si="16"/>
        <v>OK</v>
      </c>
      <c r="AA45" s="4">
        <v>1993</v>
      </c>
      <c r="AB45" s="3">
        <v>52.930999999999997</v>
      </c>
      <c r="AC45" s="79" t="str">
        <f t="shared" si="5"/>
        <v>OK</v>
      </c>
      <c r="AD45" s="4">
        <v>773</v>
      </c>
      <c r="AE45" s="3">
        <v>52.673999999999999</v>
      </c>
      <c r="AF45" s="79" t="str">
        <f t="shared" si="6"/>
        <v>OK</v>
      </c>
      <c r="AI45" s="58"/>
    </row>
    <row r="46" spans="2:35" x14ac:dyDescent="0.25">
      <c r="B46" s="63">
        <v>39</v>
      </c>
      <c r="C46" s="3">
        <f t="shared" ca="1" si="8"/>
        <v>269</v>
      </c>
      <c r="D46" s="3">
        <f t="shared" ca="1" si="9"/>
        <v>1834</v>
      </c>
      <c r="F46" s="3">
        <f t="shared" ca="1" si="11"/>
        <v>2462</v>
      </c>
      <c r="G46" s="3">
        <f t="shared" ca="1" si="12"/>
        <v>1881</v>
      </c>
      <c r="I46" s="58"/>
      <c r="O46" s="57">
        <v>182</v>
      </c>
      <c r="P46" s="3">
        <v>52.762</v>
      </c>
      <c r="Q46" s="79" t="str">
        <f t="shared" si="15"/>
        <v>OK</v>
      </c>
      <c r="R46" s="4">
        <v>1814</v>
      </c>
      <c r="S46" s="3">
        <v>52.975999999999999</v>
      </c>
      <c r="T46" s="79" t="str">
        <f t="shared" si="2"/>
        <v>OK</v>
      </c>
      <c r="U46" s="4"/>
      <c r="W46" s="79"/>
      <c r="X46" s="4">
        <v>2351</v>
      </c>
      <c r="Y46" s="3">
        <v>52.966999999999999</v>
      </c>
      <c r="Z46" s="79" t="str">
        <f t="shared" si="16"/>
        <v>OK</v>
      </c>
      <c r="AA46" s="4">
        <v>1995</v>
      </c>
      <c r="AB46" s="3">
        <v>52.92</v>
      </c>
      <c r="AC46" s="79" t="str">
        <f t="shared" si="5"/>
        <v>OK</v>
      </c>
      <c r="AD46" s="4"/>
      <c r="AF46" s="79"/>
      <c r="AI46" s="58"/>
    </row>
    <row r="47" spans="2:35" x14ac:dyDescent="0.25">
      <c r="B47" s="63">
        <v>40</v>
      </c>
      <c r="C47" s="3">
        <f t="shared" ca="1" si="8"/>
        <v>242</v>
      </c>
      <c r="D47" s="3">
        <f t="shared" ca="1" si="9"/>
        <v>1751</v>
      </c>
      <c r="F47" s="3">
        <f t="shared" ca="1" si="11"/>
        <v>2308</v>
      </c>
      <c r="G47" s="3">
        <f t="shared" ca="1" si="12"/>
        <v>1969</v>
      </c>
      <c r="I47" s="58"/>
      <c r="O47" s="57">
        <v>184</v>
      </c>
      <c r="P47" s="3">
        <v>52.905999999999999</v>
      </c>
      <c r="Q47" s="79" t="str">
        <f t="shared" si="15"/>
        <v>OK</v>
      </c>
      <c r="R47" s="4">
        <v>1817</v>
      </c>
      <c r="S47" s="3">
        <v>52.554000000000002</v>
      </c>
      <c r="T47" s="79" t="str">
        <f t="shared" si="2"/>
        <v>OK</v>
      </c>
      <c r="U47" s="4"/>
      <c r="W47" s="79"/>
      <c r="X47" s="4">
        <v>2356</v>
      </c>
      <c r="Y47" s="3">
        <v>52.963000000000001</v>
      </c>
      <c r="Z47" s="79" t="str">
        <f t="shared" si="16"/>
        <v>OK</v>
      </c>
      <c r="AA47" s="4">
        <v>1996</v>
      </c>
      <c r="AB47" s="3">
        <v>53.198</v>
      </c>
      <c r="AC47" s="79" t="str">
        <f t="shared" si="5"/>
        <v>OK</v>
      </c>
      <c r="AD47" s="4"/>
      <c r="AF47" s="79"/>
      <c r="AI47" s="58"/>
    </row>
    <row r="48" spans="2:35" x14ac:dyDescent="0.25">
      <c r="B48" s="63">
        <v>41</v>
      </c>
      <c r="C48" s="3">
        <f t="shared" ca="1" si="8"/>
        <v>15</v>
      </c>
      <c r="D48" s="3">
        <f t="shared" ca="1" si="9"/>
        <v>1779</v>
      </c>
      <c r="F48" s="3">
        <f t="shared" ca="1" si="11"/>
        <v>2448</v>
      </c>
      <c r="G48" s="3">
        <f t="shared" ca="1" si="12"/>
        <v>1912</v>
      </c>
      <c r="I48" s="58"/>
      <c r="O48" s="57">
        <v>188</v>
      </c>
      <c r="P48" s="3">
        <v>53.192</v>
      </c>
      <c r="Q48" s="79" t="str">
        <f t="shared" si="15"/>
        <v>OK</v>
      </c>
      <c r="R48" s="4">
        <v>1819</v>
      </c>
      <c r="S48" s="3">
        <v>52.838999999999999</v>
      </c>
      <c r="T48" s="79" t="str">
        <f t="shared" si="2"/>
        <v>OK</v>
      </c>
      <c r="U48" s="4"/>
      <c r="W48" s="79"/>
      <c r="X48" s="4">
        <v>2361</v>
      </c>
      <c r="Y48" s="3">
        <v>52.991999999999997</v>
      </c>
      <c r="Z48" s="79" t="str">
        <f t="shared" si="16"/>
        <v>OK</v>
      </c>
      <c r="AA48" s="4">
        <v>2008</v>
      </c>
      <c r="AB48" s="3">
        <v>53.197000000000003</v>
      </c>
      <c r="AC48" s="79" t="str">
        <f t="shared" si="5"/>
        <v>OK</v>
      </c>
      <c r="AD48" s="4"/>
      <c r="AF48" s="79"/>
      <c r="AI48" s="58"/>
    </row>
    <row r="49" spans="2:35" x14ac:dyDescent="0.25">
      <c r="B49" s="63">
        <v>42</v>
      </c>
      <c r="C49" s="3">
        <f t="shared" ca="1" si="8"/>
        <v>208</v>
      </c>
      <c r="D49" s="3">
        <f t="shared" ca="1" si="9"/>
        <v>1727</v>
      </c>
      <c r="F49" s="3">
        <f t="shared" ca="1" si="11"/>
        <v>2402</v>
      </c>
      <c r="G49" s="3">
        <f t="shared" ca="1" si="12"/>
        <v>1854</v>
      </c>
      <c r="I49" s="58"/>
      <c r="O49" s="57">
        <v>193</v>
      </c>
      <c r="P49" s="3">
        <v>53.113</v>
      </c>
      <c r="Q49" s="79" t="str">
        <f t="shared" si="15"/>
        <v>OK</v>
      </c>
      <c r="R49" s="4">
        <v>1832</v>
      </c>
      <c r="S49" s="3">
        <v>52.420999999999999</v>
      </c>
      <c r="T49" s="79" t="str">
        <f t="shared" si="2"/>
        <v>OK</v>
      </c>
      <c r="U49" s="4"/>
      <c r="W49" s="79"/>
      <c r="X49" s="4">
        <v>2366</v>
      </c>
      <c r="Y49" s="3">
        <v>53.064</v>
      </c>
      <c r="Z49" s="79" t="str">
        <f t="shared" si="16"/>
        <v>OK</v>
      </c>
      <c r="AA49" s="4">
        <v>2033</v>
      </c>
      <c r="AB49" s="3">
        <v>53.313000000000002</v>
      </c>
      <c r="AC49" s="79" t="str">
        <f t="shared" si="5"/>
        <v>OK</v>
      </c>
      <c r="AD49" s="4"/>
      <c r="AF49" s="79"/>
      <c r="AI49" s="58"/>
    </row>
    <row r="50" spans="2:35" x14ac:dyDescent="0.25">
      <c r="B50" s="63">
        <v>43</v>
      </c>
      <c r="C50" s="3">
        <f t="shared" ca="1" si="8"/>
        <v>256</v>
      </c>
      <c r="D50" s="3">
        <f t="shared" ca="1" si="9"/>
        <v>1709</v>
      </c>
      <c r="F50" s="3">
        <f t="shared" ca="1" si="11"/>
        <v>2489</v>
      </c>
      <c r="G50" s="3">
        <f t="shared" ca="1" si="12"/>
        <v>1927</v>
      </c>
      <c r="I50" s="58"/>
      <c r="O50" s="57">
        <v>195</v>
      </c>
      <c r="P50" s="3">
        <v>52.625999999999998</v>
      </c>
      <c r="Q50" s="79" t="str">
        <f t="shared" si="15"/>
        <v>OK</v>
      </c>
      <c r="R50" s="4">
        <v>1836</v>
      </c>
      <c r="S50" s="3">
        <v>52.651000000000003</v>
      </c>
      <c r="T50" s="79" t="str">
        <f t="shared" si="2"/>
        <v>OK</v>
      </c>
      <c r="U50" s="4"/>
      <c r="W50" s="79"/>
      <c r="X50" s="4">
        <v>2385</v>
      </c>
      <c r="Y50" s="3">
        <v>53.01</v>
      </c>
      <c r="Z50" s="79" t="str">
        <f t="shared" si="16"/>
        <v>OK</v>
      </c>
      <c r="AA50" s="4">
        <v>2038</v>
      </c>
      <c r="AB50" s="3">
        <v>52.756</v>
      </c>
      <c r="AC50" s="79" t="str">
        <f t="shared" si="5"/>
        <v>OK</v>
      </c>
      <c r="AD50" s="4"/>
      <c r="AF50" s="79"/>
      <c r="AI50" s="58"/>
    </row>
    <row r="51" spans="2:35" x14ac:dyDescent="0.25">
      <c r="B51" s="63">
        <v>44</v>
      </c>
      <c r="C51" s="3">
        <f t="shared" ca="1" si="8"/>
        <v>22</v>
      </c>
      <c r="D51" s="3">
        <f t="shared" ca="1" si="9"/>
        <v>1806</v>
      </c>
      <c r="F51" s="3">
        <f t="shared" ca="1" si="11"/>
        <v>2224</v>
      </c>
      <c r="G51" s="3">
        <f t="shared" ca="1" si="12"/>
        <v>1977</v>
      </c>
      <c r="I51" s="58"/>
      <c r="O51" s="57">
        <v>202</v>
      </c>
      <c r="P51" s="3">
        <v>52.947000000000003</v>
      </c>
      <c r="Q51" s="79" t="str">
        <f t="shared" si="15"/>
        <v>OK</v>
      </c>
      <c r="R51" s="4">
        <v>1839</v>
      </c>
      <c r="S51" s="3">
        <v>53.164000000000001</v>
      </c>
      <c r="T51" s="79" t="str">
        <f t="shared" si="2"/>
        <v>OK</v>
      </c>
      <c r="U51" s="4"/>
      <c r="W51" s="79"/>
      <c r="X51" s="4">
        <v>2389</v>
      </c>
      <c r="Y51" s="3">
        <v>53.116</v>
      </c>
      <c r="Z51" s="79" t="str">
        <f t="shared" si="16"/>
        <v>OK</v>
      </c>
      <c r="AA51" s="4">
        <v>2044</v>
      </c>
      <c r="AB51" s="3">
        <v>53.064999999999998</v>
      </c>
      <c r="AC51" s="79" t="str">
        <f t="shared" si="5"/>
        <v>OK</v>
      </c>
      <c r="AD51" s="4"/>
      <c r="AF51" s="79"/>
      <c r="AI51" s="58"/>
    </row>
    <row r="52" spans="2:35" x14ac:dyDescent="0.25">
      <c r="B52" s="63">
        <v>45</v>
      </c>
      <c r="C52" s="3">
        <f t="shared" ca="1" si="8"/>
        <v>21</v>
      </c>
      <c r="D52" s="3">
        <f t="shared" ca="1" si="9"/>
        <v>1737</v>
      </c>
      <c r="F52" s="3">
        <f t="shared" ca="1" si="11"/>
        <v>2363</v>
      </c>
      <c r="G52" s="3">
        <f t="shared" ca="1" si="12"/>
        <v>2012</v>
      </c>
      <c r="I52" s="58"/>
      <c r="O52" s="57">
        <v>205</v>
      </c>
      <c r="P52" s="3">
        <v>52.767000000000003</v>
      </c>
      <c r="Q52" s="79" t="str">
        <f t="shared" si="15"/>
        <v>OK</v>
      </c>
      <c r="R52" s="4">
        <v>1843</v>
      </c>
      <c r="S52" s="3">
        <v>53.113</v>
      </c>
      <c r="T52" s="79" t="str">
        <f t="shared" si="2"/>
        <v>OK</v>
      </c>
      <c r="U52" s="4"/>
      <c r="W52" s="79"/>
      <c r="X52" s="4">
        <v>2394</v>
      </c>
      <c r="Y52" s="3">
        <v>52.933999999999997</v>
      </c>
      <c r="Z52" s="79" t="str">
        <f t="shared" si="16"/>
        <v>OK</v>
      </c>
      <c r="AA52" s="4">
        <v>2049</v>
      </c>
      <c r="AB52" s="3">
        <v>53.064</v>
      </c>
      <c r="AC52" s="79" t="str">
        <f t="shared" si="5"/>
        <v>OK</v>
      </c>
      <c r="AD52" s="4"/>
      <c r="AF52" s="79"/>
      <c r="AI52" s="58"/>
    </row>
    <row r="53" spans="2:35" x14ac:dyDescent="0.25">
      <c r="B53" s="63">
        <v>46</v>
      </c>
      <c r="C53" s="3">
        <f t="shared" ca="1" si="8"/>
        <v>147</v>
      </c>
      <c r="F53" s="3">
        <f t="shared" ca="1" si="11"/>
        <v>2407</v>
      </c>
      <c r="G53" s="3">
        <f t="shared" ca="1" si="12"/>
        <v>2015</v>
      </c>
      <c r="I53" s="58"/>
      <c r="O53" s="57">
        <v>212</v>
      </c>
      <c r="P53" s="3">
        <v>53.156999999999996</v>
      </c>
      <c r="Q53" s="79" t="str">
        <f t="shared" si="15"/>
        <v>OK</v>
      </c>
      <c r="R53" s="4"/>
      <c r="T53" s="79"/>
      <c r="U53" s="4"/>
      <c r="W53" s="79"/>
      <c r="X53" s="4">
        <v>2407</v>
      </c>
      <c r="Y53" s="3">
        <v>53.213000000000001</v>
      </c>
      <c r="Z53" s="79" t="str">
        <f t="shared" si="16"/>
        <v>OK</v>
      </c>
      <c r="AA53" s="4">
        <v>2052</v>
      </c>
      <c r="AB53" s="3">
        <v>52.944000000000003</v>
      </c>
      <c r="AC53" s="79" t="str">
        <f t="shared" si="5"/>
        <v>OK</v>
      </c>
      <c r="AD53" s="4"/>
      <c r="AF53" s="79"/>
      <c r="AI53" s="58"/>
    </row>
    <row r="54" spans="2:35" x14ac:dyDescent="0.25">
      <c r="B54" s="63">
        <v>47</v>
      </c>
      <c r="C54" s="3">
        <f t="shared" ca="1" si="8"/>
        <v>199</v>
      </c>
      <c r="F54" s="3">
        <f t="shared" ca="1" si="11"/>
        <v>2497</v>
      </c>
      <c r="G54" s="3">
        <f t="shared" ca="1" si="12"/>
        <v>1946</v>
      </c>
      <c r="I54" s="58"/>
      <c r="O54" s="57">
        <v>226</v>
      </c>
      <c r="P54" s="3">
        <v>53.387</v>
      </c>
      <c r="Q54" s="79" t="str">
        <f t="shared" si="15"/>
        <v>OK</v>
      </c>
      <c r="R54" s="4"/>
      <c r="T54" s="79"/>
      <c r="U54" s="4"/>
      <c r="W54" s="79"/>
      <c r="X54" s="4">
        <v>2408</v>
      </c>
      <c r="Y54" s="3">
        <v>53.100999999999999</v>
      </c>
      <c r="Z54" s="79" t="str">
        <f t="shared" si="16"/>
        <v>OK</v>
      </c>
      <c r="AA54" s="4">
        <v>2054</v>
      </c>
      <c r="AB54" s="3">
        <v>52.923000000000002</v>
      </c>
      <c r="AC54" s="79" t="str">
        <f t="shared" si="5"/>
        <v>OK</v>
      </c>
      <c r="AD54" s="4"/>
      <c r="AF54" s="79"/>
      <c r="AI54" s="58"/>
    </row>
    <row r="55" spans="2:35" x14ac:dyDescent="0.25">
      <c r="B55" s="63">
        <v>48</v>
      </c>
      <c r="C55" s="3">
        <f t="shared" ca="1" si="8"/>
        <v>190</v>
      </c>
      <c r="F55" s="3">
        <f t="shared" ca="1" si="11"/>
        <v>2491</v>
      </c>
      <c r="G55" s="3">
        <f t="shared" ca="1" si="12"/>
        <v>1979</v>
      </c>
      <c r="I55" s="58"/>
      <c r="O55" s="57">
        <v>227</v>
      </c>
      <c r="P55" s="3">
        <v>52.555999999999997</v>
      </c>
      <c r="Q55" s="79" t="str">
        <f t="shared" si="15"/>
        <v>OK</v>
      </c>
      <c r="R55" s="4"/>
      <c r="T55" s="79"/>
      <c r="U55" s="4"/>
      <c r="W55" s="79"/>
      <c r="X55" s="4">
        <v>2409</v>
      </c>
      <c r="Y55" s="3">
        <v>52.844000000000001</v>
      </c>
      <c r="Z55" s="79" t="str">
        <f t="shared" si="16"/>
        <v>OK</v>
      </c>
      <c r="AA55" s="4">
        <v>2055</v>
      </c>
      <c r="AB55" s="3">
        <v>52.576000000000001</v>
      </c>
      <c r="AC55" s="79" t="str">
        <f t="shared" si="5"/>
        <v>OK</v>
      </c>
      <c r="AD55" s="4"/>
      <c r="AF55" s="79"/>
      <c r="AI55" s="58"/>
    </row>
    <row r="56" spans="2:35" x14ac:dyDescent="0.25">
      <c r="B56" s="63">
        <v>49</v>
      </c>
      <c r="C56" s="3">
        <f t="shared" ca="1" si="8"/>
        <v>6</v>
      </c>
      <c r="F56" s="3">
        <f t="shared" ca="1" si="11"/>
        <v>2244</v>
      </c>
      <c r="I56" s="58"/>
      <c r="O56" s="57">
        <v>233</v>
      </c>
      <c r="P56" s="3">
        <v>53.417000000000002</v>
      </c>
      <c r="Q56" s="79" t="str">
        <f t="shared" si="15"/>
        <v>OK</v>
      </c>
      <c r="R56" s="4"/>
      <c r="T56" s="79"/>
      <c r="U56" s="4"/>
      <c r="W56" s="79"/>
      <c r="X56" s="4">
        <v>2415</v>
      </c>
      <c r="Y56" s="3">
        <v>52.500999999999998</v>
      </c>
      <c r="Z56" s="79" t="str">
        <f t="shared" si="16"/>
        <v>OK</v>
      </c>
      <c r="AA56" s="4"/>
      <c r="AC56" s="79"/>
      <c r="AD56" s="4"/>
      <c r="AF56" s="79"/>
      <c r="AI56" s="58"/>
    </row>
    <row r="57" spans="2:35" x14ac:dyDescent="0.25">
      <c r="B57" s="63">
        <v>50</v>
      </c>
      <c r="C57" s="3">
        <f t="shared" ca="1" si="8"/>
        <v>145</v>
      </c>
      <c r="F57" s="3">
        <f t="shared" ca="1" si="11"/>
        <v>2375</v>
      </c>
      <c r="I57" s="58"/>
      <c r="O57" s="57">
        <v>237</v>
      </c>
      <c r="P57" s="3">
        <v>53.186</v>
      </c>
      <c r="Q57" s="79" t="str">
        <f t="shared" si="15"/>
        <v>OK</v>
      </c>
      <c r="R57" s="4"/>
      <c r="T57" s="79"/>
      <c r="U57" s="4"/>
      <c r="W57" s="79"/>
      <c r="X57" s="4">
        <v>2433</v>
      </c>
      <c r="Y57" s="3">
        <v>52.636000000000003</v>
      </c>
      <c r="Z57" s="79" t="str">
        <f t="shared" si="16"/>
        <v>OK</v>
      </c>
      <c r="AA57" s="4"/>
      <c r="AC57" s="79"/>
      <c r="AD57" s="4"/>
      <c r="AF57" s="79"/>
      <c r="AI57" s="58"/>
    </row>
    <row r="58" spans="2:35" x14ac:dyDescent="0.25">
      <c r="B58" s="63">
        <v>51</v>
      </c>
      <c r="C58" s="3">
        <f t="shared" ca="1" si="8"/>
        <v>177</v>
      </c>
      <c r="F58" s="3">
        <f t="shared" ca="1" si="11"/>
        <v>2400</v>
      </c>
      <c r="I58" s="58"/>
      <c r="O58" s="57">
        <v>244</v>
      </c>
      <c r="P58" s="3">
        <v>53.064999999999998</v>
      </c>
      <c r="Q58" s="79" t="str">
        <f t="shared" si="15"/>
        <v>OK</v>
      </c>
      <c r="R58" s="4"/>
      <c r="T58" s="79"/>
      <c r="U58" s="4"/>
      <c r="W58" s="79"/>
      <c r="X58" s="4">
        <v>2436</v>
      </c>
      <c r="Y58" s="3">
        <v>53.238999999999997</v>
      </c>
      <c r="Z58" s="79" t="str">
        <f t="shared" si="16"/>
        <v>OK</v>
      </c>
      <c r="AA58" s="4"/>
      <c r="AC58" s="79"/>
      <c r="AD58" s="4"/>
      <c r="AF58" s="79"/>
      <c r="AI58" s="58"/>
    </row>
    <row r="59" spans="2:35" x14ac:dyDescent="0.25">
      <c r="B59" s="63">
        <v>52</v>
      </c>
      <c r="C59" s="3">
        <f t="shared" ca="1" si="8"/>
        <v>243</v>
      </c>
      <c r="F59" s="3">
        <f t="shared" ca="1" si="11"/>
        <v>2350</v>
      </c>
      <c r="I59" s="58"/>
      <c r="O59" s="57">
        <v>245</v>
      </c>
      <c r="P59" s="3">
        <v>53.212000000000003</v>
      </c>
      <c r="Q59" s="79" t="str">
        <f t="shared" si="15"/>
        <v>OK</v>
      </c>
      <c r="R59" s="4"/>
      <c r="T59" s="79"/>
      <c r="U59" s="4"/>
      <c r="W59" s="79"/>
      <c r="X59" s="4">
        <v>2437</v>
      </c>
      <c r="Y59" s="3">
        <v>53.018000000000001</v>
      </c>
      <c r="Z59" s="79" t="str">
        <f t="shared" si="16"/>
        <v>OK</v>
      </c>
      <c r="AA59" s="4"/>
      <c r="AC59" s="79"/>
      <c r="AD59" s="4"/>
      <c r="AF59" s="79"/>
      <c r="AI59" s="58"/>
    </row>
    <row r="60" spans="2:35" x14ac:dyDescent="0.25">
      <c r="B60" s="63">
        <v>53</v>
      </c>
      <c r="C60" s="3">
        <f t="shared" ca="1" si="8"/>
        <v>31</v>
      </c>
      <c r="F60" s="3">
        <f t="shared" ca="1" si="11"/>
        <v>2247</v>
      </c>
      <c r="I60" s="58"/>
      <c r="O60" s="57">
        <v>252</v>
      </c>
      <c r="P60" s="3">
        <v>53.155999999999999</v>
      </c>
      <c r="Q60" s="79" t="str">
        <f t="shared" si="15"/>
        <v>OK</v>
      </c>
      <c r="R60" s="4"/>
      <c r="T60" s="79"/>
      <c r="U60" s="4"/>
      <c r="W60" s="79"/>
      <c r="X60" s="4">
        <v>2439</v>
      </c>
      <c r="Y60" s="3">
        <v>52.674999999999997</v>
      </c>
      <c r="Z60" s="79" t="str">
        <f t="shared" si="16"/>
        <v>OK</v>
      </c>
      <c r="AA60" s="4"/>
      <c r="AC60" s="79"/>
      <c r="AD60" s="4"/>
      <c r="AF60" s="79"/>
      <c r="AI60" s="58"/>
    </row>
    <row r="61" spans="2:35" x14ac:dyDescent="0.25">
      <c r="B61" s="63">
        <v>54</v>
      </c>
      <c r="C61" s="3">
        <f t="shared" ca="1" si="8"/>
        <v>138</v>
      </c>
      <c r="F61" s="3">
        <f t="shared" ca="1" si="11"/>
        <v>2295</v>
      </c>
      <c r="I61" s="58"/>
      <c r="O61" s="57">
        <v>259</v>
      </c>
      <c r="P61" s="3">
        <v>52.706000000000003</v>
      </c>
      <c r="Q61" s="79" t="str">
        <f t="shared" si="15"/>
        <v>OK</v>
      </c>
      <c r="R61" s="4"/>
      <c r="T61" s="79"/>
      <c r="U61" s="4"/>
      <c r="W61" s="79"/>
      <c r="X61" s="4">
        <v>2440</v>
      </c>
      <c r="Y61" s="3">
        <v>54.061</v>
      </c>
      <c r="Z61" s="79" t="str">
        <f t="shared" si="16"/>
        <v>OK</v>
      </c>
      <c r="AA61" s="4"/>
      <c r="AC61" s="79"/>
      <c r="AD61" s="4"/>
      <c r="AF61" s="79"/>
      <c r="AI61" s="58"/>
    </row>
    <row r="62" spans="2:35" x14ac:dyDescent="0.25">
      <c r="B62" s="63">
        <v>55</v>
      </c>
      <c r="C62" s="3">
        <f t="shared" ca="1" si="8"/>
        <v>41</v>
      </c>
      <c r="F62" s="3">
        <f t="shared" ca="1" si="11"/>
        <v>2477</v>
      </c>
      <c r="I62" s="58"/>
      <c r="O62" s="57">
        <v>262</v>
      </c>
      <c r="P62" s="3">
        <v>53.121000000000002</v>
      </c>
      <c r="Q62" s="79" t="str">
        <f t="shared" si="15"/>
        <v>OK</v>
      </c>
      <c r="R62" s="4"/>
      <c r="T62" s="79"/>
      <c r="U62" s="4"/>
      <c r="W62" s="79"/>
      <c r="X62" s="4">
        <v>2450</v>
      </c>
      <c r="Y62" s="3">
        <v>52.511000000000003</v>
      </c>
      <c r="Z62" s="79" t="str">
        <f t="shared" si="16"/>
        <v>OK</v>
      </c>
      <c r="AA62" s="4"/>
      <c r="AC62" s="79"/>
      <c r="AD62" s="4"/>
      <c r="AF62" s="79"/>
      <c r="AI62" s="58"/>
    </row>
    <row r="63" spans="2:35" x14ac:dyDescent="0.25">
      <c r="B63" s="63">
        <v>56</v>
      </c>
      <c r="C63" s="3">
        <f t="shared" ca="1" si="8"/>
        <v>138</v>
      </c>
      <c r="F63" s="3">
        <f t="shared" ca="1" si="11"/>
        <v>2457</v>
      </c>
      <c r="I63" s="58"/>
      <c r="O63" s="57">
        <v>266</v>
      </c>
      <c r="P63" s="3">
        <v>52.962000000000003</v>
      </c>
      <c r="Q63" s="79" t="str">
        <f t="shared" si="15"/>
        <v>OK</v>
      </c>
      <c r="R63" s="4"/>
      <c r="T63" s="79"/>
      <c r="U63" s="4"/>
      <c r="W63" s="79"/>
      <c r="X63" s="4">
        <v>2452</v>
      </c>
      <c r="Y63" s="3">
        <v>53.331000000000003</v>
      </c>
      <c r="Z63" s="79" t="str">
        <f t="shared" si="16"/>
        <v>OK</v>
      </c>
      <c r="AA63" s="4"/>
      <c r="AC63" s="79"/>
      <c r="AD63" s="4"/>
      <c r="AF63" s="79"/>
      <c r="AI63" s="58"/>
    </row>
    <row r="64" spans="2:35" x14ac:dyDescent="0.25">
      <c r="B64" s="63">
        <v>57</v>
      </c>
      <c r="C64" s="3">
        <f t="shared" ca="1" si="8"/>
        <v>92</v>
      </c>
      <c r="F64" s="3">
        <f t="shared" ca="1" si="11"/>
        <v>2463</v>
      </c>
      <c r="I64" s="58"/>
      <c r="O64" s="57">
        <v>268</v>
      </c>
      <c r="P64" s="3">
        <v>53.433999999999997</v>
      </c>
      <c r="Q64" s="79" t="str">
        <f t="shared" si="15"/>
        <v>OK</v>
      </c>
      <c r="R64" s="4"/>
      <c r="T64" s="79"/>
      <c r="U64" s="4"/>
      <c r="W64" s="79"/>
      <c r="X64" s="4">
        <v>2461</v>
      </c>
      <c r="Y64" s="3">
        <v>53.207999999999998</v>
      </c>
      <c r="Z64" s="79" t="str">
        <f t="shared" si="16"/>
        <v>OK</v>
      </c>
      <c r="AA64" s="4"/>
      <c r="AC64" s="79"/>
      <c r="AD64" s="4"/>
      <c r="AF64" s="79"/>
      <c r="AI64" s="58"/>
    </row>
    <row r="65" spans="2:35" x14ac:dyDescent="0.25">
      <c r="B65" s="63">
        <v>58</v>
      </c>
      <c r="C65" s="3">
        <f t="shared" ca="1" si="8"/>
        <v>230</v>
      </c>
      <c r="F65" s="3">
        <f t="shared" ca="1" si="11"/>
        <v>2493</v>
      </c>
      <c r="I65" s="58"/>
      <c r="O65" s="57">
        <v>271</v>
      </c>
      <c r="P65" s="3">
        <v>53.393999999999998</v>
      </c>
      <c r="Q65" s="79" t="str">
        <f t="shared" si="15"/>
        <v>OK</v>
      </c>
      <c r="R65" s="4"/>
      <c r="T65" s="79"/>
      <c r="U65" s="4"/>
      <c r="W65" s="79"/>
      <c r="X65" s="4">
        <v>2462</v>
      </c>
      <c r="Y65" s="3">
        <v>52.798999999999999</v>
      </c>
      <c r="Z65" s="79" t="str">
        <f t="shared" si="16"/>
        <v>OK</v>
      </c>
      <c r="AA65" s="4"/>
      <c r="AC65" s="79"/>
      <c r="AD65" s="4"/>
      <c r="AF65" s="79"/>
      <c r="AI65" s="58"/>
    </row>
    <row r="66" spans="2:35" x14ac:dyDescent="0.25">
      <c r="B66" s="63">
        <v>59</v>
      </c>
      <c r="C66" s="3">
        <f t="shared" ca="1" si="8"/>
        <v>220</v>
      </c>
      <c r="F66" s="3">
        <f t="shared" ca="1" si="11"/>
        <v>2268</v>
      </c>
      <c r="I66" s="58"/>
      <c r="O66" s="57">
        <v>272</v>
      </c>
      <c r="P66" s="3">
        <v>52.576999999999998</v>
      </c>
      <c r="Q66" s="79" t="str">
        <f t="shared" si="15"/>
        <v>OK</v>
      </c>
      <c r="R66" s="4"/>
      <c r="T66" s="79"/>
      <c r="U66" s="4"/>
      <c r="W66" s="79"/>
      <c r="X66" s="4">
        <v>2463</v>
      </c>
      <c r="Y66" s="3">
        <v>52.991999999999997</v>
      </c>
      <c r="Z66" s="79" t="str">
        <f t="shared" si="16"/>
        <v>OK</v>
      </c>
      <c r="AA66" s="4"/>
      <c r="AC66" s="79"/>
      <c r="AD66" s="4"/>
      <c r="AF66" s="79"/>
      <c r="AI66" s="58"/>
    </row>
    <row r="67" spans="2:35" x14ac:dyDescent="0.25">
      <c r="B67" s="63">
        <v>60</v>
      </c>
      <c r="C67" s="3">
        <f t="shared" ca="1" si="8"/>
        <v>271</v>
      </c>
      <c r="F67" s="3">
        <f t="shared" ca="1" si="11"/>
        <v>2393</v>
      </c>
      <c r="I67" s="58"/>
      <c r="O67" s="57">
        <v>275</v>
      </c>
      <c r="P67" s="3">
        <v>52.975999999999999</v>
      </c>
      <c r="Q67" s="79" t="str">
        <f t="shared" si="15"/>
        <v>OK</v>
      </c>
      <c r="R67" s="4"/>
      <c r="T67" s="79"/>
      <c r="U67" s="4"/>
      <c r="W67" s="79"/>
      <c r="X67" s="4">
        <v>2468</v>
      </c>
      <c r="Y67" s="3">
        <v>53.015999999999998</v>
      </c>
      <c r="Z67" s="79" t="str">
        <f t="shared" si="16"/>
        <v>OK</v>
      </c>
      <c r="AA67" s="4"/>
      <c r="AC67" s="79"/>
      <c r="AD67" s="4"/>
      <c r="AF67" s="79"/>
      <c r="AI67" s="58"/>
    </row>
    <row r="68" spans="2:35" x14ac:dyDescent="0.25">
      <c r="B68" s="63">
        <v>61</v>
      </c>
      <c r="C68" s="3">
        <f t="shared" ca="1" si="8"/>
        <v>276</v>
      </c>
      <c r="F68" s="3">
        <f t="shared" ca="1" si="11"/>
        <v>2319</v>
      </c>
      <c r="I68" s="58"/>
      <c r="O68" s="57">
        <v>278</v>
      </c>
      <c r="P68" s="3">
        <v>53.329000000000001</v>
      </c>
      <c r="Q68" s="79" t="str">
        <f t="shared" si="15"/>
        <v>OK</v>
      </c>
      <c r="R68" s="4"/>
      <c r="T68" s="79"/>
      <c r="U68" s="4"/>
      <c r="W68" s="79"/>
      <c r="X68" s="4">
        <v>2469</v>
      </c>
      <c r="Y68" s="3">
        <v>52.893000000000001</v>
      </c>
      <c r="Z68" s="79" t="str">
        <f t="shared" si="16"/>
        <v>OK</v>
      </c>
      <c r="AA68" s="4"/>
      <c r="AC68" s="79"/>
      <c r="AD68" s="4"/>
      <c r="AF68" s="79"/>
      <c r="AI68" s="58"/>
    </row>
    <row r="69" spans="2:35" x14ac:dyDescent="0.25">
      <c r="B69" s="63">
        <v>62</v>
      </c>
      <c r="C69" s="3">
        <f t="shared" ca="1" si="8"/>
        <v>47</v>
      </c>
      <c r="F69" s="3">
        <f t="shared" ca="1" si="11"/>
        <v>2476</v>
      </c>
      <c r="I69" s="58"/>
      <c r="O69" s="57">
        <v>280</v>
      </c>
      <c r="P69" s="3">
        <v>53.430999999999997</v>
      </c>
      <c r="Q69" s="79" t="str">
        <f t="shared" si="15"/>
        <v>OK</v>
      </c>
      <c r="R69" s="4"/>
      <c r="T69" s="79"/>
      <c r="U69" s="4"/>
      <c r="W69" s="79"/>
      <c r="X69" s="4">
        <v>2474</v>
      </c>
      <c r="Y69" s="3">
        <v>55.155000000000001</v>
      </c>
      <c r="Z69" s="79" t="str">
        <f t="shared" si="16"/>
        <v>OK</v>
      </c>
      <c r="AA69" s="4"/>
      <c r="AC69" s="79"/>
      <c r="AD69" s="4"/>
      <c r="AF69" s="79"/>
      <c r="AI69" s="58"/>
    </row>
    <row r="70" spans="2:35" x14ac:dyDescent="0.25">
      <c r="B70" s="63">
        <v>63</v>
      </c>
      <c r="F70" s="3">
        <f t="shared" ca="1" si="11"/>
        <v>2270</v>
      </c>
      <c r="I70" s="58"/>
      <c r="O70" s="57"/>
      <c r="Q70" s="79"/>
      <c r="R70" s="4"/>
      <c r="T70" s="79"/>
      <c r="U70" s="4"/>
      <c r="W70" s="79"/>
      <c r="X70" s="4">
        <v>2484</v>
      </c>
      <c r="Y70" s="3">
        <v>52.808</v>
      </c>
      <c r="Z70" s="79" t="str">
        <f t="shared" si="16"/>
        <v>OK</v>
      </c>
      <c r="AA70" s="4"/>
      <c r="AC70" s="79"/>
      <c r="AD70" s="4"/>
      <c r="AF70" s="79"/>
      <c r="AI70" s="58"/>
    </row>
    <row r="71" spans="2:35" x14ac:dyDescent="0.25">
      <c r="B71" s="63">
        <v>64</v>
      </c>
      <c r="F71" s="3">
        <f t="shared" ca="1" si="11"/>
        <v>2400</v>
      </c>
      <c r="I71" s="58"/>
      <c r="O71" s="57"/>
      <c r="Q71" s="79"/>
      <c r="R71" s="4"/>
      <c r="T71" s="79"/>
      <c r="U71" s="4"/>
      <c r="W71" s="79"/>
      <c r="X71" s="4">
        <v>2487</v>
      </c>
      <c r="Y71" s="3">
        <v>53.31</v>
      </c>
      <c r="Z71" s="79" t="str">
        <f t="shared" si="16"/>
        <v>OK</v>
      </c>
      <c r="AA71" s="4"/>
      <c r="AC71" s="79"/>
      <c r="AD71" s="4"/>
      <c r="AF71" s="79"/>
      <c r="AI71" s="58"/>
    </row>
    <row r="72" spans="2:35" x14ac:dyDescent="0.25">
      <c r="B72" s="63">
        <v>65</v>
      </c>
      <c r="F72" s="3">
        <f t="shared" ca="1" si="11"/>
        <v>2455</v>
      </c>
      <c r="I72" s="58"/>
      <c r="O72" s="57"/>
      <c r="Q72" s="79"/>
      <c r="R72" s="4"/>
      <c r="T72" s="79"/>
      <c r="U72" s="4"/>
      <c r="W72" s="79"/>
      <c r="X72" s="4">
        <v>2494</v>
      </c>
      <c r="Y72" s="3">
        <v>52.929000000000002</v>
      </c>
      <c r="Z72" s="79" t="str">
        <f t="shared" ref="Z72:Z73" si="17">IF(Y72&gt;$L$4,"Defective","OK")</f>
        <v>OK</v>
      </c>
      <c r="AA72" s="4"/>
      <c r="AC72" s="79"/>
      <c r="AD72" s="4"/>
      <c r="AF72" s="79"/>
      <c r="AI72" s="58"/>
    </row>
    <row r="73" spans="2:35" ht="14.4" thickBot="1" x14ac:dyDescent="0.3">
      <c r="B73" s="63">
        <v>66</v>
      </c>
      <c r="F73" s="3">
        <f t="shared" ref="F73" ca="1" si="18">+RANDBETWEEN(2204,2500)</f>
        <v>2496</v>
      </c>
      <c r="I73" s="58"/>
      <c r="O73" s="59"/>
      <c r="P73" s="60"/>
      <c r="Q73" s="80"/>
      <c r="R73" s="77"/>
      <c r="S73" s="60"/>
      <c r="T73" s="80"/>
      <c r="U73" s="77"/>
      <c r="V73" s="60"/>
      <c r="W73" s="80"/>
      <c r="X73" s="77">
        <v>2496</v>
      </c>
      <c r="Y73" s="60">
        <v>54.216999999999999</v>
      </c>
      <c r="Z73" s="80" t="str">
        <f t="shared" si="17"/>
        <v>OK</v>
      </c>
      <c r="AA73" s="77"/>
      <c r="AB73" s="60"/>
      <c r="AC73" s="80"/>
      <c r="AD73" s="77"/>
      <c r="AE73" s="60"/>
      <c r="AF73" s="80"/>
      <c r="AG73" s="60"/>
      <c r="AH73" s="60"/>
      <c r="AI73" s="61"/>
    </row>
    <row r="74" spans="2:35" x14ac:dyDescent="0.25">
      <c r="B74" s="63">
        <v>67</v>
      </c>
      <c r="I74" s="58"/>
    </row>
    <row r="75" spans="2:35" x14ac:dyDescent="0.25">
      <c r="B75" s="63">
        <v>68</v>
      </c>
      <c r="I75" s="58"/>
    </row>
    <row r="76" spans="2:35" x14ac:dyDescent="0.25">
      <c r="B76" s="63">
        <v>69</v>
      </c>
      <c r="I76" s="58"/>
    </row>
    <row r="77" spans="2:35" x14ac:dyDescent="0.25">
      <c r="B77" s="63">
        <v>70</v>
      </c>
      <c r="I77" s="58"/>
    </row>
    <row r="78" spans="2:35" x14ac:dyDescent="0.25">
      <c r="B78" s="63">
        <v>71</v>
      </c>
      <c r="I78" s="58"/>
    </row>
    <row r="79" spans="2:35" x14ac:dyDescent="0.25">
      <c r="B79" s="63">
        <v>72</v>
      </c>
      <c r="I79" s="58"/>
    </row>
    <row r="80" spans="2:35" x14ac:dyDescent="0.25">
      <c r="B80" s="63">
        <v>73</v>
      </c>
      <c r="I80" s="58"/>
    </row>
    <row r="81" spans="2:9" x14ac:dyDescent="0.25">
      <c r="B81" s="63">
        <v>74</v>
      </c>
      <c r="I81" s="58"/>
    </row>
    <row r="82" spans="2:9" x14ac:dyDescent="0.25">
      <c r="B82" s="63">
        <v>75</v>
      </c>
      <c r="I82" s="58"/>
    </row>
    <row r="83" spans="2:9" x14ac:dyDescent="0.25">
      <c r="B83" s="63">
        <v>76</v>
      </c>
      <c r="I83" s="58"/>
    </row>
    <row r="84" spans="2:9" x14ac:dyDescent="0.25">
      <c r="B84" s="63">
        <v>77</v>
      </c>
      <c r="I84" s="58"/>
    </row>
    <row r="85" spans="2:9" ht="14.4" thickBot="1" x14ac:dyDescent="0.3">
      <c r="B85" s="64">
        <v>78</v>
      </c>
      <c r="C85" s="60"/>
      <c r="D85" s="60"/>
      <c r="E85" s="60"/>
      <c r="F85" s="60"/>
      <c r="G85" s="60"/>
      <c r="H85" s="60"/>
      <c r="I85" s="61"/>
    </row>
  </sheetData>
  <sortState xmlns:xlrd2="http://schemas.microsoft.com/office/spreadsheetml/2017/richdata2" ref="AG8:AG43">
    <sortCondition ref="AG8:AG43"/>
  </sortState>
  <mergeCells count="2">
    <mergeCell ref="B4:I4"/>
    <mergeCell ref="O4:AI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10774-DF2D-4950-A2ED-C5AD9B6FA233}">
  <dimension ref="B1:F329"/>
  <sheetViews>
    <sheetView showGridLines="0" workbookViewId="0">
      <selection activeCell="H15" sqref="H15"/>
    </sheetView>
  </sheetViews>
  <sheetFormatPr defaultColWidth="8.77734375" defaultRowHeight="14.4" x14ac:dyDescent="0.3"/>
  <cols>
    <col min="2" max="2" width="13.109375" bestFit="1" customWidth="1"/>
    <col min="3" max="3" width="17.77734375" bestFit="1" customWidth="1"/>
    <col min="5" max="5" width="14.33203125" bestFit="1" customWidth="1"/>
    <col min="7" max="7" width="12.6640625" bestFit="1" customWidth="1"/>
    <col min="8" max="8" width="32.109375" bestFit="1" customWidth="1"/>
    <col min="9" max="9" width="18.44140625" bestFit="1" customWidth="1"/>
  </cols>
  <sheetData>
    <row r="1" spans="2:6" x14ac:dyDescent="0.3">
      <c r="B1" s="6" t="s">
        <v>78</v>
      </c>
      <c r="D1" s="43" t="s">
        <v>80</v>
      </c>
    </row>
    <row r="3" spans="2:6" ht="15" thickBot="1" x14ac:dyDescent="0.35"/>
    <row r="4" spans="2:6" ht="15" thickBot="1" x14ac:dyDescent="0.35">
      <c r="B4" s="81" t="s">
        <v>52</v>
      </c>
      <c r="C4" s="82" t="s">
        <v>53</v>
      </c>
      <c r="E4" s="86" t="s">
        <v>58</v>
      </c>
      <c r="F4" s="87">
        <f>+COUNT(data_array)</f>
        <v>325</v>
      </c>
    </row>
    <row r="5" spans="2:6" x14ac:dyDescent="0.3">
      <c r="B5" s="94">
        <v>2</v>
      </c>
      <c r="C5" s="95">
        <v>52.92</v>
      </c>
      <c r="E5" s="88" t="s">
        <v>2</v>
      </c>
      <c r="F5" s="89">
        <f>+AVERAGE(data_array)</f>
        <v>53.142721538461537</v>
      </c>
    </row>
    <row r="6" spans="2:6" x14ac:dyDescent="0.3">
      <c r="B6" s="96">
        <v>3</v>
      </c>
      <c r="C6" s="95">
        <v>55.08</v>
      </c>
      <c r="E6" s="88" t="s">
        <v>54</v>
      </c>
      <c r="F6" s="89">
        <f>+_xlfn.STDEV.S(data_array)</f>
        <v>0.63726111973024691</v>
      </c>
    </row>
    <row r="7" spans="2:6" x14ac:dyDescent="0.3">
      <c r="B7" s="96">
        <v>12</v>
      </c>
      <c r="C7" s="95">
        <v>52.911999999999999</v>
      </c>
      <c r="E7" s="88" t="s">
        <v>55</v>
      </c>
      <c r="F7" s="89">
        <f>+MIN(data_array)</f>
        <v>52.420999999999999</v>
      </c>
    </row>
    <row r="8" spans="2:6" x14ac:dyDescent="0.3">
      <c r="B8" s="96">
        <v>15</v>
      </c>
      <c r="C8" s="95">
        <v>57.207000000000001</v>
      </c>
      <c r="E8" s="88" t="s">
        <v>56</v>
      </c>
      <c r="F8" s="89">
        <f>+MAX(data_array)</f>
        <v>57.402999999999999</v>
      </c>
    </row>
    <row r="9" spans="2:6" ht="15" thickBot="1" x14ac:dyDescent="0.35">
      <c r="B9" s="96">
        <v>22</v>
      </c>
      <c r="C9" s="95">
        <v>55.127000000000002</v>
      </c>
      <c r="E9" s="90" t="s">
        <v>57</v>
      </c>
      <c r="F9" s="91">
        <f>+Maximum-Minimum</f>
        <v>4.9819999999999993</v>
      </c>
    </row>
    <row r="10" spans="2:6" x14ac:dyDescent="0.3">
      <c r="B10" s="96">
        <v>40</v>
      </c>
      <c r="C10" s="95">
        <v>55.134</v>
      </c>
    </row>
    <row r="11" spans="2:6" x14ac:dyDescent="0.3">
      <c r="B11" s="96">
        <v>44</v>
      </c>
      <c r="C11" s="95">
        <v>52.668999999999997</v>
      </c>
      <c r="E11" s="3"/>
      <c r="F11" s="3"/>
    </row>
    <row r="12" spans="2:6" ht="15" thickBot="1" x14ac:dyDescent="0.35">
      <c r="B12" s="96">
        <v>46</v>
      </c>
      <c r="C12" s="95">
        <v>57.287999999999997</v>
      </c>
      <c r="E12" s="3"/>
      <c r="F12" s="3"/>
    </row>
    <row r="13" spans="2:6" x14ac:dyDescent="0.3">
      <c r="B13" s="96">
        <v>49</v>
      </c>
      <c r="C13" s="95">
        <v>52.920999999999999</v>
      </c>
      <c r="E13" s="92" t="s">
        <v>59</v>
      </c>
      <c r="F13" s="87">
        <f>SKEW(C5:C329)</f>
        <v>4.2284271480010958</v>
      </c>
    </row>
    <row r="14" spans="2:6" ht="15" thickBot="1" x14ac:dyDescent="0.35">
      <c r="B14" s="96">
        <v>55</v>
      </c>
      <c r="C14" s="95">
        <v>52.82</v>
      </c>
      <c r="E14" s="93" t="s">
        <v>60</v>
      </c>
      <c r="F14" s="91">
        <f>KURT(data_array)</f>
        <v>22.074510446553827</v>
      </c>
    </row>
    <row r="15" spans="2:6" x14ac:dyDescent="0.3">
      <c r="B15" s="96">
        <v>56</v>
      </c>
      <c r="C15" s="95">
        <v>55.037999999999997</v>
      </c>
    </row>
    <row r="16" spans="2:6" x14ac:dyDescent="0.3">
      <c r="B16" s="96">
        <v>68</v>
      </c>
      <c r="C16" s="95">
        <v>52.945999999999998</v>
      </c>
    </row>
    <row r="17" spans="2:3" x14ac:dyDescent="0.3">
      <c r="B17" s="96">
        <v>70</v>
      </c>
      <c r="C17" s="95">
        <v>52.817</v>
      </c>
    </row>
    <row r="18" spans="2:3" x14ac:dyDescent="0.3">
      <c r="B18" s="96">
        <v>73</v>
      </c>
      <c r="C18" s="95">
        <v>55.058</v>
      </c>
    </row>
    <row r="19" spans="2:3" x14ac:dyDescent="0.3">
      <c r="B19" s="96">
        <v>77</v>
      </c>
      <c r="C19" s="95">
        <v>57.191000000000003</v>
      </c>
    </row>
    <row r="20" spans="2:3" x14ac:dyDescent="0.3">
      <c r="B20" s="96">
        <v>84</v>
      </c>
      <c r="C20" s="95">
        <v>55.052999999999997</v>
      </c>
    </row>
    <row r="21" spans="2:3" x14ac:dyDescent="0.3">
      <c r="B21" s="96">
        <v>85</v>
      </c>
      <c r="C21" s="95">
        <v>57.402999999999999</v>
      </c>
    </row>
    <row r="22" spans="2:3" x14ac:dyDescent="0.3">
      <c r="B22" s="96">
        <v>86</v>
      </c>
      <c r="C22" s="95">
        <v>55.061</v>
      </c>
    </row>
    <row r="23" spans="2:3" x14ac:dyDescent="0.3">
      <c r="B23" s="96">
        <v>88</v>
      </c>
      <c r="C23" s="95">
        <v>52.755000000000003</v>
      </c>
    </row>
    <row r="24" spans="2:3" x14ac:dyDescent="0.3">
      <c r="B24" s="96">
        <v>90</v>
      </c>
      <c r="C24" s="95">
        <v>55.03</v>
      </c>
    </row>
    <row r="25" spans="2:3" x14ac:dyDescent="0.3">
      <c r="B25" s="96">
        <v>98</v>
      </c>
      <c r="C25" s="95">
        <v>55.097000000000001</v>
      </c>
    </row>
    <row r="26" spans="2:3" x14ac:dyDescent="0.3">
      <c r="B26" s="96">
        <v>106</v>
      </c>
      <c r="C26" s="95">
        <v>52.942999999999998</v>
      </c>
    </row>
    <row r="27" spans="2:3" x14ac:dyDescent="0.3">
      <c r="B27" s="96">
        <v>122</v>
      </c>
      <c r="C27" s="95">
        <v>53.186</v>
      </c>
    </row>
    <row r="28" spans="2:3" x14ac:dyDescent="0.3">
      <c r="B28" s="96">
        <v>123</v>
      </c>
      <c r="C28" s="95">
        <v>53.03</v>
      </c>
    </row>
    <row r="29" spans="2:3" x14ac:dyDescent="0.3">
      <c r="B29" s="96">
        <v>135</v>
      </c>
      <c r="C29" s="95">
        <v>53.043999999999997</v>
      </c>
    </row>
    <row r="30" spans="2:3" x14ac:dyDescent="0.3">
      <c r="B30" s="96">
        <v>141</v>
      </c>
      <c r="C30" s="95">
        <v>52.939</v>
      </c>
    </row>
    <row r="31" spans="2:3" x14ac:dyDescent="0.3">
      <c r="B31" s="96">
        <v>143</v>
      </c>
      <c r="C31" s="95">
        <v>53.148000000000003</v>
      </c>
    </row>
    <row r="32" spans="2:3" x14ac:dyDescent="0.3">
      <c r="B32" s="96">
        <v>147</v>
      </c>
      <c r="C32" s="95">
        <v>53.448</v>
      </c>
    </row>
    <row r="33" spans="2:3" x14ac:dyDescent="0.3">
      <c r="B33" s="96">
        <v>148</v>
      </c>
      <c r="C33" s="95">
        <v>52.984999999999999</v>
      </c>
    </row>
    <row r="34" spans="2:3" x14ac:dyDescent="0.3">
      <c r="B34" s="96">
        <v>151</v>
      </c>
      <c r="C34" s="95">
        <v>52.707000000000001</v>
      </c>
    </row>
    <row r="35" spans="2:3" x14ac:dyDescent="0.3">
      <c r="B35" s="96">
        <v>152</v>
      </c>
      <c r="C35" s="95">
        <v>52.843000000000004</v>
      </c>
    </row>
    <row r="36" spans="2:3" x14ac:dyDescent="0.3">
      <c r="B36" s="96">
        <v>155</v>
      </c>
      <c r="C36" s="95">
        <v>52.81</v>
      </c>
    </row>
    <row r="37" spans="2:3" x14ac:dyDescent="0.3">
      <c r="B37" s="96">
        <v>161</v>
      </c>
      <c r="C37" s="95">
        <v>53.497999999999998</v>
      </c>
    </row>
    <row r="38" spans="2:3" x14ac:dyDescent="0.3">
      <c r="B38" s="96">
        <v>163</v>
      </c>
      <c r="C38" s="95">
        <v>52.863</v>
      </c>
    </row>
    <row r="39" spans="2:3" x14ac:dyDescent="0.3">
      <c r="B39" s="96">
        <v>170</v>
      </c>
      <c r="C39" s="95">
        <v>53.280999999999999</v>
      </c>
    </row>
    <row r="40" spans="2:3" x14ac:dyDescent="0.3">
      <c r="B40" s="96">
        <v>173</v>
      </c>
      <c r="C40" s="95">
        <v>52.896999999999998</v>
      </c>
    </row>
    <row r="41" spans="2:3" x14ac:dyDescent="0.3">
      <c r="B41" s="96">
        <v>177</v>
      </c>
      <c r="C41" s="95">
        <v>52.732999999999997</v>
      </c>
    </row>
    <row r="42" spans="2:3" x14ac:dyDescent="0.3">
      <c r="B42" s="96">
        <v>181</v>
      </c>
      <c r="C42" s="95">
        <v>53.07</v>
      </c>
    </row>
    <row r="43" spans="2:3" x14ac:dyDescent="0.3">
      <c r="B43" s="96">
        <v>182</v>
      </c>
      <c r="C43" s="95">
        <v>52.762</v>
      </c>
    </row>
    <row r="44" spans="2:3" x14ac:dyDescent="0.3">
      <c r="B44" s="96">
        <v>184</v>
      </c>
      <c r="C44" s="95">
        <v>52.905999999999999</v>
      </c>
    </row>
    <row r="45" spans="2:3" x14ac:dyDescent="0.3">
      <c r="B45" s="96">
        <v>188</v>
      </c>
      <c r="C45" s="95">
        <v>53.192</v>
      </c>
    </row>
    <row r="46" spans="2:3" x14ac:dyDescent="0.3">
      <c r="B46" s="96">
        <v>193</v>
      </c>
      <c r="C46" s="95">
        <v>53.113</v>
      </c>
    </row>
    <row r="47" spans="2:3" x14ac:dyDescent="0.3">
      <c r="B47" s="96">
        <v>195</v>
      </c>
      <c r="C47" s="95">
        <v>52.625999999999998</v>
      </c>
    </row>
    <row r="48" spans="2:3" x14ac:dyDescent="0.3">
      <c r="B48" s="96">
        <v>202</v>
      </c>
      <c r="C48" s="95">
        <v>52.947000000000003</v>
      </c>
    </row>
    <row r="49" spans="2:3" x14ac:dyDescent="0.3">
      <c r="B49" s="96">
        <v>205</v>
      </c>
      <c r="C49" s="95">
        <v>52.767000000000003</v>
      </c>
    </row>
    <row r="50" spans="2:3" x14ac:dyDescent="0.3">
      <c r="B50" s="96">
        <v>212</v>
      </c>
      <c r="C50" s="95">
        <v>53.156999999999996</v>
      </c>
    </row>
    <row r="51" spans="2:3" x14ac:dyDescent="0.3">
      <c r="B51" s="96">
        <v>226</v>
      </c>
      <c r="C51" s="95">
        <v>53.387</v>
      </c>
    </row>
    <row r="52" spans="2:3" x14ac:dyDescent="0.3">
      <c r="B52" s="96">
        <v>227</v>
      </c>
      <c r="C52" s="95">
        <v>52.555999999999997</v>
      </c>
    </row>
    <row r="53" spans="2:3" x14ac:dyDescent="0.3">
      <c r="B53" s="96">
        <v>233</v>
      </c>
      <c r="C53" s="95">
        <v>53.417000000000002</v>
      </c>
    </row>
    <row r="54" spans="2:3" x14ac:dyDescent="0.3">
      <c r="B54" s="96">
        <v>237</v>
      </c>
      <c r="C54" s="95">
        <v>53.186</v>
      </c>
    </row>
    <row r="55" spans="2:3" x14ac:dyDescent="0.3">
      <c r="B55" s="96">
        <v>244</v>
      </c>
      <c r="C55" s="95">
        <v>53.064999999999998</v>
      </c>
    </row>
    <row r="56" spans="2:3" x14ac:dyDescent="0.3">
      <c r="B56" s="96">
        <v>245</v>
      </c>
      <c r="C56" s="95">
        <v>53.212000000000003</v>
      </c>
    </row>
    <row r="57" spans="2:3" x14ac:dyDescent="0.3">
      <c r="B57" s="96">
        <v>252</v>
      </c>
      <c r="C57" s="95">
        <v>53.155999999999999</v>
      </c>
    </row>
    <row r="58" spans="2:3" x14ac:dyDescent="0.3">
      <c r="B58" s="96">
        <v>259</v>
      </c>
      <c r="C58" s="95">
        <v>52.706000000000003</v>
      </c>
    </row>
    <row r="59" spans="2:3" x14ac:dyDescent="0.3">
      <c r="B59" s="96">
        <v>262</v>
      </c>
      <c r="C59" s="95">
        <v>53.121000000000002</v>
      </c>
    </row>
    <row r="60" spans="2:3" x14ac:dyDescent="0.3">
      <c r="B60" s="96">
        <v>266</v>
      </c>
      <c r="C60" s="95">
        <v>52.962000000000003</v>
      </c>
    </row>
    <row r="61" spans="2:3" x14ac:dyDescent="0.3">
      <c r="B61" s="96">
        <v>268</v>
      </c>
      <c r="C61" s="95">
        <v>53.433999999999997</v>
      </c>
    </row>
    <row r="62" spans="2:3" x14ac:dyDescent="0.3">
      <c r="B62" s="96">
        <v>271</v>
      </c>
      <c r="C62" s="95">
        <v>53.393999999999998</v>
      </c>
    </row>
    <row r="63" spans="2:3" x14ac:dyDescent="0.3">
      <c r="B63" s="96">
        <v>272</v>
      </c>
      <c r="C63" s="95">
        <v>52.576999999999998</v>
      </c>
    </row>
    <row r="64" spans="2:3" x14ac:dyDescent="0.3">
      <c r="B64" s="96">
        <v>275</v>
      </c>
      <c r="C64" s="95">
        <v>52.975999999999999</v>
      </c>
    </row>
    <row r="65" spans="2:3" x14ac:dyDescent="0.3">
      <c r="B65" s="96">
        <v>278</v>
      </c>
      <c r="C65" s="95">
        <v>53.329000000000001</v>
      </c>
    </row>
    <row r="66" spans="2:3" x14ac:dyDescent="0.3">
      <c r="B66" s="96">
        <v>280</v>
      </c>
      <c r="C66" s="95">
        <v>53.430999999999997</v>
      </c>
    </row>
    <row r="67" spans="2:3" x14ac:dyDescent="0.3">
      <c r="B67" s="96">
        <v>605</v>
      </c>
      <c r="C67" s="95">
        <v>53.149000000000001</v>
      </c>
    </row>
    <row r="68" spans="2:3" x14ac:dyDescent="0.3">
      <c r="B68" s="96">
        <v>620</v>
      </c>
      <c r="C68" s="95">
        <v>52.99</v>
      </c>
    </row>
    <row r="69" spans="2:3" x14ac:dyDescent="0.3">
      <c r="B69" s="96">
        <v>621</v>
      </c>
      <c r="C69" s="95">
        <v>53.112000000000002</v>
      </c>
    </row>
    <row r="70" spans="2:3" x14ac:dyDescent="0.3">
      <c r="B70" s="96">
        <v>623</v>
      </c>
      <c r="C70" s="95">
        <v>52.776000000000003</v>
      </c>
    </row>
    <row r="71" spans="2:3" x14ac:dyDescent="0.3">
      <c r="B71" s="96">
        <v>627</v>
      </c>
      <c r="C71" s="95">
        <v>52.722999999999999</v>
      </c>
    </row>
    <row r="72" spans="2:3" x14ac:dyDescent="0.3">
      <c r="B72" s="96">
        <v>637</v>
      </c>
      <c r="C72" s="95">
        <v>53.027000000000001</v>
      </c>
    </row>
    <row r="73" spans="2:3" x14ac:dyDescent="0.3">
      <c r="B73" s="96">
        <v>642</v>
      </c>
      <c r="C73" s="95">
        <v>52.933</v>
      </c>
    </row>
    <row r="74" spans="2:3" x14ac:dyDescent="0.3">
      <c r="B74" s="96">
        <v>646</v>
      </c>
      <c r="C74" s="95">
        <v>53.356000000000002</v>
      </c>
    </row>
    <row r="75" spans="2:3" x14ac:dyDescent="0.3">
      <c r="B75" s="96">
        <v>653</v>
      </c>
      <c r="C75" s="95">
        <v>53.360999999999997</v>
      </c>
    </row>
    <row r="76" spans="2:3" x14ac:dyDescent="0.3">
      <c r="B76" s="96">
        <v>655</v>
      </c>
      <c r="C76" s="95">
        <v>52.993000000000002</v>
      </c>
    </row>
    <row r="77" spans="2:3" x14ac:dyDescent="0.3">
      <c r="B77" s="96">
        <v>658</v>
      </c>
      <c r="C77" s="95">
        <v>52.844999999999999</v>
      </c>
    </row>
    <row r="78" spans="2:3" x14ac:dyDescent="0.3">
      <c r="B78" s="96">
        <v>660</v>
      </c>
      <c r="C78" s="95">
        <v>52.86</v>
      </c>
    </row>
    <row r="79" spans="2:3" x14ac:dyDescent="0.3">
      <c r="B79" s="96">
        <v>663</v>
      </c>
      <c r="C79" s="95">
        <v>53.32</v>
      </c>
    </row>
    <row r="80" spans="2:3" x14ac:dyDescent="0.3">
      <c r="B80" s="96">
        <v>665</v>
      </c>
      <c r="C80" s="95">
        <v>53.12</v>
      </c>
    </row>
    <row r="81" spans="2:3" x14ac:dyDescent="0.3">
      <c r="B81" s="96">
        <v>666</v>
      </c>
      <c r="C81" s="95">
        <v>52.921999999999997</v>
      </c>
    </row>
    <row r="82" spans="2:3" x14ac:dyDescent="0.3">
      <c r="B82" s="96">
        <v>667</v>
      </c>
      <c r="C82" s="95">
        <v>53.168999999999997</v>
      </c>
    </row>
    <row r="83" spans="2:3" x14ac:dyDescent="0.3">
      <c r="B83" s="96">
        <v>673</v>
      </c>
      <c r="C83" s="95">
        <v>53.091000000000001</v>
      </c>
    </row>
    <row r="84" spans="2:3" x14ac:dyDescent="0.3">
      <c r="B84" s="96">
        <v>678</v>
      </c>
      <c r="C84" s="95">
        <v>53.012999999999998</v>
      </c>
    </row>
    <row r="85" spans="2:3" x14ac:dyDescent="0.3">
      <c r="B85" s="96">
        <v>683</v>
      </c>
      <c r="C85" s="95">
        <v>53.002000000000002</v>
      </c>
    </row>
    <row r="86" spans="2:3" x14ac:dyDescent="0.3">
      <c r="B86" s="96">
        <v>691</v>
      </c>
      <c r="C86" s="95">
        <v>53.405999999999999</v>
      </c>
    </row>
    <row r="87" spans="2:3" x14ac:dyDescent="0.3">
      <c r="B87" s="96">
        <v>692</v>
      </c>
      <c r="C87" s="95">
        <v>53.18</v>
      </c>
    </row>
    <row r="88" spans="2:3" x14ac:dyDescent="0.3">
      <c r="B88" s="96">
        <v>698</v>
      </c>
      <c r="C88" s="95">
        <v>52.805</v>
      </c>
    </row>
    <row r="89" spans="2:3" x14ac:dyDescent="0.3">
      <c r="B89" s="96">
        <v>708</v>
      </c>
      <c r="C89" s="95">
        <v>53.335999999999999</v>
      </c>
    </row>
    <row r="90" spans="2:3" x14ac:dyDescent="0.3">
      <c r="B90" s="96">
        <v>723</v>
      </c>
      <c r="C90" s="95">
        <v>52.923999999999999</v>
      </c>
    </row>
    <row r="91" spans="2:3" x14ac:dyDescent="0.3">
      <c r="B91" s="96">
        <v>727</v>
      </c>
      <c r="C91" s="95">
        <v>53.387</v>
      </c>
    </row>
    <row r="92" spans="2:3" x14ac:dyDescent="0.3">
      <c r="B92" s="96">
        <v>728</v>
      </c>
      <c r="C92" s="95">
        <v>52.807000000000002</v>
      </c>
    </row>
    <row r="93" spans="2:3" x14ac:dyDescent="0.3">
      <c r="B93" s="96">
        <v>729</v>
      </c>
      <c r="C93" s="95">
        <v>52.854999999999997</v>
      </c>
    </row>
    <row r="94" spans="2:3" x14ac:dyDescent="0.3">
      <c r="B94" s="96">
        <v>734</v>
      </c>
      <c r="C94" s="95">
        <v>53.149000000000001</v>
      </c>
    </row>
    <row r="95" spans="2:3" x14ac:dyDescent="0.3">
      <c r="B95" s="96">
        <v>736</v>
      </c>
      <c r="C95" s="95">
        <v>52.783000000000001</v>
      </c>
    </row>
    <row r="96" spans="2:3" x14ac:dyDescent="0.3">
      <c r="B96" s="96">
        <v>737</v>
      </c>
      <c r="C96" s="95">
        <v>52.895000000000003</v>
      </c>
    </row>
    <row r="97" spans="2:3" x14ac:dyDescent="0.3">
      <c r="B97" s="96">
        <v>738</v>
      </c>
      <c r="C97" s="95">
        <v>52.604999999999997</v>
      </c>
    </row>
    <row r="98" spans="2:3" x14ac:dyDescent="0.3">
      <c r="B98" s="96">
        <v>746</v>
      </c>
      <c r="C98" s="95">
        <v>52.915999999999997</v>
      </c>
    </row>
    <row r="99" spans="2:3" x14ac:dyDescent="0.3">
      <c r="B99" s="96">
        <v>749</v>
      </c>
      <c r="C99" s="95">
        <v>52.908000000000001</v>
      </c>
    </row>
    <row r="100" spans="2:3" x14ac:dyDescent="0.3">
      <c r="B100" s="96">
        <v>756</v>
      </c>
      <c r="C100" s="95">
        <v>53.003999999999998</v>
      </c>
    </row>
    <row r="101" spans="2:3" x14ac:dyDescent="0.3">
      <c r="B101" s="96">
        <v>761</v>
      </c>
      <c r="C101" s="95">
        <v>52.914000000000001</v>
      </c>
    </row>
    <row r="102" spans="2:3" x14ac:dyDescent="0.3">
      <c r="B102" s="96">
        <v>765</v>
      </c>
      <c r="C102" s="95">
        <v>53.017000000000003</v>
      </c>
    </row>
    <row r="103" spans="2:3" x14ac:dyDescent="0.3">
      <c r="B103" s="96">
        <v>769</v>
      </c>
      <c r="C103" s="95">
        <v>53.128999999999998</v>
      </c>
    </row>
    <row r="104" spans="2:3" x14ac:dyDescent="0.3">
      <c r="B104" s="96">
        <v>773</v>
      </c>
      <c r="C104" s="95">
        <v>52.673999999999999</v>
      </c>
    </row>
    <row r="105" spans="2:3" x14ac:dyDescent="0.3">
      <c r="B105" s="96">
        <v>962</v>
      </c>
      <c r="C105" s="95">
        <v>52.868000000000002</v>
      </c>
    </row>
    <row r="106" spans="2:3" x14ac:dyDescent="0.3">
      <c r="B106" s="96">
        <v>966</v>
      </c>
      <c r="C106" s="95">
        <v>52.972000000000001</v>
      </c>
    </row>
    <row r="107" spans="2:3" x14ac:dyDescent="0.3">
      <c r="B107" s="96">
        <v>970</v>
      </c>
      <c r="C107" s="95">
        <v>53.366</v>
      </c>
    </row>
    <row r="108" spans="2:3" x14ac:dyDescent="0.3">
      <c r="B108" s="96">
        <v>977</v>
      </c>
      <c r="C108" s="95">
        <v>53.207999999999998</v>
      </c>
    </row>
    <row r="109" spans="2:3" x14ac:dyDescent="0.3">
      <c r="B109" s="96">
        <v>980</v>
      </c>
      <c r="C109" s="95">
        <v>52.622</v>
      </c>
    </row>
    <row r="110" spans="2:3" x14ac:dyDescent="0.3">
      <c r="B110" s="96">
        <v>981</v>
      </c>
      <c r="C110" s="95">
        <v>52.622999999999998</v>
      </c>
    </row>
    <row r="111" spans="2:3" x14ac:dyDescent="0.3">
      <c r="B111" s="96">
        <v>989</v>
      </c>
      <c r="C111" s="95">
        <v>52.488999999999997</v>
      </c>
    </row>
    <row r="112" spans="2:3" x14ac:dyDescent="0.3">
      <c r="B112" s="96">
        <v>996</v>
      </c>
      <c r="C112" s="95">
        <v>52.951999999999998</v>
      </c>
    </row>
    <row r="113" spans="2:3" x14ac:dyDescent="0.3">
      <c r="B113" s="96">
        <v>1000</v>
      </c>
      <c r="C113" s="95">
        <v>53.372999999999998</v>
      </c>
    </row>
    <row r="114" spans="2:3" x14ac:dyDescent="0.3">
      <c r="B114" s="96">
        <v>1006</v>
      </c>
      <c r="C114" s="95">
        <v>53.564</v>
      </c>
    </row>
    <row r="115" spans="2:3" x14ac:dyDescent="0.3">
      <c r="B115" s="96">
        <v>1007</v>
      </c>
      <c r="C115" s="95">
        <v>53.220999999999997</v>
      </c>
    </row>
    <row r="116" spans="2:3" x14ac:dyDescent="0.3">
      <c r="B116" s="96">
        <v>1010</v>
      </c>
      <c r="C116" s="95">
        <v>53.215000000000003</v>
      </c>
    </row>
    <row r="117" spans="2:3" x14ac:dyDescent="0.3">
      <c r="B117" s="96">
        <v>1014</v>
      </c>
      <c r="C117" s="95">
        <v>52.895000000000003</v>
      </c>
    </row>
    <row r="118" spans="2:3" x14ac:dyDescent="0.3">
      <c r="B118" s="96">
        <v>1021</v>
      </c>
      <c r="C118" s="95">
        <v>52.834000000000003</v>
      </c>
    </row>
    <row r="119" spans="2:3" x14ac:dyDescent="0.3">
      <c r="B119" s="96">
        <v>1028</v>
      </c>
      <c r="C119" s="95">
        <v>53.231999999999999</v>
      </c>
    </row>
    <row r="120" spans="2:3" x14ac:dyDescent="0.3">
      <c r="B120" s="96">
        <v>1029</v>
      </c>
      <c r="C120" s="95">
        <v>52.94</v>
      </c>
    </row>
    <row r="121" spans="2:3" x14ac:dyDescent="0.3">
      <c r="B121" s="96">
        <v>1042</v>
      </c>
      <c r="C121" s="95">
        <v>53.000999999999998</v>
      </c>
    </row>
    <row r="122" spans="2:3" x14ac:dyDescent="0.3">
      <c r="B122" s="96">
        <v>1046</v>
      </c>
      <c r="C122" s="95">
        <v>52.85</v>
      </c>
    </row>
    <row r="123" spans="2:3" x14ac:dyDescent="0.3">
      <c r="B123" s="96">
        <v>1060</v>
      </c>
      <c r="C123" s="95">
        <v>52.927999999999997</v>
      </c>
    </row>
    <row r="124" spans="2:3" x14ac:dyDescent="0.3">
      <c r="B124" s="96">
        <v>1063</v>
      </c>
      <c r="C124" s="95">
        <v>52.87</v>
      </c>
    </row>
    <row r="125" spans="2:3" x14ac:dyDescent="0.3">
      <c r="B125" s="96">
        <v>1066</v>
      </c>
      <c r="C125" s="95">
        <v>53.32</v>
      </c>
    </row>
    <row r="126" spans="2:3" x14ac:dyDescent="0.3">
      <c r="B126" s="96">
        <v>1068</v>
      </c>
      <c r="C126" s="95">
        <v>53.048000000000002</v>
      </c>
    </row>
    <row r="127" spans="2:3" x14ac:dyDescent="0.3">
      <c r="B127" s="96">
        <v>1070</v>
      </c>
      <c r="C127" s="95">
        <v>54.198</v>
      </c>
    </row>
    <row r="128" spans="2:3" x14ac:dyDescent="0.3">
      <c r="B128" s="96">
        <v>1076</v>
      </c>
      <c r="C128" s="95">
        <v>53.2</v>
      </c>
    </row>
    <row r="129" spans="2:3" x14ac:dyDescent="0.3">
      <c r="B129" s="96">
        <v>1077</v>
      </c>
      <c r="C129" s="95">
        <v>52.76</v>
      </c>
    </row>
    <row r="130" spans="2:3" x14ac:dyDescent="0.3">
      <c r="B130" s="96">
        <v>1080</v>
      </c>
      <c r="C130" s="95">
        <v>53.341999999999999</v>
      </c>
    </row>
    <row r="131" spans="2:3" x14ac:dyDescent="0.3">
      <c r="B131" s="96">
        <v>1085</v>
      </c>
      <c r="C131" s="95">
        <v>52.588000000000001</v>
      </c>
    </row>
    <row r="132" spans="2:3" x14ac:dyDescent="0.3">
      <c r="B132" s="96">
        <v>1087</v>
      </c>
      <c r="C132" s="95">
        <v>52.860999999999997</v>
      </c>
    </row>
    <row r="133" spans="2:3" x14ac:dyDescent="0.3">
      <c r="B133" s="96">
        <v>1089</v>
      </c>
      <c r="C133" s="95">
        <v>53.167000000000002</v>
      </c>
    </row>
    <row r="134" spans="2:3" x14ac:dyDescent="0.3">
      <c r="B134" s="96">
        <v>1090</v>
      </c>
      <c r="C134" s="95">
        <v>53.011000000000003</v>
      </c>
    </row>
    <row r="135" spans="2:3" x14ac:dyDescent="0.3">
      <c r="B135" s="96">
        <v>1492</v>
      </c>
      <c r="C135" s="95">
        <v>52.734000000000002</v>
      </c>
    </row>
    <row r="136" spans="2:3" x14ac:dyDescent="0.3">
      <c r="B136" s="96">
        <v>1493</v>
      </c>
      <c r="C136" s="95">
        <v>52.987000000000002</v>
      </c>
    </row>
    <row r="137" spans="2:3" x14ac:dyDescent="0.3">
      <c r="B137" s="96">
        <v>1494</v>
      </c>
      <c r="C137" s="95">
        <v>53.142000000000003</v>
      </c>
    </row>
    <row r="138" spans="2:3" x14ac:dyDescent="0.3">
      <c r="B138" s="96">
        <v>1496</v>
      </c>
      <c r="C138" s="95">
        <v>53.396999999999998</v>
      </c>
    </row>
    <row r="139" spans="2:3" x14ac:dyDescent="0.3">
      <c r="B139" s="96">
        <v>1499</v>
      </c>
      <c r="C139" s="95">
        <v>52.889000000000003</v>
      </c>
    </row>
    <row r="140" spans="2:3" x14ac:dyDescent="0.3">
      <c r="B140" s="96">
        <v>1500</v>
      </c>
      <c r="C140" s="95">
        <v>52.817</v>
      </c>
    </row>
    <row r="141" spans="2:3" x14ac:dyDescent="0.3">
      <c r="B141" s="96">
        <v>1504</v>
      </c>
      <c r="C141" s="95">
        <v>52.929000000000002</v>
      </c>
    </row>
    <row r="142" spans="2:3" x14ac:dyDescent="0.3">
      <c r="B142" s="96">
        <v>1508</v>
      </c>
      <c r="C142" s="95">
        <v>53.29</v>
      </c>
    </row>
    <row r="143" spans="2:3" x14ac:dyDescent="0.3">
      <c r="B143" s="96">
        <v>1517</v>
      </c>
      <c r="C143" s="95">
        <v>53.283000000000001</v>
      </c>
    </row>
    <row r="144" spans="2:3" x14ac:dyDescent="0.3">
      <c r="B144" s="96">
        <v>1524</v>
      </c>
      <c r="C144" s="95">
        <v>53.540999999999997</v>
      </c>
    </row>
    <row r="145" spans="2:3" x14ac:dyDescent="0.3">
      <c r="B145" s="96">
        <v>1526</v>
      </c>
      <c r="C145" s="95">
        <v>52.97</v>
      </c>
    </row>
    <row r="146" spans="2:3" x14ac:dyDescent="0.3">
      <c r="B146" s="96">
        <v>1530</v>
      </c>
      <c r="C146" s="95">
        <v>52.512</v>
      </c>
    </row>
    <row r="147" spans="2:3" x14ac:dyDescent="0.3">
      <c r="B147" s="96">
        <v>1540</v>
      </c>
      <c r="C147" s="95">
        <v>52.62</v>
      </c>
    </row>
    <row r="148" spans="2:3" x14ac:dyDescent="0.3">
      <c r="B148" s="96">
        <v>1554</v>
      </c>
      <c r="C148" s="95">
        <v>53.5</v>
      </c>
    </row>
    <row r="149" spans="2:3" x14ac:dyDescent="0.3">
      <c r="B149" s="96">
        <v>1556</v>
      </c>
      <c r="C149" s="95">
        <v>52.784999999999997</v>
      </c>
    </row>
    <row r="150" spans="2:3" x14ac:dyDescent="0.3">
      <c r="B150" s="96">
        <v>1561</v>
      </c>
      <c r="C150" s="95">
        <v>53.226999999999997</v>
      </c>
    </row>
    <row r="151" spans="2:3" x14ac:dyDescent="0.3">
      <c r="B151" s="96">
        <v>1569</v>
      </c>
      <c r="C151" s="95">
        <v>52.905000000000001</v>
      </c>
    </row>
    <row r="152" spans="2:3" x14ac:dyDescent="0.3">
      <c r="B152" s="96">
        <v>1573</v>
      </c>
      <c r="C152" s="95">
        <v>52.85</v>
      </c>
    </row>
    <row r="153" spans="2:3" x14ac:dyDescent="0.3">
      <c r="B153" s="96">
        <v>1576</v>
      </c>
      <c r="C153" s="95">
        <v>53.304000000000002</v>
      </c>
    </row>
    <row r="154" spans="2:3" x14ac:dyDescent="0.3">
      <c r="B154" s="96">
        <v>1579</v>
      </c>
      <c r="C154" s="95">
        <v>52.932000000000002</v>
      </c>
    </row>
    <row r="155" spans="2:3" x14ac:dyDescent="0.3">
      <c r="B155" s="96">
        <v>1583</v>
      </c>
      <c r="C155" s="95">
        <v>53.177</v>
      </c>
    </row>
    <row r="156" spans="2:3" x14ac:dyDescent="0.3">
      <c r="B156" s="96">
        <v>1588</v>
      </c>
      <c r="C156" s="95">
        <v>53.232999999999997</v>
      </c>
    </row>
    <row r="157" spans="2:3" x14ac:dyDescent="0.3">
      <c r="B157" s="96">
        <v>1589</v>
      </c>
      <c r="C157" s="95">
        <v>52.77</v>
      </c>
    </row>
    <row r="158" spans="2:3" x14ac:dyDescent="0.3">
      <c r="B158" s="96">
        <v>1592</v>
      </c>
      <c r="C158" s="95">
        <v>53.058</v>
      </c>
    </row>
    <row r="159" spans="2:3" x14ac:dyDescent="0.3">
      <c r="B159" s="96">
        <v>1599</v>
      </c>
      <c r="C159" s="95">
        <v>52.728000000000002</v>
      </c>
    </row>
    <row r="160" spans="2:3" x14ac:dyDescent="0.3">
      <c r="B160" s="96">
        <v>1600</v>
      </c>
      <c r="C160" s="95">
        <v>52.627000000000002</v>
      </c>
    </row>
    <row r="161" spans="2:3" x14ac:dyDescent="0.3">
      <c r="B161" s="96">
        <v>1601</v>
      </c>
      <c r="C161" s="95">
        <v>53.28</v>
      </c>
    </row>
    <row r="162" spans="2:3" x14ac:dyDescent="0.3">
      <c r="B162" s="96">
        <v>1603</v>
      </c>
      <c r="C162" s="95">
        <v>53.012999999999998</v>
      </c>
    </row>
    <row r="163" spans="2:3" x14ac:dyDescent="0.3">
      <c r="B163" s="96">
        <v>1617</v>
      </c>
      <c r="C163" s="95">
        <v>53.365000000000002</v>
      </c>
    </row>
    <row r="164" spans="2:3" x14ac:dyDescent="0.3">
      <c r="B164" s="96">
        <v>1626</v>
      </c>
      <c r="C164" s="95">
        <v>53.277999999999999</v>
      </c>
    </row>
    <row r="165" spans="2:3" x14ac:dyDescent="0.3">
      <c r="B165" s="96">
        <v>1629</v>
      </c>
      <c r="C165" s="95">
        <v>52.576999999999998</v>
      </c>
    </row>
    <row r="166" spans="2:3" x14ac:dyDescent="0.3">
      <c r="B166" s="96">
        <v>1638</v>
      </c>
      <c r="C166" s="95">
        <v>52.828000000000003</v>
      </c>
    </row>
    <row r="167" spans="2:3" x14ac:dyDescent="0.3">
      <c r="B167" s="96">
        <v>1639</v>
      </c>
      <c r="C167" s="95">
        <v>52.969000000000001</v>
      </c>
    </row>
    <row r="168" spans="2:3" x14ac:dyDescent="0.3">
      <c r="B168" s="96">
        <v>1643</v>
      </c>
      <c r="C168" s="95">
        <v>53.253999999999998</v>
      </c>
    </row>
    <row r="169" spans="2:3" x14ac:dyDescent="0.3">
      <c r="B169" s="96">
        <v>1645</v>
      </c>
      <c r="C169" s="95">
        <v>53.024999999999999</v>
      </c>
    </row>
    <row r="170" spans="2:3" x14ac:dyDescent="0.3">
      <c r="B170" s="96">
        <v>1649</v>
      </c>
      <c r="C170" s="95">
        <v>53.058999999999997</v>
      </c>
    </row>
    <row r="171" spans="2:3" x14ac:dyDescent="0.3">
      <c r="B171" s="96">
        <v>1654</v>
      </c>
      <c r="C171" s="95">
        <v>53.293999999999997</v>
      </c>
    </row>
    <row r="172" spans="2:3" x14ac:dyDescent="0.3">
      <c r="B172" s="96">
        <v>1658</v>
      </c>
      <c r="C172" s="95">
        <v>52.816000000000003</v>
      </c>
    </row>
    <row r="173" spans="2:3" x14ac:dyDescent="0.3">
      <c r="B173" s="96">
        <v>1672</v>
      </c>
      <c r="C173" s="95">
        <v>53.021000000000001</v>
      </c>
    </row>
    <row r="174" spans="2:3" x14ac:dyDescent="0.3">
      <c r="B174" s="96">
        <v>1674</v>
      </c>
      <c r="C174" s="95">
        <v>52.78</v>
      </c>
    </row>
    <row r="175" spans="2:3" x14ac:dyDescent="0.3">
      <c r="B175" s="96">
        <v>1677</v>
      </c>
      <c r="C175" s="95">
        <v>53.442</v>
      </c>
    </row>
    <row r="176" spans="2:3" x14ac:dyDescent="0.3">
      <c r="B176" s="96">
        <v>1683</v>
      </c>
      <c r="C176" s="95">
        <v>53.216000000000001</v>
      </c>
    </row>
    <row r="177" spans="2:3" x14ac:dyDescent="0.3">
      <c r="B177" s="96">
        <v>1697</v>
      </c>
      <c r="C177" s="95">
        <v>52.865000000000002</v>
      </c>
    </row>
    <row r="178" spans="2:3" x14ac:dyDescent="0.3">
      <c r="B178" s="96">
        <v>1700</v>
      </c>
      <c r="C178" s="95">
        <v>53.274000000000001</v>
      </c>
    </row>
    <row r="179" spans="2:3" x14ac:dyDescent="0.3">
      <c r="B179" s="96">
        <v>1703</v>
      </c>
      <c r="C179" s="95">
        <v>52.820999999999998</v>
      </c>
    </row>
    <row r="180" spans="2:3" x14ac:dyDescent="0.3">
      <c r="B180" s="96">
        <v>1704</v>
      </c>
      <c r="C180" s="95">
        <v>52.89</v>
      </c>
    </row>
    <row r="181" spans="2:3" x14ac:dyDescent="0.3">
      <c r="B181" s="96">
        <v>1707</v>
      </c>
      <c r="C181" s="95">
        <v>53.037999999999997</v>
      </c>
    </row>
    <row r="182" spans="2:3" x14ac:dyDescent="0.3">
      <c r="B182" s="96">
        <v>1708</v>
      </c>
      <c r="C182" s="95">
        <v>53.143999999999998</v>
      </c>
    </row>
    <row r="183" spans="2:3" x14ac:dyDescent="0.3">
      <c r="B183" s="96">
        <v>1710</v>
      </c>
      <c r="C183" s="95">
        <v>53.2</v>
      </c>
    </row>
    <row r="184" spans="2:3" x14ac:dyDescent="0.3">
      <c r="B184" s="96">
        <v>1712</v>
      </c>
      <c r="C184" s="95">
        <v>52.616999999999997</v>
      </c>
    </row>
    <row r="185" spans="2:3" x14ac:dyDescent="0.3">
      <c r="B185" s="96">
        <v>1714</v>
      </c>
      <c r="C185" s="95">
        <v>53.011000000000003</v>
      </c>
    </row>
    <row r="186" spans="2:3" x14ac:dyDescent="0.3">
      <c r="B186" s="96">
        <v>1719</v>
      </c>
      <c r="C186" s="95">
        <v>53.183</v>
      </c>
    </row>
    <row r="187" spans="2:3" x14ac:dyDescent="0.3">
      <c r="B187" s="96">
        <v>1723</v>
      </c>
      <c r="C187" s="95">
        <v>52.728999999999999</v>
      </c>
    </row>
    <row r="188" spans="2:3" x14ac:dyDescent="0.3">
      <c r="B188" s="96">
        <v>1724</v>
      </c>
      <c r="C188" s="95">
        <v>53.252000000000002</v>
      </c>
    </row>
    <row r="189" spans="2:3" x14ac:dyDescent="0.3">
      <c r="B189" s="96">
        <v>1725</v>
      </c>
      <c r="C189" s="95">
        <v>52.939</v>
      </c>
    </row>
    <row r="190" spans="2:3" x14ac:dyDescent="0.3">
      <c r="B190" s="96">
        <v>1734</v>
      </c>
      <c r="C190" s="95">
        <v>52.960999999999999</v>
      </c>
    </row>
    <row r="191" spans="2:3" x14ac:dyDescent="0.3">
      <c r="B191" s="96">
        <v>1737</v>
      </c>
      <c r="C191" s="95">
        <v>53.015000000000001</v>
      </c>
    </row>
    <row r="192" spans="2:3" x14ac:dyDescent="0.3">
      <c r="B192" s="96">
        <v>1746</v>
      </c>
      <c r="C192" s="95">
        <v>53.134</v>
      </c>
    </row>
    <row r="193" spans="2:3" x14ac:dyDescent="0.3">
      <c r="B193" s="96">
        <v>1747</v>
      </c>
      <c r="C193" s="95">
        <v>53.048000000000002</v>
      </c>
    </row>
    <row r="194" spans="2:3" x14ac:dyDescent="0.3">
      <c r="B194" s="96">
        <v>1752</v>
      </c>
      <c r="C194" s="95">
        <v>52.887999999999998</v>
      </c>
    </row>
    <row r="195" spans="2:3" x14ac:dyDescent="0.3">
      <c r="B195" s="96">
        <v>1761</v>
      </c>
      <c r="C195" s="95">
        <v>53.133000000000003</v>
      </c>
    </row>
    <row r="196" spans="2:3" x14ac:dyDescent="0.3">
      <c r="B196" s="96">
        <v>1768</v>
      </c>
      <c r="C196" s="95">
        <v>52.55</v>
      </c>
    </row>
    <row r="197" spans="2:3" x14ac:dyDescent="0.3">
      <c r="B197" s="96">
        <v>1771</v>
      </c>
      <c r="C197" s="95">
        <v>53.106000000000002</v>
      </c>
    </row>
    <row r="198" spans="2:3" x14ac:dyDescent="0.3">
      <c r="B198" s="96">
        <v>1774</v>
      </c>
      <c r="C198" s="95">
        <v>52.948</v>
      </c>
    </row>
    <row r="199" spans="2:3" x14ac:dyDescent="0.3">
      <c r="B199" s="96">
        <v>1775</v>
      </c>
      <c r="C199" s="95">
        <v>52.899000000000001</v>
      </c>
    </row>
    <row r="200" spans="2:3" x14ac:dyDescent="0.3">
      <c r="B200" s="96">
        <v>1776</v>
      </c>
      <c r="C200" s="95">
        <v>53.231000000000002</v>
      </c>
    </row>
    <row r="201" spans="2:3" x14ac:dyDescent="0.3">
      <c r="B201" s="96">
        <v>1777</v>
      </c>
      <c r="C201" s="95">
        <v>53.182000000000002</v>
      </c>
    </row>
    <row r="202" spans="2:3" x14ac:dyDescent="0.3">
      <c r="B202" s="96">
        <v>1784</v>
      </c>
      <c r="C202" s="95">
        <v>53.384999999999998</v>
      </c>
    </row>
    <row r="203" spans="2:3" x14ac:dyDescent="0.3">
      <c r="B203" s="96">
        <v>1799</v>
      </c>
      <c r="C203" s="95">
        <v>53.1355</v>
      </c>
    </row>
    <row r="204" spans="2:3" x14ac:dyDescent="0.3">
      <c r="B204" s="96">
        <v>1801</v>
      </c>
      <c r="C204" s="95">
        <v>52.923999999999999</v>
      </c>
    </row>
    <row r="205" spans="2:3" x14ac:dyDescent="0.3">
      <c r="B205" s="96">
        <v>1803</v>
      </c>
      <c r="C205" s="95">
        <v>52.813000000000002</v>
      </c>
    </row>
    <row r="206" spans="2:3" x14ac:dyDescent="0.3">
      <c r="B206" s="96">
        <v>1806</v>
      </c>
      <c r="C206" s="95">
        <v>53.014000000000003</v>
      </c>
    </row>
    <row r="207" spans="2:3" x14ac:dyDescent="0.3">
      <c r="B207" s="96">
        <v>1811</v>
      </c>
      <c r="C207" s="95">
        <v>52.993000000000002</v>
      </c>
    </row>
    <row r="208" spans="2:3" x14ac:dyDescent="0.3">
      <c r="B208" s="96">
        <v>1813</v>
      </c>
      <c r="C208" s="95">
        <v>52.957999999999998</v>
      </c>
    </row>
    <row r="209" spans="2:3" x14ac:dyDescent="0.3">
      <c r="B209" s="96">
        <v>1814</v>
      </c>
      <c r="C209" s="95">
        <v>52.975999999999999</v>
      </c>
    </row>
    <row r="210" spans="2:3" x14ac:dyDescent="0.3">
      <c r="B210" s="96">
        <v>1817</v>
      </c>
      <c r="C210" s="95">
        <v>52.554000000000002</v>
      </c>
    </row>
    <row r="211" spans="2:3" x14ac:dyDescent="0.3">
      <c r="B211" s="96">
        <v>1819</v>
      </c>
      <c r="C211" s="95">
        <v>52.838999999999999</v>
      </c>
    </row>
    <row r="212" spans="2:3" x14ac:dyDescent="0.3">
      <c r="B212" s="96">
        <v>1832</v>
      </c>
      <c r="C212" s="95">
        <v>52.420999999999999</v>
      </c>
    </row>
    <row r="213" spans="2:3" x14ac:dyDescent="0.3">
      <c r="B213" s="96">
        <v>1836</v>
      </c>
      <c r="C213" s="95">
        <v>52.651000000000003</v>
      </c>
    </row>
    <row r="214" spans="2:3" x14ac:dyDescent="0.3">
      <c r="B214" s="96">
        <v>1839</v>
      </c>
      <c r="C214" s="95">
        <v>53.164000000000001</v>
      </c>
    </row>
    <row r="215" spans="2:3" x14ac:dyDescent="0.3">
      <c r="B215" s="96">
        <v>1843</v>
      </c>
      <c r="C215" s="95">
        <v>53.113</v>
      </c>
    </row>
    <row r="216" spans="2:3" x14ac:dyDescent="0.3">
      <c r="B216" s="96">
        <v>1853</v>
      </c>
      <c r="C216" s="95">
        <v>53.012999999999998</v>
      </c>
    </row>
    <row r="217" spans="2:3" x14ac:dyDescent="0.3">
      <c r="B217" s="96">
        <v>1856</v>
      </c>
      <c r="C217" s="95">
        <v>53.067999999999998</v>
      </c>
    </row>
    <row r="218" spans="2:3" x14ac:dyDescent="0.3">
      <c r="B218" s="96">
        <v>1863</v>
      </c>
      <c r="C218" s="95">
        <v>53.807000000000002</v>
      </c>
    </row>
    <row r="219" spans="2:3" x14ac:dyDescent="0.3">
      <c r="B219" s="96">
        <v>1866</v>
      </c>
      <c r="C219" s="95">
        <v>52.774000000000001</v>
      </c>
    </row>
    <row r="220" spans="2:3" x14ac:dyDescent="0.3">
      <c r="B220" s="96">
        <v>1868</v>
      </c>
      <c r="C220" s="95">
        <v>52.936</v>
      </c>
    </row>
    <row r="221" spans="2:3" x14ac:dyDescent="0.3">
      <c r="B221" s="96">
        <v>1869</v>
      </c>
      <c r="C221" s="95">
        <v>52.988</v>
      </c>
    </row>
    <row r="222" spans="2:3" x14ac:dyDescent="0.3">
      <c r="B222" s="96">
        <v>1872</v>
      </c>
      <c r="C222" s="95">
        <v>54.106999999999999</v>
      </c>
    </row>
    <row r="223" spans="2:3" x14ac:dyDescent="0.3">
      <c r="B223" s="96">
        <v>1874</v>
      </c>
      <c r="C223" s="95">
        <v>52.826000000000001</v>
      </c>
    </row>
    <row r="224" spans="2:3" x14ac:dyDescent="0.3">
      <c r="B224" s="96">
        <v>1875</v>
      </c>
      <c r="C224" s="95">
        <v>52.81</v>
      </c>
    </row>
    <row r="225" spans="2:3" x14ac:dyDescent="0.3">
      <c r="B225" s="96">
        <v>1879</v>
      </c>
      <c r="C225" s="95">
        <v>52.887</v>
      </c>
    </row>
    <row r="226" spans="2:3" x14ac:dyDescent="0.3">
      <c r="B226" s="96">
        <v>1880</v>
      </c>
      <c r="C226" s="95">
        <v>53.26</v>
      </c>
    </row>
    <row r="227" spans="2:3" x14ac:dyDescent="0.3">
      <c r="B227" s="96">
        <v>1883</v>
      </c>
      <c r="C227" s="95">
        <v>52.854999999999997</v>
      </c>
    </row>
    <row r="228" spans="2:3" x14ac:dyDescent="0.3">
      <c r="B228" s="96">
        <v>1886</v>
      </c>
      <c r="C228" s="95">
        <v>53.085000000000001</v>
      </c>
    </row>
    <row r="229" spans="2:3" x14ac:dyDescent="0.3">
      <c r="B229" s="96">
        <v>1889</v>
      </c>
      <c r="C229" s="95">
        <v>53.155000000000001</v>
      </c>
    </row>
    <row r="230" spans="2:3" x14ac:dyDescent="0.3">
      <c r="B230" s="96">
        <v>1891</v>
      </c>
      <c r="C230" s="95">
        <v>53.033000000000001</v>
      </c>
    </row>
    <row r="231" spans="2:3" x14ac:dyDescent="0.3">
      <c r="B231" s="96">
        <v>1898</v>
      </c>
      <c r="C231" s="95">
        <v>53.34</v>
      </c>
    </row>
    <row r="232" spans="2:3" x14ac:dyDescent="0.3">
      <c r="B232" s="96">
        <v>1899</v>
      </c>
      <c r="C232" s="95">
        <v>52.902000000000001</v>
      </c>
    </row>
    <row r="233" spans="2:3" x14ac:dyDescent="0.3">
      <c r="B233" s="96">
        <v>1907</v>
      </c>
      <c r="C233" s="95">
        <v>53.066000000000003</v>
      </c>
    </row>
    <row r="234" spans="2:3" x14ac:dyDescent="0.3">
      <c r="B234" s="96">
        <v>1914</v>
      </c>
      <c r="C234" s="95">
        <v>53.396999999999998</v>
      </c>
    </row>
    <row r="235" spans="2:3" x14ac:dyDescent="0.3">
      <c r="B235" s="96">
        <v>1921</v>
      </c>
      <c r="C235" s="95">
        <v>53.262999999999998</v>
      </c>
    </row>
    <row r="236" spans="2:3" x14ac:dyDescent="0.3">
      <c r="B236" s="96">
        <v>1925</v>
      </c>
      <c r="C236" s="95">
        <v>53.305</v>
      </c>
    </row>
    <row r="237" spans="2:3" x14ac:dyDescent="0.3">
      <c r="B237" s="96">
        <v>1929</v>
      </c>
      <c r="C237" s="95">
        <v>52.765999999999998</v>
      </c>
    </row>
    <row r="238" spans="2:3" x14ac:dyDescent="0.3">
      <c r="B238" s="96">
        <v>1940</v>
      </c>
      <c r="C238" s="95">
        <v>53.033000000000001</v>
      </c>
    </row>
    <row r="239" spans="2:3" x14ac:dyDescent="0.3">
      <c r="B239" s="96">
        <v>1942</v>
      </c>
      <c r="C239" s="95">
        <v>53.247</v>
      </c>
    </row>
    <row r="240" spans="2:3" x14ac:dyDescent="0.3">
      <c r="B240" s="96">
        <v>1947</v>
      </c>
      <c r="C240" s="95">
        <v>53.110999999999997</v>
      </c>
    </row>
    <row r="241" spans="2:3" x14ac:dyDescent="0.3">
      <c r="B241" s="96">
        <v>1959</v>
      </c>
      <c r="C241" s="95">
        <v>53.168999999999997</v>
      </c>
    </row>
    <row r="242" spans="2:3" x14ac:dyDescent="0.3">
      <c r="B242" s="96">
        <v>1961</v>
      </c>
      <c r="C242" s="95">
        <v>52.795000000000002</v>
      </c>
    </row>
    <row r="243" spans="2:3" x14ac:dyDescent="0.3">
      <c r="B243" s="96">
        <v>1969</v>
      </c>
      <c r="C243" s="95">
        <v>52.887</v>
      </c>
    </row>
    <row r="244" spans="2:3" x14ac:dyDescent="0.3">
      <c r="B244" s="96">
        <v>1970</v>
      </c>
      <c r="C244" s="95">
        <v>53.088000000000001</v>
      </c>
    </row>
    <row r="245" spans="2:3" x14ac:dyDescent="0.3">
      <c r="B245" s="96">
        <v>1975</v>
      </c>
      <c r="C245" s="95">
        <v>53.191000000000003</v>
      </c>
    </row>
    <row r="246" spans="2:3" x14ac:dyDescent="0.3">
      <c r="B246" s="96">
        <v>1977</v>
      </c>
      <c r="C246" s="95">
        <v>53.064</v>
      </c>
    </row>
    <row r="247" spans="2:3" x14ac:dyDescent="0.3">
      <c r="B247" s="96">
        <v>1981</v>
      </c>
      <c r="C247" s="95">
        <v>53.177</v>
      </c>
    </row>
    <row r="248" spans="2:3" x14ac:dyDescent="0.3">
      <c r="B248" s="96">
        <v>1982</v>
      </c>
      <c r="C248" s="95">
        <v>52.743000000000002</v>
      </c>
    </row>
    <row r="249" spans="2:3" x14ac:dyDescent="0.3">
      <c r="B249" s="96">
        <v>1985</v>
      </c>
      <c r="C249" s="95">
        <v>52.728000000000002</v>
      </c>
    </row>
    <row r="250" spans="2:3" x14ac:dyDescent="0.3">
      <c r="B250" s="96">
        <v>1986</v>
      </c>
      <c r="C250" s="95">
        <v>53.081000000000003</v>
      </c>
    </row>
    <row r="251" spans="2:3" x14ac:dyDescent="0.3">
      <c r="B251" s="96">
        <v>1991</v>
      </c>
      <c r="C251" s="95">
        <v>52.798999999999999</v>
      </c>
    </row>
    <row r="252" spans="2:3" x14ac:dyDescent="0.3">
      <c r="B252" s="96">
        <v>1992</v>
      </c>
      <c r="C252" s="95">
        <v>53.100999999999999</v>
      </c>
    </row>
    <row r="253" spans="2:3" x14ac:dyDescent="0.3">
      <c r="B253" s="96">
        <v>1993</v>
      </c>
      <c r="C253" s="95">
        <v>52.930999999999997</v>
      </c>
    </row>
    <row r="254" spans="2:3" x14ac:dyDescent="0.3">
      <c r="B254" s="96">
        <v>1995</v>
      </c>
      <c r="C254" s="95">
        <v>52.92</v>
      </c>
    </row>
    <row r="255" spans="2:3" x14ac:dyDescent="0.3">
      <c r="B255" s="96">
        <v>1996</v>
      </c>
      <c r="C255" s="95">
        <v>53.198</v>
      </c>
    </row>
    <row r="256" spans="2:3" x14ac:dyDescent="0.3">
      <c r="B256" s="96">
        <v>2008</v>
      </c>
      <c r="C256" s="95">
        <v>53.197000000000003</v>
      </c>
    </row>
    <row r="257" spans="2:3" x14ac:dyDescent="0.3">
      <c r="B257" s="96">
        <v>2033</v>
      </c>
      <c r="C257" s="95">
        <v>53.313000000000002</v>
      </c>
    </row>
    <row r="258" spans="2:3" x14ac:dyDescent="0.3">
      <c r="B258" s="96">
        <v>2038</v>
      </c>
      <c r="C258" s="95">
        <v>52.756</v>
      </c>
    </row>
    <row r="259" spans="2:3" x14ac:dyDescent="0.3">
      <c r="B259" s="96">
        <v>2044</v>
      </c>
      <c r="C259" s="95">
        <v>53.064999999999998</v>
      </c>
    </row>
    <row r="260" spans="2:3" x14ac:dyDescent="0.3">
      <c r="B260" s="96">
        <v>2049</v>
      </c>
      <c r="C260" s="95">
        <v>53.064</v>
      </c>
    </row>
    <row r="261" spans="2:3" x14ac:dyDescent="0.3">
      <c r="B261" s="96">
        <v>2052</v>
      </c>
      <c r="C261" s="95">
        <v>52.944000000000003</v>
      </c>
    </row>
    <row r="262" spans="2:3" x14ac:dyDescent="0.3">
      <c r="B262" s="96">
        <v>2054</v>
      </c>
      <c r="C262" s="95">
        <v>52.923000000000002</v>
      </c>
    </row>
    <row r="263" spans="2:3" x14ac:dyDescent="0.3">
      <c r="B263" s="96">
        <v>2055</v>
      </c>
      <c r="C263" s="95">
        <v>52.576000000000001</v>
      </c>
    </row>
    <row r="264" spans="2:3" x14ac:dyDescent="0.3">
      <c r="B264" s="96">
        <v>2206</v>
      </c>
      <c r="C264" s="95">
        <v>53.006</v>
      </c>
    </row>
    <row r="265" spans="2:3" x14ac:dyDescent="0.3">
      <c r="B265" s="96">
        <v>2213</v>
      </c>
      <c r="C265" s="95">
        <v>52.993000000000002</v>
      </c>
    </row>
    <row r="266" spans="2:3" x14ac:dyDescent="0.3">
      <c r="B266" s="96">
        <v>2214</v>
      </c>
      <c r="C266" s="95">
        <v>52.927</v>
      </c>
    </row>
    <row r="267" spans="2:3" x14ac:dyDescent="0.3">
      <c r="B267" s="96">
        <v>2217</v>
      </c>
      <c r="C267" s="95">
        <v>53.34</v>
      </c>
    </row>
    <row r="268" spans="2:3" x14ac:dyDescent="0.3">
      <c r="B268" s="96">
        <v>2219</v>
      </c>
      <c r="C268" s="95">
        <v>52.561999999999998</v>
      </c>
    </row>
    <row r="269" spans="2:3" x14ac:dyDescent="0.3">
      <c r="B269" s="96">
        <v>2221</v>
      </c>
      <c r="C269" s="95">
        <v>52.847999999999999</v>
      </c>
    </row>
    <row r="270" spans="2:3" x14ac:dyDescent="0.3">
      <c r="B270" s="96">
        <v>2224</v>
      </c>
      <c r="C270" s="95">
        <v>53.273000000000003</v>
      </c>
    </row>
    <row r="271" spans="2:3" x14ac:dyDescent="0.3">
      <c r="B271" s="96">
        <v>2230</v>
      </c>
      <c r="C271" s="95">
        <v>53.14</v>
      </c>
    </row>
    <row r="272" spans="2:3" x14ac:dyDescent="0.3">
      <c r="B272" s="96">
        <v>2232</v>
      </c>
      <c r="C272" s="95">
        <v>52.963999999999999</v>
      </c>
    </row>
    <row r="273" spans="2:3" x14ac:dyDescent="0.3">
      <c r="B273" s="96">
        <v>2234</v>
      </c>
      <c r="C273" s="95">
        <v>53.265000000000001</v>
      </c>
    </row>
    <row r="274" spans="2:3" x14ac:dyDescent="0.3">
      <c r="B274" s="96">
        <v>2237</v>
      </c>
      <c r="C274" s="95">
        <v>52.789000000000001</v>
      </c>
    </row>
    <row r="275" spans="2:3" x14ac:dyDescent="0.3">
      <c r="B275" s="96">
        <v>2244</v>
      </c>
      <c r="C275" s="95">
        <v>52.948</v>
      </c>
    </row>
    <row r="276" spans="2:3" x14ac:dyDescent="0.3">
      <c r="B276" s="96">
        <v>2255</v>
      </c>
      <c r="C276" s="95">
        <v>53.255000000000003</v>
      </c>
    </row>
    <row r="277" spans="2:3" x14ac:dyDescent="0.3">
      <c r="B277" s="96">
        <v>2258</v>
      </c>
      <c r="C277" s="95">
        <v>52.904000000000003</v>
      </c>
    </row>
    <row r="278" spans="2:3" x14ac:dyDescent="0.3">
      <c r="B278" s="96">
        <v>2264</v>
      </c>
      <c r="C278" s="95">
        <v>53.457999999999998</v>
      </c>
    </row>
    <row r="279" spans="2:3" x14ac:dyDescent="0.3">
      <c r="B279" s="96">
        <v>2265</v>
      </c>
      <c r="C279" s="95">
        <v>53.08</v>
      </c>
    </row>
    <row r="280" spans="2:3" x14ac:dyDescent="0.3">
      <c r="B280" s="96">
        <v>2270</v>
      </c>
      <c r="C280" s="95">
        <v>53.177</v>
      </c>
    </row>
    <row r="281" spans="2:3" x14ac:dyDescent="0.3">
      <c r="B281" s="96">
        <v>2277</v>
      </c>
      <c r="C281" s="95">
        <v>52.915999999999997</v>
      </c>
    </row>
    <row r="282" spans="2:3" x14ac:dyDescent="0.3">
      <c r="B282" s="96">
        <v>2284</v>
      </c>
      <c r="C282" s="95">
        <v>53.195</v>
      </c>
    </row>
    <row r="283" spans="2:3" x14ac:dyDescent="0.3">
      <c r="B283" s="96">
        <v>2286</v>
      </c>
      <c r="C283" s="95">
        <v>53.094000000000001</v>
      </c>
    </row>
    <row r="284" spans="2:3" x14ac:dyDescent="0.3">
      <c r="B284" s="96">
        <v>2288</v>
      </c>
      <c r="C284" s="95">
        <v>53.128</v>
      </c>
    </row>
    <row r="285" spans="2:3" x14ac:dyDescent="0.3">
      <c r="B285" s="96">
        <v>2300</v>
      </c>
      <c r="C285" s="95">
        <v>53.154000000000003</v>
      </c>
    </row>
    <row r="286" spans="2:3" x14ac:dyDescent="0.3">
      <c r="B286" s="96">
        <v>2306</v>
      </c>
      <c r="C286" s="95">
        <v>52.988</v>
      </c>
    </row>
    <row r="287" spans="2:3" x14ac:dyDescent="0.3">
      <c r="B287" s="96">
        <v>2308</v>
      </c>
      <c r="C287" s="95">
        <v>52.674999999999997</v>
      </c>
    </row>
    <row r="288" spans="2:3" x14ac:dyDescent="0.3">
      <c r="B288" s="96">
        <v>2309</v>
      </c>
      <c r="C288" s="95">
        <v>52.476999999999997</v>
      </c>
    </row>
    <row r="289" spans="2:3" x14ac:dyDescent="0.3">
      <c r="B289" s="96">
        <v>2311</v>
      </c>
      <c r="C289" s="95">
        <v>52.860999999999997</v>
      </c>
    </row>
    <row r="290" spans="2:3" x14ac:dyDescent="0.3">
      <c r="B290" s="96">
        <v>2312</v>
      </c>
      <c r="C290" s="95">
        <v>53.036999999999999</v>
      </c>
    </row>
    <row r="291" spans="2:3" x14ac:dyDescent="0.3">
      <c r="B291" s="96">
        <v>2317</v>
      </c>
      <c r="C291" s="95">
        <v>53.433</v>
      </c>
    </row>
    <row r="292" spans="2:3" x14ac:dyDescent="0.3">
      <c r="B292" s="96">
        <v>2318</v>
      </c>
      <c r="C292" s="95">
        <v>53.156999999999996</v>
      </c>
    </row>
    <row r="293" spans="2:3" x14ac:dyDescent="0.3">
      <c r="B293" s="96">
        <v>2320</v>
      </c>
      <c r="C293" s="95">
        <v>53.051000000000002</v>
      </c>
    </row>
    <row r="294" spans="2:3" x14ac:dyDescent="0.3">
      <c r="B294" s="96">
        <v>2323</v>
      </c>
      <c r="C294" s="95">
        <v>52.991</v>
      </c>
    </row>
    <row r="295" spans="2:3" x14ac:dyDescent="0.3">
      <c r="B295" s="96">
        <v>2326</v>
      </c>
      <c r="C295" s="95">
        <v>53.078000000000003</v>
      </c>
    </row>
    <row r="296" spans="2:3" x14ac:dyDescent="0.3">
      <c r="B296" s="96">
        <v>2330</v>
      </c>
      <c r="C296" s="95">
        <v>53.084000000000003</v>
      </c>
    </row>
    <row r="297" spans="2:3" x14ac:dyDescent="0.3">
      <c r="B297" s="96">
        <v>2331</v>
      </c>
      <c r="C297" s="95">
        <v>53.192999999999998</v>
      </c>
    </row>
    <row r="298" spans="2:3" x14ac:dyDescent="0.3">
      <c r="B298" s="96">
        <v>2335</v>
      </c>
      <c r="C298" s="95">
        <v>52.915999999999997</v>
      </c>
    </row>
    <row r="299" spans="2:3" x14ac:dyDescent="0.3">
      <c r="B299" s="96">
        <v>2339</v>
      </c>
      <c r="C299" s="95">
        <v>52.945999999999998</v>
      </c>
    </row>
    <row r="300" spans="2:3" x14ac:dyDescent="0.3">
      <c r="B300" s="96">
        <v>2343</v>
      </c>
      <c r="C300" s="95">
        <v>53.082000000000001</v>
      </c>
    </row>
    <row r="301" spans="2:3" x14ac:dyDescent="0.3">
      <c r="B301" s="96">
        <v>2349</v>
      </c>
      <c r="C301" s="95">
        <v>53.024999999999999</v>
      </c>
    </row>
    <row r="302" spans="2:3" x14ac:dyDescent="0.3">
      <c r="B302" s="96">
        <v>2351</v>
      </c>
      <c r="C302" s="95">
        <v>52.966999999999999</v>
      </c>
    </row>
    <row r="303" spans="2:3" x14ac:dyDescent="0.3">
      <c r="B303" s="96">
        <v>2356</v>
      </c>
      <c r="C303" s="95">
        <v>52.963000000000001</v>
      </c>
    </row>
    <row r="304" spans="2:3" x14ac:dyDescent="0.3">
      <c r="B304" s="96">
        <v>2361</v>
      </c>
      <c r="C304" s="95">
        <v>52.991999999999997</v>
      </c>
    </row>
    <row r="305" spans="2:3" x14ac:dyDescent="0.3">
      <c r="B305" s="96">
        <v>2366</v>
      </c>
      <c r="C305" s="95">
        <v>53.064</v>
      </c>
    </row>
    <row r="306" spans="2:3" x14ac:dyDescent="0.3">
      <c r="B306" s="96">
        <v>2385</v>
      </c>
      <c r="C306" s="95">
        <v>53.01</v>
      </c>
    </row>
    <row r="307" spans="2:3" x14ac:dyDescent="0.3">
      <c r="B307" s="96">
        <v>2389</v>
      </c>
      <c r="C307" s="95">
        <v>53.116</v>
      </c>
    </row>
    <row r="308" spans="2:3" x14ac:dyDescent="0.3">
      <c r="B308" s="96">
        <v>2394</v>
      </c>
      <c r="C308" s="95">
        <v>52.933999999999997</v>
      </c>
    </row>
    <row r="309" spans="2:3" x14ac:dyDescent="0.3">
      <c r="B309" s="96">
        <v>2407</v>
      </c>
      <c r="C309" s="95">
        <v>53.213000000000001</v>
      </c>
    </row>
    <row r="310" spans="2:3" x14ac:dyDescent="0.3">
      <c r="B310" s="96">
        <v>2408</v>
      </c>
      <c r="C310" s="95">
        <v>53.100999999999999</v>
      </c>
    </row>
    <row r="311" spans="2:3" x14ac:dyDescent="0.3">
      <c r="B311" s="96">
        <v>2409</v>
      </c>
      <c r="C311" s="95">
        <v>52.844000000000001</v>
      </c>
    </row>
    <row r="312" spans="2:3" x14ac:dyDescent="0.3">
      <c r="B312" s="96">
        <v>2415</v>
      </c>
      <c r="C312" s="95">
        <v>52.500999999999998</v>
      </c>
    </row>
    <row r="313" spans="2:3" x14ac:dyDescent="0.3">
      <c r="B313" s="96">
        <v>2433</v>
      </c>
      <c r="C313" s="95">
        <v>52.636000000000003</v>
      </c>
    </row>
    <row r="314" spans="2:3" x14ac:dyDescent="0.3">
      <c r="B314" s="96">
        <v>2436</v>
      </c>
      <c r="C314" s="95">
        <v>53.238999999999997</v>
      </c>
    </row>
    <row r="315" spans="2:3" x14ac:dyDescent="0.3">
      <c r="B315" s="96">
        <v>2437</v>
      </c>
      <c r="C315" s="95">
        <v>53.018000000000001</v>
      </c>
    </row>
    <row r="316" spans="2:3" x14ac:dyDescent="0.3">
      <c r="B316" s="96">
        <v>2439</v>
      </c>
      <c r="C316" s="95">
        <v>52.674999999999997</v>
      </c>
    </row>
    <row r="317" spans="2:3" x14ac:dyDescent="0.3">
      <c r="B317" s="96">
        <v>2440</v>
      </c>
      <c r="C317" s="95">
        <v>54.061</v>
      </c>
    </row>
    <row r="318" spans="2:3" x14ac:dyDescent="0.3">
      <c r="B318" s="96">
        <v>2450</v>
      </c>
      <c r="C318" s="95">
        <v>52.511000000000003</v>
      </c>
    </row>
    <row r="319" spans="2:3" x14ac:dyDescent="0.3">
      <c r="B319" s="96">
        <v>2452</v>
      </c>
      <c r="C319" s="95">
        <v>53.331000000000003</v>
      </c>
    </row>
    <row r="320" spans="2:3" x14ac:dyDescent="0.3">
      <c r="B320" s="96">
        <v>2461</v>
      </c>
      <c r="C320" s="95">
        <v>53.207999999999998</v>
      </c>
    </row>
    <row r="321" spans="2:3" x14ac:dyDescent="0.3">
      <c r="B321" s="96">
        <v>2462</v>
      </c>
      <c r="C321" s="95">
        <v>52.798999999999999</v>
      </c>
    </row>
    <row r="322" spans="2:3" x14ac:dyDescent="0.3">
      <c r="B322" s="96">
        <v>2463</v>
      </c>
      <c r="C322" s="95">
        <v>52.991999999999997</v>
      </c>
    </row>
    <row r="323" spans="2:3" x14ac:dyDescent="0.3">
      <c r="B323" s="96">
        <v>2468</v>
      </c>
      <c r="C323" s="95">
        <v>53.015999999999998</v>
      </c>
    </row>
    <row r="324" spans="2:3" x14ac:dyDescent="0.3">
      <c r="B324" s="96">
        <v>2469</v>
      </c>
      <c r="C324" s="95">
        <v>52.893000000000001</v>
      </c>
    </row>
    <row r="325" spans="2:3" x14ac:dyDescent="0.3">
      <c r="B325" s="96">
        <v>2474</v>
      </c>
      <c r="C325" s="95">
        <v>55.155000000000001</v>
      </c>
    </row>
    <row r="326" spans="2:3" x14ac:dyDescent="0.3">
      <c r="B326" s="96">
        <v>2484</v>
      </c>
      <c r="C326" s="95">
        <v>52.808</v>
      </c>
    </row>
    <row r="327" spans="2:3" x14ac:dyDescent="0.3">
      <c r="B327" s="96">
        <v>2487</v>
      </c>
      <c r="C327" s="95">
        <v>53.31</v>
      </c>
    </row>
    <row r="328" spans="2:3" x14ac:dyDescent="0.3">
      <c r="B328" s="96">
        <v>2494</v>
      </c>
      <c r="C328" s="95">
        <v>52.929000000000002</v>
      </c>
    </row>
    <row r="329" spans="2:3" ht="15" thickBot="1" x14ac:dyDescent="0.35">
      <c r="B329" s="97">
        <v>2496</v>
      </c>
      <c r="C329" s="98">
        <v>54.216999999999999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CD58D-481E-4864-9900-D9FDB6FFED2D}">
  <dimension ref="A1:L66"/>
  <sheetViews>
    <sheetView showGridLines="0" zoomScaleNormal="100" workbookViewId="0">
      <selection activeCell="J14" sqref="J14"/>
    </sheetView>
  </sheetViews>
  <sheetFormatPr defaultColWidth="8.77734375" defaultRowHeight="14.4" x14ac:dyDescent="0.3"/>
  <cols>
    <col min="1" max="1" width="18.6640625" bestFit="1" customWidth="1"/>
    <col min="2" max="2" width="21.77734375" bestFit="1" customWidth="1"/>
    <col min="3" max="3" width="19.44140625" bestFit="1" customWidth="1"/>
    <col min="5" max="5" width="18.44140625" bestFit="1" customWidth="1"/>
    <col min="8" max="8" width="32.109375" bestFit="1" customWidth="1"/>
    <col min="9" max="9" width="18.44140625" bestFit="1" customWidth="1"/>
    <col min="10" max="10" width="12.44140625" bestFit="1" customWidth="1"/>
    <col min="12" max="12" width="29.44140625" bestFit="1" customWidth="1"/>
    <col min="13" max="13" width="16.77734375" bestFit="1" customWidth="1"/>
  </cols>
  <sheetData>
    <row r="1" spans="1:12" x14ac:dyDescent="0.3">
      <c r="B1" s="6" t="s">
        <v>81</v>
      </c>
      <c r="D1" s="43" t="s">
        <v>82</v>
      </c>
    </row>
    <row r="3" spans="1:12" ht="15" thickBot="1" x14ac:dyDescent="0.35"/>
    <row r="4" spans="1:12" ht="15" thickBot="1" x14ac:dyDescent="0.35">
      <c r="A4" s="81" t="s">
        <v>1</v>
      </c>
      <c r="B4" s="99" t="s">
        <v>61</v>
      </c>
      <c r="C4" s="82" t="s">
        <v>62</v>
      </c>
      <c r="E4" s="86" t="s">
        <v>63</v>
      </c>
      <c r="F4" s="87">
        <f>+COUNT(h_set)</f>
        <v>62</v>
      </c>
      <c r="H4" s="187" t="s">
        <v>178</v>
      </c>
      <c r="I4" s="188"/>
    </row>
    <row r="5" spans="1:12" x14ac:dyDescent="0.3">
      <c r="A5" s="100" t="s">
        <v>7</v>
      </c>
      <c r="B5" s="16">
        <v>2</v>
      </c>
      <c r="C5" s="95">
        <v>52.92</v>
      </c>
      <c r="E5" s="88" t="s">
        <v>2</v>
      </c>
      <c r="F5" s="103">
        <f>AVERAGE(h_set)</f>
        <v>53.585983870967766</v>
      </c>
      <c r="H5" s="189" t="s">
        <v>144</v>
      </c>
      <c r="I5" s="190" t="s">
        <v>145</v>
      </c>
      <c r="K5" t="s">
        <v>153</v>
      </c>
      <c r="L5" t="s">
        <v>155</v>
      </c>
    </row>
    <row r="6" spans="1:12" x14ac:dyDescent="0.3">
      <c r="A6" s="100" t="s">
        <v>7</v>
      </c>
      <c r="B6" s="16">
        <v>3</v>
      </c>
      <c r="C6" s="95">
        <v>55.08</v>
      </c>
      <c r="E6" s="88" t="s">
        <v>3</v>
      </c>
      <c r="F6" s="103">
        <f>_xlfn.STDEV.S(h_set)</f>
        <v>1.238136006352853</v>
      </c>
      <c r="H6" s="189" t="s">
        <v>146</v>
      </c>
      <c r="I6" s="191">
        <v>55.7</v>
      </c>
      <c r="K6" t="s">
        <v>154</v>
      </c>
      <c r="L6" t="s">
        <v>156</v>
      </c>
    </row>
    <row r="7" spans="1:12" x14ac:dyDescent="0.3">
      <c r="A7" s="100" t="s">
        <v>7</v>
      </c>
      <c r="B7" s="16">
        <v>12</v>
      </c>
      <c r="C7" s="95">
        <v>52.911999999999999</v>
      </c>
      <c r="E7" s="88" t="s">
        <v>77</v>
      </c>
      <c r="F7" s="89">
        <f>COUNTIF(C:C,"&gt;55.7")</f>
        <v>4</v>
      </c>
      <c r="H7" s="189"/>
      <c r="I7" s="191"/>
    </row>
    <row r="8" spans="1:12" x14ac:dyDescent="0.3">
      <c r="A8" s="100" t="s">
        <v>7</v>
      </c>
      <c r="B8" s="16">
        <v>15</v>
      </c>
      <c r="C8" s="95">
        <v>57.207000000000001</v>
      </c>
      <c r="H8" s="189" t="s">
        <v>63</v>
      </c>
      <c r="I8" s="191">
        <f>+F4</f>
        <v>62</v>
      </c>
    </row>
    <row r="9" spans="1:12" x14ac:dyDescent="0.3">
      <c r="A9" s="100" t="s">
        <v>7</v>
      </c>
      <c r="B9" s="16">
        <v>22</v>
      </c>
      <c r="C9" s="95">
        <v>55.127000000000002</v>
      </c>
      <c r="H9" s="189" t="s">
        <v>147</v>
      </c>
      <c r="I9" s="191">
        <f>+F5</f>
        <v>53.585983870967766</v>
      </c>
    </row>
    <row r="10" spans="1:12" x14ac:dyDescent="0.3">
      <c r="A10" s="100" t="s">
        <v>7</v>
      </c>
      <c r="B10" s="16">
        <v>40</v>
      </c>
      <c r="C10" s="95">
        <v>55.134</v>
      </c>
      <c r="H10" s="189" t="s">
        <v>148</v>
      </c>
      <c r="I10" s="191">
        <f>+h_stdev</f>
        <v>1.238136006352853</v>
      </c>
    </row>
    <row r="11" spans="1:12" x14ac:dyDescent="0.3">
      <c r="A11" s="100" t="s">
        <v>7</v>
      </c>
      <c r="B11" s="16">
        <v>44</v>
      </c>
      <c r="C11" s="95">
        <v>52.668999999999997</v>
      </c>
      <c r="H11" s="189" t="s">
        <v>149</v>
      </c>
      <c r="I11" s="191">
        <f>+I10/SQRT(I8)</f>
        <v>0.15724343005032101</v>
      </c>
    </row>
    <row r="12" spans="1:12" x14ac:dyDescent="0.3">
      <c r="A12" s="100" t="s">
        <v>7</v>
      </c>
      <c r="B12" s="16">
        <v>46</v>
      </c>
      <c r="C12" s="95">
        <v>57.287999999999997</v>
      </c>
      <c r="H12" s="189" t="s">
        <v>150</v>
      </c>
      <c r="I12" s="191">
        <f>(I9-I6)/I11</f>
        <v>-13.44422548118996</v>
      </c>
    </row>
    <row r="13" spans="1:12" x14ac:dyDescent="0.3">
      <c r="A13" s="100" t="s">
        <v>7</v>
      </c>
      <c r="B13" s="16">
        <v>49</v>
      </c>
      <c r="C13" s="95">
        <v>52.920999999999999</v>
      </c>
      <c r="H13" s="189" t="s">
        <v>151</v>
      </c>
      <c r="I13" s="191">
        <f>I8-1</f>
        <v>61</v>
      </c>
    </row>
    <row r="14" spans="1:12" ht="15" thickBot="1" x14ac:dyDescent="0.35">
      <c r="A14" s="100" t="s">
        <v>7</v>
      </c>
      <c r="B14" s="16">
        <v>55</v>
      </c>
      <c r="C14" s="95">
        <v>52.82</v>
      </c>
      <c r="H14" s="192" t="s">
        <v>152</v>
      </c>
      <c r="I14" s="193">
        <f>IF(I5="One-tailed - greater than",_xlfn.T.DIST.RT(I12,I13),IF(I5="One-tailed - less than",_xlfn.T.DIST(I12,I13,TRUE),_xlfn.T.DIST.2T(ABS(I12),I13)))</f>
        <v>3.3678194075740966E-20</v>
      </c>
    </row>
    <row r="15" spans="1:12" x14ac:dyDescent="0.3">
      <c r="A15" s="100" t="s">
        <v>7</v>
      </c>
      <c r="B15" s="16">
        <v>56</v>
      </c>
      <c r="C15" s="95">
        <v>55.037999999999997</v>
      </c>
    </row>
    <row r="16" spans="1:12" x14ac:dyDescent="0.3">
      <c r="A16" s="100" t="s">
        <v>7</v>
      </c>
      <c r="B16" s="16">
        <v>68</v>
      </c>
      <c r="C16" s="95">
        <v>52.945999999999998</v>
      </c>
    </row>
    <row r="17" spans="1:3" x14ac:dyDescent="0.3">
      <c r="A17" s="100" t="s">
        <v>7</v>
      </c>
      <c r="B17" s="16">
        <v>70</v>
      </c>
      <c r="C17" s="95">
        <v>52.817</v>
      </c>
    </row>
    <row r="18" spans="1:3" x14ac:dyDescent="0.3">
      <c r="A18" s="100" t="s">
        <v>7</v>
      </c>
      <c r="B18" s="16">
        <v>73</v>
      </c>
      <c r="C18" s="95">
        <v>55.058</v>
      </c>
    </row>
    <row r="19" spans="1:3" x14ac:dyDescent="0.3">
      <c r="A19" s="100" t="s">
        <v>7</v>
      </c>
      <c r="B19" s="16">
        <v>77</v>
      </c>
      <c r="C19" s="95">
        <v>57.191000000000003</v>
      </c>
    </row>
    <row r="20" spans="1:3" x14ac:dyDescent="0.3">
      <c r="A20" s="100" t="s">
        <v>7</v>
      </c>
      <c r="B20" s="16">
        <v>84</v>
      </c>
      <c r="C20" s="95">
        <v>55.052999999999997</v>
      </c>
    </row>
    <row r="21" spans="1:3" x14ac:dyDescent="0.3">
      <c r="A21" s="100" t="s">
        <v>7</v>
      </c>
      <c r="B21" s="16">
        <v>85</v>
      </c>
      <c r="C21" s="95">
        <v>57.402999999999999</v>
      </c>
    </row>
    <row r="22" spans="1:3" x14ac:dyDescent="0.3">
      <c r="A22" s="100" t="s">
        <v>7</v>
      </c>
      <c r="B22" s="16">
        <v>86</v>
      </c>
      <c r="C22" s="95">
        <v>55.061</v>
      </c>
    </row>
    <row r="23" spans="1:3" x14ac:dyDescent="0.3">
      <c r="A23" s="100" t="s">
        <v>7</v>
      </c>
      <c r="B23" s="16">
        <v>88</v>
      </c>
      <c r="C23" s="95">
        <v>52.755000000000003</v>
      </c>
    </row>
    <row r="24" spans="1:3" x14ac:dyDescent="0.3">
      <c r="A24" s="100" t="s">
        <v>7</v>
      </c>
      <c r="B24" s="16">
        <v>90</v>
      </c>
      <c r="C24" s="95">
        <v>55.03</v>
      </c>
    </row>
    <row r="25" spans="1:3" x14ac:dyDescent="0.3">
      <c r="A25" s="100" t="s">
        <v>7</v>
      </c>
      <c r="B25" s="16">
        <v>98</v>
      </c>
      <c r="C25" s="95">
        <v>55.097000000000001</v>
      </c>
    </row>
    <row r="26" spans="1:3" x14ac:dyDescent="0.3">
      <c r="A26" s="100" t="s">
        <v>7</v>
      </c>
      <c r="B26" s="16">
        <v>106</v>
      </c>
      <c r="C26" s="95">
        <v>52.942999999999998</v>
      </c>
    </row>
    <row r="27" spans="1:3" x14ac:dyDescent="0.3">
      <c r="A27" s="100" t="s">
        <v>7</v>
      </c>
      <c r="B27" s="16">
        <v>122</v>
      </c>
      <c r="C27" s="95">
        <v>53.186</v>
      </c>
    </row>
    <row r="28" spans="1:3" x14ac:dyDescent="0.3">
      <c r="A28" s="100" t="s">
        <v>7</v>
      </c>
      <c r="B28" s="16">
        <v>123</v>
      </c>
      <c r="C28" s="95">
        <v>53.03</v>
      </c>
    </row>
    <row r="29" spans="1:3" x14ac:dyDescent="0.3">
      <c r="A29" s="100" t="s">
        <v>7</v>
      </c>
      <c r="B29" s="16">
        <v>135</v>
      </c>
      <c r="C29" s="95">
        <v>53.043999999999997</v>
      </c>
    </row>
    <row r="30" spans="1:3" x14ac:dyDescent="0.3">
      <c r="A30" s="100" t="s">
        <v>7</v>
      </c>
      <c r="B30" s="16">
        <v>141</v>
      </c>
      <c r="C30" s="95">
        <v>52.939</v>
      </c>
    </row>
    <row r="31" spans="1:3" x14ac:dyDescent="0.3">
      <c r="A31" s="100" t="s">
        <v>7</v>
      </c>
      <c r="B31" s="16">
        <v>143</v>
      </c>
      <c r="C31" s="95">
        <v>53.148000000000003</v>
      </c>
    </row>
    <row r="32" spans="1:3" x14ac:dyDescent="0.3">
      <c r="A32" s="100" t="s">
        <v>7</v>
      </c>
      <c r="B32" s="16">
        <v>147</v>
      </c>
      <c r="C32" s="95">
        <v>53.448</v>
      </c>
    </row>
    <row r="33" spans="1:3" x14ac:dyDescent="0.3">
      <c r="A33" s="100" t="s">
        <v>7</v>
      </c>
      <c r="B33" s="16">
        <v>148</v>
      </c>
      <c r="C33" s="95">
        <v>52.984999999999999</v>
      </c>
    </row>
    <row r="34" spans="1:3" x14ac:dyDescent="0.3">
      <c r="A34" s="100" t="s">
        <v>7</v>
      </c>
      <c r="B34" s="16">
        <v>151</v>
      </c>
      <c r="C34" s="95">
        <v>52.707000000000001</v>
      </c>
    </row>
    <row r="35" spans="1:3" x14ac:dyDescent="0.3">
      <c r="A35" s="100" t="s">
        <v>7</v>
      </c>
      <c r="B35" s="16">
        <v>152</v>
      </c>
      <c r="C35" s="95">
        <v>52.843000000000004</v>
      </c>
    </row>
    <row r="36" spans="1:3" x14ac:dyDescent="0.3">
      <c r="A36" s="100" t="s">
        <v>7</v>
      </c>
      <c r="B36" s="16">
        <v>155</v>
      </c>
      <c r="C36" s="95">
        <v>52.81</v>
      </c>
    </row>
    <row r="37" spans="1:3" x14ac:dyDescent="0.3">
      <c r="A37" s="100" t="s">
        <v>7</v>
      </c>
      <c r="B37" s="16">
        <v>161</v>
      </c>
      <c r="C37" s="95">
        <v>53.497999999999998</v>
      </c>
    </row>
    <row r="38" spans="1:3" x14ac:dyDescent="0.3">
      <c r="A38" s="100" t="s">
        <v>7</v>
      </c>
      <c r="B38" s="16">
        <v>163</v>
      </c>
      <c r="C38" s="95">
        <v>52.863</v>
      </c>
    </row>
    <row r="39" spans="1:3" x14ac:dyDescent="0.3">
      <c r="A39" s="100" t="s">
        <v>7</v>
      </c>
      <c r="B39" s="16">
        <v>170</v>
      </c>
      <c r="C39" s="95">
        <v>53.280999999999999</v>
      </c>
    </row>
    <row r="40" spans="1:3" x14ac:dyDescent="0.3">
      <c r="A40" s="100" t="s">
        <v>7</v>
      </c>
      <c r="B40" s="16">
        <v>173</v>
      </c>
      <c r="C40" s="95">
        <v>52.896999999999998</v>
      </c>
    </row>
    <row r="41" spans="1:3" x14ac:dyDescent="0.3">
      <c r="A41" s="100" t="s">
        <v>7</v>
      </c>
      <c r="B41" s="16">
        <v>177</v>
      </c>
      <c r="C41" s="95">
        <v>52.732999999999997</v>
      </c>
    </row>
    <row r="42" spans="1:3" x14ac:dyDescent="0.3">
      <c r="A42" s="100" t="s">
        <v>7</v>
      </c>
      <c r="B42" s="16">
        <v>181</v>
      </c>
      <c r="C42" s="95">
        <v>53.07</v>
      </c>
    </row>
    <row r="43" spans="1:3" x14ac:dyDescent="0.3">
      <c r="A43" s="100" t="s">
        <v>7</v>
      </c>
      <c r="B43" s="16">
        <v>182</v>
      </c>
      <c r="C43" s="95">
        <v>52.762</v>
      </c>
    </row>
    <row r="44" spans="1:3" x14ac:dyDescent="0.3">
      <c r="A44" s="100" t="s">
        <v>7</v>
      </c>
      <c r="B44" s="16">
        <v>184</v>
      </c>
      <c r="C44" s="95">
        <v>52.905999999999999</v>
      </c>
    </row>
    <row r="45" spans="1:3" x14ac:dyDescent="0.3">
      <c r="A45" s="100" t="s">
        <v>7</v>
      </c>
      <c r="B45" s="16">
        <v>188</v>
      </c>
      <c r="C45" s="95">
        <v>53.192</v>
      </c>
    </row>
    <row r="46" spans="1:3" x14ac:dyDescent="0.3">
      <c r="A46" s="100" t="s">
        <v>7</v>
      </c>
      <c r="B46" s="16">
        <v>193</v>
      </c>
      <c r="C46" s="95">
        <v>53.113</v>
      </c>
    </row>
    <row r="47" spans="1:3" x14ac:dyDescent="0.3">
      <c r="A47" s="100" t="s">
        <v>7</v>
      </c>
      <c r="B47" s="16">
        <v>195</v>
      </c>
      <c r="C47" s="95">
        <v>52.625999999999998</v>
      </c>
    </row>
    <row r="48" spans="1:3" x14ac:dyDescent="0.3">
      <c r="A48" s="100" t="s">
        <v>7</v>
      </c>
      <c r="B48" s="16">
        <v>202</v>
      </c>
      <c r="C48" s="95">
        <v>52.947000000000003</v>
      </c>
    </row>
    <row r="49" spans="1:3" x14ac:dyDescent="0.3">
      <c r="A49" s="100" t="s">
        <v>7</v>
      </c>
      <c r="B49" s="16">
        <v>205</v>
      </c>
      <c r="C49" s="95">
        <v>52.767000000000003</v>
      </c>
    </row>
    <row r="50" spans="1:3" x14ac:dyDescent="0.3">
      <c r="A50" s="100" t="s">
        <v>7</v>
      </c>
      <c r="B50" s="16">
        <v>212</v>
      </c>
      <c r="C50" s="95">
        <v>53.156999999999996</v>
      </c>
    </row>
    <row r="51" spans="1:3" x14ac:dyDescent="0.3">
      <c r="A51" s="100" t="s">
        <v>7</v>
      </c>
      <c r="B51" s="16">
        <v>226</v>
      </c>
      <c r="C51" s="95">
        <v>53.387</v>
      </c>
    </row>
    <row r="52" spans="1:3" x14ac:dyDescent="0.3">
      <c r="A52" s="100" t="s">
        <v>7</v>
      </c>
      <c r="B52" s="16">
        <v>227</v>
      </c>
      <c r="C52" s="95">
        <v>52.555999999999997</v>
      </c>
    </row>
    <row r="53" spans="1:3" x14ac:dyDescent="0.3">
      <c r="A53" s="100" t="s">
        <v>7</v>
      </c>
      <c r="B53" s="16">
        <v>233</v>
      </c>
      <c r="C53" s="95">
        <v>53.417000000000002</v>
      </c>
    </row>
    <row r="54" spans="1:3" x14ac:dyDescent="0.3">
      <c r="A54" s="100" t="s">
        <v>7</v>
      </c>
      <c r="B54" s="16">
        <v>237</v>
      </c>
      <c r="C54" s="95">
        <v>53.186</v>
      </c>
    </row>
    <row r="55" spans="1:3" x14ac:dyDescent="0.3">
      <c r="A55" s="100" t="s">
        <v>7</v>
      </c>
      <c r="B55" s="16">
        <v>244</v>
      </c>
      <c r="C55" s="95">
        <v>53.064999999999998</v>
      </c>
    </row>
    <row r="56" spans="1:3" x14ac:dyDescent="0.3">
      <c r="A56" s="100" t="s">
        <v>7</v>
      </c>
      <c r="B56" s="16">
        <v>245</v>
      </c>
      <c r="C56" s="95">
        <v>53.212000000000003</v>
      </c>
    </row>
    <row r="57" spans="1:3" x14ac:dyDescent="0.3">
      <c r="A57" s="100" t="s">
        <v>7</v>
      </c>
      <c r="B57" s="16">
        <v>252</v>
      </c>
      <c r="C57" s="95">
        <v>53.155999999999999</v>
      </c>
    </row>
    <row r="58" spans="1:3" x14ac:dyDescent="0.3">
      <c r="A58" s="100" t="s">
        <v>7</v>
      </c>
      <c r="B58" s="16">
        <v>259</v>
      </c>
      <c r="C58" s="95">
        <v>52.706000000000003</v>
      </c>
    </row>
    <row r="59" spans="1:3" x14ac:dyDescent="0.3">
      <c r="A59" s="100" t="s">
        <v>7</v>
      </c>
      <c r="B59" s="16">
        <v>262</v>
      </c>
      <c r="C59" s="95">
        <v>53.121000000000002</v>
      </c>
    </row>
    <row r="60" spans="1:3" x14ac:dyDescent="0.3">
      <c r="A60" s="100" t="s">
        <v>7</v>
      </c>
      <c r="B60" s="16">
        <v>266</v>
      </c>
      <c r="C60" s="95">
        <v>52.962000000000003</v>
      </c>
    </row>
    <row r="61" spans="1:3" x14ac:dyDescent="0.3">
      <c r="A61" s="100" t="s">
        <v>7</v>
      </c>
      <c r="B61" s="16">
        <v>268</v>
      </c>
      <c r="C61" s="95">
        <v>53.433999999999997</v>
      </c>
    </row>
    <row r="62" spans="1:3" x14ac:dyDescent="0.3">
      <c r="A62" s="100" t="s">
        <v>7</v>
      </c>
      <c r="B62" s="16">
        <v>271</v>
      </c>
      <c r="C62" s="95">
        <v>53.393999999999998</v>
      </c>
    </row>
    <row r="63" spans="1:3" x14ac:dyDescent="0.3">
      <c r="A63" s="100" t="s">
        <v>7</v>
      </c>
      <c r="B63" s="16">
        <v>272</v>
      </c>
      <c r="C63" s="95">
        <v>52.576999999999998</v>
      </c>
    </row>
    <row r="64" spans="1:3" x14ac:dyDescent="0.3">
      <c r="A64" s="100" t="s">
        <v>7</v>
      </c>
      <c r="B64" s="16">
        <v>275</v>
      </c>
      <c r="C64" s="95">
        <v>52.975999999999999</v>
      </c>
    </row>
    <row r="65" spans="1:3" x14ac:dyDescent="0.3">
      <c r="A65" s="100" t="s">
        <v>7</v>
      </c>
      <c r="B65" s="16">
        <v>278</v>
      </c>
      <c r="C65" s="95">
        <v>53.329000000000001</v>
      </c>
    </row>
    <row r="66" spans="1:3" ht="15" thickBot="1" x14ac:dyDescent="0.35">
      <c r="A66" s="101" t="s">
        <v>7</v>
      </c>
      <c r="B66" s="102">
        <v>280</v>
      </c>
      <c r="C66" s="98">
        <v>53.430999999999997</v>
      </c>
    </row>
  </sheetData>
  <sortState xmlns:xlrd2="http://schemas.microsoft.com/office/spreadsheetml/2017/richdata2" ref="H14:H38">
    <sortCondition ref="H14"/>
  </sortState>
  <mergeCells count="1">
    <mergeCell ref="H4:I4"/>
  </mergeCells>
  <dataValidations count="1">
    <dataValidation type="list" allowBlank="1" showInputMessage="1" showErrorMessage="1" sqref="I5" xr:uid="{79E8ECF0-6E21-42CB-B84F-703F0C2ACCF9}">
      <formula1>"One-tailed - greater than,One-tailed - less than,Two-tailed - not equal to"</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C0C41-B07C-44DF-9303-EDF3A4C6C092}">
  <dimension ref="A1:F49"/>
  <sheetViews>
    <sheetView showGridLines="0" workbookViewId="0">
      <selection activeCell="H29" sqref="H29"/>
    </sheetView>
  </sheetViews>
  <sheetFormatPr defaultColWidth="8.77734375" defaultRowHeight="14.4" x14ac:dyDescent="0.3"/>
  <cols>
    <col min="1" max="1" width="20.44140625" bestFit="1" customWidth="1"/>
    <col min="2" max="2" width="24" bestFit="1" customWidth="1"/>
    <col min="3" max="3" width="21.33203125" bestFit="1" customWidth="1"/>
    <col min="5" max="5" width="18.109375" bestFit="1" customWidth="1"/>
  </cols>
  <sheetData>
    <row r="1" spans="1:6" x14ac:dyDescent="0.3">
      <c r="B1" s="6" t="s">
        <v>83</v>
      </c>
      <c r="D1" s="43" t="s">
        <v>84</v>
      </c>
    </row>
    <row r="3" spans="1:6" ht="15" thickBot="1" x14ac:dyDescent="0.35"/>
    <row r="4" spans="1:6" ht="15" thickBot="1" x14ac:dyDescent="0.35">
      <c r="A4" s="81" t="s">
        <v>1</v>
      </c>
      <c r="B4" s="99" t="s">
        <v>61</v>
      </c>
      <c r="C4" s="82" t="s">
        <v>62</v>
      </c>
      <c r="E4" s="86" t="s">
        <v>63</v>
      </c>
      <c r="F4" s="87">
        <f>COUNT(C:C)</f>
        <v>45</v>
      </c>
    </row>
    <row r="5" spans="1:6" x14ac:dyDescent="0.3">
      <c r="A5" s="100" t="s">
        <v>9</v>
      </c>
      <c r="B5" s="16">
        <v>1654</v>
      </c>
      <c r="C5" s="95">
        <v>53.293999999999997</v>
      </c>
      <c r="E5" s="88" t="s">
        <v>2</v>
      </c>
      <c r="F5" s="103">
        <f>AVERAGE(C5:C49)</f>
        <v>52.99038888888888</v>
      </c>
    </row>
    <row r="6" spans="1:6" x14ac:dyDescent="0.3">
      <c r="A6" s="100" t="s">
        <v>9</v>
      </c>
      <c r="B6" s="16">
        <v>1658</v>
      </c>
      <c r="C6" s="95">
        <v>52.816000000000003</v>
      </c>
      <c r="E6" s="88" t="s">
        <v>3</v>
      </c>
      <c r="F6" s="103">
        <f>_xlfn.STDEV.S(C5:C49)</f>
        <v>0.22484375607622448</v>
      </c>
    </row>
    <row r="7" spans="1:6" x14ac:dyDescent="0.3">
      <c r="A7" s="100" t="s">
        <v>9</v>
      </c>
      <c r="B7" s="16">
        <v>1672</v>
      </c>
      <c r="C7" s="95">
        <v>53.021000000000001</v>
      </c>
      <c r="E7" s="88" t="s">
        <v>77</v>
      </c>
      <c r="F7" s="89">
        <f>COUNTIF(C5:C66,"&gt;55.7")</f>
        <v>0</v>
      </c>
    </row>
    <row r="8" spans="1:6" x14ac:dyDescent="0.3">
      <c r="A8" s="100" t="s">
        <v>9</v>
      </c>
      <c r="B8" s="16">
        <v>1674</v>
      </c>
      <c r="C8" s="95">
        <v>52.78</v>
      </c>
    </row>
    <row r="9" spans="1:6" x14ac:dyDescent="0.3">
      <c r="A9" s="100" t="s">
        <v>9</v>
      </c>
      <c r="B9" s="16">
        <v>1677</v>
      </c>
      <c r="C9" s="95">
        <v>53.442</v>
      </c>
    </row>
    <row r="10" spans="1:6" x14ac:dyDescent="0.3">
      <c r="A10" s="100" t="s">
        <v>9</v>
      </c>
      <c r="B10" s="16">
        <v>1683</v>
      </c>
      <c r="C10" s="95">
        <v>53.216000000000001</v>
      </c>
    </row>
    <row r="11" spans="1:6" x14ac:dyDescent="0.3">
      <c r="A11" s="100" t="s">
        <v>9</v>
      </c>
      <c r="B11" s="16">
        <v>1697</v>
      </c>
      <c r="C11" s="95">
        <v>52.865000000000002</v>
      </c>
    </row>
    <row r="12" spans="1:6" x14ac:dyDescent="0.3">
      <c r="A12" s="100" t="s">
        <v>9</v>
      </c>
      <c r="B12" s="16">
        <v>1700</v>
      </c>
      <c r="C12" s="95">
        <v>53.274000000000001</v>
      </c>
    </row>
    <row r="13" spans="1:6" x14ac:dyDescent="0.3">
      <c r="A13" s="100" t="s">
        <v>9</v>
      </c>
      <c r="B13" s="16">
        <v>1703</v>
      </c>
      <c r="C13" s="95">
        <v>52.820999999999998</v>
      </c>
    </row>
    <row r="14" spans="1:6" x14ac:dyDescent="0.3">
      <c r="A14" s="100" t="s">
        <v>9</v>
      </c>
      <c r="B14" s="16">
        <v>1704</v>
      </c>
      <c r="C14" s="95">
        <v>52.89</v>
      </c>
    </row>
    <row r="15" spans="1:6" x14ac:dyDescent="0.3">
      <c r="A15" s="100" t="s">
        <v>9</v>
      </c>
      <c r="B15" s="16">
        <v>1707</v>
      </c>
      <c r="C15" s="95">
        <v>53.037999999999997</v>
      </c>
    </row>
    <row r="16" spans="1:6" x14ac:dyDescent="0.3">
      <c r="A16" s="100" t="s">
        <v>9</v>
      </c>
      <c r="B16" s="16">
        <v>1708</v>
      </c>
      <c r="C16" s="95">
        <v>53.143999999999998</v>
      </c>
    </row>
    <row r="17" spans="1:3" x14ac:dyDescent="0.3">
      <c r="A17" s="100" t="s">
        <v>9</v>
      </c>
      <c r="B17" s="16">
        <v>1710</v>
      </c>
      <c r="C17" s="95">
        <v>53.2</v>
      </c>
    </row>
    <row r="18" spans="1:3" x14ac:dyDescent="0.3">
      <c r="A18" s="100" t="s">
        <v>9</v>
      </c>
      <c r="B18" s="16">
        <v>1712</v>
      </c>
      <c r="C18" s="95">
        <v>52.616999999999997</v>
      </c>
    </row>
    <row r="19" spans="1:3" x14ac:dyDescent="0.3">
      <c r="A19" s="100" t="s">
        <v>9</v>
      </c>
      <c r="B19" s="16">
        <v>1714</v>
      </c>
      <c r="C19" s="95">
        <v>53.011000000000003</v>
      </c>
    </row>
    <row r="20" spans="1:3" x14ac:dyDescent="0.3">
      <c r="A20" s="100" t="s">
        <v>9</v>
      </c>
      <c r="B20" s="16">
        <v>1719</v>
      </c>
      <c r="C20" s="95">
        <v>53.183</v>
      </c>
    </row>
    <row r="21" spans="1:3" x14ac:dyDescent="0.3">
      <c r="A21" s="100" t="s">
        <v>9</v>
      </c>
      <c r="B21" s="16">
        <v>1723</v>
      </c>
      <c r="C21" s="95">
        <v>52.728999999999999</v>
      </c>
    </row>
    <row r="22" spans="1:3" x14ac:dyDescent="0.3">
      <c r="A22" s="100" t="s">
        <v>9</v>
      </c>
      <c r="B22" s="16">
        <v>1724</v>
      </c>
      <c r="C22" s="95">
        <v>53.252000000000002</v>
      </c>
    </row>
    <row r="23" spans="1:3" x14ac:dyDescent="0.3">
      <c r="A23" s="100" t="s">
        <v>9</v>
      </c>
      <c r="B23" s="16">
        <v>1725</v>
      </c>
      <c r="C23" s="95">
        <v>52.939</v>
      </c>
    </row>
    <row r="24" spans="1:3" x14ac:dyDescent="0.3">
      <c r="A24" s="100" t="s">
        <v>9</v>
      </c>
      <c r="B24" s="16">
        <v>1734</v>
      </c>
      <c r="C24" s="95">
        <v>52.960999999999999</v>
      </c>
    </row>
    <row r="25" spans="1:3" x14ac:dyDescent="0.3">
      <c r="A25" s="100" t="s">
        <v>9</v>
      </c>
      <c r="B25" s="16">
        <v>1737</v>
      </c>
      <c r="C25" s="95">
        <v>53.015000000000001</v>
      </c>
    </row>
    <row r="26" spans="1:3" x14ac:dyDescent="0.3">
      <c r="A26" s="100" t="s">
        <v>9</v>
      </c>
      <c r="B26" s="16">
        <v>1746</v>
      </c>
      <c r="C26" s="95">
        <v>53.134</v>
      </c>
    </row>
    <row r="27" spans="1:3" x14ac:dyDescent="0.3">
      <c r="A27" s="100" t="s">
        <v>9</v>
      </c>
      <c r="B27" s="16">
        <v>1747</v>
      </c>
      <c r="C27" s="95">
        <v>53.048000000000002</v>
      </c>
    </row>
    <row r="28" spans="1:3" x14ac:dyDescent="0.3">
      <c r="A28" s="100" t="s">
        <v>9</v>
      </c>
      <c r="B28" s="16">
        <v>1752</v>
      </c>
      <c r="C28" s="95">
        <v>52.887999999999998</v>
      </c>
    </row>
    <row r="29" spans="1:3" x14ac:dyDescent="0.3">
      <c r="A29" s="100" t="s">
        <v>9</v>
      </c>
      <c r="B29" s="16">
        <v>1761</v>
      </c>
      <c r="C29" s="95">
        <v>53.133000000000003</v>
      </c>
    </row>
    <row r="30" spans="1:3" x14ac:dyDescent="0.3">
      <c r="A30" s="100" t="s">
        <v>9</v>
      </c>
      <c r="B30" s="16">
        <v>1768</v>
      </c>
      <c r="C30" s="95">
        <v>52.55</v>
      </c>
    </row>
    <row r="31" spans="1:3" x14ac:dyDescent="0.3">
      <c r="A31" s="100" t="s">
        <v>9</v>
      </c>
      <c r="B31" s="16">
        <v>1771</v>
      </c>
      <c r="C31" s="95">
        <v>53.106000000000002</v>
      </c>
    </row>
    <row r="32" spans="1:3" x14ac:dyDescent="0.3">
      <c r="A32" s="100" t="s">
        <v>9</v>
      </c>
      <c r="B32" s="16">
        <v>1774</v>
      </c>
      <c r="C32" s="95">
        <v>52.948</v>
      </c>
    </row>
    <row r="33" spans="1:3" x14ac:dyDescent="0.3">
      <c r="A33" s="100" t="s">
        <v>9</v>
      </c>
      <c r="B33" s="16">
        <v>1775</v>
      </c>
      <c r="C33" s="95">
        <v>52.899000000000001</v>
      </c>
    </row>
    <row r="34" spans="1:3" x14ac:dyDescent="0.3">
      <c r="A34" s="100" t="s">
        <v>9</v>
      </c>
      <c r="B34" s="16">
        <v>1776</v>
      </c>
      <c r="C34" s="95">
        <v>53.231000000000002</v>
      </c>
    </row>
    <row r="35" spans="1:3" x14ac:dyDescent="0.3">
      <c r="A35" s="100" t="s">
        <v>9</v>
      </c>
      <c r="B35" s="16">
        <v>1777</v>
      </c>
      <c r="C35" s="95">
        <v>53.182000000000002</v>
      </c>
    </row>
    <row r="36" spans="1:3" x14ac:dyDescent="0.3">
      <c r="A36" s="100" t="s">
        <v>9</v>
      </c>
      <c r="B36" s="16">
        <v>1784</v>
      </c>
      <c r="C36" s="95">
        <v>53.384999999999998</v>
      </c>
    </row>
    <row r="37" spans="1:3" x14ac:dyDescent="0.3">
      <c r="A37" s="100" t="s">
        <v>9</v>
      </c>
      <c r="B37" s="16">
        <v>1799</v>
      </c>
      <c r="C37" s="95">
        <v>53.1355</v>
      </c>
    </row>
    <row r="38" spans="1:3" x14ac:dyDescent="0.3">
      <c r="A38" s="100" t="s">
        <v>9</v>
      </c>
      <c r="B38" s="16">
        <v>1801</v>
      </c>
      <c r="C38" s="95">
        <v>52.923999999999999</v>
      </c>
    </row>
    <row r="39" spans="1:3" x14ac:dyDescent="0.3">
      <c r="A39" s="100" t="s">
        <v>9</v>
      </c>
      <c r="B39" s="16">
        <v>1803</v>
      </c>
      <c r="C39" s="95">
        <v>52.813000000000002</v>
      </c>
    </row>
    <row r="40" spans="1:3" x14ac:dyDescent="0.3">
      <c r="A40" s="100" t="s">
        <v>9</v>
      </c>
      <c r="B40" s="16">
        <v>1806</v>
      </c>
      <c r="C40" s="95">
        <v>53.014000000000003</v>
      </c>
    </row>
    <row r="41" spans="1:3" x14ac:dyDescent="0.3">
      <c r="A41" s="100" t="s">
        <v>9</v>
      </c>
      <c r="B41" s="16">
        <v>1811</v>
      </c>
      <c r="C41" s="95">
        <v>52.993000000000002</v>
      </c>
    </row>
    <row r="42" spans="1:3" x14ac:dyDescent="0.3">
      <c r="A42" s="100" t="s">
        <v>9</v>
      </c>
      <c r="B42" s="16">
        <v>1813</v>
      </c>
      <c r="C42" s="95">
        <v>52.957999999999998</v>
      </c>
    </row>
    <row r="43" spans="1:3" x14ac:dyDescent="0.3">
      <c r="A43" s="100" t="s">
        <v>9</v>
      </c>
      <c r="B43" s="16">
        <v>1814</v>
      </c>
      <c r="C43" s="95">
        <v>52.975999999999999</v>
      </c>
    </row>
    <row r="44" spans="1:3" x14ac:dyDescent="0.3">
      <c r="A44" s="100" t="s">
        <v>9</v>
      </c>
      <c r="B44" s="16">
        <v>1817</v>
      </c>
      <c r="C44" s="95">
        <v>52.554000000000002</v>
      </c>
    </row>
    <row r="45" spans="1:3" x14ac:dyDescent="0.3">
      <c r="A45" s="100" t="s">
        <v>9</v>
      </c>
      <c r="B45" s="16">
        <v>1819</v>
      </c>
      <c r="C45" s="95">
        <v>52.838999999999999</v>
      </c>
    </row>
    <row r="46" spans="1:3" x14ac:dyDescent="0.3">
      <c r="A46" s="100" t="s">
        <v>9</v>
      </c>
      <c r="B46" s="16">
        <v>1832</v>
      </c>
      <c r="C46" s="95">
        <v>52.420999999999999</v>
      </c>
    </row>
    <row r="47" spans="1:3" x14ac:dyDescent="0.3">
      <c r="A47" s="100" t="s">
        <v>9</v>
      </c>
      <c r="B47" s="16">
        <v>1836</v>
      </c>
      <c r="C47" s="95">
        <v>52.651000000000003</v>
      </c>
    </row>
    <row r="48" spans="1:3" x14ac:dyDescent="0.3">
      <c r="A48" s="100" t="s">
        <v>9</v>
      </c>
      <c r="B48" s="16">
        <v>1839</v>
      </c>
      <c r="C48" s="95">
        <v>53.164000000000001</v>
      </c>
    </row>
    <row r="49" spans="1:3" ht="15" thickBot="1" x14ac:dyDescent="0.35">
      <c r="A49" s="101" t="s">
        <v>9</v>
      </c>
      <c r="B49" s="102">
        <v>1843</v>
      </c>
      <c r="C49" s="98">
        <v>53.113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FF84C2-3F9A-48E2-80FE-454B7CC5BAB2}">
  <dimension ref="A1:F34"/>
  <sheetViews>
    <sheetView showGridLines="0" workbookViewId="0">
      <selection activeCell="E35" sqref="E35"/>
    </sheetView>
  </sheetViews>
  <sheetFormatPr defaultColWidth="8.77734375" defaultRowHeight="14.4" x14ac:dyDescent="0.3"/>
  <cols>
    <col min="1" max="1" width="20.44140625" bestFit="1" customWidth="1"/>
    <col min="2" max="2" width="21.77734375" bestFit="1" customWidth="1"/>
    <col min="3" max="3" width="21.33203125" bestFit="1" customWidth="1"/>
    <col min="5" max="5" width="18.44140625" bestFit="1" customWidth="1"/>
  </cols>
  <sheetData>
    <row r="1" spans="1:6" x14ac:dyDescent="0.3">
      <c r="B1" s="6" t="s">
        <v>86</v>
      </c>
      <c r="D1" s="43" t="s">
        <v>85</v>
      </c>
    </row>
    <row r="3" spans="1:6" ht="15" thickBot="1" x14ac:dyDescent="0.35"/>
    <row r="4" spans="1:6" ht="15" thickBot="1" x14ac:dyDescent="0.35">
      <c r="A4" s="81" t="s">
        <v>1</v>
      </c>
      <c r="B4" s="99" t="s">
        <v>61</v>
      </c>
      <c r="C4" s="82" t="s">
        <v>62</v>
      </c>
      <c r="E4" s="86" t="s">
        <v>63</v>
      </c>
      <c r="F4" s="87">
        <f>COUNT(C:C)</f>
        <v>30</v>
      </c>
    </row>
    <row r="5" spans="1:6" x14ac:dyDescent="0.3">
      <c r="A5" s="100" t="s">
        <v>11</v>
      </c>
      <c r="B5" s="16">
        <v>962</v>
      </c>
      <c r="C5" s="95">
        <v>52.868000000000002</v>
      </c>
      <c r="E5" s="88" t="s">
        <v>2</v>
      </c>
      <c r="F5" s="103">
        <f>AVERAGE(C5:C49)</f>
        <v>53.050600000000003</v>
      </c>
    </row>
    <row r="6" spans="1:6" x14ac:dyDescent="0.3">
      <c r="A6" s="100" t="s">
        <v>11</v>
      </c>
      <c r="B6" s="16">
        <v>966</v>
      </c>
      <c r="C6" s="95">
        <v>52.972000000000001</v>
      </c>
      <c r="E6" s="88" t="s">
        <v>3</v>
      </c>
      <c r="F6" s="103">
        <f>_xlfn.STDEV.S(C5:C49)</f>
        <v>0.33893765065935488</v>
      </c>
    </row>
    <row r="7" spans="1:6" x14ac:dyDescent="0.3">
      <c r="A7" s="100" t="s">
        <v>11</v>
      </c>
      <c r="B7" s="16">
        <v>970</v>
      </c>
      <c r="C7" s="95">
        <v>53.366</v>
      </c>
      <c r="E7" s="88" t="s">
        <v>77</v>
      </c>
      <c r="F7" s="89">
        <f>COUNTIF(C5:C34,"&gt;55.7")</f>
        <v>0</v>
      </c>
    </row>
    <row r="8" spans="1:6" x14ac:dyDescent="0.3">
      <c r="A8" s="100" t="s">
        <v>11</v>
      </c>
      <c r="B8" s="16">
        <v>977</v>
      </c>
      <c r="C8" s="95">
        <v>53.207999999999998</v>
      </c>
    </row>
    <row r="9" spans="1:6" x14ac:dyDescent="0.3">
      <c r="A9" s="100" t="s">
        <v>11</v>
      </c>
      <c r="B9" s="16">
        <v>980</v>
      </c>
      <c r="C9" s="95">
        <v>52.622</v>
      </c>
    </row>
    <row r="10" spans="1:6" x14ac:dyDescent="0.3">
      <c r="A10" s="100" t="s">
        <v>11</v>
      </c>
      <c r="B10" s="16">
        <v>981</v>
      </c>
      <c r="C10" s="95">
        <v>52.622999999999998</v>
      </c>
    </row>
    <row r="11" spans="1:6" x14ac:dyDescent="0.3">
      <c r="A11" s="100" t="s">
        <v>11</v>
      </c>
      <c r="B11" s="16">
        <v>989</v>
      </c>
      <c r="C11" s="95">
        <v>52.488999999999997</v>
      </c>
    </row>
    <row r="12" spans="1:6" x14ac:dyDescent="0.3">
      <c r="A12" s="100" t="s">
        <v>11</v>
      </c>
      <c r="B12" s="16">
        <v>996</v>
      </c>
      <c r="C12" s="95">
        <v>52.951999999999998</v>
      </c>
    </row>
    <row r="13" spans="1:6" x14ac:dyDescent="0.3">
      <c r="A13" s="100" t="s">
        <v>11</v>
      </c>
      <c r="B13" s="16">
        <v>1000</v>
      </c>
      <c r="C13" s="95">
        <v>53.372999999999998</v>
      </c>
    </row>
    <row r="14" spans="1:6" x14ac:dyDescent="0.3">
      <c r="A14" s="100" t="s">
        <v>11</v>
      </c>
      <c r="B14" s="16">
        <v>1006</v>
      </c>
      <c r="C14" s="95">
        <v>53.564</v>
      </c>
    </row>
    <row r="15" spans="1:6" x14ac:dyDescent="0.3">
      <c r="A15" s="100" t="s">
        <v>11</v>
      </c>
      <c r="B15" s="16">
        <v>1007</v>
      </c>
      <c r="C15" s="95">
        <v>53.220999999999997</v>
      </c>
    </row>
    <row r="16" spans="1:6" x14ac:dyDescent="0.3">
      <c r="A16" s="100" t="s">
        <v>11</v>
      </c>
      <c r="B16" s="16">
        <v>1010</v>
      </c>
      <c r="C16" s="95">
        <v>53.215000000000003</v>
      </c>
    </row>
    <row r="17" spans="1:3" x14ac:dyDescent="0.3">
      <c r="A17" s="100" t="s">
        <v>11</v>
      </c>
      <c r="B17" s="16">
        <v>1014</v>
      </c>
      <c r="C17" s="95">
        <v>52.895000000000003</v>
      </c>
    </row>
    <row r="18" spans="1:3" x14ac:dyDescent="0.3">
      <c r="A18" s="100" t="s">
        <v>11</v>
      </c>
      <c r="B18" s="16">
        <v>1021</v>
      </c>
      <c r="C18" s="95">
        <v>52.834000000000003</v>
      </c>
    </row>
    <row r="19" spans="1:3" x14ac:dyDescent="0.3">
      <c r="A19" s="100" t="s">
        <v>11</v>
      </c>
      <c r="B19" s="16">
        <v>1028</v>
      </c>
      <c r="C19" s="95">
        <v>53.231999999999999</v>
      </c>
    </row>
    <row r="20" spans="1:3" x14ac:dyDescent="0.3">
      <c r="A20" s="100" t="s">
        <v>11</v>
      </c>
      <c r="B20" s="16">
        <v>1029</v>
      </c>
      <c r="C20" s="95">
        <v>52.94</v>
      </c>
    </row>
    <row r="21" spans="1:3" x14ac:dyDescent="0.3">
      <c r="A21" s="100" t="s">
        <v>11</v>
      </c>
      <c r="B21" s="16">
        <v>1042</v>
      </c>
      <c r="C21" s="95">
        <v>53.000999999999998</v>
      </c>
    </row>
    <row r="22" spans="1:3" x14ac:dyDescent="0.3">
      <c r="A22" s="100" t="s">
        <v>11</v>
      </c>
      <c r="B22" s="16">
        <v>1046</v>
      </c>
      <c r="C22" s="95">
        <v>52.85</v>
      </c>
    </row>
    <row r="23" spans="1:3" x14ac:dyDescent="0.3">
      <c r="A23" s="100" t="s">
        <v>11</v>
      </c>
      <c r="B23" s="16">
        <v>1060</v>
      </c>
      <c r="C23" s="95">
        <v>52.927999999999997</v>
      </c>
    </row>
    <row r="24" spans="1:3" x14ac:dyDescent="0.3">
      <c r="A24" s="100" t="s">
        <v>11</v>
      </c>
      <c r="B24" s="16">
        <v>1063</v>
      </c>
      <c r="C24" s="95">
        <v>52.87</v>
      </c>
    </row>
    <row r="25" spans="1:3" x14ac:dyDescent="0.3">
      <c r="A25" s="100" t="s">
        <v>11</v>
      </c>
      <c r="B25" s="16">
        <v>1066</v>
      </c>
      <c r="C25" s="95">
        <v>53.32</v>
      </c>
    </row>
    <row r="26" spans="1:3" x14ac:dyDescent="0.3">
      <c r="A26" s="100" t="s">
        <v>11</v>
      </c>
      <c r="B26" s="16">
        <v>1068</v>
      </c>
      <c r="C26" s="95">
        <v>53.048000000000002</v>
      </c>
    </row>
    <row r="27" spans="1:3" x14ac:dyDescent="0.3">
      <c r="A27" s="100" t="s">
        <v>11</v>
      </c>
      <c r="B27" s="16">
        <v>1070</v>
      </c>
      <c r="C27" s="95">
        <v>54.198</v>
      </c>
    </row>
    <row r="28" spans="1:3" x14ac:dyDescent="0.3">
      <c r="A28" s="100" t="s">
        <v>11</v>
      </c>
      <c r="B28" s="16">
        <v>1076</v>
      </c>
      <c r="C28" s="95">
        <v>53.2</v>
      </c>
    </row>
    <row r="29" spans="1:3" x14ac:dyDescent="0.3">
      <c r="A29" s="100" t="s">
        <v>11</v>
      </c>
      <c r="B29" s="16">
        <v>1077</v>
      </c>
      <c r="C29" s="95">
        <v>52.76</v>
      </c>
    </row>
    <row r="30" spans="1:3" x14ac:dyDescent="0.3">
      <c r="A30" s="100" t="s">
        <v>11</v>
      </c>
      <c r="B30" s="16">
        <v>1080</v>
      </c>
      <c r="C30" s="95">
        <v>53.341999999999999</v>
      </c>
    </row>
    <row r="31" spans="1:3" x14ac:dyDescent="0.3">
      <c r="A31" s="100" t="s">
        <v>11</v>
      </c>
      <c r="B31" s="16">
        <v>1085</v>
      </c>
      <c r="C31" s="95">
        <v>52.588000000000001</v>
      </c>
    </row>
    <row r="32" spans="1:3" x14ac:dyDescent="0.3">
      <c r="A32" s="100" t="s">
        <v>11</v>
      </c>
      <c r="B32" s="16">
        <v>1087</v>
      </c>
      <c r="C32" s="95">
        <v>52.860999999999997</v>
      </c>
    </row>
    <row r="33" spans="1:3" x14ac:dyDescent="0.3">
      <c r="A33" s="100" t="s">
        <v>11</v>
      </c>
      <c r="B33" s="16">
        <v>1089</v>
      </c>
      <c r="C33" s="95">
        <v>53.167000000000002</v>
      </c>
    </row>
    <row r="34" spans="1:3" ht="15" thickBot="1" x14ac:dyDescent="0.35">
      <c r="A34" s="101" t="s">
        <v>11</v>
      </c>
      <c r="B34" s="102">
        <v>1090</v>
      </c>
      <c r="C34" s="98">
        <v>53.011000000000003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B3CED-3733-4C83-AB8A-E6CB0B2FD230}">
  <dimension ref="A1:F70"/>
  <sheetViews>
    <sheetView showGridLines="0" workbookViewId="0">
      <selection activeCell="G32" sqref="G32"/>
    </sheetView>
  </sheetViews>
  <sheetFormatPr defaultColWidth="8.77734375" defaultRowHeight="14.4" x14ac:dyDescent="0.3"/>
  <cols>
    <col min="1" max="1" width="18.6640625" bestFit="1" customWidth="1"/>
    <col min="2" max="2" width="21.77734375" bestFit="1" customWidth="1"/>
    <col min="3" max="3" width="19.44140625" bestFit="1" customWidth="1"/>
    <col min="5" max="5" width="18.44140625" bestFit="1" customWidth="1"/>
  </cols>
  <sheetData>
    <row r="1" spans="1:6" x14ac:dyDescent="0.3">
      <c r="B1" s="6" t="s">
        <v>87</v>
      </c>
      <c r="D1" s="43" t="s">
        <v>88</v>
      </c>
    </row>
    <row r="3" spans="1:6" ht="15" thickBot="1" x14ac:dyDescent="0.35"/>
    <row r="4" spans="1:6" ht="15" thickBot="1" x14ac:dyDescent="0.35">
      <c r="A4" s="81" t="s">
        <v>1</v>
      </c>
      <c r="B4" s="99" t="s">
        <v>61</v>
      </c>
      <c r="C4" s="82" t="s">
        <v>62</v>
      </c>
      <c r="E4" s="86" t="s">
        <v>63</v>
      </c>
      <c r="F4" s="87">
        <f>COUNT(C:C)</f>
        <v>66</v>
      </c>
    </row>
    <row r="5" spans="1:6" x14ac:dyDescent="0.3">
      <c r="A5" s="104" t="s">
        <v>64</v>
      </c>
      <c r="B5" s="105">
        <v>2206</v>
      </c>
      <c r="C5" s="106">
        <v>53.006</v>
      </c>
      <c r="E5" s="88" t="s">
        <v>2</v>
      </c>
      <c r="F5" s="103">
        <f>AVERAGE(C5:C70)</f>
        <v>53.074439393939429</v>
      </c>
    </row>
    <row r="6" spans="1:6" x14ac:dyDescent="0.3">
      <c r="A6" s="104" t="s">
        <v>64</v>
      </c>
      <c r="B6" s="105">
        <v>2213</v>
      </c>
      <c r="C6" s="106">
        <v>52.993000000000002</v>
      </c>
      <c r="E6" s="88" t="s">
        <v>3</v>
      </c>
      <c r="F6" s="103">
        <f>_xlfn.STDEV.S(C5:C70)</f>
        <v>0.38756328034321896</v>
      </c>
    </row>
    <row r="7" spans="1:6" x14ac:dyDescent="0.3">
      <c r="A7" s="104" t="s">
        <v>64</v>
      </c>
      <c r="B7" s="105">
        <v>2214</v>
      </c>
      <c r="C7" s="106">
        <v>52.927</v>
      </c>
      <c r="E7" s="88" t="s">
        <v>77</v>
      </c>
      <c r="F7" s="89">
        <f>COUNTIF(C5:C70,"&gt;55.7")</f>
        <v>0</v>
      </c>
    </row>
    <row r="8" spans="1:6" x14ac:dyDescent="0.3">
      <c r="A8" s="104" t="s">
        <v>64</v>
      </c>
      <c r="B8" s="105">
        <v>2217</v>
      </c>
      <c r="C8" s="106">
        <v>53.34</v>
      </c>
    </row>
    <row r="9" spans="1:6" x14ac:dyDescent="0.3">
      <c r="A9" s="104" t="s">
        <v>64</v>
      </c>
      <c r="B9" s="105">
        <v>2219</v>
      </c>
      <c r="C9" s="106">
        <v>52.561999999999998</v>
      </c>
    </row>
    <row r="10" spans="1:6" x14ac:dyDescent="0.3">
      <c r="A10" s="104" t="s">
        <v>64</v>
      </c>
      <c r="B10" s="105">
        <v>2221</v>
      </c>
      <c r="C10" s="106">
        <v>52.847999999999999</v>
      </c>
    </row>
    <row r="11" spans="1:6" x14ac:dyDescent="0.3">
      <c r="A11" s="104" t="s">
        <v>64</v>
      </c>
      <c r="B11" s="105">
        <v>2224</v>
      </c>
      <c r="C11" s="106">
        <v>53.273000000000003</v>
      </c>
    </row>
    <row r="12" spans="1:6" x14ac:dyDescent="0.3">
      <c r="A12" s="104" t="s">
        <v>64</v>
      </c>
      <c r="B12" s="105">
        <v>2230</v>
      </c>
      <c r="C12" s="106">
        <v>53.14</v>
      </c>
    </row>
    <row r="13" spans="1:6" x14ac:dyDescent="0.3">
      <c r="A13" s="104" t="s">
        <v>64</v>
      </c>
      <c r="B13" s="105">
        <v>2232</v>
      </c>
      <c r="C13" s="106">
        <v>52.963999999999999</v>
      </c>
    </row>
    <row r="14" spans="1:6" x14ac:dyDescent="0.3">
      <c r="A14" s="104" t="s">
        <v>64</v>
      </c>
      <c r="B14" s="105">
        <v>2234</v>
      </c>
      <c r="C14" s="106">
        <v>53.265000000000001</v>
      </c>
    </row>
    <row r="15" spans="1:6" x14ac:dyDescent="0.3">
      <c r="A15" s="104" t="s">
        <v>64</v>
      </c>
      <c r="B15" s="105">
        <v>2237</v>
      </c>
      <c r="C15" s="106">
        <v>52.789000000000001</v>
      </c>
    </row>
    <row r="16" spans="1:6" x14ac:dyDescent="0.3">
      <c r="A16" s="104" t="s">
        <v>64</v>
      </c>
      <c r="B16" s="105">
        <v>2244</v>
      </c>
      <c r="C16" s="106">
        <v>52.948</v>
      </c>
    </row>
    <row r="17" spans="1:3" x14ac:dyDescent="0.3">
      <c r="A17" s="104" t="s">
        <v>64</v>
      </c>
      <c r="B17" s="105">
        <v>2255</v>
      </c>
      <c r="C17" s="106">
        <v>53.255000000000003</v>
      </c>
    </row>
    <row r="18" spans="1:3" x14ac:dyDescent="0.3">
      <c r="A18" s="104" t="s">
        <v>64</v>
      </c>
      <c r="B18" s="105">
        <v>2258</v>
      </c>
      <c r="C18" s="106">
        <v>52.904000000000003</v>
      </c>
    </row>
    <row r="19" spans="1:3" x14ac:dyDescent="0.3">
      <c r="A19" s="104" t="s">
        <v>64</v>
      </c>
      <c r="B19" s="105">
        <v>2264</v>
      </c>
      <c r="C19" s="106">
        <v>53.457999999999998</v>
      </c>
    </row>
    <row r="20" spans="1:3" x14ac:dyDescent="0.3">
      <c r="A20" s="104" t="s">
        <v>64</v>
      </c>
      <c r="B20" s="105">
        <v>2265</v>
      </c>
      <c r="C20" s="106">
        <v>53.08</v>
      </c>
    </row>
    <row r="21" spans="1:3" x14ac:dyDescent="0.3">
      <c r="A21" s="104" t="s">
        <v>64</v>
      </c>
      <c r="B21" s="105">
        <v>2270</v>
      </c>
      <c r="C21" s="106">
        <v>53.177</v>
      </c>
    </row>
    <row r="22" spans="1:3" x14ac:dyDescent="0.3">
      <c r="A22" s="104" t="s">
        <v>64</v>
      </c>
      <c r="B22" s="105">
        <v>2277</v>
      </c>
      <c r="C22" s="106">
        <v>52.915999999999997</v>
      </c>
    </row>
    <row r="23" spans="1:3" x14ac:dyDescent="0.3">
      <c r="A23" s="104" t="s">
        <v>64</v>
      </c>
      <c r="B23" s="105">
        <v>2284</v>
      </c>
      <c r="C23" s="106">
        <v>53.195</v>
      </c>
    </row>
    <row r="24" spans="1:3" x14ac:dyDescent="0.3">
      <c r="A24" s="104" t="s">
        <v>64</v>
      </c>
      <c r="B24" s="105">
        <v>2286</v>
      </c>
      <c r="C24" s="106">
        <v>53.094000000000001</v>
      </c>
    </row>
    <row r="25" spans="1:3" x14ac:dyDescent="0.3">
      <c r="A25" s="104" t="s">
        <v>64</v>
      </c>
      <c r="B25" s="105">
        <v>2288</v>
      </c>
      <c r="C25" s="106">
        <v>53.128</v>
      </c>
    </row>
    <row r="26" spans="1:3" x14ac:dyDescent="0.3">
      <c r="A26" s="104" t="s">
        <v>64</v>
      </c>
      <c r="B26" s="105">
        <v>2300</v>
      </c>
      <c r="C26" s="106">
        <v>53.154000000000003</v>
      </c>
    </row>
    <row r="27" spans="1:3" x14ac:dyDescent="0.3">
      <c r="A27" s="104" t="s">
        <v>64</v>
      </c>
      <c r="B27" s="105">
        <v>2306</v>
      </c>
      <c r="C27" s="106">
        <v>52.988</v>
      </c>
    </row>
    <row r="28" spans="1:3" x14ac:dyDescent="0.3">
      <c r="A28" s="104" t="s">
        <v>64</v>
      </c>
      <c r="B28" s="105">
        <v>2308</v>
      </c>
      <c r="C28" s="106">
        <v>52.674999999999997</v>
      </c>
    </row>
    <row r="29" spans="1:3" x14ac:dyDescent="0.3">
      <c r="A29" s="104" t="s">
        <v>64</v>
      </c>
      <c r="B29" s="105">
        <v>2309</v>
      </c>
      <c r="C29" s="106">
        <v>52.476999999999997</v>
      </c>
    </row>
    <row r="30" spans="1:3" x14ac:dyDescent="0.3">
      <c r="A30" s="104" t="s">
        <v>64</v>
      </c>
      <c r="B30" s="105">
        <v>2311</v>
      </c>
      <c r="C30" s="106">
        <v>52.860999999999997</v>
      </c>
    </row>
    <row r="31" spans="1:3" x14ac:dyDescent="0.3">
      <c r="A31" s="104" t="s">
        <v>64</v>
      </c>
      <c r="B31" s="105">
        <v>2312</v>
      </c>
      <c r="C31" s="106">
        <v>53.036999999999999</v>
      </c>
    </row>
    <row r="32" spans="1:3" x14ac:dyDescent="0.3">
      <c r="A32" s="104" t="s">
        <v>64</v>
      </c>
      <c r="B32" s="105">
        <v>2317</v>
      </c>
      <c r="C32" s="106">
        <v>53.433</v>
      </c>
    </row>
    <row r="33" spans="1:3" x14ac:dyDescent="0.3">
      <c r="A33" s="104" t="s">
        <v>64</v>
      </c>
      <c r="B33" s="105">
        <v>2318</v>
      </c>
      <c r="C33" s="106">
        <v>53.156999999999996</v>
      </c>
    </row>
    <row r="34" spans="1:3" x14ac:dyDescent="0.3">
      <c r="A34" s="104" t="s">
        <v>64</v>
      </c>
      <c r="B34" s="105">
        <v>2320</v>
      </c>
      <c r="C34" s="106">
        <v>53.051000000000002</v>
      </c>
    </row>
    <row r="35" spans="1:3" x14ac:dyDescent="0.3">
      <c r="A35" s="104" t="s">
        <v>64</v>
      </c>
      <c r="B35" s="105">
        <v>2323</v>
      </c>
      <c r="C35" s="106">
        <v>52.991</v>
      </c>
    </row>
    <row r="36" spans="1:3" x14ac:dyDescent="0.3">
      <c r="A36" s="104" t="s">
        <v>64</v>
      </c>
      <c r="B36" s="105">
        <v>2326</v>
      </c>
      <c r="C36" s="106">
        <v>53.078000000000003</v>
      </c>
    </row>
    <row r="37" spans="1:3" x14ac:dyDescent="0.3">
      <c r="A37" s="104" t="s">
        <v>64</v>
      </c>
      <c r="B37" s="105">
        <v>2330</v>
      </c>
      <c r="C37" s="106">
        <v>53.084000000000003</v>
      </c>
    </row>
    <row r="38" spans="1:3" x14ac:dyDescent="0.3">
      <c r="A38" s="104" t="s">
        <v>64</v>
      </c>
      <c r="B38" s="105">
        <v>2331</v>
      </c>
      <c r="C38" s="106">
        <v>53.192999999999998</v>
      </c>
    </row>
    <row r="39" spans="1:3" x14ac:dyDescent="0.3">
      <c r="A39" s="104" t="s">
        <v>64</v>
      </c>
      <c r="B39" s="105">
        <v>2335</v>
      </c>
      <c r="C39" s="106">
        <v>52.915999999999997</v>
      </c>
    </row>
    <row r="40" spans="1:3" x14ac:dyDescent="0.3">
      <c r="A40" s="104" t="s">
        <v>64</v>
      </c>
      <c r="B40" s="105">
        <v>2339</v>
      </c>
      <c r="C40" s="106">
        <v>52.945999999999998</v>
      </c>
    </row>
    <row r="41" spans="1:3" x14ac:dyDescent="0.3">
      <c r="A41" s="104" t="s">
        <v>64</v>
      </c>
      <c r="B41" s="105">
        <v>2343</v>
      </c>
      <c r="C41" s="106">
        <v>53.082000000000001</v>
      </c>
    </row>
    <row r="42" spans="1:3" x14ac:dyDescent="0.3">
      <c r="A42" s="104" t="s">
        <v>64</v>
      </c>
      <c r="B42" s="105">
        <v>2349</v>
      </c>
      <c r="C42" s="106">
        <v>53.024999999999999</v>
      </c>
    </row>
    <row r="43" spans="1:3" x14ac:dyDescent="0.3">
      <c r="A43" s="104" t="s">
        <v>64</v>
      </c>
      <c r="B43" s="105">
        <v>2351</v>
      </c>
      <c r="C43" s="106">
        <v>52.966999999999999</v>
      </c>
    </row>
    <row r="44" spans="1:3" x14ac:dyDescent="0.3">
      <c r="A44" s="104" t="s">
        <v>64</v>
      </c>
      <c r="B44" s="105">
        <v>2356</v>
      </c>
      <c r="C44" s="106">
        <v>52.963000000000001</v>
      </c>
    </row>
    <row r="45" spans="1:3" x14ac:dyDescent="0.3">
      <c r="A45" s="104" t="s">
        <v>64</v>
      </c>
      <c r="B45" s="105">
        <v>2361</v>
      </c>
      <c r="C45" s="106">
        <v>52.991999999999997</v>
      </c>
    </row>
    <row r="46" spans="1:3" x14ac:dyDescent="0.3">
      <c r="A46" s="104" t="s">
        <v>64</v>
      </c>
      <c r="B46" s="105">
        <v>2366</v>
      </c>
      <c r="C46" s="106">
        <v>53.064</v>
      </c>
    </row>
    <row r="47" spans="1:3" x14ac:dyDescent="0.3">
      <c r="A47" s="104" t="s">
        <v>64</v>
      </c>
      <c r="B47" s="105">
        <v>2385</v>
      </c>
      <c r="C47" s="106">
        <v>53.01</v>
      </c>
    </row>
    <row r="48" spans="1:3" x14ac:dyDescent="0.3">
      <c r="A48" s="104" t="s">
        <v>64</v>
      </c>
      <c r="B48" s="105">
        <v>2389</v>
      </c>
      <c r="C48" s="106">
        <v>53.116</v>
      </c>
    </row>
    <row r="49" spans="1:3" x14ac:dyDescent="0.3">
      <c r="A49" s="104" t="s">
        <v>64</v>
      </c>
      <c r="B49" s="105">
        <v>2394</v>
      </c>
      <c r="C49" s="106">
        <v>52.933999999999997</v>
      </c>
    </row>
    <row r="50" spans="1:3" x14ac:dyDescent="0.3">
      <c r="A50" s="104" t="s">
        <v>64</v>
      </c>
      <c r="B50" s="105">
        <v>2407</v>
      </c>
      <c r="C50" s="106">
        <v>53.213000000000001</v>
      </c>
    </row>
    <row r="51" spans="1:3" x14ac:dyDescent="0.3">
      <c r="A51" s="104" t="s">
        <v>64</v>
      </c>
      <c r="B51" s="105">
        <v>2408</v>
      </c>
      <c r="C51" s="106">
        <v>53.100999999999999</v>
      </c>
    </row>
    <row r="52" spans="1:3" x14ac:dyDescent="0.3">
      <c r="A52" s="104" t="s">
        <v>64</v>
      </c>
      <c r="B52" s="105">
        <v>2409</v>
      </c>
      <c r="C52" s="106">
        <v>52.844000000000001</v>
      </c>
    </row>
    <row r="53" spans="1:3" x14ac:dyDescent="0.3">
      <c r="A53" s="104" t="s">
        <v>64</v>
      </c>
      <c r="B53" s="105">
        <v>2415</v>
      </c>
      <c r="C53" s="106">
        <v>52.500999999999998</v>
      </c>
    </row>
    <row r="54" spans="1:3" x14ac:dyDescent="0.3">
      <c r="A54" s="104" t="s">
        <v>64</v>
      </c>
      <c r="B54" s="105">
        <v>2433</v>
      </c>
      <c r="C54" s="106">
        <v>52.636000000000003</v>
      </c>
    </row>
    <row r="55" spans="1:3" x14ac:dyDescent="0.3">
      <c r="A55" s="104" t="s">
        <v>64</v>
      </c>
      <c r="B55" s="105">
        <v>2436</v>
      </c>
      <c r="C55" s="106">
        <v>53.238999999999997</v>
      </c>
    </row>
    <row r="56" spans="1:3" x14ac:dyDescent="0.3">
      <c r="A56" s="104" t="s">
        <v>64</v>
      </c>
      <c r="B56" s="105">
        <v>2437</v>
      </c>
      <c r="C56" s="106">
        <v>53.018000000000001</v>
      </c>
    </row>
    <row r="57" spans="1:3" x14ac:dyDescent="0.3">
      <c r="A57" s="104" t="s">
        <v>64</v>
      </c>
      <c r="B57" s="105">
        <v>2439</v>
      </c>
      <c r="C57" s="106">
        <v>52.674999999999997</v>
      </c>
    </row>
    <row r="58" spans="1:3" x14ac:dyDescent="0.3">
      <c r="A58" s="104" t="s">
        <v>64</v>
      </c>
      <c r="B58" s="105">
        <v>2440</v>
      </c>
      <c r="C58" s="106">
        <v>54.061</v>
      </c>
    </row>
    <row r="59" spans="1:3" x14ac:dyDescent="0.3">
      <c r="A59" s="104" t="s">
        <v>64</v>
      </c>
      <c r="B59" s="105">
        <v>2450</v>
      </c>
      <c r="C59" s="106">
        <v>52.511000000000003</v>
      </c>
    </row>
    <row r="60" spans="1:3" x14ac:dyDescent="0.3">
      <c r="A60" s="104" t="s">
        <v>64</v>
      </c>
      <c r="B60" s="105">
        <v>2452</v>
      </c>
      <c r="C60" s="106">
        <v>53.331000000000003</v>
      </c>
    </row>
    <row r="61" spans="1:3" x14ac:dyDescent="0.3">
      <c r="A61" s="104" t="s">
        <v>64</v>
      </c>
      <c r="B61" s="105">
        <v>2461</v>
      </c>
      <c r="C61" s="106">
        <v>53.207999999999998</v>
      </c>
    </row>
    <row r="62" spans="1:3" x14ac:dyDescent="0.3">
      <c r="A62" s="104" t="s">
        <v>64</v>
      </c>
      <c r="B62" s="105">
        <v>2462</v>
      </c>
      <c r="C62" s="106">
        <v>52.798999999999999</v>
      </c>
    </row>
    <row r="63" spans="1:3" x14ac:dyDescent="0.3">
      <c r="A63" s="104" t="s">
        <v>64</v>
      </c>
      <c r="B63" s="105">
        <v>2463</v>
      </c>
      <c r="C63" s="106">
        <v>52.991999999999997</v>
      </c>
    </row>
    <row r="64" spans="1:3" x14ac:dyDescent="0.3">
      <c r="A64" s="104" t="s">
        <v>64</v>
      </c>
      <c r="B64" s="105">
        <v>2468</v>
      </c>
      <c r="C64" s="106">
        <v>53.015999999999998</v>
      </c>
    </row>
    <row r="65" spans="1:3" x14ac:dyDescent="0.3">
      <c r="A65" s="104" t="s">
        <v>64</v>
      </c>
      <c r="B65" s="105">
        <v>2469</v>
      </c>
      <c r="C65" s="106">
        <v>52.893000000000001</v>
      </c>
    </row>
    <row r="66" spans="1:3" x14ac:dyDescent="0.3">
      <c r="A66" s="104" t="s">
        <v>64</v>
      </c>
      <c r="B66" s="105">
        <v>2474</v>
      </c>
      <c r="C66" s="106">
        <v>55.155000000000001</v>
      </c>
    </row>
    <row r="67" spans="1:3" x14ac:dyDescent="0.3">
      <c r="A67" s="104" t="s">
        <v>64</v>
      </c>
      <c r="B67" s="105">
        <v>2484</v>
      </c>
      <c r="C67" s="106">
        <v>52.808</v>
      </c>
    </row>
    <row r="68" spans="1:3" x14ac:dyDescent="0.3">
      <c r="A68" s="104" t="s">
        <v>64</v>
      </c>
      <c r="B68" s="105">
        <v>2487</v>
      </c>
      <c r="C68" s="106">
        <v>53.31</v>
      </c>
    </row>
    <row r="69" spans="1:3" x14ac:dyDescent="0.3">
      <c r="A69" s="104" t="s">
        <v>64</v>
      </c>
      <c r="B69" s="105">
        <v>2494</v>
      </c>
      <c r="C69" s="106">
        <v>52.929000000000002</v>
      </c>
    </row>
    <row r="70" spans="1:3" ht="15" thickBot="1" x14ac:dyDescent="0.35">
      <c r="A70" s="107" t="s">
        <v>64</v>
      </c>
      <c r="B70" s="108">
        <v>2496</v>
      </c>
      <c r="C70" s="109">
        <v>54.216999999999999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7E9E5E3070E8746A3147B5160B04E33" ma:contentTypeVersion="5" ma:contentTypeDescription="Create a new document." ma:contentTypeScope="" ma:versionID="053361d46c08e3976937f2979b4ee330">
  <xsd:schema xmlns:xsd="http://www.w3.org/2001/XMLSchema" xmlns:xs="http://www.w3.org/2001/XMLSchema" xmlns:p="http://schemas.microsoft.com/office/2006/metadata/properties" xmlns:ns3="733e66b3-cf89-4811-976d-0c5222058d0a" xmlns:ns4="4abcd596-a6ba-48be-8e24-a7902b0ff981" targetNamespace="http://schemas.microsoft.com/office/2006/metadata/properties" ma:root="true" ma:fieldsID="486c29f133f00ceeb20e090ce57b6fff" ns3:_="" ns4:_="">
    <xsd:import namespace="733e66b3-cf89-4811-976d-0c5222058d0a"/>
    <xsd:import namespace="4abcd596-a6ba-48be-8e24-a7902b0ff981"/>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e66b3-cf89-4811-976d-0c5222058d0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abcd596-a6ba-48be-8e24-a7902b0ff98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05A4B8E-C0D5-49D7-9D8E-448041CF75E4}">
  <ds:schemaRefs>
    <ds:schemaRef ds:uri="http://purl.org/dc/term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http://purl.org/dc/dcmitype/"/>
    <ds:schemaRef ds:uri="http://www.w3.org/XML/1998/namespace"/>
    <ds:schemaRef ds:uri="4abcd596-a6ba-48be-8e24-a7902b0ff981"/>
    <ds:schemaRef ds:uri="733e66b3-cf89-4811-976d-0c5222058d0a"/>
    <ds:schemaRef ds:uri="http://schemas.microsoft.com/office/2006/metadata/properties"/>
  </ds:schemaRefs>
</ds:datastoreItem>
</file>

<file path=customXml/itemProps2.xml><?xml version="1.0" encoding="utf-8"?>
<ds:datastoreItem xmlns:ds="http://schemas.openxmlformats.org/officeDocument/2006/customXml" ds:itemID="{03A549D8-D159-4306-96A2-FB79FFCACF88}">
  <ds:schemaRefs>
    <ds:schemaRef ds:uri="http://schemas.microsoft.com/sharepoint/v3/contenttype/forms"/>
  </ds:schemaRefs>
</ds:datastoreItem>
</file>

<file path=customXml/itemProps3.xml><?xml version="1.0" encoding="utf-8"?>
<ds:datastoreItem xmlns:ds="http://schemas.openxmlformats.org/officeDocument/2006/customXml" ds:itemID="{2E41435F-96D8-40B0-AF85-C91E8EF34E2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e66b3-cf89-4811-976d-0c5222058d0a"/>
    <ds:schemaRef ds:uri="4abcd596-a6ba-48be-8e24-a7902b0ff98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22</vt:i4>
      </vt:variant>
    </vt:vector>
  </HeadingPairs>
  <TitlesOfParts>
    <vt:vector size="43" baseType="lpstr">
      <vt:lpstr>CONTROL</vt:lpstr>
      <vt:lpstr>RAW DATA</vt:lpstr>
      <vt:lpstr>SAMPLING PLAN (ALLOCATION)</vt:lpstr>
      <vt:lpstr>CHEMICAL PER SAMPLE</vt:lpstr>
      <vt:lpstr>TOTAL SAMPLE</vt:lpstr>
      <vt:lpstr>36H401</vt:lpstr>
      <vt:lpstr>36P119</vt:lpstr>
      <vt:lpstr>37A124</vt:lpstr>
      <vt:lpstr>38M618</vt:lpstr>
      <vt:lpstr>40D096</vt:lpstr>
      <vt:lpstr>4IL739</vt:lpstr>
      <vt:lpstr>42V425</vt:lpstr>
      <vt:lpstr>SUMMARY REPORT &amp; CI</vt:lpstr>
      <vt:lpstr>Sample CC</vt:lpstr>
      <vt:lpstr>36H401  CC</vt:lpstr>
      <vt:lpstr>36P119 CC</vt:lpstr>
      <vt:lpstr>37A124 CC</vt:lpstr>
      <vt:lpstr>38M618 CC</vt:lpstr>
      <vt:lpstr>40D096 CC</vt:lpstr>
      <vt:lpstr>4IL739 CC</vt:lpstr>
      <vt:lpstr>42V425 CC</vt:lpstr>
      <vt:lpstr>data_array</vt:lpstr>
      <vt:lpstr>h_max</vt:lpstr>
      <vt:lpstr>h_min</vt:lpstr>
      <vt:lpstr>h_set</vt:lpstr>
      <vt:lpstr>h_stdev</vt:lpstr>
      <vt:lpstr>Maximum</vt:lpstr>
      <vt:lpstr>mean</vt:lpstr>
      <vt:lpstr>Minimum</vt:lpstr>
      <vt:lpstr>newmax</vt:lpstr>
      <vt:lpstr>normmax</vt:lpstr>
      <vt:lpstr>normmin</vt:lpstr>
      <vt:lpstr>normrange</vt:lpstr>
      <vt:lpstr>Range</vt:lpstr>
      <vt:lpstr>'36H401  CC'!sample</vt:lpstr>
      <vt:lpstr>'36P119 CC'!sample</vt:lpstr>
      <vt:lpstr>'37A124 CC'!sample</vt:lpstr>
      <vt:lpstr>'38M618 CC'!sample</vt:lpstr>
      <vt:lpstr>'40D096 CC'!sample</vt:lpstr>
      <vt:lpstr>'42V425 CC'!sample</vt:lpstr>
      <vt:lpstr>'4IL739 CC'!sample</vt:lpstr>
      <vt:lpstr>'Sample CC'!sample</vt:lpstr>
      <vt:lpstr>stdev</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thama</dc:creator>
  <cp:keywords/>
  <dc:description/>
  <cp:lastModifiedBy>thama</cp:lastModifiedBy>
  <cp:revision/>
  <dcterms:created xsi:type="dcterms:W3CDTF">2022-11-16T19:28:32Z</dcterms:created>
  <dcterms:modified xsi:type="dcterms:W3CDTF">2022-11-18T22:27:26Z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0x010100C7E9E5E3070E8746A3147B5160B04E33</vt:lpwstr>
  </property>
</Properties>
</file>