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wnloads\"/>
    </mc:Choice>
  </mc:AlternateContent>
  <xr:revisionPtr revIDLastSave="0" documentId="13_ncr:1_{5BD3CD5D-6B1E-427E-80AC-E23F0776A84A}" xr6:coauthVersionLast="47" xr6:coauthVersionMax="47" xr10:uidLastSave="{00000000-0000-0000-0000-000000000000}"/>
  <bookViews>
    <workbookView xWindow="-108" yWindow="-108" windowWidth="23256" windowHeight="12576" tabRatio="977" activeTab="2" xr2:uid="{7B1E1A3F-1EF2-44D0-9FCB-8B9F2BEE18B3}"/>
  </bookViews>
  <sheets>
    <sheet name="Shipping Rate Exports" sheetId="9" r:id="rId1"/>
    <sheet name="USA to India" sheetId="6" r:id="rId2"/>
    <sheet name="India to UAE " sheetId="4" r:id="rId3"/>
    <sheet name="India to Singapore" sheetId="5" r:id="rId4"/>
    <sheet name="India to Saudi" sheetId="11" r:id="rId5"/>
    <sheet name="US to UAE" sheetId="1" r:id="rId6"/>
    <sheet name="UK to India" sheetId="2" r:id="rId7"/>
    <sheet name="US &amp; Singapore CALC" sheetId="3" r:id="rId8"/>
    <sheet name="Duty Structure" sheetId="7" r:id="rId9"/>
    <sheet name="Amazon Commsions" sheetId="8" r:id="rId10"/>
    <sheet name="Shipping Rate Import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4" i="1"/>
  <c r="F3" i="5"/>
  <c r="F4" i="11"/>
  <c r="P93" i="9"/>
  <c r="Q93" i="9" s="1"/>
  <c r="S93" i="9" s="1"/>
  <c r="P94" i="9"/>
  <c r="Q94" i="9" s="1"/>
  <c r="S94" i="9" s="1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S48" i="9" s="1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S5" i="9" s="1"/>
  <c r="T5" i="9" s="1"/>
  <c r="Q4" i="9"/>
  <c r="Q3" i="9"/>
  <c r="R94" i="9"/>
  <c r="R93" i="9"/>
  <c r="R92" i="9"/>
  <c r="R91" i="9"/>
  <c r="R90" i="9"/>
  <c r="R89" i="9"/>
  <c r="R88" i="9"/>
  <c r="S88" i="9" s="1"/>
  <c r="R87" i="9"/>
  <c r="R86" i="9"/>
  <c r="R85" i="9"/>
  <c r="R84" i="9"/>
  <c r="R83" i="9"/>
  <c r="R82" i="9"/>
  <c r="R81" i="9"/>
  <c r="R80" i="9"/>
  <c r="S80" i="9" s="1"/>
  <c r="R79" i="9"/>
  <c r="R78" i="9"/>
  <c r="R77" i="9"/>
  <c r="R76" i="9"/>
  <c r="R75" i="9"/>
  <c r="R74" i="9"/>
  <c r="R73" i="9"/>
  <c r="R72" i="9"/>
  <c r="S72" i="9" s="1"/>
  <c r="R71" i="9"/>
  <c r="R70" i="9"/>
  <c r="R69" i="9"/>
  <c r="R68" i="9"/>
  <c r="R67" i="9"/>
  <c r="R66" i="9"/>
  <c r="R65" i="9"/>
  <c r="R64" i="9"/>
  <c r="S64" i="9" s="1"/>
  <c r="R63" i="9"/>
  <c r="R62" i="9"/>
  <c r="R61" i="9"/>
  <c r="R60" i="9"/>
  <c r="R59" i="9"/>
  <c r="R58" i="9"/>
  <c r="R57" i="9"/>
  <c r="R56" i="9"/>
  <c r="S56" i="9" s="1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S40" i="9" s="1"/>
  <c r="R39" i="9"/>
  <c r="R38" i="9"/>
  <c r="R37" i="9"/>
  <c r="R36" i="9"/>
  <c r="R35" i="9"/>
  <c r="R34" i="9"/>
  <c r="R33" i="9"/>
  <c r="R32" i="9"/>
  <c r="S32" i="9" s="1"/>
  <c r="R31" i="9"/>
  <c r="R30" i="9"/>
  <c r="R29" i="9"/>
  <c r="R28" i="9"/>
  <c r="R27" i="9"/>
  <c r="R26" i="9"/>
  <c r="R25" i="9"/>
  <c r="R24" i="9"/>
  <c r="S24" i="9" s="1"/>
  <c r="R23" i="9"/>
  <c r="R22" i="9"/>
  <c r="R21" i="9"/>
  <c r="R20" i="9"/>
  <c r="R19" i="9"/>
  <c r="R18" i="9"/>
  <c r="R17" i="9"/>
  <c r="R16" i="9"/>
  <c r="S16" i="9" s="1"/>
  <c r="R15" i="9"/>
  <c r="R14" i="9"/>
  <c r="R13" i="9"/>
  <c r="R12" i="9"/>
  <c r="R11" i="9"/>
  <c r="R10" i="9"/>
  <c r="R9" i="9"/>
  <c r="R8" i="9"/>
  <c r="S8" i="9" s="1"/>
  <c r="R7" i="9"/>
  <c r="R6" i="9"/>
  <c r="R5" i="9"/>
  <c r="R4" i="9"/>
  <c r="R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F4" i="4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C62" i="9" s="1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C74" i="9" s="1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C86" i="9" s="1"/>
  <c r="AC87" i="9" s="1"/>
  <c r="AC88" i="9" s="1"/>
  <c r="AC89" i="9" s="1"/>
  <c r="AC90" i="9" s="1"/>
  <c r="AC91" i="9" s="1"/>
  <c r="G2" i="2"/>
  <c r="X3" i="9"/>
  <c r="X4" i="9" s="1"/>
  <c r="X5" i="9" s="1"/>
  <c r="X6" i="9" s="1"/>
  <c r="I94" i="9"/>
  <c r="I93" i="9"/>
  <c r="G3" i="3"/>
  <c r="F3" i="3"/>
  <c r="K3" i="3" s="1"/>
  <c r="L3" i="3" s="1"/>
  <c r="N3" i="3" s="1"/>
  <c r="S3" i="9" l="1"/>
  <c r="T3" i="9" s="1"/>
  <c r="S13" i="9"/>
  <c r="T13" i="9" s="1"/>
  <c r="S21" i="9"/>
  <c r="T21" i="9" s="1"/>
  <c r="S29" i="9"/>
  <c r="T29" i="9" s="1"/>
  <c r="S37" i="9"/>
  <c r="T37" i="9" s="1"/>
  <c r="S45" i="9"/>
  <c r="T45" i="9" s="1"/>
  <c r="S53" i="9"/>
  <c r="T53" i="9" s="1"/>
  <c r="S61" i="9"/>
  <c r="T61" i="9" s="1"/>
  <c r="S69" i="9"/>
  <c r="T69" i="9" s="1"/>
  <c r="S77" i="9"/>
  <c r="T77" i="9" s="1"/>
  <c r="S85" i="9"/>
  <c r="T85" i="9" s="1"/>
  <c r="S6" i="9"/>
  <c r="S14" i="9"/>
  <c r="S22" i="9"/>
  <c r="S30" i="9"/>
  <c r="S38" i="9"/>
  <c r="T38" i="9" s="1"/>
  <c r="S46" i="9"/>
  <c r="S54" i="9"/>
  <c r="S62" i="9"/>
  <c r="S70" i="9"/>
  <c r="S78" i="9"/>
  <c r="S86" i="9"/>
  <c r="S7" i="9"/>
  <c r="S15" i="9"/>
  <c r="T15" i="9" s="1"/>
  <c r="S23" i="9"/>
  <c r="S31" i="9"/>
  <c r="S39" i="9"/>
  <c r="S47" i="9"/>
  <c r="S55" i="9"/>
  <c r="S63" i="9"/>
  <c r="S71" i="9"/>
  <c r="S79" i="9"/>
  <c r="T79" i="9" s="1"/>
  <c r="S87" i="9"/>
  <c r="T8" i="9"/>
  <c r="T16" i="9"/>
  <c r="T24" i="9"/>
  <c r="T32" i="9"/>
  <c r="T40" i="9"/>
  <c r="T48" i="9"/>
  <c r="T56" i="9"/>
  <c r="T64" i="9"/>
  <c r="T72" i="9"/>
  <c r="T80" i="9"/>
  <c r="T88" i="9"/>
  <c r="T59" i="9"/>
  <c r="S9" i="9"/>
  <c r="T9" i="9" s="1"/>
  <c r="S17" i="9"/>
  <c r="T17" i="9" s="1"/>
  <c r="S25" i="9"/>
  <c r="T25" i="9" s="1"/>
  <c r="S33" i="9"/>
  <c r="T33" i="9" s="1"/>
  <c r="S41" i="9"/>
  <c r="T41" i="9" s="1"/>
  <c r="S49" i="9"/>
  <c r="T49" i="9" s="1"/>
  <c r="S57" i="9"/>
  <c r="T57" i="9" s="1"/>
  <c r="S65" i="9"/>
  <c r="T65" i="9" s="1"/>
  <c r="S73" i="9"/>
  <c r="T73" i="9" s="1"/>
  <c r="S81" i="9"/>
  <c r="T81" i="9" s="1"/>
  <c r="S89" i="9"/>
  <c r="T89" i="9" s="1"/>
  <c r="T6" i="9"/>
  <c r="T14" i="9"/>
  <c r="T22" i="9"/>
  <c r="T30" i="9"/>
  <c r="T46" i="9"/>
  <c r="T54" i="9"/>
  <c r="T62" i="9"/>
  <c r="T70" i="9"/>
  <c r="T78" i="9"/>
  <c r="T86" i="9"/>
  <c r="S10" i="9"/>
  <c r="T10" i="9" s="1"/>
  <c r="S18" i="9"/>
  <c r="T18" i="9" s="1"/>
  <c r="S26" i="9"/>
  <c r="T26" i="9" s="1"/>
  <c r="S34" i="9"/>
  <c r="T34" i="9" s="1"/>
  <c r="S42" i="9"/>
  <c r="T42" i="9" s="1"/>
  <c r="S50" i="9"/>
  <c r="T50" i="9" s="1"/>
  <c r="S58" i="9"/>
  <c r="T58" i="9" s="1"/>
  <c r="S66" i="9"/>
  <c r="T66" i="9" s="1"/>
  <c r="S74" i="9"/>
  <c r="T74" i="9" s="1"/>
  <c r="S82" i="9"/>
  <c r="T82" i="9" s="1"/>
  <c r="S90" i="9"/>
  <c r="T90" i="9" s="1"/>
  <c r="T7" i="9"/>
  <c r="T23" i="9"/>
  <c r="T31" i="9"/>
  <c r="T39" i="9"/>
  <c r="T47" i="9"/>
  <c r="T55" i="9"/>
  <c r="T63" i="9"/>
  <c r="T71" i="9"/>
  <c r="T87" i="9"/>
  <c r="S11" i="9"/>
  <c r="T11" i="9" s="1"/>
  <c r="S19" i="9"/>
  <c r="T19" i="9" s="1"/>
  <c r="S27" i="9"/>
  <c r="T27" i="9" s="1"/>
  <c r="S35" i="9"/>
  <c r="T35" i="9" s="1"/>
  <c r="S43" i="9"/>
  <c r="T43" i="9" s="1"/>
  <c r="S51" i="9"/>
  <c r="T51" i="9" s="1"/>
  <c r="S59" i="9"/>
  <c r="S67" i="9"/>
  <c r="T67" i="9" s="1"/>
  <c r="S75" i="9"/>
  <c r="T75" i="9" s="1"/>
  <c r="S83" i="9"/>
  <c r="T83" i="9" s="1"/>
  <c r="S91" i="9"/>
  <c r="T91" i="9" s="1"/>
  <c r="S4" i="9"/>
  <c r="T4" i="9" s="1"/>
  <c r="S12" i="9"/>
  <c r="T12" i="9" s="1"/>
  <c r="S20" i="9"/>
  <c r="T20" i="9" s="1"/>
  <c r="S28" i="9"/>
  <c r="T28" i="9" s="1"/>
  <c r="S36" i="9"/>
  <c r="T36" i="9" s="1"/>
  <c r="S44" i="9"/>
  <c r="T44" i="9" s="1"/>
  <c r="S52" i="9"/>
  <c r="T52" i="9" s="1"/>
  <c r="S60" i="9"/>
  <c r="T60" i="9" s="1"/>
  <c r="S68" i="9"/>
  <c r="T68" i="9" s="1"/>
  <c r="S76" i="9"/>
  <c r="T76" i="9" s="1"/>
  <c r="S84" i="9"/>
  <c r="T84" i="9" s="1"/>
  <c r="S92" i="9"/>
  <c r="T92" i="9" s="1"/>
  <c r="M3" i="9"/>
  <c r="G4" i="11"/>
  <c r="K4" i="11" s="1"/>
  <c r="L4" i="11" s="1"/>
  <c r="N4" i="11" s="1"/>
  <c r="G3" i="5"/>
  <c r="K3" i="5" s="1"/>
  <c r="L3" i="5" s="1"/>
  <c r="N3" i="5" s="1"/>
  <c r="X7" i="9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F2" i="2"/>
  <c r="K2" i="2" s="1"/>
  <c r="L2" i="2" s="1"/>
  <c r="N2" i="2" s="1"/>
  <c r="G2" i="6"/>
  <c r="K2" i="6" s="1"/>
  <c r="L2" i="6" s="1"/>
  <c r="N2" i="6" s="1"/>
  <c r="G4" i="1"/>
  <c r="K4" i="1" s="1"/>
  <c r="L4" i="1" s="1"/>
  <c r="N4" i="1" s="1"/>
  <c r="G4" i="4" l="1"/>
  <c r="K4" i="4" s="1"/>
  <c r="L4" i="4" s="1"/>
  <c r="N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1" authorId="0" shapeId="0" xr:uid="{FA16F93F-670C-4E14-A582-D1EADD7F6A47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3" authorId="0" shapeId="0" xr:uid="{00962CF8-8F49-413B-A090-7A1E18669B2D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2" authorId="0" shapeId="0" xr:uid="{5F89F863-8605-40E1-8FCA-40EF940A7B82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3" authorId="0" shapeId="0" xr:uid="{85DB4444-6642-4A3D-A0F1-D720FF2230BB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3" authorId="0" shapeId="0" xr:uid="{6A042F04-A9FF-4BD9-92E0-918CD166D4B2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1" authorId="0" shapeId="0" xr:uid="{EC1C6974-3271-4826-97C8-D7E30BEF8155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2" authorId="0" shapeId="0" xr:uid="{C36F0DAA-39F9-43D6-B908-CAAFCFCF4909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sharedStrings.xml><?xml version="1.0" encoding="utf-8"?>
<sst xmlns="http://schemas.openxmlformats.org/spreadsheetml/2006/main" count="865" uniqueCount="626">
  <si>
    <t>UAE PRICING CALCULATOR - US-&gt;UAE</t>
  </si>
  <si>
    <t>5% VAT applies to all shipment</t>
  </si>
  <si>
    <t>Duties of 5% will apply for shipments of over 1000AED value. ($250)</t>
  </si>
  <si>
    <t>Item Description</t>
  </si>
  <si>
    <t>ASIN</t>
  </si>
  <si>
    <t>Duty Rate</t>
  </si>
  <si>
    <t>Procurement USD</t>
  </si>
  <si>
    <t>Shipping Weight</t>
  </si>
  <si>
    <t>Int Shipping charges</t>
  </si>
  <si>
    <t>Duty Cost</t>
  </si>
  <si>
    <t>Seller Commission</t>
  </si>
  <si>
    <t>Packaging</t>
  </si>
  <si>
    <t>Amazon Commission</t>
  </si>
  <si>
    <t>Price Before AMZN Fees</t>
  </si>
  <si>
    <t>USD SP</t>
  </si>
  <si>
    <t>Ex. Rate</t>
  </si>
  <si>
    <t>IED SP</t>
  </si>
  <si>
    <t>Amazon SP</t>
  </si>
  <si>
    <t>B005ZMWSI0</t>
  </si>
  <si>
    <t>MBM</t>
  </si>
  <si>
    <t>MBM USD SP</t>
  </si>
  <si>
    <t>SP India</t>
  </si>
  <si>
    <t>Duty</t>
  </si>
  <si>
    <t>7% GST on shipments of over SGD 350 Value.</t>
  </si>
  <si>
    <t>SG SP</t>
  </si>
  <si>
    <t>Amazon SG SP</t>
  </si>
  <si>
    <t>Saudi PRICING CALCULATOR - IND-&gt;Saudi</t>
  </si>
  <si>
    <t>Procurement INR</t>
  </si>
  <si>
    <t>Shipping Weight in KG</t>
  </si>
  <si>
    <t>Nitshopp</t>
  </si>
  <si>
    <t>UAE SP</t>
  </si>
  <si>
    <t>Nitshop SP</t>
  </si>
  <si>
    <t xml:space="preserve"> GENERAL DESCRIPTION</t>
  </si>
  <si>
    <t>Duty Classification for BOE</t>
  </si>
  <si>
    <t>DUTY RATE</t>
  </si>
  <si>
    <t>Apparel  / Garment</t>
  </si>
  <si>
    <t>Clothes / Tops / Shirts / undergarments</t>
  </si>
  <si>
    <t>Apple computers, devices and accessories</t>
  </si>
  <si>
    <t>LAPTOP / TABLET /ROUTER /HDD / MODEM</t>
  </si>
  <si>
    <t>Audio Cables</t>
  </si>
  <si>
    <t>COMPUTER ACCESSORIES</t>
  </si>
  <si>
    <t>Baby Not incl Toys, Clothes, Food, health</t>
  </si>
  <si>
    <t>BABY - OTHER</t>
  </si>
  <si>
    <t>Bags</t>
  </si>
  <si>
    <t>HANDBAGS / PURSES</t>
  </si>
  <si>
    <t>Battery</t>
  </si>
  <si>
    <t>Bikes</t>
  </si>
  <si>
    <t>BIKES</t>
  </si>
  <si>
    <t>Blank CD, Hard drives, other storage</t>
  </si>
  <si>
    <t>Bluetooth</t>
  </si>
  <si>
    <t>WIRELESS SPEAKERS / BLUETOOTH</t>
  </si>
  <si>
    <t>Books</t>
  </si>
  <si>
    <t>BOOKS</t>
  </si>
  <si>
    <t>Business/Office Supplies</t>
  </si>
  <si>
    <t>BUSINESS / OFFICE SUPPLIES</t>
  </si>
  <si>
    <t>Business Samples - must be mutilated</t>
  </si>
  <si>
    <t>SAMPLES</t>
  </si>
  <si>
    <t>Cables</t>
  </si>
  <si>
    <t>Calculators</t>
  </si>
  <si>
    <t>CALCULATOR</t>
  </si>
  <si>
    <t>HDMI players \USB Wireless\Bluray payers</t>
  </si>
  <si>
    <t>Heart Rate monitor / medical equipment / FitBit / Fuel band / Jawbone Health</t>
  </si>
  <si>
    <t>Heart Rate monitor / medical equipment</t>
  </si>
  <si>
    <t>Digital Camera</t>
  </si>
  <si>
    <t>DIGITAL CAMERA</t>
  </si>
  <si>
    <t>Camera, Telescope, Optics, Lens, Accessories</t>
  </si>
  <si>
    <t xml:space="preserve">CAMERA / OPTICS </t>
  </si>
  <si>
    <t>Car Parts and Accessories</t>
  </si>
  <si>
    <t>CAR PARTS</t>
  </si>
  <si>
    <t>Clothes</t>
  </si>
  <si>
    <t>Collectibles</t>
  </si>
  <si>
    <t>COLLECTIBLES</t>
  </si>
  <si>
    <t>Computer accessories &amp; Peripherals</t>
  </si>
  <si>
    <t>COMPUTER ACCESSORIES &amp; PERIPHERALS</t>
  </si>
  <si>
    <t>Computer cases and towers</t>
  </si>
  <si>
    <t>COMPUTER CASES &amp; TOWERS</t>
  </si>
  <si>
    <t xml:space="preserve">Computer Memory, Flash memory </t>
  </si>
  <si>
    <t>COMPUTER MEMORY / FLASH MEMORY</t>
  </si>
  <si>
    <t>Computer Parts</t>
  </si>
  <si>
    <t>COMPUTER PARTS</t>
  </si>
  <si>
    <t>Computers, servers</t>
  </si>
  <si>
    <t>COMPUTERS / SERVERS</t>
  </si>
  <si>
    <t>Consumer Electronics Other than mentioned on this list</t>
  </si>
  <si>
    <t>CONSUMER ELECTRONICS - OTHER</t>
  </si>
  <si>
    <t>Cosmetics, make-up, Beauty</t>
  </si>
  <si>
    <t>COSMETICS</t>
  </si>
  <si>
    <t>Crafts</t>
  </si>
  <si>
    <t>CRAFTS</t>
  </si>
  <si>
    <t xml:space="preserve">DVDs </t>
  </si>
  <si>
    <t>DVD</t>
  </si>
  <si>
    <t xml:space="preserve">e-reader </t>
  </si>
  <si>
    <t>E-READER</t>
  </si>
  <si>
    <t>fabric, cloth</t>
  </si>
  <si>
    <t>FABRIC</t>
  </si>
  <si>
    <t>Food items</t>
  </si>
  <si>
    <t>FOOD ITEMS</t>
  </si>
  <si>
    <t>greeting cards</t>
  </si>
  <si>
    <t>STATIONARY</t>
  </si>
  <si>
    <t>Hair Accessories</t>
  </si>
  <si>
    <t>HAIR ACCESSORIES</t>
  </si>
  <si>
    <t>Hand Tools</t>
  </si>
  <si>
    <t>HAND TOOLS</t>
  </si>
  <si>
    <t>Headphones</t>
  </si>
  <si>
    <t>HEADPHONES</t>
  </si>
  <si>
    <t>Headset</t>
  </si>
  <si>
    <t>HEADSET</t>
  </si>
  <si>
    <t>Health Products other than Protein</t>
  </si>
  <si>
    <t>VITAMINS &amp; MEDICINE</t>
  </si>
  <si>
    <t>Home Audio</t>
  </si>
  <si>
    <t>HOME AUDIO</t>
  </si>
  <si>
    <t>Home Décor &amp; appliances</t>
  </si>
  <si>
    <t>HOME DÉCOR</t>
  </si>
  <si>
    <t>Household goods</t>
  </si>
  <si>
    <t>HOME GOODS</t>
  </si>
  <si>
    <t>industrial supplies, parts, etc</t>
  </si>
  <si>
    <t>INDUSTRIAL SUPPLIES</t>
  </si>
  <si>
    <t>Laptops</t>
  </si>
  <si>
    <t>Landline Telephones</t>
  </si>
  <si>
    <t>LANDLINE PHONE</t>
  </si>
  <si>
    <t>Medicine</t>
  </si>
  <si>
    <t>Mobile chargers headphones battery</t>
  </si>
  <si>
    <t>MOBILE CHARGERS, HEADPHONES, BATTERY</t>
  </si>
  <si>
    <t>Mobile accessories, cases</t>
  </si>
  <si>
    <t xml:space="preserve">MOBILE ACCESSORIES </t>
  </si>
  <si>
    <t>Mobile Phones</t>
  </si>
  <si>
    <t>MOBILE PHONES</t>
  </si>
  <si>
    <t>Mp3 Players</t>
  </si>
  <si>
    <t>MP3 PLAYER</t>
  </si>
  <si>
    <t>Music CDs</t>
  </si>
  <si>
    <t>MUSIC CD</t>
  </si>
  <si>
    <t>Music System</t>
  </si>
  <si>
    <t>Musical Instruments and Equipment (non-string, string electric)</t>
  </si>
  <si>
    <t>MUSIC INSTRUMENTS</t>
  </si>
  <si>
    <t>networking equipment</t>
  </si>
  <si>
    <t>Perfume, Beauty Products</t>
  </si>
  <si>
    <t>BEAUTY PRODUCTS</t>
  </si>
  <si>
    <t>Pet Supplies</t>
  </si>
  <si>
    <t>PET PRODUCTS</t>
  </si>
  <si>
    <t>Printer Cartridge</t>
  </si>
  <si>
    <t>PRINTER CARTRIDGE</t>
  </si>
  <si>
    <t>Printers</t>
  </si>
  <si>
    <t>PRINTERS</t>
  </si>
  <si>
    <t xml:space="preserve">Projector </t>
  </si>
  <si>
    <t>PROJECTOR</t>
  </si>
  <si>
    <t>Protein Supplement / bodybuilding</t>
  </si>
  <si>
    <t>PROTEIN SUPPLEMENT</t>
  </si>
  <si>
    <t>Router</t>
  </si>
  <si>
    <t>Scanner</t>
  </si>
  <si>
    <t>Skin creams, lotions, perfumes</t>
  </si>
  <si>
    <t>Body care</t>
  </si>
  <si>
    <t>BODY CARE</t>
  </si>
  <si>
    <t>Speaker</t>
  </si>
  <si>
    <t>SPEAKERS</t>
  </si>
  <si>
    <t>Sporting Goods &amp; Fitness</t>
  </si>
  <si>
    <t>String Instruments</t>
  </si>
  <si>
    <t>Sunglasses</t>
  </si>
  <si>
    <t>Tablet</t>
  </si>
  <si>
    <t>Toys</t>
  </si>
  <si>
    <t>USB</t>
  </si>
  <si>
    <t>Video Games / Gaming Consoles</t>
  </si>
  <si>
    <t>watches</t>
  </si>
  <si>
    <t>Category</t>
  </si>
  <si>
    <t>Promotional Rate</t>
  </si>
  <si>
    <t>Promotion End Date</t>
  </si>
  <si>
    <t>Standard Rate</t>
  </si>
  <si>
    <t>Fashion Jewellery</t>
  </si>
  <si>
    <t>Movies</t>
  </si>
  <si>
    <t>Music</t>
  </si>
  <si>
    <t>Video Games - Games &amp; Accessories</t>
  </si>
  <si>
    <t>Watches</t>
  </si>
  <si>
    <t>Luggage</t>
  </si>
  <si>
    <t>Handbags</t>
  </si>
  <si>
    <t>Sporting Goods</t>
  </si>
  <si>
    <t>Apparel</t>
  </si>
  <si>
    <t>Personal Care Appliances</t>
  </si>
  <si>
    <t>Accessories - Electronics, PC, Mobile Phones, Tablets (Excluding Storage Devices and PC Components)</t>
  </si>
  <si>
    <t>Apparel Accessories</t>
  </si>
  <si>
    <t>Innerwear and Sleepwear</t>
  </si>
  <si>
    <t>Eyewear</t>
  </si>
  <si>
    <t>Shoes</t>
  </si>
  <si>
    <t>Mobile Phones and Tablets</t>
  </si>
  <si>
    <t>Automotive</t>
  </si>
  <si>
    <t>Large Appliances</t>
  </si>
  <si>
    <t>Oct 7,2015</t>
  </si>
  <si>
    <t>Gourmet</t>
  </si>
  <si>
    <t>Musical Instruments</t>
  </si>
  <si>
    <t>Office Products</t>
  </si>
  <si>
    <t>Baby Products</t>
  </si>
  <si>
    <t>Beauty</t>
  </si>
  <si>
    <t>Electronics - Device</t>
  </si>
  <si>
    <t>8% </t>
  </si>
  <si>
    <t>Video Games - Console</t>
  </si>
  <si>
    <t>Electronics – Storage Devices</t>
  </si>
  <si>
    <t>PC components</t>
  </si>
  <si>
    <t>Health and Personal Care</t>
  </si>
  <si>
    <t>Home - Small Appliances, Home Improvement</t>
  </si>
  <si>
    <t>Kitchen</t>
  </si>
  <si>
    <t>Home – others (excluding small appliances and Home improvement)</t>
  </si>
  <si>
    <t>Electronics - PC</t>
  </si>
  <si>
    <t>UAE</t>
  </si>
  <si>
    <t>Weight Kg</t>
  </si>
  <si>
    <t>Base Rate</t>
  </si>
  <si>
    <t>FSC 19%</t>
  </si>
  <si>
    <t>GST 18%</t>
  </si>
  <si>
    <t>LMD Cost</t>
  </si>
  <si>
    <t>69+ to 99</t>
  </si>
  <si>
    <t>99+ to 299</t>
  </si>
  <si>
    <t>299+</t>
  </si>
  <si>
    <t>69+- to 99</t>
  </si>
  <si>
    <t>Singapore</t>
  </si>
  <si>
    <t>Wgt (Kg)</t>
  </si>
  <si>
    <t>ZONE     1</t>
  </si>
  <si>
    <t>ZONE       2</t>
  </si>
  <si>
    <t>ZONE       3</t>
  </si>
  <si>
    <t>ZONE 4</t>
  </si>
  <si>
    <t>ZONE       5</t>
  </si>
  <si>
    <t>ZONE       6</t>
  </si>
  <si>
    <t>ZONE 7</t>
  </si>
  <si>
    <t>ZONE 8</t>
  </si>
  <si>
    <t>ZONE 9</t>
  </si>
  <si>
    <t>ZONE 10</t>
  </si>
  <si>
    <t>ZONE 11</t>
  </si>
  <si>
    <t>ZONE 12</t>
  </si>
  <si>
    <t>ZONE    13</t>
  </si>
  <si>
    <t>PLX</t>
  </si>
  <si>
    <t>21+</t>
  </si>
  <si>
    <t>45+</t>
  </si>
  <si>
    <t>71+</t>
  </si>
  <si>
    <t>Rest Of World</t>
  </si>
  <si>
    <t>Country</t>
  </si>
  <si>
    <t>Zone</t>
  </si>
  <si>
    <t>Bangladesh</t>
  </si>
  <si>
    <t>Latvia</t>
  </si>
  <si>
    <t>Trinidad and Tobago</t>
  </si>
  <si>
    <t>Micronesia Federated States</t>
  </si>
  <si>
    <t>Bhutan</t>
  </si>
  <si>
    <t>Lithuania</t>
  </si>
  <si>
    <t>Turks and Caicos Islands</t>
  </si>
  <si>
    <t>Moldova Republic</t>
  </si>
  <si>
    <t>Sri Lanka</t>
  </si>
  <si>
    <t>Malta</t>
  </si>
  <si>
    <t>Uruguay</t>
  </si>
  <si>
    <t>Mongolia</t>
  </si>
  <si>
    <t>Poland</t>
  </si>
  <si>
    <t>Venezuela</t>
  </si>
  <si>
    <t>Montenegro Republic</t>
  </si>
  <si>
    <t>Hong kong</t>
  </si>
  <si>
    <t>Romania</t>
  </si>
  <si>
    <t>Virgin Islands(British)</t>
  </si>
  <si>
    <t>Morocco</t>
  </si>
  <si>
    <t>Malaysia</t>
  </si>
  <si>
    <t>Russian Federation</t>
  </si>
  <si>
    <t>Afghanistan</t>
  </si>
  <si>
    <t>Mozambique</t>
  </si>
  <si>
    <t>Slovakia</t>
  </si>
  <si>
    <t>Albania</t>
  </si>
  <si>
    <t>Myanmar</t>
  </si>
  <si>
    <t>China</t>
  </si>
  <si>
    <t>Slovenia</t>
  </si>
  <si>
    <t>Algeria</t>
  </si>
  <si>
    <t>Namibia</t>
  </si>
  <si>
    <t>Nepal</t>
  </si>
  <si>
    <t>American Samoa</t>
  </si>
  <si>
    <t>Angola</t>
  </si>
  <si>
    <t>Nauru Republic Of</t>
  </si>
  <si>
    <t>Bahrain</t>
  </si>
  <si>
    <t>Guam</t>
  </si>
  <si>
    <t>Armenia</t>
  </si>
  <si>
    <t>New Caledonia</t>
  </si>
  <si>
    <t>Jordan</t>
  </si>
  <si>
    <t>Marshall Islands</t>
  </si>
  <si>
    <t>Azerbaijan</t>
  </si>
  <si>
    <t>New Zealand</t>
  </si>
  <si>
    <t>Kuwait</t>
  </si>
  <si>
    <t>Saipan</t>
  </si>
  <si>
    <t>Benin</t>
  </si>
  <si>
    <t>Niger</t>
  </si>
  <si>
    <t>Oman</t>
  </si>
  <si>
    <t>Virgin (Islands US)</t>
  </si>
  <si>
    <t>Bosnia and Herzegovina</t>
  </si>
  <si>
    <t>Nigeria</t>
  </si>
  <si>
    <t>Qatar</t>
  </si>
  <si>
    <t>Anguilla</t>
  </si>
  <si>
    <t>Botswana</t>
  </si>
  <si>
    <t>Niue</t>
  </si>
  <si>
    <t>Saudi Arabia</t>
  </si>
  <si>
    <t>Antigua</t>
  </si>
  <si>
    <t>Brunei</t>
  </si>
  <si>
    <t>Pakistan</t>
  </si>
  <si>
    <t>Indonesia</t>
  </si>
  <si>
    <t>Argentina</t>
  </si>
  <si>
    <t>Burkina Faso</t>
  </si>
  <si>
    <t>Palau</t>
  </si>
  <si>
    <t>Macau</t>
  </si>
  <si>
    <t>Aruba</t>
  </si>
  <si>
    <t>Burundi</t>
  </si>
  <si>
    <t>Papua New Guinea</t>
  </si>
  <si>
    <t>Philippines</t>
  </si>
  <si>
    <t>Bahamas</t>
  </si>
  <si>
    <t>Cambodia</t>
  </si>
  <si>
    <t>Reunion Island</t>
  </si>
  <si>
    <t>Taiwan</t>
  </si>
  <si>
    <t>Barbados</t>
  </si>
  <si>
    <t>Cameroon</t>
  </si>
  <si>
    <t>Rwanda</t>
  </si>
  <si>
    <t>Thailand</t>
  </si>
  <si>
    <t>Belize</t>
  </si>
  <si>
    <t>Cape Verde</t>
  </si>
  <si>
    <t>Saint Helena</t>
  </si>
  <si>
    <t>Vietnam</t>
  </si>
  <si>
    <t>Bermuda</t>
  </si>
  <si>
    <t>Central African Republic</t>
  </si>
  <si>
    <t>Samoa</t>
  </si>
  <si>
    <t>Australia</t>
  </si>
  <si>
    <t>Bolivia</t>
  </si>
  <si>
    <t>Chad</t>
  </si>
  <si>
    <t>San Marino</t>
  </si>
  <si>
    <t>Austria</t>
  </si>
  <si>
    <t>Bonaire</t>
  </si>
  <si>
    <t>Comoros</t>
  </si>
  <si>
    <t>Sao Tome and Principe</t>
  </si>
  <si>
    <t>Belgium</t>
  </si>
  <si>
    <t>Brazil</t>
  </si>
  <si>
    <t>Congo</t>
  </si>
  <si>
    <t>Senegal</t>
  </si>
  <si>
    <t>Denmark</t>
  </si>
  <si>
    <t>Cayman Islands</t>
  </si>
  <si>
    <t>Congo Deocratic Rep</t>
  </si>
  <si>
    <t>Serbia</t>
  </si>
  <si>
    <t>Finland</t>
  </si>
  <si>
    <t>Chile</t>
  </si>
  <si>
    <t>Cook Islands</t>
  </si>
  <si>
    <t>Seychelles</t>
  </si>
  <si>
    <t>France</t>
  </si>
  <si>
    <t>Colombia</t>
  </si>
  <si>
    <t>Cote d 'Ivoire</t>
  </si>
  <si>
    <t>Sierra Leone</t>
  </si>
  <si>
    <t>Germany</t>
  </si>
  <si>
    <t>Costa Rica</t>
  </si>
  <si>
    <t>Cyprus</t>
  </si>
  <si>
    <t>Solomon Islands</t>
  </si>
  <si>
    <t>Greece</t>
  </si>
  <si>
    <t>Cuba</t>
  </si>
  <si>
    <t>Djibouti</t>
  </si>
  <si>
    <t>Somalia</t>
  </si>
  <si>
    <t>Ireland</t>
  </si>
  <si>
    <t>Curacao</t>
  </si>
  <si>
    <t>Eritrea</t>
  </si>
  <si>
    <t>Somaliland Rep Of(N Somalia)</t>
  </si>
  <si>
    <t>Italy</t>
  </si>
  <si>
    <t>Dominica</t>
  </si>
  <si>
    <t>Ethiopia</t>
  </si>
  <si>
    <t>South Sudan</t>
  </si>
  <si>
    <t>Liechtenstein</t>
  </si>
  <si>
    <t>Dominican Republic</t>
  </si>
  <si>
    <t>Fiji</t>
  </si>
  <si>
    <t>Sudan</t>
  </si>
  <si>
    <t>Luxembourg</t>
  </si>
  <si>
    <t>Ecuador</t>
  </si>
  <si>
    <t>Gabon</t>
  </si>
  <si>
    <t>Swaziland</t>
  </si>
  <si>
    <t>Monaco</t>
  </si>
  <si>
    <t>El Salvador</t>
  </si>
  <si>
    <t>Gambia</t>
  </si>
  <si>
    <t>Syria</t>
  </si>
  <si>
    <t>Netherlands</t>
  </si>
  <si>
    <t>Falkland islands</t>
  </si>
  <si>
    <t>Georgia</t>
  </si>
  <si>
    <t>Tahiti</t>
  </si>
  <si>
    <t>Norway</t>
  </si>
  <si>
    <t>French Guyana</t>
  </si>
  <si>
    <t>Guinea Republic</t>
  </si>
  <si>
    <t>Tajikistan</t>
  </si>
  <si>
    <t>Portugal</t>
  </si>
  <si>
    <t>Grenada</t>
  </si>
  <si>
    <t>Guinea-Bissau</t>
  </si>
  <si>
    <t>Timor-Leste</t>
  </si>
  <si>
    <t>Spain</t>
  </si>
  <si>
    <t>Guadeloupe</t>
  </si>
  <si>
    <t>Guinea-Equatorial</t>
  </si>
  <si>
    <t>Togo</t>
  </si>
  <si>
    <t>Sweden</t>
  </si>
  <si>
    <t>Guatemala</t>
  </si>
  <si>
    <t>Iran</t>
  </si>
  <si>
    <t>Tonga</t>
  </si>
  <si>
    <t>Switzerland</t>
  </si>
  <si>
    <t>Guyana(British)</t>
  </si>
  <si>
    <t>Iraq</t>
  </si>
  <si>
    <t>Tunisia</t>
  </si>
  <si>
    <t>Turkey</t>
  </si>
  <si>
    <t>Haiti</t>
  </si>
  <si>
    <t>Kazakhstan</t>
  </si>
  <si>
    <t>Turkmenistan NEW</t>
  </si>
  <si>
    <t>United kingdom</t>
  </si>
  <si>
    <t>Honduras</t>
  </si>
  <si>
    <t>Kiribati</t>
  </si>
  <si>
    <t>Tuvalu</t>
  </si>
  <si>
    <t>Vatican City State</t>
  </si>
  <si>
    <t>Jamaica</t>
  </si>
  <si>
    <t>Korea Republic of</t>
  </si>
  <si>
    <t>Ukraine</t>
  </si>
  <si>
    <t>Andorra</t>
  </si>
  <si>
    <t>Martinique</t>
  </si>
  <si>
    <t>Korea the DPR of</t>
  </si>
  <si>
    <t>Uzbekistan</t>
  </si>
  <si>
    <t>Belarus</t>
  </si>
  <si>
    <t>Montserrat</t>
  </si>
  <si>
    <t>Kosovo</t>
  </si>
  <si>
    <t>Vanuatu</t>
  </si>
  <si>
    <t>Bulgaria</t>
  </si>
  <si>
    <t>Netherlands Antilles</t>
  </si>
  <si>
    <t>Kyrgyzstan</t>
  </si>
  <si>
    <t>Yemen</t>
  </si>
  <si>
    <t>Canary Islands</t>
  </si>
  <si>
    <t>Nevis</t>
  </si>
  <si>
    <t>Lao People's Democratic</t>
  </si>
  <si>
    <t>Zambia</t>
  </si>
  <si>
    <t>Croatia</t>
  </si>
  <si>
    <t>Nicaragua</t>
  </si>
  <si>
    <t>Lebanon</t>
  </si>
  <si>
    <t>Zimbabwe</t>
  </si>
  <si>
    <t>Czech Republic</t>
  </si>
  <si>
    <t>Panama</t>
  </si>
  <si>
    <t>Lesotho</t>
  </si>
  <si>
    <t>Canada</t>
  </si>
  <si>
    <t>Estonia</t>
  </si>
  <si>
    <t>Paraguay</t>
  </si>
  <si>
    <t>Liberia</t>
  </si>
  <si>
    <t>Mexico</t>
  </si>
  <si>
    <t>Faroe Islands</t>
  </si>
  <si>
    <t>Peru</t>
  </si>
  <si>
    <t>Libya</t>
  </si>
  <si>
    <t>Puerto Rico</t>
  </si>
  <si>
    <t>Gibraltar</t>
  </si>
  <si>
    <t>St. Eustatius</t>
  </si>
  <si>
    <t>Macedonia Republic of</t>
  </si>
  <si>
    <t>United States of America</t>
  </si>
  <si>
    <t>Greenland</t>
  </si>
  <si>
    <t>St.Barthelemy</t>
  </si>
  <si>
    <t>Madagascar</t>
  </si>
  <si>
    <t>Egypt</t>
  </si>
  <si>
    <t>Guernsey</t>
  </si>
  <si>
    <t>St.Kitts</t>
  </si>
  <si>
    <t>Malawi</t>
  </si>
  <si>
    <t>Ghana</t>
  </si>
  <si>
    <t>Hungary</t>
  </si>
  <si>
    <t>St.Lucia</t>
  </si>
  <si>
    <t>Maldives</t>
  </si>
  <si>
    <t>Japan</t>
  </si>
  <si>
    <t>Iceland</t>
  </si>
  <si>
    <t>St.Maarten</t>
  </si>
  <si>
    <t>Mali</t>
  </si>
  <si>
    <t>Kenya</t>
  </si>
  <si>
    <t>Israel</t>
  </si>
  <si>
    <t>St.Vincent</t>
  </si>
  <si>
    <t>Mauritania</t>
  </si>
  <si>
    <t>Mauritius</t>
  </si>
  <si>
    <t>Jersey</t>
  </si>
  <si>
    <t>Suriname</t>
  </si>
  <si>
    <t>Mayotte</t>
  </si>
  <si>
    <t>South Africa</t>
  </si>
  <si>
    <t>Export Zones</t>
  </si>
  <si>
    <t>Documents and Non Documents</t>
  </si>
  <si>
    <t>Weight (Kg)</t>
  </si>
  <si>
    <t>ZONE A</t>
  </si>
  <si>
    <t>ZONE B</t>
  </si>
  <si>
    <t>ZONE C</t>
  </si>
  <si>
    <t>ZONE D</t>
  </si>
  <si>
    <t>ZONE E</t>
  </si>
  <si>
    <t>ZONE F</t>
  </si>
  <si>
    <t>ZONE G</t>
  </si>
  <si>
    <t>ZONE H</t>
  </si>
  <si>
    <t>ZONE I</t>
  </si>
  <si>
    <t>ZONE J</t>
  </si>
  <si>
    <t>ZONE K</t>
  </si>
  <si>
    <t>ZONE L</t>
  </si>
  <si>
    <t>ZONE M</t>
  </si>
  <si>
    <t>ZONE N</t>
  </si>
  <si>
    <t>20+Flat per kg</t>
  </si>
  <si>
    <t>30+Flat per kg</t>
  </si>
  <si>
    <t>40+Flat per kg</t>
  </si>
  <si>
    <t>50+Flat per kg</t>
  </si>
  <si>
    <t>Import Zone list</t>
  </si>
  <si>
    <t>Origin</t>
  </si>
  <si>
    <t>UNITED ARAB EMIRATES/ DXB</t>
  </si>
  <si>
    <t>A</t>
  </si>
  <si>
    <t>SPAIN</t>
  </si>
  <si>
    <t>F</t>
  </si>
  <si>
    <t>PHILIPPINES</t>
  </si>
  <si>
    <t>I</t>
  </si>
  <si>
    <t>CYPRUS</t>
  </si>
  <si>
    <t>K</t>
  </si>
  <si>
    <t>BAHRAIN</t>
  </si>
  <si>
    <t>B</t>
  </si>
  <si>
    <t>DENMARK</t>
  </si>
  <si>
    <t>KOREA SOUTH</t>
  </si>
  <si>
    <t>PAKISTAN</t>
  </si>
  <si>
    <t>OMAN</t>
  </si>
  <si>
    <t>SWEDEN</t>
  </si>
  <si>
    <t>MOLDOVA</t>
  </si>
  <si>
    <t>J</t>
  </si>
  <si>
    <t>TANZANIA</t>
  </si>
  <si>
    <t>BANGLADESH</t>
  </si>
  <si>
    <t>FINLAND</t>
  </si>
  <si>
    <t>MOROCCO</t>
  </si>
  <si>
    <t>GEORGIA</t>
  </si>
  <si>
    <t>QATAR</t>
  </si>
  <si>
    <t>SWITZERLAND</t>
  </si>
  <si>
    <t>BOTSWANA</t>
  </si>
  <si>
    <t>NIGERIA</t>
  </si>
  <si>
    <t>SRI LANKA</t>
  </si>
  <si>
    <t>HUNGARY</t>
  </si>
  <si>
    <t>ETHIOPIA</t>
  </si>
  <si>
    <t>CZECH REPUBLIC</t>
  </si>
  <si>
    <t>SINGAPORE</t>
  </si>
  <si>
    <t>UNITED STATES</t>
  </si>
  <si>
    <t>G</t>
  </si>
  <si>
    <t>SOMALILAND</t>
  </si>
  <si>
    <t>LIECHTENSTEIN</t>
  </si>
  <si>
    <t>CANADA</t>
  </si>
  <si>
    <t>MONACO</t>
  </si>
  <si>
    <t>NAMIBIA</t>
  </si>
  <si>
    <t>L</t>
  </si>
  <si>
    <t>TAIWAN</t>
  </si>
  <si>
    <t>D</t>
  </si>
  <si>
    <t>SUDAN</t>
  </si>
  <si>
    <t>H</t>
  </si>
  <si>
    <t>INDONESIA</t>
  </si>
  <si>
    <t>ESTONIA</t>
  </si>
  <si>
    <t>MALAYSIA</t>
  </si>
  <si>
    <t>KAZAKHSTAN</t>
  </si>
  <si>
    <t>IRAQ</t>
  </si>
  <si>
    <t>LATVIA</t>
  </si>
  <si>
    <t>HONG KONG</t>
  </si>
  <si>
    <t>KENYA</t>
  </si>
  <si>
    <t>MALTA</t>
  </si>
  <si>
    <t>NEW ZEALAND</t>
  </si>
  <si>
    <t>ENGLAND / LON</t>
  </si>
  <si>
    <t>E</t>
  </si>
  <si>
    <t>SAUDI ARABIA</t>
  </si>
  <si>
    <t>VIETNAM</t>
  </si>
  <si>
    <t>MOZAMBIQUE</t>
  </si>
  <si>
    <t>IRELAND</t>
  </si>
  <si>
    <t>SYRIA</t>
  </si>
  <si>
    <t>POLAND</t>
  </si>
  <si>
    <t>JORDAN</t>
  </si>
  <si>
    <t>ZAMBIA</t>
  </si>
  <si>
    <t>SOUTH AFRICA</t>
  </si>
  <si>
    <t>MAURITIUS</t>
  </si>
  <si>
    <t>NEPAL</t>
  </si>
  <si>
    <t>DJIBOUTI</t>
  </si>
  <si>
    <t>BULGARIA</t>
  </si>
  <si>
    <t>NORWAY</t>
  </si>
  <si>
    <t>GREECE</t>
  </si>
  <si>
    <t>TUNISIA</t>
  </si>
  <si>
    <t>AZERBAIJAN</t>
  </si>
  <si>
    <t>MALAWI</t>
  </si>
  <si>
    <t>KUWAIT</t>
  </si>
  <si>
    <t>LEBANON</t>
  </si>
  <si>
    <t>UZBEKISTAN</t>
  </si>
  <si>
    <t>DEM REP OF THE CONGO</t>
  </si>
  <si>
    <t>M</t>
  </si>
  <si>
    <t>NETHERLANDS</t>
  </si>
  <si>
    <t>SLOVAKIA</t>
  </si>
  <si>
    <t>MYANMAR</t>
  </si>
  <si>
    <t>CROATIA</t>
  </si>
  <si>
    <t>BELGIUM</t>
  </si>
  <si>
    <t>LIBYA</t>
  </si>
  <si>
    <t>ROMANIA</t>
  </si>
  <si>
    <t>ZIMBABWE</t>
  </si>
  <si>
    <t>LUXEMBOURG</t>
  </si>
  <si>
    <t>EGYPT</t>
  </si>
  <si>
    <t>PORTUGAL</t>
  </si>
  <si>
    <t>RUSSIA</t>
  </si>
  <si>
    <t>GERMANY</t>
  </si>
  <si>
    <t>UKRAINE</t>
  </si>
  <si>
    <t>LESOTHO</t>
  </si>
  <si>
    <t>GUINEA</t>
  </si>
  <si>
    <t>THAILAND</t>
  </si>
  <si>
    <t>UGANDA</t>
  </si>
  <si>
    <t>PALESTINE</t>
  </si>
  <si>
    <t>FRANCE</t>
  </si>
  <si>
    <t>TURKEY</t>
  </si>
  <si>
    <t>SWAZILAND</t>
  </si>
  <si>
    <t>CONGO</t>
  </si>
  <si>
    <t>ITALY</t>
  </si>
  <si>
    <t>ISRAEL</t>
  </si>
  <si>
    <t>LITHUANIA</t>
  </si>
  <si>
    <t>MALDIVES</t>
  </si>
  <si>
    <t>AUSTRIA</t>
  </si>
  <si>
    <t>AUSTRALIA</t>
  </si>
  <si>
    <t>BURKINA FASO</t>
  </si>
  <si>
    <t>GHANA</t>
  </si>
  <si>
    <t>JAPAN</t>
  </si>
  <si>
    <t>GABON</t>
  </si>
  <si>
    <t>N</t>
  </si>
  <si>
    <t>IVORY COAST</t>
  </si>
  <si>
    <t>TOGO</t>
  </si>
  <si>
    <t>SIERRA LEONE</t>
  </si>
  <si>
    <t>MALI</t>
  </si>
  <si>
    <t>BURUNDI</t>
  </si>
  <si>
    <t>*Terms &amp; Conditions:</t>
  </si>
  <si>
    <t>Mandatory to use product code EPX to available above Rate.</t>
  </si>
  <si>
    <t>1. Surcharges and Taxes</t>
  </si>
  <si>
    <t>A)Fuel Surcharge(FSC): 19% (Subject to change)</t>
  </si>
  <si>
    <t>B)Emergency Situation Surcharge(ESS): 20% (Subject to change)</t>
  </si>
  <si>
    <t>C)Goods and Service Tax(GST): 18% (Subject to change as per Govt.policy)</t>
  </si>
  <si>
    <t>2. Carriage of shipment is subject to destination country restrictions.</t>
  </si>
  <si>
    <t>3.Custom duty additional as per destination country norms.Custom Duty to be payable immediately</t>
  </si>
  <si>
    <t>4. Aramex reserves the right to inspect shipment prior to carriage.</t>
  </si>
  <si>
    <t>5. Applicable charges will be based on the volumetric or actual weight which ever is higher.</t>
  </si>
  <si>
    <t>6. Volumetric weight calculation (in cms) : (L * B * H)/5000</t>
  </si>
  <si>
    <t>7.Address Correction charges &amp; Remote Area charges which shall be applicable on cases to case basis</t>
  </si>
  <si>
    <t>8. Aramex Reserves the rights to amend the freight charges anytime by giving a 15 day notice</t>
  </si>
  <si>
    <t>9. For every commercial shipment INR 1500 + GST will be extra</t>
  </si>
  <si>
    <t>10. Maximum liability for lost/damage/shortage is USD 100 only or Invoice value, which ever is lower.</t>
  </si>
  <si>
    <t>India to UAE</t>
  </si>
  <si>
    <t>India to Singapore</t>
  </si>
  <si>
    <t>India to Saudi</t>
  </si>
  <si>
    <t>PRICING CALCULATOR - IND-&gt;UAE</t>
  </si>
  <si>
    <t>US t oIndia</t>
  </si>
  <si>
    <t>UK to India</t>
  </si>
  <si>
    <t>India SP</t>
  </si>
  <si>
    <t>ESS @20%</t>
  </si>
  <si>
    <t>B07JKYYRCM</t>
  </si>
  <si>
    <t>B07VQHFVJL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</si>
</sst>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[$£-809]#,##0.00;\-[$£-809]#,##0.00"/>
    <numFmt numFmtId="166" formatCode="[$INR]\ #,##0.00_);\([$INR]\ #,##0.00\)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9ECF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44" fontId="3" fillId="0" borderId="1" xfId="1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1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center" wrapText="1"/>
    </xf>
    <xf numFmtId="10" fontId="3" fillId="4" borderId="5" xfId="2" applyNumberFormat="1" applyFont="1" applyFill="1" applyBorder="1" applyAlignment="1">
      <alignment horizontal="center" vertical="center" wrapText="1"/>
    </xf>
    <xf numFmtId="44" fontId="3" fillId="3" borderId="5" xfId="1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2" fontId="3" fillId="6" borderId="7" xfId="0" applyNumberFormat="1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3" borderId="11" xfId="0" applyFont="1" applyFill="1" applyBorder="1" applyAlignment="1">
      <alignment horizontal="center" vertical="center"/>
    </xf>
    <xf numFmtId="10" fontId="4" fillId="4" borderId="10" xfId="2" applyNumberFormat="1" applyFont="1" applyFill="1" applyBorder="1" applyAlignment="1">
      <alignment horizontal="center" vertical="center"/>
    </xf>
    <xf numFmtId="44" fontId="4" fillId="3" borderId="10" xfId="1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 vertical="center"/>
    </xf>
    <xf numFmtId="44" fontId="4" fillId="4" borderId="10" xfId="1" applyFont="1" applyFill="1" applyBorder="1" applyAlignment="1">
      <alignment horizontal="center" vertical="center"/>
    </xf>
    <xf numFmtId="44" fontId="3" fillId="4" borderId="10" xfId="1" applyFont="1" applyFill="1" applyBorder="1" applyAlignment="1">
      <alignment horizontal="center" vertical="center"/>
    </xf>
    <xf numFmtId="164" fontId="4" fillId="4" borderId="10" xfId="2" applyNumberFormat="1" applyFont="1" applyFill="1" applyBorder="1" applyAlignment="1">
      <alignment horizontal="center" vertical="center"/>
    </xf>
    <xf numFmtId="164" fontId="4" fillId="3" borderId="10" xfId="2" applyNumberFormat="1" applyFont="1" applyFill="1" applyBorder="1" applyAlignment="1">
      <alignment horizontal="center" vertical="center"/>
    </xf>
    <xf numFmtId="44" fontId="4" fillId="4" borderId="12" xfId="1" applyFont="1" applyFill="1" applyBorder="1" applyAlignment="1">
      <alignment horizontal="center" vertical="center"/>
    </xf>
    <xf numFmtId="44" fontId="3" fillId="0" borderId="13" xfId="0" applyNumberFormat="1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165" fontId="4" fillId="3" borderId="10" xfId="1" applyNumberFormat="1" applyFont="1" applyFill="1" applyBorder="1" applyAlignment="1">
      <alignment horizontal="center" vertical="top"/>
    </xf>
    <xf numFmtId="165" fontId="3" fillId="4" borderId="10" xfId="1" applyNumberFormat="1" applyFont="1" applyFill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6" fontId="4" fillId="3" borderId="10" xfId="1" applyNumberFormat="1" applyFont="1" applyFill="1" applyBorder="1" applyAlignment="1">
      <alignment horizontal="center" vertical="top"/>
    </xf>
    <xf numFmtId="166" fontId="4" fillId="4" borderId="10" xfId="1" applyNumberFormat="1" applyFont="1" applyFill="1" applyBorder="1" applyAlignment="1">
      <alignment horizontal="center" vertical="center"/>
    </xf>
    <xf numFmtId="166" fontId="4" fillId="4" borderId="12" xfId="1" applyNumberFormat="1" applyFont="1" applyFill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5" borderId="0" xfId="0" applyFont="1" applyFill="1"/>
    <xf numFmtId="10" fontId="2" fillId="5" borderId="0" xfId="0" applyNumberFormat="1" applyFont="1" applyFill="1"/>
    <xf numFmtId="0" fontId="7" fillId="0" borderId="11" xfId="0" applyFont="1" applyBorder="1"/>
    <xf numFmtId="0" fontId="8" fillId="0" borderId="11" xfId="0" applyFont="1" applyBorder="1"/>
    <xf numFmtId="10" fontId="8" fillId="8" borderId="11" xfId="2" applyNumberFormat="1" applyFont="1" applyFill="1" applyBorder="1" applyAlignment="1">
      <alignment horizontal="right"/>
    </xf>
    <xf numFmtId="10" fontId="9" fillId="8" borderId="11" xfId="2" applyNumberFormat="1" applyFont="1" applyFill="1" applyBorder="1"/>
    <xf numFmtId="10" fontId="10" fillId="8" borderId="11" xfId="2" applyNumberFormat="1" applyFont="1" applyFill="1" applyBorder="1"/>
    <xf numFmtId="10" fontId="11" fillId="8" borderId="11" xfId="2" applyNumberFormat="1" applyFont="1" applyFill="1" applyBorder="1" applyAlignment="1">
      <alignment horizontal="right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16" fontId="9" fillId="0" borderId="17" xfId="0" applyNumberFormat="1" applyFont="1" applyBorder="1" applyAlignment="1">
      <alignment horizontal="center"/>
    </xf>
    <xf numFmtId="16" fontId="9" fillId="0" borderId="18" xfId="0" applyNumberFormat="1" applyFont="1" applyBorder="1" applyAlignment="1">
      <alignment horizontal="center"/>
    </xf>
    <xf numFmtId="16" fontId="12" fillId="0" borderId="18" xfId="0" applyNumberFormat="1" applyFont="1" applyBorder="1" applyAlignment="1">
      <alignment horizontal="center" wrapText="1"/>
    </xf>
    <xf numFmtId="16" fontId="9" fillId="0" borderId="19" xfId="0" applyNumberFormat="1" applyFont="1" applyBorder="1" applyAlignment="1">
      <alignment horizontal="center"/>
    </xf>
    <xf numFmtId="0" fontId="12" fillId="7" borderId="15" xfId="0" applyFont="1" applyFill="1" applyBorder="1" applyAlignment="1">
      <alignment wrapText="1"/>
    </xf>
    <xf numFmtId="9" fontId="12" fillId="0" borderId="15" xfId="0" applyNumberFormat="1" applyFont="1" applyBorder="1" applyAlignment="1">
      <alignment horizontal="center" wrapText="1"/>
    </xf>
    <xf numFmtId="15" fontId="12" fillId="7" borderId="15" xfId="0" applyNumberFormat="1" applyFont="1" applyFill="1" applyBorder="1" applyAlignment="1">
      <alignment horizontal="center" wrapText="1"/>
    </xf>
    <xf numFmtId="9" fontId="12" fillId="7" borderId="16" xfId="0" applyNumberFormat="1" applyFont="1" applyFill="1" applyBorder="1" applyAlignment="1">
      <alignment horizontal="center" wrapText="1"/>
    </xf>
    <xf numFmtId="9" fontId="12" fillId="9" borderId="20" xfId="0" applyNumberFormat="1" applyFont="1" applyFill="1" applyBorder="1" applyAlignment="1">
      <alignment horizontal="center" wrapText="1"/>
    </xf>
    <xf numFmtId="9" fontId="13" fillId="0" borderId="1" xfId="0" applyNumberFormat="1" applyFont="1" applyBorder="1" applyAlignment="1">
      <alignment horizontal="center" wrapText="1"/>
    </xf>
    <xf numFmtId="9" fontId="13" fillId="0" borderId="21" xfId="0" applyNumberFormat="1" applyFont="1" applyBorder="1" applyAlignment="1">
      <alignment horizontal="center" wrapText="1"/>
    </xf>
    <xf numFmtId="9" fontId="12" fillId="9" borderId="22" xfId="0" applyNumberFormat="1" applyFont="1" applyFill="1" applyBorder="1" applyAlignment="1">
      <alignment horizontal="center" wrapText="1"/>
    </xf>
    <xf numFmtId="9" fontId="13" fillId="0" borderId="11" xfId="0" applyNumberFormat="1" applyFont="1" applyBorder="1" applyAlignment="1">
      <alignment horizontal="center" wrapText="1"/>
    </xf>
    <xf numFmtId="9" fontId="13" fillId="0" borderId="23" xfId="0" applyNumberFormat="1" applyFont="1" applyBorder="1" applyAlignment="1">
      <alignment horizontal="center" wrapText="1"/>
    </xf>
    <xf numFmtId="9" fontId="12" fillId="9" borderId="23" xfId="0" applyNumberFormat="1" applyFont="1" applyFill="1" applyBorder="1" applyAlignment="1">
      <alignment horizontal="center" wrapText="1"/>
    </xf>
    <xf numFmtId="0" fontId="12" fillId="0" borderId="15" xfId="0" applyFont="1" applyBorder="1" applyAlignment="1">
      <alignment wrapText="1"/>
    </xf>
    <xf numFmtId="15" fontId="12" fillId="0" borderId="15" xfId="0" applyNumberFormat="1" applyFont="1" applyBorder="1" applyAlignment="1">
      <alignment horizontal="center" wrapText="1"/>
    </xf>
    <xf numFmtId="9" fontId="12" fillId="0" borderId="16" xfId="0" applyNumberFormat="1" applyFont="1" applyBorder="1" applyAlignment="1">
      <alignment horizontal="center" wrapText="1"/>
    </xf>
    <xf numFmtId="9" fontId="13" fillId="0" borderId="22" xfId="0" applyNumberFormat="1" applyFont="1" applyBorder="1" applyAlignment="1">
      <alignment horizontal="center" wrapText="1"/>
    </xf>
    <xf numFmtId="9" fontId="12" fillId="9" borderId="11" xfId="0" applyNumberFormat="1" applyFont="1" applyFill="1" applyBorder="1" applyAlignment="1">
      <alignment horizontal="center" wrapText="1"/>
    </xf>
    <xf numFmtId="9" fontId="12" fillId="8" borderId="16" xfId="0" applyNumberFormat="1" applyFont="1" applyFill="1" applyBorder="1" applyAlignment="1">
      <alignment horizontal="center" wrapText="1"/>
    </xf>
    <xf numFmtId="0" fontId="12" fillId="7" borderId="16" xfId="0" applyFont="1" applyFill="1" applyBorder="1" applyAlignment="1">
      <alignment horizontal="center" wrapText="1"/>
    </xf>
    <xf numFmtId="0" fontId="12" fillId="9" borderId="23" xfId="0" applyFont="1" applyFill="1" applyBorder="1" applyAlignment="1">
      <alignment horizontal="center" wrapText="1"/>
    </xf>
    <xf numFmtId="9" fontId="13" fillId="0" borderId="24" xfId="0" applyNumberFormat="1" applyFont="1" applyBorder="1" applyAlignment="1">
      <alignment horizontal="center" wrapText="1"/>
    </xf>
    <xf numFmtId="9" fontId="13" fillId="0" borderId="25" xfId="0" applyNumberFormat="1" applyFont="1" applyBorder="1" applyAlignment="1">
      <alignment horizontal="center" wrapText="1"/>
    </xf>
    <xf numFmtId="9" fontId="12" fillId="9" borderId="26" xfId="0" applyNumberFormat="1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10" borderId="11" xfId="0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1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1" xfId="0" applyFont="1" applyBorder="1" applyAlignment="1"/>
    <xf numFmtId="0" fontId="0" fillId="0" borderId="11" xfId="0" applyBorder="1" applyAlignment="1"/>
    <xf numFmtId="166" fontId="0" fillId="0" borderId="0" xfId="0" applyNumberFormat="1"/>
    <xf numFmtId="0" fontId="2" fillId="0" borderId="0" xfId="0" applyFont="1" applyBorder="1" applyAlignment="1"/>
    <xf numFmtId="0" fontId="0" fillId="0" borderId="0" xfId="0" applyBorder="1" applyAlignment="1"/>
    <xf numFmtId="2" fontId="4" fillId="3" borderId="10" xfId="1" applyNumberFormat="1" applyFont="1" applyFill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53340</xdr:rowOff>
    </xdr:to>
    <xdr:pic>
      <xdr:nvPicPr>
        <xdr:cNvPr id="2" name="Picture 12" descr="http://content.eyeslipsface.com/images/spacer.gif">
          <a:extLst>
            <a:ext uri="{FF2B5EF4-FFF2-40B4-BE49-F238E27FC236}">
              <a16:creationId xmlns:a16="http://schemas.microsoft.com/office/drawing/2014/main" id="{25E7499C-C828-4295-B427-EB7296EE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38100</xdr:rowOff>
    </xdr:to>
    <xdr:pic>
      <xdr:nvPicPr>
        <xdr:cNvPr id="3" name="Picture 7" descr="http://content.eyeslipsface.com/images/spacer.gif">
          <a:extLst>
            <a:ext uri="{FF2B5EF4-FFF2-40B4-BE49-F238E27FC236}">
              <a16:creationId xmlns:a16="http://schemas.microsoft.com/office/drawing/2014/main" id="{36A60483-4738-4EA1-A7AC-A78D257BC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38100</xdr:rowOff>
    </xdr:to>
    <xdr:pic>
      <xdr:nvPicPr>
        <xdr:cNvPr id="4" name="Picture 8" descr="http://content.eyeslipsface.com/images/spacer.gif">
          <a:extLst>
            <a:ext uri="{FF2B5EF4-FFF2-40B4-BE49-F238E27FC236}">
              <a16:creationId xmlns:a16="http://schemas.microsoft.com/office/drawing/2014/main" id="{12641BDD-D414-4C13-B7B7-D87E68A7F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53340</xdr:rowOff>
    </xdr:to>
    <xdr:pic>
      <xdr:nvPicPr>
        <xdr:cNvPr id="5" name="Picture 13" descr="http://content.eyeslipsface.com/images/spacer.gif">
          <a:extLst>
            <a:ext uri="{FF2B5EF4-FFF2-40B4-BE49-F238E27FC236}">
              <a16:creationId xmlns:a16="http://schemas.microsoft.com/office/drawing/2014/main" id="{3378F6E8-4537-4731-83DF-DFF3A2215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22860</xdr:rowOff>
    </xdr:to>
    <xdr:pic>
      <xdr:nvPicPr>
        <xdr:cNvPr id="6" name="Picture 14" descr="http://content.eyeslipsface.com/images/spacer.gif">
          <a:extLst>
            <a:ext uri="{FF2B5EF4-FFF2-40B4-BE49-F238E27FC236}">
              <a16:creationId xmlns:a16="http://schemas.microsoft.com/office/drawing/2014/main" id="{94369787-F5CE-4D6D-9126-D76A04680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0FA1-2B90-462F-9951-9F6E3AE1466E}">
  <dimension ref="A1:BA94"/>
  <sheetViews>
    <sheetView workbookViewId="0">
      <selection activeCell="A4" sqref="A4"/>
    </sheetView>
  </sheetViews>
  <sheetFormatPr defaultRowHeight="14.4" x14ac:dyDescent="0.3"/>
  <cols>
    <col min="21" max="21" width="9.6640625" bestFit="1" customWidth="1"/>
    <col min="22" max="22" width="9.109375" bestFit="1" customWidth="1"/>
  </cols>
  <sheetData>
    <row r="1" spans="1:53" x14ac:dyDescent="0.3">
      <c r="A1" s="111" t="s">
        <v>616</v>
      </c>
      <c r="B1" s="107"/>
      <c r="C1" s="107"/>
      <c r="D1" s="107"/>
      <c r="E1" s="107"/>
      <c r="F1" s="107"/>
      <c r="H1" s="111" t="s">
        <v>617</v>
      </c>
      <c r="I1" s="107"/>
      <c r="J1" s="107"/>
      <c r="K1" s="107"/>
      <c r="L1" s="107"/>
      <c r="M1" s="107"/>
      <c r="O1" s="111" t="s">
        <v>618</v>
      </c>
      <c r="P1" s="107"/>
      <c r="Q1" s="107"/>
      <c r="R1" s="107"/>
      <c r="S1" s="107"/>
      <c r="T1" s="107"/>
      <c r="U1" s="95"/>
      <c r="V1" s="103" t="s">
        <v>621</v>
      </c>
      <c r="W1" s="103"/>
      <c r="X1" s="103"/>
      <c r="Y1" s="95"/>
      <c r="Z1" s="95"/>
      <c r="AA1" s="103" t="s">
        <v>620</v>
      </c>
      <c r="AB1" s="103"/>
      <c r="AC1" s="103"/>
      <c r="AE1" s="103" t="s">
        <v>228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T1" s="104" t="s">
        <v>461</v>
      </c>
      <c r="AU1" s="105"/>
      <c r="AV1" s="105"/>
      <c r="AW1" s="105"/>
      <c r="AX1" s="105"/>
      <c r="AY1" s="105"/>
      <c r="AZ1" s="105"/>
      <c r="BA1" s="106"/>
    </row>
    <row r="2" spans="1:53" x14ac:dyDescent="0.3">
      <c r="A2" s="85" t="s">
        <v>200</v>
      </c>
      <c r="B2" s="85" t="s">
        <v>201</v>
      </c>
      <c r="C2" s="85" t="s">
        <v>202</v>
      </c>
      <c r="D2" s="41" t="s">
        <v>623</v>
      </c>
      <c r="E2" s="85" t="s">
        <v>203</v>
      </c>
      <c r="F2" s="85" t="s">
        <v>204</v>
      </c>
      <c r="H2" s="85" t="s">
        <v>200</v>
      </c>
      <c r="I2" s="85" t="s">
        <v>201</v>
      </c>
      <c r="J2" s="85" t="s">
        <v>202</v>
      </c>
      <c r="K2" s="41" t="s">
        <v>623</v>
      </c>
      <c r="L2" s="85" t="s">
        <v>203</v>
      </c>
      <c r="M2" s="85" t="s">
        <v>204</v>
      </c>
      <c r="O2" s="85" t="s">
        <v>200</v>
      </c>
      <c r="P2" s="85" t="s">
        <v>201</v>
      </c>
      <c r="Q2" s="85" t="s">
        <v>202</v>
      </c>
      <c r="R2" s="41" t="s">
        <v>623</v>
      </c>
      <c r="S2" s="85" t="s">
        <v>203</v>
      </c>
      <c r="T2" s="85" t="s">
        <v>204</v>
      </c>
      <c r="U2" s="95"/>
      <c r="V2" s="85" t="s">
        <v>200</v>
      </c>
      <c r="W2" s="85" t="s">
        <v>201</v>
      </c>
      <c r="X2" s="97" t="s">
        <v>204</v>
      </c>
      <c r="Y2" s="100"/>
      <c r="Z2" s="100"/>
      <c r="AA2" s="85" t="s">
        <v>200</v>
      </c>
      <c r="AB2" s="85" t="s">
        <v>201</v>
      </c>
      <c r="AC2" s="97" t="s">
        <v>204</v>
      </c>
      <c r="AE2" s="85" t="s">
        <v>210</v>
      </c>
      <c r="AF2" s="85" t="s">
        <v>211</v>
      </c>
      <c r="AG2" s="85" t="s">
        <v>212</v>
      </c>
      <c r="AH2" s="85" t="s">
        <v>213</v>
      </c>
      <c r="AI2" s="85" t="s">
        <v>214</v>
      </c>
      <c r="AJ2" s="85" t="s">
        <v>215</v>
      </c>
      <c r="AK2" s="85" t="s">
        <v>216</v>
      </c>
      <c r="AL2" s="85" t="s">
        <v>217</v>
      </c>
      <c r="AM2" s="85" t="s">
        <v>218</v>
      </c>
      <c r="AN2" s="85" t="s">
        <v>219</v>
      </c>
      <c r="AO2" s="85" t="s">
        <v>220</v>
      </c>
      <c r="AP2" s="85" t="s">
        <v>221</v>
      </c>
      <c r="AQ2" s="85" t="s">
        <v>222</v>
      </c>
      <c r="AR2" s="85" t="s">
        <v>223</v>
      </c>
      <c r="AT2" s="89" t="s">
        <v>229</v>
      </c>
      <c r="AU2" s="85" t="s">
        <v>230</v>
      </c>
      <c r="AV2" s="89" t="s">
        <v>229</v>
      </c>
      <c r="AW2" s="85" t="s">
        <v>230</v>
      </c>
      <c r="AX2" s="89" t="s">
        <v>229</v>
      </c>
      <c r="AY2" s="85" t="s">
        <v>230</v>
      </c>
      <c r="AZ2" s="89" t="s">
        <v>229</v>
      </c>
      <c r="BA2" s="85" t="s">
        <v>230</v>
      </c>
    </row>
    <row r="3" spans="1:53" x14ac:dyDescent="0.3">
      <c r="A3" s="86">
        <v>0.5</v>
      </c>
      <c r="B3" s="86">
        <v>271</v>
      </c>
      <c r="C3" s="87">
        <f>B3*19%</f>
        <v>51.49</v>
      </c>
      <c r="D3" s="87">
        <f>B3*20%</f>
        <v>54.2</v>
      </c>
      <c r="E3" s="87">
        <f>(B3+C3+D3)*18%</f>
        <v>67.804199999999994</v>
      </c>
      <c r="F3" s="87">
        <f>(B3+C3+D3+E3)+(0.05*(B3+C3+D3+E3))</f>
        <v>466.71890999999999</v>
      </c>
      <c r="H3" s="86">
        <v>0.5</v>
      </c>
      <c r="I3" s="86">
        <v>381</v>
      </c>
      <c r="J3" s="87">
        <f>I3*19%</f>
        <v>72.39</v>
      </c>
      <c r="K3" s="87">
        <f>I3*20%</f>
        <v>76.2</v>
      </c>
      <c r="L3" s="87">
        <f>(I3+J3+K3)*18%</f>
        <v>95.3262</v>
      </c>
      <c r="M3" s="87">
        <f>(I3+J3+K3+L3)+(0.05*(I3+J3+K3+L3))</f>
        <v>656.16201000000001</v>
      </c>
      <c r="O3" s="86">
        <v>0.5</v>
      </c>
      <c r="P3" s="86">
        <v>487</v>
      </c>
      <c r="Q3" s="87">
        <f>P3*19%</f>
        <v>92.53</v>
      </c>
      <c r="R3" s="87">
        <f>P3*20%</f>
        <v>97.4</v>
      </c>
      <c r="S3" s="87">
        <f>(P3+Q3+R3)*18%</f>
        <v>121.84739999999999</v>
      </c>
      <c r="T3" s="87">
        <f>(P3+Q3+R3+S3)+(0.05*(P3+Q3+R3+S3))</f>
        <v>838.71626999999989</v>
      </c>
      <c r="U3" s="96"/>
      <c r="V3" s="86">
        <v>0.5</v>
      </c>
      <c r="W3" s="86">
        <v>3.5</v>
      </c>
      <c r="X3" s="98">
        <f>W3</f>
        <v>3.5</v>
      </c>
      <c r="Y3" s="101"/>
      <c r="Z3" s="101"/>
      <c r="AA3" s="86">
        <v>1</v>
      </c>
      <c r="AB3" s="86">
        <v>6.5</v>
      </c>
      <c r="AC3" s="98">
        <f>AB3</f>
        <v>6.5</v>
      </c>
      <c r="AE3" s="86" t="s">
        <v>224</v>
      </c>
      <c r="AF3" s="86">
        <v>416</v>
      </c>
      <c r="AG3" s="86">
        <v>430</v>
      </c>
      <c r="AH3" s="86">
        <v>452</v>
      </c>
      <c r="AI3" s="86">
        <v>461</v>
      </c>
      <c r="AJ3" s="86">
        <v>667</v>
      </c>
      <c r="AK3" s="86">
        <v>559</v>
      </c>
      <c r="AL3" s="86">
        <v>702</v>
      </c>
      <c r="AM3" s="86">
        <v>1728</v>
      </c>
      <c r="AN3" s="86">
        <v>1787</v>
      </c>
      <c r="AO3" s="86">
        <v>1862</v>
      </c>
      <c r="AP3" s="86">
        <v>1850</v>
      </c>
      <c r="AQ3" s="86">
        <v>812</v>
      </c>
      <c r="AR3" s="86">
        <v>926</v>
      </c>
      <c r="AT3" s="90" t="s">
        <v>231</v>
      </c>
      <c r="AU3" s="86">
        <v>1</v>
      </c>
      <c r="AV3" s="90" t="s">
        <v>232</v>
      </c>
      <c r="AW3" s="91">
        <v>8</v>
      </c>
      <c r="AX3" s="90" t="s">
        <v>233</v>
      </c>
      <c r="AY3" s="91">
        <v>10</v>
      </c>
      <c r="AZ3" s="90" t="s">
        <v>234</v>
      </c>
      <c r="BA3" s="91">
        <v>11</v>
      </c>
    </row>
    <row r="4" spans="1:53" x14ac:dyDescent="0.3">
      <c r="A4" s="86">
        <v>1</v>
      </c>
      <c r="B4" s="86">
        <v>317</v>
      </c>
      <c r="C4" s="87">
        <f t="shared" ref="C4:C67" si="0">B4*19%</f>
        <v>60.230000000000004</v>
      </c>
      <c r="D4" s="87">
        <f t="shared" ref="D4:D67" si="1">B4*20%</f>
        <v>63.400000000000006</v>
      </c>
      <c r="E4" s="87">
        <f t="shared" ref="E4:E67" si="2">(B4+C4+D4)*18%</f>
        <v>79.313400000000001</v>
      </c>
      <c r="F4" s="87">
        <f t="shared" ref="F4:F67" si="3">(B4+C4+D4+E4)+(0.05*(B4+C4+D4+E4))</f>
        <v>545.94056999999998</v>
      </c>
      <c r="H4" s="86">
        <v>1</v>
      </c>
      <c r="I4" s="86">
        <v>506</v>
      </c>
      <c r="J4" s="87">
        <f t="shared" ref="J4:J67" si="4">I4*19%</f>
        <v>96.14</v>
      </c>
      <c r="K4" s="87">
        <f t="shared" ref="K4:K67" si="5">I4*20%</f>
        <v>101.2</v>
      </c>
      <c r="L4" s="87">
        <f t="shared" ref="L4:L67" si="6">(I4+J4+K4)*18%</f>
        <v>126.60120000000001</v>
      </c>
      <c r="M4" s="87">
        <f t="shared" ref="M4:M67" si="7">(I4+J4+K4+L4)+(0.05*(I4+J4+K4+L4))</f>
        <v>871.43826000000001</v>
      </c>
      <c r="O4" s="86">
        <v>1</v>
      </c>
      <c r="P4" s="86">
        <v>584</v>
      </c>
      <c r="Q4" s="87">
        <f t="shared" ref="Q4:Q67" si="8">P4*19%</f>
        <v>110.96000000000001</v>
      </c>
      <c r="R4" s="87">
        <f t="shared" ref="R4:R67" si="9">P4*20%</f>
        <v>116.80000000000001</v>
      </c>
      <c r="S4" s="87">
        <f t="shared" ref="S4:S67" si="10">(P4+Q4+R4)*18%</f>
        <v>146.11679999999998</v>
      </c>
      <c r="T4" s="87">
        <f t="shared" ref="T4:T67" si="11">(P4+Q4+R4+S4)+(0.05*(P4+Q4+R4+S4))</f>
        <v>1005.77064</v>
      </c>
      <c r="U4" s="96"/>
      <c r="V4" s="86">
        <v>1</v>
      </c>
      <c r="W4" s="86">
        <v>3</v>
      </c>
      <c r="X4" s="98">
        <f>W4+X3</f>
        <v>6.5</v>
      </c>
      <c r="Y4" s="101"/>
      <c r="Z4" s="101"/>
      <c r="AA4" s="86">
        <v>2</v>
      </c>
      <c r="AB4" s="86">
        <v>6.5</v>
      </c>
      <c r="AC4" s="98">
        <f>AB4+AC3</f>
        <v>13</v>
      </c>
      <c r="AE4" s="86">
        <v>0.5</v>
      </c>
      <c r="AF4" s="86">
        <v>429</v>
      </c>
      <c r="AG4" s="86">
        <v>566</v>
      </c>
      <c r="AH4" s="86">
        <v>596</v>
      </c>
      <c r="AI4" s="86">
        <v>621</v>
      </c>
      <c r="AJ4" s="86">
        <v>934</v>
      </c>
      <c r="AK4" s="86">
        <v>697</v>
      </c>
      <c r="AL4" s="86">
        <v>813</v>
      </c>
      <c r="AM4" s="86">
        <v>2228</v>
      </c>
      <c r="AN4" s="86">
        <v>2299</v>
      </c>
      <c r="AO4" s="86">
        <v>2044</v>
      </c>
      <c r="AP4" s="86">
        <v>2249</v>
      </c>
      <c r="AQ4" s="86">
        <v>1045</v>
      </c>
      <c r="AR4" s="86">
        <v>1413</v>
      </c>
      <c r="AT4" s="90" t="s">
        <v>235</v>
      </c>
      <c r="AU4" s="86">
        <v>1</v>
      </c>
      <c r="AV4" s="90" t="s">
        <v>236</v>
      </c>
      <c r="AW4" s="91">
        <v>8</v>
      </c>
      <c r="AX4" s="90" t="s">
        <v>237</v>
      </c>
      <c r="AY4" s="91">
        <v>10</v>
      </c>
      <c r="AZ4" s="90" t="s">
        <v>238</v>
      </c>
      <c r="BA4" s="91">
        <v>11</v>
      </c>
    </row>
    <row r="5" spans="1:53" x14ac:dyDescent="0.3">
      <c r="A5" s="86">
        <v>1.5</v>
      </c>
      <c r="B5" s="86">
        <v>364</v>
      </c>
      <c r="C5" s="87">
        <f t="shared" si="0"/>
        <v>69.16</v>
      </c>
      <c r="D5" s="87">
        <f t="shared" si="1"/>
        <v>72.8</v>
      </c>
      <c r="E5" s="87">
        <f t="shared" si="2"/>
        <v>91.072799999999987</v>
      </c>
      <c r="F5" s="87">
        <f t="shared" si="3"/>
        <v>626.88443999999993</v>
      </c>
      <c r="H5" s="86">
        <v>1.5</v>
      </c>
      <c r="I5" s="86">
        <v>631</v>
      </c>
      <c r="J5" s="87">
        <f t="shared" si="4"/>
        <v>119.89</v>
      </c>
      <c r="K5" s="87">
        <f t="shared" si="5"/>
        <v>126.2</v>
      </c>
      <c r="L5" s="87">
        <f t="shared" si="6"/>
        <v>157.87620000000001</v>
      </c>
      <c r="M5" s="87">
        <f t="shared" si="7"/>
        <v>1086.71451</v>
      </c>
      <c r="O5" s="86">
        <v>1.5</v>
      </c>
      <c r="P5" s="86">
        <v>681</v>
      </c>
      <c r="Q5" s="87">
        <f t="shared" si="8"/>
        <v>129.39000000000001</v>
      </c>
      <c r="R5" s="87">
        <f t="shared" si="9"/>
        <v>136.20000000000002</v>
      </c>
      <c r="S5" s="87">
        <f t="shared" si="10"/>
        <v>170.3862</v>
      </c>
      <c r="T5" s="87">
        <f t="shared" si="11"/>
        <v>1172.82501</v>
      </c>
      <c r="U5" s="96"/>
      <c r="V5" s="86">
        <v>1.5</v>
      </c>
      <c r="W5" s="86">
        <v>3</v>
      </c>
      <c r="X5" s="98">
        <f t="shared" ref="X5:X68" si="12">W5+X4</f>
        <v>9.5</v>
      </c>
      <c r="Y5" s="101"/>
      <c r="Z5" s="101"/>
      <c r="AA5" s="86">
        <v>3</v>
      </c>
      <c r="AB5" s="86">
        <v>6.5</v>
      </c>
      <c r="AC5" s="98">
        <f t="shared" ref="AC5:AC68" si="13">AB5+AC4</f>
        <v>19.5</v>
      </c>
      <c r="AE5" s="86">
        <v>1</v>
      </c>
      <c r="AF5" s="86">
        <v>558</v>
      </c>
      <c r="AG5" s="86">
        <v>700</v>
      </c>
      <c r="AH5" s="86">
        <v>744</v>
      </c>
      <c r="AI5" s="86">
        <v>765</v>
      </c>
      <c r="AJ5" s="86">
        <v>1168</v>
      </c>
      <c r="AK5" s="86">
        <v>851</v>
      </c>
      <c r="AL5" s="86">
        <v>939</v>
      </c>
      <c r="AM5" s="86">
        <v>2726</v>
      </c>
      <c r="AN5" s="86">
        <v>2657</v>
      </c>
      <c r="AO5" s="86">
        <v>2698</v>
      </c>
      <c r="AP5" s="86">
        <v>2789</v>
      </c>
      <c r="AQ5" s="86">
        <v>1208</v>
      </c>
      <c r="AR5" s="86">
        <v>1721</v>
      </c>
      <c r="AT5" s="90" t="s">
        <v>239</v>
      </c>
      <c r="AU5" s="86">
        <v>1</v>
      </c>
      <c r="AV5" s="90" t="s">
        <v>240</v>
      </c>
      <c r="AW5" s="91">
        <v>8</v>
      </c>
      <c r="AX5" s="90" t="s">
        <v>241</v>
      </c>
      <c r="AY5" s="91">
        <v>10</v>
      </c>
      <c r="AZ5" s="90" t="s">
        <v>242</v>
      </c>
      <c r="BA5" s="91">
        <v>11</v>
      </c>
    </row>
    <row r="6" spans="1:53" x14ac:dyDescent="0.3">
      <c r="A6" s="86">
        <v>2</v>
      </c>
      <c r="B6" s="86">
        <v>410</v>
      </c>
      <c r="C6" s="87">
        <f t="shared" si="0"/>
        <v>77.900000000000006</v>
      </c>
      <c r="D6" s="87">
        <f t="shared" si="1"/>
        <v>82</v>
      </c>
      <c r="E6" s="87">
        <f t="shared" si="2"/>
        <v>102.58199999999999</v>
      </c>
      <c r="F6" s="87">
        <f t="shared" si="3"/>
        <v>706.10609999999997</v>
      </c>
      <c r="H6" s="86">
        <v>2</v>
      </c>
      <c r="I6" s="86">
        <v>755</v>
      </c>
      <c r="J6" s="87">
        <f t="shared" si="4"/>
        <v>143.44999999999999</v>
      </c>
      <c r="K6" s="87">
        <f t="shared" si="5"/>
        <v>151</v>
      </c>
      <c r="L6" s="87">
        <f t="shared" si="6"/>
        <v>188.90100000000001</v>
      </c>
      <c r="M6" s="87">
        <f t="shared" si="7"/>
        <v>1300.2685500000002</v>
      </c>
      <c r="O6" s="86">
        <v>2</v>
      </c>
      <c r="P6" s="86">
        <v>778</v>
      </c>
      <c r="Q6" s="87">
        <f t="shared" si="8"/>
        <v>147.82</v>
      </c>
      <c r="R6" s="87">
        <f t="shared" si="9"/>
        <v>155.60000000000002</v>
      </c>
      <c r="S6" s="87">
        <f t="shared" si="10"/>
        <v>194.65559999999999</v>
      </c>
      <c r="T6" s="87">
        <f t="shared" si="11"/>
        <v>1339.8793800000001</v>
      </c>
      <c r="U6" s="96"/>
      <c r="V6" s="86">
        <v>2</v>
      </c>
      <c r="W6" s="86">
        <v>3</v>
      </c>
      <c r="X6" s="98">
        <f t="shared" si="12"/>
        <v>12.5</v>
      </c>
      <c r="Y6" s="101"/>
      <c r="Z6" s="101"/>
      <c r="AA6" s="86">
        <v>4</v>
      </c>
      <c r="AB6" s="86">
        <v>6.5</v>
      </c>
      <c r="AC6" s="98">
        <f t="shared" si="13"/>
        <v>26</v>
      </c>
      <c r="AE6" s="86">
        <v>1.5</v>
      </c>
      <c r="AF6" s="86">
        <v>642</v>
      </c>
      <c r="AG6" s="86">
        <v>807</v>
      </c>
      <c r="AH6" s="86">
        <v>1145</v>
      </c>
      <c r="AI6" s="86">
        <v>882</v>
      </c>
      <c r="AJ6" s="86">
        <v>1343</v>
      </c>
      <c r="AK6" s="86">
        <v>1004</v>
      </c>
      <c r="AL6" s="86">
        <v>1172</v>
      </c>
      <c r="AM6" s="86">
        <v>3102</v>
      </c>
      <c r="AN6" s="86">
        <v>3016</v>
      </c>
      <c r="AO6" s="86">
        <v>3062</v>
      </c>
      <c r="AP6" s="86">
        <v>3222</v>
      </c>
      <c r="AQ6" s="86">
        <v>1535</v>
      </c>
      <c r="AR6" s="86">
        <v>2019</v>
      </c>
      <c r="AT6" s="90" t="s">
        <v>199</v>
      </c>
      <c r="AU6" s="86">
        <v>1</v>
      </c>
      <c r="AV6" s="90" t="s">
        <v>243</v>
      </c>
      <c r="AW6" s="91">
        <v>8</v>
      </c>
      <c r="AX6" s="90" t="s">
        <v>244</v>
      </c>
      <c r="AY6" s="91">
        <v>10</v>
      </c>
      <c r="AZ6" s="90" t="s">
        <v>245</v>
      </c>
      <c r="BA6" s="91">
        <v>11</v>
      </c>
    </row>
    <row r="7" spans="1:53" x14ac:dyDescent="0.3">
      <c r="A7" s="86">
        <v>2.5</v>
      </c>
      <c r="B7" s="86">
        <v>457</v>
      </c>
      <c r="C7" s="87">
        <f t="shared" si="0"/>
        <v>86.83</v>
      </c>
      <c r="D7" s="87">
        <f t="shared" si="1"/>
        <v>91.4</v>
      </c>
      <c r="E7" s="87">
        <f t="shared" si="2"/>
        <v>114.34139999999999</v>
      </c>
      <c r="F7" s="87">
        <f t="shared" si="3"/>
        <v>787.04997000000003</v>
      </c>
      <c r="H7" s="86">
        <v>2.5</v>
      </c>
      <c r="I7" s="86">
        <v>880</v>
      </c>
      <c r="J7" s="87">
        <f t="shared" si="4"/>
        <v>167.2</v>
      </c>
      <c r="K7" s="87">
        <f t="shared" si="5"/>
        <v>176</v>
      </c>
      <c r="L7" s="87">
        <f t="shared" si="6"/>
        <v>220.17599999999999</v>
      </c>
      <c r="M7" s="87">
        <f t="shared" si="7"/>
        <v>1515.5447999999999</v>
      </c>
      <c r="O7" s="86">
        <v>2.5</v>
      </c>
      <c r="P7" s="86">
        <v>874</v>
      </c>
      <c r="Q7" s="87">
        <f t="shared" si="8"/>
        <v>166.06</v>
      </c>
      <c r="R7" s="87">
        <f t="shared" si="9"/>
        <v>174.8</v>
      </c>
      <c r="S7" s="87">
        <f t="shared" si="10"/>
        <v>218.67479999999998</v>
      </c>
      <c r="T7" s="87">
        <f t="shared" si="11"/>
        <v>1505.2115399999998</v>
      </c>
      <c r="U7" s="96"/>
      <c r="V7" s="86">
        <v>2.5</v>
      </c>
      <c r="W7" s="86">
        <v>3</v>
      </c>
      <c r="X7" s="98">
        <f t="shared" si="12"/>
        <v>15.5</v>
      </c>
      <c r="Y7" s="101"/>
      <c r="Z7" s="101"/>
      <c r="AA7" s="86">
        <v>5</v>
      </c>
      <c r="AB7" s="86">
        <v>6.5</v>
      </c>
      <c r="AC7" s="98">
        <f t="shared" si="13"/>
        <v>32.5</v>
      </c>
      <c r="AE7" s="86">
        <v>2</v>
      </c>
      <c r="AF7" s="86">
        <v>726</v>
      </c>
      <c r="AG7" s="86">
        <v>914</v>
      </c>
      <c r="AH7" s="86">
        <v>1298</v>
      </c>
      <c r="AI7" s="86">
        <v>999</v>
      </c>
      <c r="AJ7" s="86">
        <v>1517</v>
      </c>
      <c r="AK7" s="86">
        <v>1158</v>
      </c>
      <c r="AL7" s="86">
        <v>1312</v>
      </c>
      <c r="AM7" s="86">
        <v>3478</v>
      </c>
      <c r="AN7" s="86">
        <v>3375</v>
      </c>
      <c r="AO7" s="86">
        <v>3426</v>
      </c>
      <c r="AP7" s="86">
        <v>3655</v>
      </c>
      <c r="AQ7" s="86">
        <v>1718</v>
      </c>
      <c r="AR7" s="86">
        <v>2321</v>
      </c>
      <c r="AT7" s="90" t="s">
        <v>246</v>
      </c>
      <c r="AU7" s="86">
        <v>2</v>
      </c>
      <c r="AV7" s="90" t="s">
        <v>247</v>
      </c>
      <c r="AW7" s="91">
        <v>8</v>
      </c>
      <c r="AX7" s="90" t="s">
        <v>248</v>
      </c>
      <c r="AY7" s="91">
        <v>10</v>
      </c>
      <c r="AZ7" s="90" t="s">
        <v>249</v>
      </c>
      <c r="BA7" s="91">
        <v>11</v>
      </c>
    </row>
    <row r="8" spans="1:53" x14ac:dyDescent="0.3">
      <c r="A8" s="86">
        <v>3</v>
      </c>
      <c r="B8" s="86">
        <v>599</v>
      </c>
      <c r="C8" s="87">
        <f t="shared" si="0"/>
        <v>113.81</v>
      </c>
      <c r="D8" s="87">
        <f t="shared" si="1"/>
        <v>119.80000000000001</v>
      </c>
      <c r="E8" s="87">
        <f t="shared" si="2"/>
        <v>149.86979999999997</v>
      </c>
      <c r="F8" s="87">
        <f t="shared" si="3"/>
        <v>1031.6037899999999</v>
      </c>
      <c r="H8" s="86">
        <v>3</v>
      </c>
      <c r="I8" s="86">
        <v>1004</v>
      </c>
      <c r="J8" s="87">
        <f t="shared" si="4"/>
        <v>190.76</v>
      </c>
      <c r="K8" s="87">
        <f t="shared" si="5"/>
        <v>200.8</v>
      </c>
      <c r="L8" s="87">
        <f t="shared" si="6"/>
        <v>251.20079999999999</v>
      </c>
      <c r="M8" s="87">
        <f t="shared" si="7"/>
        <v>1729.0988400000001</v>
      </c>
      <c r="O8" s="86">
        <v>3</v>
      </c>
      <c r="P8" s="86">
        <v>997</v>
      </c>
      <c r="Q8" s="87">
        <f t="shared" si="8"/>
        <v>189.43</v>
      </c>
      <c r="R8" s="87">
        <f t="shared" si="9"/>
        <v>199.4</v>
      </c>
      <c r="S8" s="87">
        <f t="shared" si="10"/>
        <v>249.44940000000003</v>
      </c>
      <c r="T8" s="87">
        <f t="shared" si="11"/>
        <v>1717.0433700000001</v>
      </c>
      <c r="U8" s="96"/>
      <c r="V8" s="86">
        <v>3</v>
      </c>
      <c r="W8" s="86">
        <v>3</v>
      </c>
      <c r="X8" s="98">
        <f t="shared" si="12"/>
        <v>18.5</v>
      </c>
      <c r="Y8" s="101"/>
      <c r="Z8" s="101"/>
      <c r="AA8" s="86">
        <v>6</v>
      </c>
      <c r="AB8" s="86">
        <v>6.5</v>
      </c>
      <c r="AC8" s="98">
        <f t="shared" si="13"/>
        <v>39</v>
      </c>
      <c r="AE8" s="86">
        <v>2.5</v>
      </c>
      <c r="AF8" s="86">
        <v>972</v>
      </c>
      <c r="AG8" s="86">
        <v>1022</v>
      </c>
      <c r="AH8" s="86">
        <v>1452</v>
      </c>
      <c r="AI8" s="86">
        <v>1115</v>
      </c>
      <c r="AJ8" s="86">
        <v>1692</v>
      </c>
      <c r="AK8" s="86">
        <v>1312</v>
      </c>
      <c r="AL8" s="86">
        <v>1451</v>
      </c>
      <c r="AM8" s="86">
        <v>3848</v>
      </c>
      <c r="AN8" s="86">
        <v>3733</v>
      </c>
      <c r="AO8" s="86">
        <v>3790</v>
      </c>
      <c r="AP8" s="86">
        <v>4088</v>
      </c>
      <c r="AQ8" s="86">
        <v>1901</v>
      </c>
      <c r="AR8" s="86">
        <v>2629</v>
      </c>
      <c r="AT8" s="90" t="s">
        <v>250</v>
      </c>
      <c r="AU8" s="86">
        <v>2</v>
      </c>
      <c r="AV8" s="90" t="s">
        <v>251</v>
      </c>
      <c r="AW8" s="91">
        <v>8</v>
      </c>
      <c r="AX8" s="90" t="s">
        <v>252</v>
      </c>
      <c r="AY8" s="91">
        <v>11</v>
      </c>
      <c r="AZ8" s="90" t="s">
        <v>253</v>
      </c>
      <c r="BA8" s="91">
        <v>11</v>
      </c>
    </row>
    <row r="9" spans="1:53" x14ac:dyDescent="0.3">
      <c r="A9" s="86">
        <v>3.5</v>
      </c>
      <c r="B9" s="86">
        <v>636</v>
      </c>
      <c r="C9" s="87">
        <f t="shared" si="0"/>
        <v>120.84</v>
      </c>
      <c r="D9" s="87">
        <f t="shared" si="1"/>
        <v>127.2</v>
      </c>
      <c r="E9" s="87">
        <f t="shared" si="2"/>
        <v>159.12720000000002</v>
      </c>
      <c r="F9" s="87">
        <f t="shared" si="3"/>
        <v>1095.32556</v>
      </c>
      <c r="H9" s="86">
        <v>3.5</v>
      </c>
      <c r="I9" s="86">
        <v>1129</v>
      </c>
      <c r="J9" s="87">
        <f t="shared" si="4"/>
        <v>214.51</v>
      </c>
      <c r="K9" s="87">
        <f t="shared" si="5"/>
        <v>225.8</v>
      </c>
      <c r="L9" s="87">
        <f t="shared" si="6"/>
        <v>282.47579999999999</v>
      </c>
      <c r="M9" s="87">
        <f t="shared" si="7"/>
        <v>1944.37509</v>
      </c>
      <c r="O9" s="86">
        <v>3.5</v>
      </c>
      <c r="P9" s="86">
        <v>1093</v>
      </c>
      <c r="Q9" s="87">
        <f t="shared" si="8"/>
        <v>207.67000000000002</v>
      </c>
      <c r="R9" s="87">
        <f t="shared" si="9"/>
        <v>218.60000000000002</v>
      </c>
      <c r="S9" s="87">
        <f t="shared" si="10"/>
        <v>273.46859999999998</v>
      </c>
      <c r="T9" s="87">
        <f t="shared" si="11"/>
        <v>1882.3755299999998</v>
      </c>
      <c r="U9" s="96"/>
      <c r="V9" s="86">
        <v>3.5</v>
      </c>
      <c r="W9" s="86">
        <v>3</v>
      </c>
      <c r="X9" s="98">
        <f t="shared" si="12"/>
        <v>21.5</v>
      </c>
      <c r="Y9" s="101"/>
      <c r="Z9" s="101"/>
      <c r="AA9" s="86">
        <v>7</v>
      </c>
      <c r="AB9" s="86">
        <v>6.5</v>
      </c>
      <c r="AC9" s="98">
        <f t="shared" si="13"/>
        <v>45.5</v>
      </c>
      <c r="AE9" s="86">
        <v>3</v>
      </c>
      <c r="AF9" s="86">
        <v>1050</v>
      </c>
      <c r="AG9" s="86">
        <v>1470</v>
      </c>
      <c r="AH9" s="86">
        <v>1973</v>
      </c>
      <c r="AI9" s="86">
        <v>1613</v>
      </c>
      <c r="AJ9" s="86">
        <v>1836</v>
      </c>
      <c r="AK9" s="86">
        <v>1935</v>
      </c>
      <c r="AL9" s="86">
        <v>1794</v>
      </c>
      <c r="AM9" s="86">
        <v>4224</v>
      </c>
      <c r="AN9" s="86">
        <v>4068</v>
      </c>
      <c r="AO9" s="86">
        <v>4123</v>
      </c>
      <c r="AP9" s="86">
        <v>4494</v>
      </c>
      <c r="AQ9" s="86">
        <v>2515</v>
      </c>
      <c r="AR9" s="86">
        <v>2881</v>
      </c>
      <c r="AT9" s="90" t="s">
        <v>209</v>
      </c>
      <c r="AU9" s="86">
        <v>2</v>
      </c>
      <c r="AV9" s="90" t="s">
        <v>254</v>
      </c>
      <c r="AW9" s="91">
        <v>8</v>
      </c>
      <c r="AX9" s="90" t="s">
        <v>255</v>
      </c>
      <c r="AY9" s="91">
        <v>11</v>
      </c>
      <c r="AZ9" s="90" t="s">
        <v>256</v>
      </c>
      <c r="BA9" s="91">
        <v>11</v>
      </c>
    </row>
    <row r="10" spans="1:53" x14ac:dyDescent="0.3">
      <c r="A10" s="86">
        <v>4</v>
      </c>
      <c r="B10" s="86">
        <v>674</v>
      </c>
      <c r="C10" s="87">
        <f t="shared" si="0"/>
        <v>128.06</v>
      </c>
      <c r="D10" s="87">
        <f t="shared" si="1"/>
        <v>134.80000000000001</v>
      </c>
      <c r="E10" s="87">
        <f t="shared" si="2"/>
        <v>168.63479999999998</v>
      </c>
      <c r="F10" s="87">
        <f t="shared" si="3"/>
        <v>1160.76954</v>
      </c>
      <c r="H10" s="86">
        <v>4</v>
      </c>
      <c r="I10" s="86">
        <v>1239</v>
      </c>
      <c r="J10" s="87">
        <f t="shared" si="4"/>
        <v>235.41</v>
      </c>
      <c r="K10" s="87">
        <f t="shared" si="5"/>
        <v>247.8</v>
      </c>
      <c r="L10" s="87">
        <f t="shared" si="6"/>
        <v>309.99779999999998</v>
      </c>
      <c r="M10" s="87">
        <f t="shared" si="7"/>
        <v>2133.81819</v>
      </c>
      <c r="O10" s="86">
        <v>4</v>
      </c>
      <c r="P10" s="86">
        <v>1172</v>
      </c>
      <c r="Q10" s="87">
        <f t="shared" si="8"/>
        <v>222.68</v>
      </c>
      <c r="R10" s="87">
        <f t="shared" si="9"/>
        <v>234.4</v>
      </c>
      <c r="S10" s="87">
        <f t="shared" si="10"/>
        <v>293.23439999999999</v>
      </c>
      <c r="T10" s="87">
        <f t="shared" si="11"/>
        <v>2018.4301200000002</v>
      </c>
      <c r="U10" s="96"/>
      <c r="V10" s="86">
        <v>4</v>
      </c>
      <c r="W10" s="86">
        <v>3</v>
      </c>
      <c r="X10" s="98">
        <f t="shared" si="12"/>
        <v>24.5</v>
      </c>
      <c r="Y10" s="101"/>
      <c r="Z10" s="101"/>
      <c r="AA10" s="86">
        <v>8</v>
      </c>
      <c r="AB10" s="86">
        <v>6.5</v>
      </c>
      <c r="AC10" s="98">
        <f t="shared" si="13"/>
        <v>52</v>
      </c>
      <c r="AE10" s="86">
        <v>3.5</v>
      </c>
      <c r="AF10" s="86">
        <v>1127</v>
      </c>
      <c r="AG10" s="86">
        <v>1578</v>
      </c>
      <c r="AH10" s="86">
        <v>2131</v>
      </c>
      <c r="AI10" s="86">
        <v>1740</v>
      </c>
      <c r="AJ10" s="86">
        <v>1979</v>
      </c>
      <c r="AK10" s="86">
        <v>2048</v>
      </c>
      <c r="AL10" s="86">
        <v>1940</v>
      </c>
      <c r="AM10" s="86">
        <v>4599</v>
      </c>
      <c r="AN10" s="86">
        <v>4403</v>
      </c>
      <c r="AO10" s="86">
        <v>4456</v>
      </c>
      <c r="AP10" s="86">
        <v>4900</v>
      </c>
      <c r="AQ10" s="86">
        <v>2722</v>
      </c>
      <c r="AR10" s="86">
        <v>3131</v>
      </c>
      <c r="AT10" s="90" t="s">
        <v>257</v>
      </c>
      <c r="AU10" s="86">
        <v>3</v>
      </c>
      <c r="AV10" s="90" t="s">
        <v>258</v>
      </c>
      <c r="AW10" s="91">
        <v>8</v>
      </c>
      <c r="AX10" s="90" t="s">
        <v>259</v>
      </c>
      <c r="AY10" s="91">
        <v>11</v>
      </c>
      <c r="AZ10" s="90" t="s">
        <v>260</v>
      </c>
      <c r="BA10" s="91">
        <v>11</v>
      </c>
    </row>
    <row r="11" spans="1:53" x14ac:dyDescent="0.3">
      <c r="A11" s="86">
        <v>4.5</v>
      </c>
      <c r="B11" s="86">
        <v>711</v>
      </c>
      <c r="C11" s="87">
        <f t="shared" si="0"/>
        <v>135.09</v>
      </c>
      <c r="D11" s="87">
        <f t="shared" si="1"/>
        <v>142.20000000000002</v>
      </c>
      <c r="E11" s="87">
        <f t="shared" si="2"/>
        <v>177.8922</v>
      </c>
      <c r="F11" s="87">
        <f t="shared" si="3"/>
        <v>1224.4913100000001</v>
      </c>
      <c r="H11" s="86">
        <v>4.5</v>
      </c>
      <c r="I11" s="86">
        <v>1364</v>
      </c>
      <c r="J11" s="87">
        <f t="shared" si="4"/>
        <v>259.16000000000003</v>
      </c>
      <c r="K11" s="87">
        <f t="shared" si="5"/>
        <v>272.8</v>
      </c>
      <c r="L11" s="87">
        <f t="shared" si="6"/>
        <v>341.27280000000002</v>
      </c>
      <c r="M11" s="87">
        <f t="shared" si="7"/>
        <v>2349.0944400000003</v>
      </c>
      <c r="O11" s="86">
        <v>4.5</v>
      </c>
      <c r="P11" s="86">
        <v>1268</v>
      </c>
      <c r="Q11" s="87">
        <f t="shared" si="8"/>
        <v>240.92000000000002</v>
      </c>
      <c r="R11" s="87">
        <f t="shared" si="9"/>
        <v>253.60000000000002</v>
      </c>
      <c r="S11" s="87">
        <f t="shared" si="10"/>
        <v>317.25360000000001</v>
      </c>
      <c r="T11" s="87">
        <f t="shared" si="11"/>
        <v>2183.7622799999999</v>
      </c>
      <c r="U11" s="96"/>
      <c r="V11" s="86">
        <v>4.5</v>
      </c>
      <c r="W11" s="86">
        <v>3</v>
      </c>
      <c r="X11" s="98">
        <f t="shared" si="12"/>
        <v>27.5</v>
      </c>
      <c r="Y11" s="101"/>
      <c r="Z11" s="101"/>
      <c r="AA11" s="86">
        <v>9</v>
      </c>
      <c r="AB11" s="86">
        <v>6.5</v>
      </c>
      <c r="AC11" s="98">
        <f t="shared" si="13"/>
        <v>58.5</v>
      </c>
      <c r="AE11" s="86">
        <v>4</v>
      </c>
      <c r="AF11" s="86">
        <v>1205</v>
      </c>
      <c r="AG11" s="86">
        <v>1686</v>
      </c>
      <c r="AH11" s="86">
        <v>2289</v>
      </c>
      <c r="AI11" s="86">
        <v>1866</v>
      </c>
      <c r="AJ11" s="86">
        <v>2122</v>
      </c>
      <c r="AK11" s="86">
        <v>2161</v>
      </c>
      <c r="AL11" s="86">
        <v>2086</v>
      </c>
      <c r="AM11" s="86">
        <v>4974</v>
      </c>
      <c r="AN11" s="86">
        <v>4738</v>
      </c>
      <c r="AO11" s="86">
        <v>4789</v>
      </c>
      <c r="AP11" s="86">
        <v>5307</v>
      </c>
      <c r="AQ11" s="86">
        <v>2929</v>
      </c>
      <c r="AR11" s="86">
        <v>3367</v>
      </c>
      <c r="AT11" s="90" t="s">
        <v>261</v>
      </c>
      <c r="AU11" s="86">
        <v>3</v>
      </c>
      <c r="AV11" s="90" t="s">
        <v>262</v>
      </c>
      <c r="AW11" s="91">
        <v>9</v>
      </c>
      <c r="AX11" s="90" t="s">
        <v>263</v>
      </c>
      <c r="AY11" s="91">
        <v>11</v>
      </c>
      <c r="AZ11" s="90" t="s">
        <v>264</v>
      </c>
      <c r="BA11" s="91">
        <v>11</v>
      </c>
    </row>
    <row r="12" spans="1:53" x14ac:dyDescent="0.3">
      <c r="A12" s="86">
        <v>5</v>
      </c>
      <c r="B12" s="86">
        <v>748</v>
      </c>
      <c r="C12" s="87">
        <f t="shared" si="0"/>
        <v>142.12</v>
      </c>
      <c r="D12" s="87">
        <f t="shared" si="1"/>
        <v>149.6</v>
      </c>
      <c r="E12" s="87">
        <f t="shared" si="2"/>
        <v>187.14959999999999</v>
      </c>
      <c r="F12" s="87">
        <f t="shared" si="3"/>
        <v>1288.21308</v>
      </c>
      <c r="H12" s="86">
        <v>5</v>
      </c>
      <c r="I12" s="86">
        <v>1474</v>
      </c>
      <c r="J12" s="87">
        <f t="shared" si="4"/>
        <v>280.06</v>
      </c>
      <c r="K12" s="87">
        <f t="shared" si="5"/>
        <v>294.8</v>
      </c>
      <c r="L12" s="87">
        <f t="shared" si="6"/>
        <v>368.79480000000001</v>
      </c>
      <c r="M12" s="87">
        <f t="shared" si="7"/>
        <v>2538.5375400000003</v>
      </c>
      <c r="O12" s="86">
        <v>5</v>
      </c>
      <c r="P12" s="86">
        <v>1347</v>
      </c>
      <c r="Q12" s="87">
        <f t="shared" si="8"/>
        <v>255.93</v>
      </c>
      <c r="R12" s="87">
        <f t="shared" si="9"/>
        <v>269.40000000000003</v>
      </c>
      <c r="S12" s="87">
        <f t="shared" si="10"/>
        <v>337.01940000000002</v>
      </c>
      <c r="T12" s="87">
        <f t="shared" si="11"/>
        <v>2319.8168700000001</v>
      </c>
      <c r="U12" s="96"/>
      <c r="V12" s="86">
        <v>5</v>
      </c>
      <c r="W12" s="86">
        <v>3</v>
      </c>
      <c r="X12" s="98">
        <f t="shared" si="12"/>
        <v>30.5</v>
      </c>
      <c r="Y12" s="101"/>
      <c r="Z12" s="101"/>
      <c r="AA12" s="86">
        <v>10</v>
      </c>
      <c r="AB12" s="86">
        <v>6.5</v>
      </c>
      <c r="AC12" s="98">
        <f t="shared" si="13"/>
        <v>65</v>
      </c>
      <c r="AE12" s="86">
        <v>4.5</v>
      </c>
      <c r="AF12" s="86">
        <v>1282</v>
      </c>
      <c r="AG12" s="86">
        <v>1794</v>
      </c>
      <c r="AH12" s="86">
        <v>2448</v>
      </c>
      <c r="AI12" s="86">
        <v>1993</v>
      </c>
      <c r="AJ12" s="86">
        <v>2266</v>
      </c>
      <c r="AK12" s="86">
        <v>2275</v>
      </c>
      <c r="AL12" s="86">
        <v>2232</v>
      </c>
      <c r="AM12" s="86">
        <v>5350</v>
      </c>
      <c r="AN12" s="86">
        <v>5073</v>
      </c>
      <c r="AO12" s="86">
        <v>5121</v>
      </c>
      <c r="AP12" s="86">
        <v>5713</v>
      </c>
      <c r="AQ12" s="86">
        <v>3136</v>
      </c>
      <c r="AR12" s="86">
        <v>3611</v>
      </c>
      <c r="AT12" s="90" t="s">
        <v>265</v>
      </c>
      <c r="AU12" s="86">
        <v>4</v>
      </c>
      <c r="AV12" s="90" t="s">
        <v>266</v>
      </c>
      <c r="AW12" s="91">
        <v>9</v>
      </c>
      <c r="AX12" s="90" t="s">
        <v>267</v>
      </c>
      <c r="AY12" s="91">
        <v>11</v>
      </c>
      <c r="AZ12" s="90" t="s">
        <v>268</v>
      </c>
      <c r="BA12" s="91">
        <v>11</v>
      </c>
    </row>
    <row r="13" spans="1:53" x14ac:dyDescent="0.3">
      <c r="A13" s="86">
        <v>5.5</v>
      </c>
      <c r="B13" s="86">
        <v>783</v>
      </c>
      <c r="C13" s="87">
        <f t="shared" si="0"/>
        <v>148.77000000000001</v>
      </c>
      <c r="D13" s="87">
        <f t="shared" si="1"/>
        <v>156.60000000000002</v>
      </c>
      <c r="E13" s="87">
        <f t="shared" si="2"/>
        <v>195.90659999999997</v>
      </c>
      <c r="F13" s="87">
        <f t="shared" si="3"/>
        <v>1348.4904299999998</v>
      </c>
      <c r="H13" s="86">
        <v>5.5</v>
      </c>
      <c r="I13" s="86">
        <v>1620</v>
      </c>
      <c r="J13" s="87">
        <f t="shared" si="4"/>
        <v>307.8</v>
      </c>
      <c r="K13" s="87">
        <f t="shared" si="5"/>
        <v>324</v>
      </c>
      <c r="L13" s="87">
        <f t="shared" si="6"/>
        <v>405.32400000000001</v>
      </c>
      <c r="M13" s="87">
        <f t="shared" si="7"/>
        <v>2789.9802000000004</v>
      </c>
      <c r="O13" s="86">
        <v>5.5</v>
      </c>
      <c r="P13" s="86">
        <v>1469</v>
      </c>
      <c r="Q13" s="87">
        <f t="shared" si="8"/>
        <v>279.11</v>
      </c>
      <c r="R13" s="87">
        <f t="shared" si="9"/>
        <v>293.8</v>
      </c>
      <c r="S13" s="87">
        <f t="shared" si="10"/>
        <v>367.54379999999998</v>
      </c>
      <c r="T13" s="87">
        <f t="shared" si="11"/>
        <v>2529.9264900000003</v>
      </c>
      <c r="U13" s="96"/>
      <c r="V13" s="86">
        <v>5.5</v>
      </c>
      <c r="W13" s="86">
        <v>3</v>
      </c>
      <c r="X13" s="98">
        <f t="shared" si="12"/>
        <v>33.5</v>
      </c>
      <c r="Y13" s="101"/>
      <c r="Z13" s="101"/>
      <c r="AA13" s="86">
        <v>11</v>
      </c>
      <c r="AB13" s="86">
        <v>6.5</v>
      </c>
      <c r="AC13" s="98">
        <f t="shared" si="13"/>
        <v>71.5</v>
      </c>
      <c r="AE13" s="86">
        <v>5</v>
      </c>
      <c r="AF13" s="86">
        <v>1360</v>
      </c>
      <c r="AG13" s="86">
        <v>1902</v>
      </c>
      <c r="AH13" s="86">
        <v>2606</v>
      </c>
      <c r="AI13" s="86">
        <v>2119</v>
      </c>
      <c r="AJ13" s="86">
        <v>2409</v>
      </c>
      <c r="AK13" s="86">
        <v>2388</v>
      </c>
      <c r="AL13" s="86">
        <v>2378</v>
      </c>
      <c r="AM13" s="86">
        <v>5725</v>
      </c>
      <c r="AN13" s="86">
        <v>5408</v>
      </c>
      <c r="AO13" s="86">
        <v>5454</v>
      </c>
      <c r="AP13" s="86">
        <v>6119</v>
      </c>
      <c r="AQ13" s="86">
        <v>3343</v>
      </c>
      <c r="AR13" s="86">
        <v>3850</v>
      </c>
      <c r="AT13" s="90" t="s">
        <v>269</v>
      </c>
      <c r="AU13" s="86">
        <v>4</v>
      </c>
      <c r="AV13" s="90" t="s">
        <v>270</v>
      </c>
      <c r="AW13" s="91">
        <v>9</v>
      </c>
      <c r="AX13" s="90" t="s">
        <v>271</v>
      </c>
      <c r="AY13" s="91">
        <v>11</v>
      </c>
      <c r="AZ13" s="90" t="s">
        <v>272</v>
      </c>
      <c r="BA13" s="91">
        <v>11</v>
      </c>
    </row>
    <row r="14" spans="1:53" x14ac:dyDescent="0.3">
      <c r="A14" s="86">
        <v>6</v>
      </c>
      <c r="B14" s="86">
        <v>818</v>
      </c>
      <c r="C14" s="87">
        <f t="shared" si="0"/>
        <v>155.42000000000002</v>
      </c>
      <c r="D14" s="87">
        <f t="shared" si="1"/>
        <v>163.60000000000002</v>
      </c>
      <c r="E14" s="87">
        <f t="shared" si="2"/>
        <v>204.6636</v>
      </c>
      <c r="F14" s="87">
        <f t="shared" si="3"/>
        <v>1408.7677800000001</v>
      </c>
      <c r="H14" s="86">
        <v>6</v>
      </c>
      <c r="I14" s="86">
        <v>1751</v>
      </c>
      <c r="J14" s="87">
        <f t="shared" si="4"/>
        <v>332.69</v>
      </c>
      <c r="K14" s="87">
        <f t="shared" si="5"/>
        <v>350.20000000000005</v>
      </c>
      <c r="L14" s="87">
        <f t="shared" si="6"/>
        <v>438.10020000000003</v>
      </c>
      <c r="M14" s="87">
        <f t="shared" si="7"/>
        <v>3015.5897100000002</v>
      </c>
      <c r="O14" s="86">
        <v>6</v>
      </c>
      <c r="P14" s="86">
        <v>1573</v>
      </c>
      <c r="Q14" s="87">
        <f t="shared" si="8"/>
        <v>298.87</v>
      </c>
      <c r="R14" s="87">
        <f t="shared" si="9"/>
        <v>314.60000000000002</v>
      </c>
      <c r="S14" s="87">
        <f t="shared" si="10"/>
        <v>393.56459999999993</v>
      </c>
      <c r="T14" s="87">
        <f t="shared" si="11"/>
        <v>2709.0363299999999</v>
      </c>
      <c r="U14" s="96"/>
      <c r="V14" s="86">
        <v>6</v>
      </c>
      <c r="W14" s="86">
        <v>3</v>
      </c>
      <c r="X14" s="98">
        <f t="shared" si="12"/>
        <v>36.5</v>
      </c>
      <c r="Y14" s="101"/>
      <c r="Z14" s="101"/>
      <c r="AA14" s="86">
        <v>12</v>
      </c>
      <c r="AB14" s="86">
        <v>6.5</v>
      </c>
      <c r="AC14" s="98">
        <f t="shared" si="13"/>
        <v>78</v>
      </c>
      <c r="AE14" s="86">
        <v>5.5</v>
      </c>
      <c r="AF14" s="86">
        <v>1797</v>
      </c>
      <c r="AG14" s="86">
        <v>2456</v>
      </c>
      <c r="AH14" s="86">
        <v>3261</v>
      </c>
      <c r="AI14" s="86">
        <v>2763</v>
      </c>
      <c r="AJ14" s="86">
        <v>3769</v>
      </c>
      <c r="AK14" s="86">
        <v>2994</v>
      </c>
      <c r="AL14" s="86">
        <v>2796</v>
      </c>
      <c r="AM14" s="86">
        <v>6074</v>
      </c>
      <c r="AN14" s="86">
        <v>5689</v>
      </c>
      <c r="AO14" s="86">
        <v>5740</v>
      </c>
      <c r="AP14" s="86">
        <v>6461</v>
      </c>
      <c r="AQ14" s="86">
        <v>3517</v>
      </c>
      <c r="AR14" s="86">
        <v>4619</v>
      </c>
      <c r="AT14" s="90" t="s">
        <v>273</v>
      </c>
      <c r="AU14" s="86">
        <v>4</v>
      </c>
      <c r="AV14" s="90" t="s">
        <v>274</v>
      </c>
      <c r="AW14" s="91">
        <v>9</v>
      </c>
      <c r="AX14" s="90" t="s">
        <v>275</v>
      </c>
      <c r="AY14" s="91">
        <v>11</v>
      </c>
      <c r="AZ14" s="90" t="s">
        <v>276</v>
      </c>
      <c r="BA14" s="91">
        <v>11</v>
      </c>
    </row>
    <row r="15" spans="1:53" x14ac:dyDescent="0.3">
      <c r="A15" s="86">
        <v>6.5</v>
      </c>
      <c r="B15" s="86">
        <v>853</v>
      </c>
      <c r="C15" s="87">
        <f t="shared" si="0"/>
        <v>162.07</v>
      </c>
      <c r="D15" s="87">
        <f t="shared" si="1"/>
        <v>170.60000000000002</v>
      </c>
      <c r="E15" s="87">
        <f t="shared" si="2"/>
        <v>213.42060000000001</v>
      </c>
      <c r="F15" s="87">
        <f t="shared" si="3"/>
        <v>1469.04513</v>
      </c>
      <c r="H15" s="86">
        <v>6.5</v>
      </c>
      <c r="I15" s="86">
        <v>1896</v>
      </c>
      <c r="J15" s="87">
        <f t="shared" si="4"/>
        <v>360.24</v>
      </c>
      <c r="K15" s="87">
        <f t="shared" si="5"/>
        <v>379.20000000000005</v>
      </c>
      <c r="L15" s="87">
        <f t="shared" si="6"/>
        <v>474.37919999999991</v>
      </c>
      <c r="M15" s="87">
        <f t="shared" si="7"/>
        <v>3265.3101599999995</v>
      </c>
      <c r="O15" s="86">
        <v>6.5</v>
      </c>
      <c r="P15" s="86">
        <v>1695</v>
      </c>
      <c r="Q15" s="87">
        <f t="shared" si="8"/>
        <v>322.05</v>
      </c>
      <c r="R15" s="87">
        <f t="shared" si="9"/>
        <v>339</v>
      </c>
      <c r="S15" s="87">
        <f t="shared" si="10"/>
        <v>424.089</v>
      </c>
      <c r="T15" s="87">
        <f t="shared" si="11"/>
        <v>2919.1459500000001</v>
      </c>
      <c r="U15" s="96"/>
      <c r="V15" s="86">
        <v>6.5</v>
      </c>
      <c r="W15" s="86">
        <v>3</v>
      </c>
      <c r="X15" s="98">
        <f t="shared" si="12"/>
        <v>39.5</v>
      </c>
      <c r="Y15" s="101"/>
      <c r="Z15" s="101"/>
      <c r="AA15" s="86">
        <v>13</v>
      </c>
      <c r="AB15" s="86">
        <v>6.5</v>
      </c>
      <c r="AC15" s="98">
        <f t="shared" si="13"/>
        <v>84.5</v>
      </c>
      <c r="AE15" s="86">
        <v>6</v>
      </c>
      <c r="AF15" s="86">
        <v>1857</v>
      </c>
      <c r="AG15" s="86">
        <v>2533</v>
      </c>
      <c r="AH15" s="86">
        <v>3395</v>
      </c>
      <c r="AI15" s="86">
        <v>2877</v>
      </c>
      <c r="AJ15" s="86">
        <v>3925</v>
      </c>
      <c r="AK15" s="86">
        <v>3123</v>
      </c>
      <c r="AL15" s="86">
        <v>2928</v>
      </c>
      <c r="AM15" s="86">
        <v>6423</v>
      </c>
      <c r="AN15" s="86">
        <v>5969</v>
      </c>
      <c r="AO15" s="86">
        <v>6026</v>
      </c>
      <c r="AP15" s="86">
        <v>6803</v>
      </c>
      <c r="AQ15" s="86">
        <v>3690</v>
      </c>
      <c r="AR15" s="86">
        <v>4885</v>
      </c>
      <c r="AT15" s="90" t="s">
        <v>277</v>
      </c>
      <c r="AU15" s="86">
        <v>4</v>
      </c>
      <c r="AV15" s="90" t="s">
        <v>278</v>
      </c>
      <c r="AW15" s="91">
        <v>9</v>
      </c>
      <c r="AX15" s="90" t="s">
        <v>279</v>
      </c>
      <c r="AY15" s="91">
        <v>11</v>
      </c>
      <c r="AZ15" s="90" t="s">
        <v>280</v>
      </c>
      <c r="BA15" s="91">
        <v>11</v>
      </c>
    </row>
    <row r="16" spans="1:53" x14ac:dyDescent="0.3">
      <c r="A16" s="86">
        <v>7</v>
      </c>
      <c r="B16" s="86">
        <v>889</v>
      </c>
      <c r="C16" s="87">
        <f t="shared" si="0"/>
        <v>168.91</v>
      </c>
      <c r="D16" s="87">
        <f t="shared" si="1"/>
        <v>177.8</v>
      </c>
      <c r="E16" s="87">
        <f t="shared" si="2"/>
        <v>222.42779999999999</v>
      </c>
      <c r="F16" s="87">
        <f t="shared" si="3"/>
        <v>1531.0446899999999</v>
      </c>
      <c r="H16" s="86">
        <v>7</v>
      </c>
      <c r="I16" s="86">
        <v>2027</v>
      </c>
      <c r="J16" s="87">
        <f t="shared" si="4"/>
        <v>385.13</v>
      </c>
      <c r="K16" s="87">
        <f t="shared" si="5"/>
        <v>405.40000000000003</v>
      </c>
      <c r="L16" s="87">
        <f t="shared" si="6"/>
        <v>507.15540000000004</v>
      </c>
      <c r="M16" s="87">
        <f t="shared" si="7"/>
        <v>3490.9196700000002</v>
      </c>
      <c r="O16" s="86">
        <v>7</v>
      </c>
      <c r="P16" s="86">
        <v>1799</v>
      </c>
      <c r="Q16" s="87">
        <f t="shared" si="8"/>
        <v>341.81</v>
      </c>
      <c r="R16" s="87">
        <f t="shared" si="9"/>
        <v>359.8</v>
      </c>
      <c r="S16" s="87">
        <f t="shared" si="10"/>
        <v>450.10980000000001</v>
      </c>
      <c r="T16" s="87">
        <f t="shared" si="11"/>
        <v>3098.2557900000002</v>
      </c>
      <c r="U16" s="96"/>
      <c r="V16" s="86">
        <v>7</v>
      </c>
      <c r="W16" s="86">
        <v>3</v>
      </c>
      <c r="X16" s="98">
        <f t="shared" si="12"/>
        <v>42.5</v>
      </c>
      <c r="Y16" s="101"/>
      <c r="Z16" s="101"/>
      <c r="AA16" s="86">
        <v>14</v>
      </c>
      <c r="AB16" s="86">
        <v>6.5</v>
      </c>
      <c r="AC16" s="98">
        <f t="shared" si="13"/>
        <v>91</v>
      </c>
      <c r="AE16" s="86">
        <v>6.5</v>
      </c>
      <c r="AF16" s="86">
        <v>1916</v>
      </c>
      <c r="AG16" s="86">
        <v>2611</v>
      </c>
      <c r="AH16" s="86">
        <v>3529</v>
      </c>
      <c r="AI16" s="86">
        <v>2992</v>
      </c>
      <c r="AJ16" s="86">
        <v>4081</v>
      </c>
      <c r="AK16" s="86">
        <v>3252</v>
      </c>
      <c r="AL16" s="86">
        <v>3060</v>
      </c>
      <c r="AM16" s="86">
        <v>6773</v>
      </c>
      <c r="AN16" s="86">
        <v>6250</v>
      </c>
      <c r="AO16" s="86">
        <v>6312</v>
      </c>
      <c r="AP16" s="86">
        <v>7145</v>
      </c>
      <c r="AQ16" s="86">
        <v>3864</v>
      </c>
      <c r="AR16" s="86">
        <v>5166</v>
      </c>
      <c r="AT16" s="90" t="s">
        <v>281</v>
      </c>
      <c r="AU16" s="86">
        <v>4</v>
      </c>
      <c r="AV16" s="90" t="s">
        <v>282</v>
      </c>
      <c r="AW16" s="91">
        <v>10</v>
      </c>
      <c r="AX16" s="90" t="s">
        <v>283</v>
      </c>
      <c r="AY16" s="91">
        <v>11</v>
      </c>
      <c r="AZ16" s="90" t="s">
        <v>284</v>
      </c>
      <c r="BA16" s="91">
        <v>11</v>
      </c>
    </row>
    <row r="17" spans="1:53" x14ac:dyDescent="0.3">
      <c r="A17" s="86">
        <v>7.5</v>
      </c>
      <c r="B17" s="86">
        <v>924</v>
      </c>
      <c r="C17" s="87">
        <f t="shared" si="0"/>
        <v>175.56</v>
      </c>
      <c r="D17" s="87">
        <f t="shared" si="1"/>
        <v>184.8</v>
      </c>
      <c r="E17" s="87">
        <f t="shared" si="2"/>
        <v>231.18479999999997</v>
      </c>
      <c r="F17" s="87">
        <f t="shared" si="3"/>
        <v>1591.3220399999998</v>
      </c>
      <c r="H17" s="86">
        <v>7.5</v>
      </c>
      <c r="I17" s="86">
        <v>2173</v>
      </c>
      <c r="J17" s="87">
        <f t="shared" si="4"/>
        <v>412.87</v>
      </c>
      <c r="K17" s="87">
        <f t="shared" si="5"/>
        <v>434.6</v>
      </c>
      <c r="L17" s="87">
        <f t="shared" si="6"/>
        <v>543.68459999999993</v>
      </c>
      <c r="M17" s="87">
        <f t="shared" si="7"/>
        <v>3742.3623299999999</v>
      </c>
      <c r="O17" s="86">
        <v>7.5</v>
      </c>
      <c r="P17" s="86">
        <v>1922</v>
      </c>
      <c r="Q17" s="87">
        <f t="shared" si="8"/>
        <v>365.18</v>
      </c>
      <c r="R17" s="87">
        <f t="shared" si="9"/>
        <v>384.40000000000003</v>
      </c>
      <c r="S17" s="87">
        <f t="shared" si="10"/>
        <v>480.88439999999997</v>
      </c>
      <c r="T17" s="87">
        <f t="shared" si="11"/>
        <v>3310.0876199999998</v>
      </c>
      <c r="U17" s="96"/>
      <c r="V17" s="86">
        <v>7.5</v>
      </c>
      <c r="W17" s="86">
        <v>3</v>
      </c>
      <c r="X17" s="98">
        <f t="shared" si="12"/>
        <v>45.5</v>
      </c>
      <c r="Y17" s="101"/>
      <c r="Z17" s="101"/>
      <c r="AA17" s="86">
        <v>15</v>
      </c>
      <c r="AB17" s="86">
        <v>6.5</v>
      </c>
      <c r="AC17" s="98">
        <f t="shared" si="13"/>
        <v>97.5</v>
      </c>
      <c r="AE17" s="86">
        <v>7</v>
      </c>
      <c r="AF17" s="86">
        <v>1975</v>
      </c>
      <c r="AG17" s="86">
        <v>2689</v>
      </c>
      <c r="AH17" s="86">
        <v>3663</v>
      </c>
      <c r="AI17" s="86">
        <v>3106</v>
      </c>
      <c r="AJ17" s="86">
        <v>4237</v>
      </c>
      <c r="AK17" s="86">
        <v>3381</v>
      </c>
      <c r="AL17" s="86">
        <v>3192</v>
      </c>
      <c r="AM17" s="86">
        <v>7122</v>
      </c>
      <c r="AN17" s="86">
        <v>6530</v>
      </c>
      <c r="AO17" s="86">
        <v>6598</v>
      </c>
      <c r="AP17" s="86">
        <v>7487</v>
      </c>
      <c r="AQ17" s="86">
        <v>4037</v>
      </c>
      <c r="AR17" s="86">
        <v>5431</v>
      </c>
      <c r="AT17" s="90" t="s">
        <v>285</v>
      </c>
      <c r="AU17" s="86">
        <v>4</v>
      </c>
      <c r="AV17" s="90" t="s">
        <v>286</v>
      </c>
      <c r="AW17" s="91">
        <v>10</v>
      </c>
      <c r="AX17" s="90" t="s">
        <v>287</v>
      </c>
      <c r="AY17" s="91">
        <v>11</v>
      </c>
      <c r="AZ17" s="90" t="s">
        <v>288</v>
      </c>
      <c r="BA17" s="91">
        <v>11</v>
      </c>
    </row>
    <row r="18" spans="1:53" x14ac:dyDescent="0.3">
      <c r="A18" s="86">
        <v>8</v>
      </c>
      <c r="B18" s="86">
        <v>959</v>
      </c>
      <c r="C18" s="87">
        <f t="shared" si="0"/>
        <v>182.21</v>
      </c>
      <c r="D18" s="87">
        <f t="shared" si="1"/>
        <v>191.8</v>
      </c>
      <c r="E18" s="87">
        <f t="shared" si="2"/>
        <v>239.9418</v>
      </c>
      <c r="F18" s="87">
        <f t="shared" si="3"/>
        <v>1651.5993900000001</v>
      </c>
      <c r="H18" s="86">
        <v>8</v>
      </c>
      <c r="I18" s="86">
        <v>2304</v>
      </c>
      <c r="J18" s="87">
        <f t="shared" si="4"/>
        <v>437.76</v>
      </c>
      <c r="K18" s="87">
        <f t="shared" si="5"/>
        <v>460.8</v>
      </c>
      <c r="L18" s="87">
        <f t="shared" si="6"/>
        <v>576.46080000000006</v>
      </c>
      <c r="M18" s="87">
        <f t="shared" si="7"/>
        <v>3967.9718400000002</v>
      </c>
      <c r="O18" s="86">
        <v>8</v>
      </c>
      <c r="P18" s="86">
        <v>2025</v>
      </c>
      <c r="Q18" s="87">
        <f t="shared" si="8"/>
        <v>384.75</v>
      </c>
      <c r="R18" s="87">
        <f t="shared" si="9"/>
        <v>405</v>
      </c>
      <c r="S18" s="87">
        <f t="shared" si="10"/>
        <v>506.65499999999997</v>
      </c>
      <c r="T18" s="87">
        <f t="shared" si="11"/>
        <v>3487.4752499999995</v>
      </c>
      <c r="U18" s="96"/>
      <c r="V18" s="86">
        <v>8</v>
      </c>
      <c r="W18" s="86">
        <v>3</v>
      </c>
      <c r="X18" s="98">
        <f t="shared" si="12"/>
        <v>48.5</v>
      </c>
      <c r="Y18" s="101"/>
      <c r="Z18" s="101"/>
      <c r="AA18" s="86">
        <v>16</v>
      </c>
      <c r="AB18" s="86">
        <v>6.5</v>
      </c>
      <c r="AC18" s="98">
        <f t="shared" si="13"/>
        <v>104</v>
      </c>
      <c r="AE18" s="86">
        <v>7.5</v>
      </c>
      <c r="AF18" s="86">
        <v>2035</v>
      </c>
      <c r="AG18" s="86">
        <v>2766</v>
      </c>
      <c r="AH18" s="86">
        <v>3797</v>
      </c>
      <c r="AI18" s="86">
        <v>3220</v>
      </c>
      <c r="AJ18" s="86">
        <v>4392</v>
      </c>
      <c r="AK18" s="86">
        <v>3509</v>
      </c>
      <c r="AL18" s="86">
        <v>3324</v>
      </c>
      <c r="AM18" s="86">
        <v>7471</v>
      </c>
      <c r="AN18" s="86">
        <v>6811</v>
      </c>
      <c r="AO18" s="86">
        <v>6884</v>
      </c>
      <c r="AP18" s="86">
        <v>7829</v>
      </c>
      <c r="AQ18" s="86">
        <v>4458</v>
      </c>
      <c r="AR18" s="86">
        <v>5712</v>
      </c>
      <c r="AT18" s="90" t="s">
        <v>289</v>
      </c>
      <c r="AU18" s="86">
        <v>5</v>
      </c>
      <c r="AV18" s="90" t="s">
        <v>290</v>
      </c>
      <c r="AW18" s="91">
        <v>10</v>
      </c>
      <c r="AX18" s="90" t="s">
        <v>291</v>
      </c>
      <c r="AY18" s="91">
        <v>11</v>
      </c>
      <c r="AZ18" s="90" t="s">
        <v>292</v>
      </c>
      <c r="BA18" s="91">
        <v>11</v>
      </c>
    </row>
    <row r="19" spans="1:53" x14ac:dyDescent="0.3">
      <c r="A19" s="86">
        <v>8.5</v>
      </c>
      <c r="B19" s="86">
        <v>994</v>
      </c>
      <c r="C19" s="87">
        <f t="shared" si="0"/>
        <v>188.86</v>
      </c>
      <c r="D19" s="87">
        <f t="shared" si="1"/>
        <v>198.8</v>
      </c>
      <c r="E19" s="87">
        <f t="shared" si="2"/>
        <v>248.69880000000001</v>
      </c>
      <c r="F19" s="87">
        <f t="shared" si="3"/>
        <v>1711.8767399999999</v>
      </c>
      <c r="H19" s="86">
        <v>8.5</v>
      </c>
      <c r="I19" s="86">
        <v>2450</v>
      </c>
      <c r="J19" s="87">
        <f t="shared" si="4"/>
        <v>465.5</v>
      </c>
      <c r="K19" s="87">
        <f t="shared" si="5"/>
        <v>490</v>
      </c>
      <c r="L19" s="87">
        <f t="shared" si="6"/>
        <v>612.99</v>
      </c>
      <c r="M19" s="87">
        <f t="shared" si="7"/>
        <v>4219.4144999999999</v>
      </c>
      <c r="O19" s="86">
        <v>8.5</v>
      </c>
      <c r="P19" s="86">
        <v>2148</v>
      </c>
      <c r="Q19" s="87">
        <f t="shared" si="8"/>
        <v>408.12</v>
      </c>
      <c r="R19" s="87">
        <f t="shared" si="9"/>
        <v>429.6</v>
      </c>
      <c r="S19" s="87">
        <f t="shared" si="10"/>
        <v>537.42959999999994</v>
      </c>
      <c r="T19" s="87">
        <f t="shared" si="11"/>
        <v>3699.3070799999996</v>
      </c>
      <c r="U19" s="96"/>
      <c r="V19" s="86">
        <v>8.5</v>
      </c>
      <c r="W19" s="86">
        <v>3</v>
      </c>
      <c r="X19" s="98">
        <f t="shared" si="12"/>
        <v>51.5</v>
      </c>
      <c r="Y19" s="101"/>
      <c r="Z19" s="101"/>
      <c r="AA19" s="86">
        <v>17</v>
      </c>
      <c r="AB19" s="86">
        <v>6.5</v>
      </c>
      <c r="AC19" s="98">
        <f t="shared" si="13"/>
        <v>110.5</v>
      </c>
      <c r="AE19" s="86">
        <v>8</v>
      </c>
      <c r="AF19" s="86">
        <v>2094</v>
      </c>
      <c r="AG19" s="86">
        <v>2844</v>
      </c>
      <c r="AH19" s="86">
        <v>3931</v>
      </c>
      <c r="AI19" s="86">
        <v>3334</v>
      </c>
      <c r="AJ19" s="86">
        <v>4548</v>
      </c>
      <c r="AK19" s="86">
        <v>3638</v>
      </c>
      <c r="AL19" s="86">
        <v>3456</v>
      </c>
      <c r="AM19" s="86">
        <v>7821</v>
      </c>
      <c r="AN19" s="86">
        <v>7091</v>
      </c>
      <c r="AO19" s="86">
        <v>7170</v>
      </c>
      <c r="AP19" s="86">
        <v>8170</v>
      </c>
      <c r="AQ19" s="86">
        <v>4642</v>
      </c>
      <c r="AR19" s="86">
        <v>5978</v>
      </c>
      <c r="AT19" s="90" t="s">
        <v>293</v>
      </c>
      <c r="AU19" s="86">
        <v>5</v>
      </c>
      <c r="AV19" s="90" t="s">
        <v>294</v>
      </c>
      <c r="AW19" s="91">
        <v>10</v>
      </c>
      <c r="AX19" s="90" t="s">
        <v>295</v>
      </c>
      <c r="AY19" s="91">
        <v>11</v>
      </c>
      <c r="AZ19" s="90" t="s">
        <v>296</v>
      </c>
      <c r="BA19" s="91">
        <v>11</v>
      </c>
    </row>
    <row r="20" spans="1:53" x14ac:dyDescent="0.3">
      <c r="A20" s="86">
        <v>9</v>
      </c>
      <c r="B20" s="86">
        <v>1029</v>
      </c>
      <c r="C20" s="87">
        <f t="shared" si="0"/>
        <v>195.51</v>
      </c>
      <c r="D20" s="87">
        <f t="shared" si="1"/>
        <v>205.8</v>
      </c>
      <c r="E20" s="87">
        <f t="shared" si="2"/>
        <v>257.45579999999995</v>
      </c>
      <c r="F20" s="87">
        <f t="shared" si="3"/>
        <v>1772.15409</v>
      </c>
      <c r="H20" s="86">
        <v>9</v>
      </c>
      <c r="I20" s="86">
        <v>2581</v>
      </c>
      <c r="J20" s="87">
        <f t="shared" si="4"/>
        <v>490.39</v>
      </c>
      <c r="K20" s="87">
        <f t="shared" si="5"/>
        <v>516.20000000000005</v>
      </c>
      <c r="L20" s="87">
        <f t="shared" si="6"/>
        <v>645.76620000000003</v>
      </c>
      <c r="M20" s="87">
        <f t="shared" si="7"/>
        <v>4445.0240100000001</v>
      </c>
      <c r="O20" s="86">
        <v>9</v>
      </c>
      <c r="P20" s="86">
        <v>2252</v>
      </c>
      <c r="Q20" s="87">
        <f t="shared" si="8"/>
        <v>427.88</v>
      </c>
      <c r="R20" s="87">
        <f t="shared" si="9"/>
        <v>450.40000000000003</v>
      </c>
      <c r="S20" s="87">
        <f t="shared" si="10"/>
        <v>563.45040000000006</v>
      </c>
      <c r="T20" s="87">
        <f t="shared" si="11"/>
        <v>3878.4169200000006</v>
      </c>
      <c r="U20" s="96"/>
      <c r="V20" s="86">
        <v>9</v>
      </c>
      <c r="W20" s="86">
        <v>3</v>
      </c>
      <c r="X20" s="98">
        <f t="shared" si="12"/>
        <v>54.5</v>
      </c>
      <c r="Y20" s="101"/>
      <c r="Z20" s="101"/>
      <c r="AA20" s="86">
        <v>18</v>
      </c>
      <c r="AB20" s="86">
        <v>6.5</v>
      </c>
      <c r="AC20" s="98">
        <f t="shared" si="13"/>
        <v>117</v>
      </c>
      <c r="AE20" s="86">
        <v>8.5</v>
      </c>
      <c r="AF20" s="86">
        <v>2154</v>
      </c>
      <c r="AG20" s="86">
        <v>2922</v>
      </c>
      <c r="AH20" s="86">
        <v>4065</v>
      </c>
      <c r="AI20" s="86">
        <v>3448</v>
      </c>
      <c r="AJ20" s="86">
        <v>4704</v>
      </c>
      <c r="AK20" s="86">
        <v>3767</v>
      </c>
      <c r="AL20" s="86">
        <v>3589</v>
      </c>
      <c r="AM20" s="86">
        <v>8170</v>
      </c>
      <c r="AN20" s="86">
        <v>7372</v>
      </c>
      <c r="AO20" s="86">
        <v>7456</v>
      </c>
      <c r="AP20" s="86">
        <v>8512</v>
      </c>
      <c r="AQ20" s="86">
        <v>4825</v>
      </c>
      <c r="AR20" s="86">
        <v>6258</v>
      </c>
      <c r="AT20" s="90" t="s">
        <v>297</v>
      </c>
      <c r="AU20" s="86">
        <v>5</v>
      </c>
      <c r="AV20" s="90" t="s">
        <v>298</v>
      </c>
      <c r="AW20" s="91">
        <v>10</v>
      </c>
      <c r="AX20" s="90" t="s">
        <v>299</v>
      </c>
      <c r="AY20" s="91">
        <v>11</v>
      </c>
      <c r="AZ20" s="90" t="s">
        <v>300</v>
      </c>
      <c r="BA20" s="91">
        <v>11</v>
      </c>
    </row>
    <row r="21" spans="1:53" x14ac:dyDescent="0.3">
      <c r="A21" s="86">
        <v>9.5</v>
      </c>
      <c r="B21" s="86">
        <v>1064</v>
      </c>
      <c r="C21" s="87">
        <f t="shared" si="0"/>
        <v>202.16</v>
      </c>
      <c r="D21" s="87">
        <f t="shared" si="1"/>
        <v>212.8</v>
      </c>
      <c r="E21" s="87">
        <f t="shared" si="2"/>
        <v>266.21280000000002</v>
      </c>
      <c r="F21" s="87">
        <f t="shared" si="3"/>
        <v>1832.4314400000001</v>
      </c>
      <c r="H21" s="86">
        <v>9.5</v>
      </c>
      <c r="I21" s="86">
        <v>2726</v>
      </c>
      <c r="J21" s="87">
        <f t="shared" si="4"/>
        <v>517.94000000000005</v>
      </c>
      <c r="K21" s="87">
        <f t="shared" si="5"/>
        <v>545.20000000000005</v>
      </c>
      <c r="L21" s="87">
        <f t="shared" si="6"/>
        <v>682.04520000000002</v>
      </c>
      <c r="M21" s="87">
        <f t="shared" si="7"/>
        <v>4694.7444599999999</v>
      </c>
      <c r="O21" s="86">
        <v>9.5</v>
      </c>
      <c r="P21" s="86">
        <v>2374</v>
      </c>
      <c r="Q21" s="87">
        <f t="shared" si="8"/>
        <v>451.06</v>
      </c>
      <c r="R21" s="87">
        <f t="shared" si="9"/>
        <v>474.8</v>
      </c>
      <c r="S21" s="87">
        <f t="shared" si="10"/>
        <v>593.97479999999996</v>
      </c>
      <c r="T21" s="87">
        <f t="shared" si="11"/>
        <v>4088.5265400000003</v>
      </c>
      <c r="U21" s="96"/>
      <c r="V21" s="86">
        <v>9.5</v>
      </c>
      <c r="W21" s="86">
        <v>3</v>
      </c>
      <c r="X21" s="98">
        <f t="shared" si="12"/>
        <v>57.5</v>
      </c>
      <c r="Y21" s="101"/>
      <c r="Z21" s="101"/>
      <c r="AA21" s="86">
        <v>19</v>
      </c>
      <c r="AB21" s="86">
        <v>6.5</v>
      </c>
      <c r="AC21" s="98">
        <f t="shared" si="13"/>
        <v>123.5</v>
      </c>
      <c r="AE21" s="86">
        <v>9</v>
      </c>
      <c r="AF21" s="86">
        <v>2213</v>
      </c>
      <c r="AG21" s="86">
        <v>2999</v>
      </c>
      <c r="AH21" s="86">
        <v>4198</v>
      </c>
      <c r="AI21" s="86">
        <v>3562</v>
      </c>
      <c r="AJ21" s="86">
        <v>4860</v>
      </c>
      <c r="AK21" s="86">
        <v>3896</v>
      </c>
      <c r="AL21" s="86">
        <v>3721</v>
      </c>
      <c r="AM21" s="86">
        <v>8519</v>
      </c>
      <c r="AN21" s="86">
        <v>7652</v>
      </c>
      <c r="AO21" s="86">
        <v>7742</v>
      </c>
      <c r="AP21" s="86">
        <v>8854</v>
      </c>
      <c r="AQ21" s="86">
        <v>5009</v>
      </c>
      <c r="AR21" s="86">
        <v>6523</v>
      </c>
      <c r="AT21" s="90" t="s">
        <v>301</v>
      </c>
      <c r="AU21" s="86">
        <v>5</v>
      </c>
      <c r="AV21" s="90" t="s">
        <v>302</v>
      </c>
      <c r="AW21" s="91">
        <v>10</v>
      </c>
      <c r="AX21" s="90" t="s">
        <v>303</v>
      </c>
      <c r="AY21" s="91">
        <v>11</v>
      </c>
      <c r="AZ21" s="90" t="s">
        <v>304</v>
      </c>
      <c r="BA21" s="91">
        <v>11</v>
      </c>
    </row>
    <row r="22" spans="1:53" x14ac:dyDescent="0.3">
      <c r="A22" s="86">
        <v>10</v>
      </c>
      <c r="B22" s="86">
        <v>1798</v>
      </c>
      <c r="C22" s="87">
        <f t="shared" si="0"/>
        <v>341.62</v>
      </c>
      <c r="D22" s="87">
        <f t="shared" si="1"/>
        <v>359.6</v>
      </c>
      <c r="E22" s="87">
        <f t="shared" si="2"/>
        <v>449.85959999999994</v>
      </c>
      <c r="F22" s="87">
        <f t="shared" si="3"/>
        <v>3096.5335799999993</v>
      </c>
      <c r="H22" s="86">
        <v>10</v>
      </c>
      <c r="I22" s="86">
        <v>2858</v>
      </c>
      <c r="J22" s="87">
        <f t="shared" si="4"/>
        <v>543.02</v>
      </c>
      <c r="K22" s="87">
        <f t="shared" si="5"/>
        <v>571.6</v>
      </c>
      <c r="L22" s="87">
        <f t="shared" si="6"/>
        <v>715.07159999999999</v>
      </c>
      <c r="M22" s="87">
        <f t="shared" si="7"/>
        <v>4922.07618</v>
      </c>
      <c r="O22" s="86">
        <v>10</v>
      </c>
      <c r="P22" s="86">
        <v>2478</v>
      </c>
      <c r="Q22" s="87">
        <f t="shared" si="8"/>
        <v>470.82</v>
      </c>
      <c r="R22" s="87">
        <f t="shared" si="9"/>
        <v>495.6</v>
      </c>
      <c r="S22" s="87">
        <f t="shared" si="10"/>
        <v>619.99559999999997</v>
      </c>
      <c r="T22" s="87">
        <f t="shared" si="11"/>
        <v>4267.6363799999999</v>
      </c>
      <c r="U22" s="96"/>
      <c r="V22" s="86">
        <v>10</v>
      </c>
      <c r="W22" s="86">
        <v>3</v>
      </c>
      <c r="X22" s="98">
        <f t="shared" si="12"/>
        <v>60.5</v>
      </c>
      <c r="Y22" s="101"/>
      <c r="Z22" s="101"/>
      <c r="AA22" s="86">
        <v>20</v>
      </c>
      <c r="AB22" s="86">
        <v>6.5</v>
      </c>
      <c r="AC22" s="98">
        <f t="shared" si="13"/>
        <v>130</v>
      </c>
      <c r="AE22" s="86">
        <v>9.5</v>
      </c>
      <c r="AF22" s="86">
        <v>2272</v>
      </c>
      <c r="AG22" s="86">
        <v>3077</v>
      </c>
      <c r="AH22" s="86">
        <v>4332</v>
      </c>
      <c r="AI22" s="86">
        <v>3676</v>
      </c>
      <c r="AJ22" s="86">
        <v>5016</v>
      </c>
      <c r="AK22" s="86">
        <v>4025</v>
      </c>
      <c r="AL22" s="86">
        <v>3853</v>
      </c>
      <c r="AM22" s="86">
        <v>8868</v>
      </c>
      <c r="AN22" s="86">
        <v>7933</v>
      </c>
      <c r="AO22" s="86">
        <v>8028</v>
      </c>
      <c r="AP22" s="86">
        <v>9196</v>
      </c>
      <c r="AQ22" s="86">
        <v>5192</v>
      </c>
      <c r="AR22" s="86">
        <v>6796</v>
      </c>
      <c r="AT22" s="90" t="s">
        <v>305</v>
      </c>
      <c r="AU22" s="86">
        <v>5</v>
      </c>
      <c r="AV22" s="90" t="s">
        <v>306</v>
      </c>
      <c r="AW22" s="91">
        <v>10</v>
      </c>
      <c r="AX22" s="90" t="s">
        <v>307</v>
      </c>
      <c r="AY22" s="91">
        <v>11</v>
      </c>
      <c r="AZ22" s="90" t="s">
        <v>308</v>
      </c>
      <c r="BA22" s="91">
        <v>11</v>
      </c>
    </row>
    <row r="23" spans="1:53" x14ac:dyDescent="0.3">
      <c r="A23" s="86">
        <v>10.5</v>
      </c>
      <c r="B23" s="86">
        <v>1850</v>
      </c>
      <c r="C23" s="87">
        <f t="shared" si="0"/>
        <v>351.5</v>
      </c>
      <c r="D23" s="87">
        <f t="shared" si="1"/>
        <v>370</v>
      </c>
      <c r="E23" s="87">
        <f t="shared" si="2"/>
        <v>462.87</v>
      </c>
      <c r="F23" s="87">
        <f t="shared" si="3"/>
        <v>3186.0884999999998</v>
      </c>
      <c r="H23" s="86">
        <v>10.5</v>
      </c>
      <c r="I23" s="86">
        <v>3001</v>
      </c>
      <c r="J23" s="87">
        <f t="shared" si="4"/>
        <v>570.19000000000005</v>
      </c>
      <c r="K23" s="87">
        <f t="shared" si="5"/>
        <v>600.20000000000005</v>
      </c>
      <c r="L23" s="87">
        <f t="shared" si="6"/>
        <v>750.85020000000009</v>
      </c>
      <c r="M23" s="87">
        <f t="shared" si="7"/>
        <v>5168.35221</v>
      </c>
      <c r="O23" s="86">
        <v>10.5</v>
      </c>
      <c r="P23" s="86">
        <v>2600</v>
      </c>
      <c r="Q23" s="87">
        <f t="shared" si="8"/>
        <v>494</v>
      </c>
      <c r="R23" s="87">
        <f t="shared" si="9"/>
        <v>520</v>
      </c>
      <c r="S23" s="87">
        <f t="shared" si="10"/>
        <v>650.52</v>
      </c>
      <c r="T23" s="87">
        <f t="shared" si="11"/>
        <v>4477.7460000000001</v>
      </c>
      <c r="U23" s="96"/>
      <c r="V23" s="86">
        <v>10.5</v>
      </c>
      <c r="W23" s="86">
        <v>3</v>
      </c>
      <c r="X23" s="98">
        <f t="shared" si="12"/>
        <v>63.5</v>
      </c>
      <c r="Y23" s="101"/>
      <c r="Z23" s="101"/>
      <c r="AA23" s="86">
        <v>21</v>
      </c>
      <c r="AB23" s="86">
        <v>6.5</v>
      </c>
      <c r="AC23" s="98">
        <f t="shared" si="13"/>
        <v>136.5</v>
      </c>
      <c r="AE23" s="86">
        <v>10</v>
      </c>
      <c r="AF23" s="86">
        <v>2332</v>
      </c>
      <c r="AG23" s="86">
        <v>3155</v>
      </c>
      <c r="AH23" s="86">
        <v>4466</v>
      </c>
      <c r="AI23" s="86">
        <v>3790</v>
      </c>
      <c r="AJ23" s="86">
        <v>5171</v>
      </c>
      <c r="AK23" s="86">
        <v>4153</v>
      </c>
      <c r="AL23" s="86">
        <v>3985</v>
      </c>
      <c r="AM23" s="86">
        <v>9218</v>
      </c>
      <c r="AN23" s="86">
        <v>8213</v>
      </c>
      <c r="AO23" s="86">
        <v>8314</v>
      </c>
      <c r="AP23" s="86">
        <v>9538</v>
      </c>
      <c r="AQ23" s="86">
        <v>5376</v>
      </c>
      <c r="AR23" s="86">
        <v>7053</v>
      </c>
      <c r="AT23" s="90" t="s">
        <v>309</v>
      </c>
      <c r="AU23" s="86">
        <v>5</v>
      </c>
      <c r="AV23" s="90" t="s">
        <v>310</v>
      </c>
      <c r="AW23" s="91">
        <v>10</v>
      </c>
      <c r="AX23" s="90" t="s">
        <v>311</v>
      </c>
      <c r="AY23" s="91">
        <v>11</v>
      </c>
      <c r="AZ23" s="90" t="s">
        <v>312</v>
      </c>
      <c r="BA23" s="91">
        <v>11</v>
      </c>
    </row>
    <row r="24" spans="1:53" x14ac:dyDescent="0.3">
      <c r="A24" s="86">
        <v>11</v>
      </c>
      <c r="B24" s="86">
        <v>1902</v>
      </c>
      <c r="C24" s="87">
        <f t="shared" si="0"/>
        <v>361.38</v>
      </c>
      <c r="D24" s="87">
        <f t="shared" si="1"/>
        <v>380.40000000000003</v>
      </c>
      <c r="E24" s="87">
        <f t="shared" si="2"/>
        <v>475.88040000000001</v>
      </c>
      <c r="F24" s="87">
        <f t="shared" si="3"/>
        <v>3275.6434200000003</v>
      </c>
      <c r="H24" s="86">
        <v>11</v>
      </c>
      <c r="I24" s="86">
        <v>3143</v>
      </c>
      <c r="J24" s="87">
        <f t="shared" si="4"/>
        <v>597.16999999999996</v>
      </c>
      <c r="K24" s="87">
        <f t="shared" si="5"/>
        <v>628.6</v>
      </c>
      <c r="L24" s="87">
        <f t="shared" si="6"/>
        <v>786.37860000000001</v>
      </c>
      <c r="M24" s="87">
        <f t="shared" si="7"/>
        <v>5412.9060300000001</v>
      </c>
      <c r="O24" s="86">
        <v>11</v>
      </c>
      <c r="P24" s="86">
        <v>2704</v>
      </c>
      <c r="Q24" s="87">
        <f t="shared" si="8"/>
        <v>513.76</v>
      </c>
      <c r="R24" s="87">
        <f t="shared" si="9"/>
        <v>540.80000000000007</v>
      </c>
      <c r="S24" s="87">
        <f t="shared" si="10"/>
        <v>676.54079999999999</v>
      </c>
      <c r="T24" s="87">
        <f t="shared" si="11"/>
        <v>4656.8558400000002</v>
      </c>
      <c r="U24" s="96"/>
      <c r="V24" s="86">
        <v>11</v>
      </c>
      <c r="W24" s="86">
        <v>3</v>
      </c>
      <c r="X24" s="98">
        <f t="shared" si="12"/>
        <v>66.5</v>
      </c>
      <c r="Y24" s="101"/>
      <c r="Z24" s="101"/>
      <c r="AA24" s="86">
        <v>22</v>
      </c>
      <c r="AB24" s="86">
        <v>6.5</v>
      </c>
      <c r="AC24" s="98">
        <f t="shared" si="13"/>
        <v>143</v>
      </c>
      <c r="AE24" s="86">
        <v>10.5</v>
      </c>
      <c r="AF24" s="86">
        <v>3131</v>
      </c>
      <c r="AG24" s="86">
        <v>3850</v>
      </c>
      <c r="AH24" s="86">
        <v>5333</v>
      </c>
      <c r="AI24" s="86">
        <v>4651</v>
      </c>
      <c r="AJ24" s="86">
        <v>5607</v>
      </c>
      <c r="AK24" s="86">
        <v>4694</v>
      </c>
      <c r="AL24" s="86">
        <v>4370</v>
      </c>
      <c r="AM24" s="86">
        <v>9460</v>
      </c>
      <c r="AN24" s="86">
        <v>9220</v>
      </c>
      <c r="AO24" s="86">
        <v>9622</v>
      </c>
      <c r="AP24" s="86">
        <v>9783</v>
      </c>
      <c r="AQ24" s="86">
        <v>5993</v>
      </c>
      <c r="AR24" s="86">
        <v>7307</v>
      </c>
      <c r="AT24" s="90" t="s">
        <v>313</v>
      </c>
      <c r="AU24" s="86">
        <v>6</v>
      </c>
      <c r="AV24" s="90" t="s">
        <v>314</v>
      </c>
      <c r="AW24" s="91">
        <v>10</v>
      </c>
      <c r="AX24" s="90" t="s">
        <v>315</v>
      </c>
      <c r="AY24" s="91">
        <v>11</v>
      </c>
      <c r="AZ24" s="90" t="s">
        <v>316</v>
      </c>
      <c r="BA24" s="91">
        <v>11</v>
      </c>
    </row>
    <row r="25" spans="1:53" x14ac:dyDescent="0.3">
      <c r="A25" s="86">
        <v>11.5</v>
      </c>
      <c r="B25" s="86">
        <v>1954</v>
      </c>
      <c r="C25" s="87">
        <f t="shared" si="0"/>
        <v>371.26</v>
      </c>
      <c r="D25" s="87">
        <f t="shared" si="1"/>
        <v>390.8</v>
      </c>
      <c r="E25" s="87">
        <f t="shared" si="2"/>
        <v>488.89080000000007</v>
      </c>
      <c r="F25" s="87">
        <f t="shared" si="3"/>
        <v>3365.1983400000004</v>
      </c>
      <c r="H25" s="86">
        <v>11.5</v>
      </c>
      <c r="I25" s="86">
        <v>3285</v>
      </c>
      <c r="J25" s="87">
        <f t="shared" si="4"/>
        <v>624.15</v>
      </c>
      <c r="K25" s="87">
        <f t="shared" si="5"/>
        <v>657</v>
      </c>
      <c r="L25" s="87">
        <f t="shared" si="6"/>
        <v>821.90699999999993</v>
      </c>
      <c r="M25" s="87">
        <f t="shared" si="7"/>
        <v>5657.4598500000002</v>
      </c>
      <c r="O25" s="86">
        <v>11.5</v>
      </c>
      <c r="P25" s="86">
        <v>2827</v>
      </c>
      <c r="Q25" s="87">
        <f t="shared" si="8"/>
        <v>537.13</v>
      </c>
      <c r="R25" s="87">
        <f t="shared" si="9"/>
        <v>565.4</v>
      </c>
      <c r="S25" s="87">
        <f t="shared" si="10"/>
        <v>707.31539999999995</v>
      </c>
      <c r="T25" s="87">
        <f t="shared" si="11"/>
        <v>4868.6876700000003</v>
      </c>
      <c r="U25" s="96"/>
      <c r="V25" s="86">
        <v>11.5</v>
      </c>
      <c r="W25" s="86">
        <v>3</v>
      </c>
      <c r="X25" s="98">
        <f t="shared" si="12"/>
        <v>69.5</v>
      </c>
      <c r="Y25" s="101"/>
      <c r="Z25" s="101"/>
      <c r="AA25" s="86">
        <v>23</v>
      </c>
      <c r="AB25" s="86">
        <v>6.5</v>
      </c>
      <c r="AC25" s="98">
        <f t="shared" si="13"/>
        <v>149.5</v>
      </c>
      <c r="AE25" s="86">
        <v>11</v>
      </c>
      <c r="AF25" s="86">
        <v>3221</v>
      </c>
      <c r="AG25" s="86">
        <v>3915</v>
      </c>
      <c r="AH25" s="86">
        <v>5456</v>
      </c>
      <c r="AI25" s="86">
        <v>4754</v>
      </c>
      <c r="AJ25" s="86">
        <v>5729</v>
      </c>
      <c r="AK25" s="86">
        <v>4917</v>
      </c>
      <c r="AL25" s="86">
        <v>4470</v>
      </c>
      <c r="AM25" s="86">
        <v>9703</v>
      </c>
      <c r="AN25" s="86">
        <v>9480</v>
      </c>
      <c r="AO25" s="86">
        <v>9891</v>
      </c>
      <c r="AP25" s="86">
        <v>10027</v>
      </c>
      <c r="AQ25" s="86">
        <v>6004</v>
      </c>
      <c r="AR25" s="86">
        <v>7546</v>
      </c>
      <c r="AT25" s="90" t="s">
        <v>317</v>
      </c>
      <c r="AU25" s="86">
        <v>7</v>
      </c>
      <c r="AV25" s="90" t="s">
        <v>318</v>
      </c>
      <c r="AW25" s="91">
        <v>10</v>
      </c>
      <c r="AX25" s="90" t="s">
        <v>319</v>
      </c>
      <c r="AY25" s="91">
        <v>11</v>
      </c>
      <c r="AZ25" s="90" t="s">
        <v>320</v>
      </c>
      <c r="BA25" s="91">
        <v>11</v>
      </c>
    </row>
    <row r="26" spans="1:53" x14ac:dyDescent="0.3">
      <c r="A26" s="86">
        <v>12</v>
      </c>
      <c r="B26" s="86">
        <v>2006</v>
      </c>
      <c r="C26" s="87">
        <f t="shared" si="0"/>
        <v>381.14</v>
      </c>
      <c r="D26" s="87">
        <f t="shared" si="1"/>
        <v>401.20000000000005</v>
      </c>
      <c r="E26" s="87">
        <f t="shared" si="2"/>
        <v>501.90120000000002</v>
      </c>
      <c r="F26" s="87">
        <f t="shared" si="3"/>
        <v>3454.7532600000004</v>
      </c>
      <c r="H26" s="86">
        <v>12</v>
      </c>
      <c r="I26" s="86">
        <v>3427</v>
      </c>
      <c r="J26" s="87">
        <f t="shared" si="4"/>
        <v>651.13</v>
      </c>
      <c r="K26" s="87">
        <f t="shared" si="5"/>
        <v>685.40000000000009</v>
      </c>
      <c r="L26" s="87">
        <f t="shared" si="6"/>
        <v>857.43540000000007</v>
      </c>
      <c r="M26" s="87">
        <f t="shared" si="7"/>
        <v>5902.0136700000012</v>
      </c>
      <c r="O26" s="86">
        <v>12</v>
      </c>
      <c r="P26" s="86">
        <v>2930</v>
      </c>
      <c r="Q26" s="87">
        <f t="shared" si="8"/>
        <v>556.70000000000005</v>
      </c>
      <c r="R26" s="87">
        <f t="shared" si="9"/>
        <v>586</v>
      </c>
      <c r="S26" s="87">
        <f t="shared" si="10"/>
        <v>733.0859999999999</v>
      </c>
      <c r="T26" s="87">
        <f t="shared" si="11"/>
        <v>5046.0753000000004</v>
      </c>
      <c r="U26" s="96"/>
      <c r="V26" s="86">
        <v>12</v>
      </c>
      <c r="W26" s="86">
        <v>3</v>
      </c>
      <c r="X26" s="98">
        <f t="shared" si="12"/>
        <v>72.5</v>
      </c>
      <c r="Y26" s="101"/>
      <c r="Z26" s="101"/>
      <c r="AA26" s="86">
        <v>24</v>
      </c>
      <c r="AB26" s="86">
        <v>6.5</v>
      </c>
      <c r="AC26" s="98">
        <f t="shared" si="13"/>
        <v>156</v>
      </c>
      <c r="AE26" s="86">
        <v>11.5</v>
      </c>
      <c r="AF26" s="86">
        <v>3311</v>
      </c>
      <c r="AG26" s="86">
        <v>3979</v>
      </c>
      <c r="AH26" s="86">
        <v>5578</v>
      </c>
      <c r="AI26" s="86">
        <v>4857</v>
      </c>
      <c r="AJ26" s="86">
        <v>5851</v>
      </c>
      <c r="AK26" s="86">
        <v>5141</v>
      </c>
      <c r="AL26" s="86">
        <v>4571</v>
      </c>
      <c r="AM26" s="86">
        <v>9945</v>
      </c>
      <c r="AN26" s="86">
        <v>9740</v>
      </c>
      <c r="AO26" s="86">
        <v>10160</v>
      </c>
      <c r="AP26" s="86">
        <v>10272</v>
      </c>
      <c r="AQ26" s="86">
        <v>6169</v>
      </c>
      <c r="AR26" s="86">
        <v>7798</v>
      </c>
      <c r="AT26" s="90" t="s">
        <v>321</v>
      </c>
      <c r="AU26" s="86">
        <v>7</v>
      </c>
      <c r="AV26" s="90" t="s">
        <v>322</v>
      </c>
      <c r="AW26" s="91">
        <v>10</v>
      </c>
      <c r="AX26" s="90" t="s">
        <v>323</v>
      </c>
      <c r="AY26" s="91">
        <v>11</v>
      </c>
      <c r="AZ26" s="90" t="s">
        <v>324</v>
      </c>
      <c r="BA26" s="91">
        <v>11</v>
      </c>
    </row>
    <row r="27" spans="1:53" x14ac:dyDescent="0.3">
      <c r="A27" s="86">
        <v>12.5</v>
      </c>
      <c r="B27" s="86">
        <v>2058</v>
      </c>
      <c r="C27" s="87">
        <f t="shared" si="0"/>
        <v>391.02</v>
      </c>
      <c r="D27" s="87">
        <f t="shared" si="1"/>
        <v>411.6</v>
      </c>
      <c r="E27" s="87">
        <f t="shared" si="2"/>
        <v>514.91159999999991</v>
      </c>
      <c r="F27" s="87">
        <f t="shared" si="3"/>
        <v>3544.30818</v>
      </c>
      <c r="H27" s="86">
        <v>12.5</v>
      </c>
      <c r="I27" s="86">
        <v>3569</v>
      </c>
      <c r="J27" s="87">
        <f t="shared" si="4"/>
        <v>678.11</v>
      </c>
      <c r="K27" s="87">
        <f t="shared" si="5"/>
        <v>713.80000000000007</v>
      </c>
      <c r="L27" s="87">
        <f t="shared" si="6"/>
        <v>892.96379999999999</v>
      </c>
      <c r="M27" s="87">
        <f t="shared" si="7"/>
        <v>6146.5674899999995</v>
      </c>
      <c r="O27" s="86">
        <v>12.5</v>
      </c>
      <c r="P27" s="86">
        <v>3053</v>
      </c>
      <c r="Q27" s="87">
        <f t="shared" si="8"/>
        <v>580.07000000000005</v>
      </c>
      <c r="R27" s="87">
        <f t="shared" si="9"/>
        <v>610.6</v>
      </c>
      <c r="S27" s="87">
        <f t="shared" si="10"/>
        <v>763.86059999999998</v>
      </c>
      <c r="T27" s="87">
        <f t="shared" si="11"/>
        <v>5257.9071299999996</v>
      </c>
      <c r="U27" s="96"/>
      <c r="V27" s="86">
        <v>12.5</v>
      </c>
      <c r="W27" s="86">
        <v>3</v>
      </c>
      <c r="X27" s="98">
        <f t="shared" si="12"/>
        <v>75.5</v>
      </c>
      <c r="Y27" s="101"/>
      <c r="Z27" s="101"/>
      <c r="AA27" s="86">
        <v>25</v>
      </c>
      <c r="AB27" s="86">
        <v>6.5</v>
      </c>
      <c r="AC27" s="98">
        <f t="shared" si="13"/>
        <v>162.5</v>
      </c>
      <c r="AE27" s="86">
        <v>12</v>
      </c>
      <c r="AF27" s="86">
        <v>3401</v>
      </c>
      <c r="AG27" s="86">
        <v>4043</v>
      </c>
      <c r="AH27" s="86">
        <v>5700</v>
      </c>
      <c r="AI27" s="86">
        <v>4960</v>
      </c>
      <c r="AJ27" s="86">
        <v>5973</v>
      </c>
      <c r="AK27" s="86">
        <v>5364</v>
      </c>
      <c r="AL27" s="86">
        <v>4671</v>
      </c>
      <c r="AM27" s="86">
        <v>10188</v>
      </c>
      <c r="AN27" s="86">
        <v>10000</v>
      </c>
      <c r="AO27" s="86">
        <v>10429</v>
      </c>
      <c r="AP27" s="86">
        <v>10516</v>
      </c>
      <c r="AQ27" s="86">
        <v>6333</v>
      </c>
      <c r="AR27" s="86">
        <v>8038</v>
      </c>
      <c r="AT27" s="90" t="s">
        <v>325</v>
      </c>
      <c r="AU27" s="86">
        <v>7</v>
      </c>
      <c r="AV27" s="90" t="s">
        <v>326</v>
      </c>
      <c r="AW27" s="91">
        <v>10</v>
      </c>
      <c r="AX27" s="90" t="s">
        <v>327</v>
      </c>
      <c r="AY27" s="91">
        <v>11</v>
      </c>
      <c r="AZ27" s="90" t="s">
        <v>328</v>
      </c>
      <c r="BA27" s="91">
        <v>11</v>
      </c>
    </row>
    <row r="28" spans="1:53" x14ac:dyDescent="0.3">
      <c r="A28" s="86">
        <v>13</v>
      </c>
      <c r="B28" s="86">
        <v>2109</v>
      </c>
      <c r="C28" s="87">
        <f t="shared" si="0"/>
        <v>400.71</v>
      </c>
      <c r="D28" s="87">
        <f t="shared" si="1"/>
        <v>421.8</v>
      </c>
      <c r="E28" s="87">
        <f t="shared" si="2"/>
        <v>527.67180000000008</v>
      </c>
      <c r="F28" s="87">
        <f t="shared" si="3"/>
        <v>3632.1408900000001</v>
      </c>
      <c r="H28" s="86">
        <v>13</v>
      </c>
      <c r="I28" s="86">
        <v>3712</v>
      </c>
      <c r="J28" s="87">
        <f t="shared" si="4"/>
        <v>705.28</v>
      </c>
      <c r="K28" s="87">
        <f t="shared" si="5"/>
        <v>742.40000000000009</v>
      </c>
      <c r="L28" s="87">
        <f t="shared" si="6"/>
        <v>928.74239999999998</v>
      </c>
      <c r="M28" s="87">
        <f t="shared" si="7"/>
        <v>6392.8435200000004</v>
      </c>
      <c r="O28" s="86">
        <v>13</v>
      </c>
      <c r="P28" s="86">
        <v>3157</v>
      </c>
      <c r="Q28" s="87">
        <f t="shared" si="8"/>
        <v>599.83000000000004</v>
      </c>
      <c r="R28" s="87">
        <f t="shared" si="9"/>
        <v>631.40000000000009</v>
      </c>
      <c r="S28" s="87">
        <f t="shared" si="10"/>
        <v>789.88139999999987</v>
      </c>
      <c r="T28" s="87">
        <f t="shared" si="11"/>
        <v>5437.0169699999997</v>
      </c>
      <c r="U28" s="96"/>
      <c r="V28" s="86">
        <v>13</v>
      </c>
      <c r="W28" s="86">
        <v>3</v>
      </c>
      <c r="X28" s="98">
        <f t="shared" si="12"/>
        <v>78.5</v>
      </c>
      <c r="Y28" s="101"/>
      <c r="Z28" s="101"/>
      <c r="AA28" s="86">
        <v>26</v>
      </c>
      <c r="AB28" s="86">
        <v>6.5</v>
      </c>
      <c r="AC28" s="98">
        <f t="shared" si="13"/>
        <v>169</v>
      </c>
      <c r="AE28" s="86">
        <v>12.5</v>
      </c>
      <c r="AF28" s="86">
        <v>3491</v>
      </c>
      <c r="AG28" s="86">
        <v>4108</v>
      </c>
      <c r="AH28" s="86">
        <v>5823</v>
      </c>
      <c r="AI28" s="86">
        <v>5063</v>
      </c>
      <c r="AJ28" s="86">
        <v>6095</v>
      </c>
      <c r="AK28" s="86">
        <v>5588</v>
      </c>
      <c r="AL28" s="86">
        <v>4771</v>
      </c>
      <c r="AM28" s="86">
        <v>10430</v>
      </c>
      <c r="AN28" s="86">
        <v>10260</v>
      </c>
      <c r="AO28" s="86">
        <v>10698</v>
      </c>
      <c r="AP28" s="86">
        <v>10761</v>
      </c>
      <c r="AQ28" s="86">
        <v>6498</v>
      </c>
      <c r="AR28" s="86">
        <v>8290</v>
      </c>
      <c r="AT28" s="90" t="s">
        <v>329</v>
      </c>
      <c r="AU28" s="86">
        <v>7</v>
      </c>
      <c r="AV28" s="90" t="s">
        <v>330</v>
      </c>
      <c r="AW28" s="91">
        <v>10</v>
      </c>
      <c r="AX28" s="90" t="s">
        <v>331</v>
      </c>
      <c r="AY28" s="91">
        <v>11</v>
      </c>
      <c r="AZ28" s="90" t="s">
        <v>332</v>
      </c>
      <c r="BA28" s="91">
        <v>11</v>
      </c>
    </row>
    <row r="29" spans="1:53" x14ac:dyDescent="0.3">
      <c r="A29" s="86">
        <v>13.5</v>
      </c>
      <c r="B29" s="86">
        <v>2161</v>
      </c>
      <c r="C29" s="87">
        <f t="shared" si="0"/>
        <v>410.59000000000003</v>
      </c>
      <c r="D29" s="87">
        <f t="shared" si="1"/>
        <v>432.20000000000005</v>
      </c>
      <c r="E29" s="87">
        <f t="shared" si="2"/>
        <v>540.68219999999997</v>
      </c>
      <c r="F29" s="87">
        <f t="shared" si="3"/>
        <v>3721.6958100000002</v>
      </c>
      <c r="H29" s="86">
        <v>13.5</v>
      </c>
      <c r="I29" s="86">
        <v>3854</v>
      </c>
      <c r="J29" s="87">
        <f t="shared" si="4"/>
        <v>732.26</v>
      </c>
      <c r="K29" s="87">
        <f t="shared" si="5"/>
        <v>770.80000000000007</v>
      </c>
      <c r="L29" s="87">
        <f t="shared" si="6"/>
        <v>964.27080000000001</v>
      </c>
      <c r="M29" s="87">
        <f t="shared" si="7"/>
        <v>6637.3973400000004</v>
      </c>
      <c r="O29" s="86">
        <v>13.5</v>
      </c>
      <c r="P29" s="86">
        <v>3279</v>
      </c>
      <c r="Q29" s="87">
        <f t="shared" si="8"/>
        <v>623.01</v>
      </c>
      <c r="R29" s="87">
        <f t="shared" si="9"/>
        <v>655.80000000000007</v>
      </c>
      <c r="S29" s="87">
        <f t="shared" si="10"/>
        <v>820.4058</v>
      </c>
      <c r="T29" s="87">
        <f t="shared" si="11"/>
        <v>5647.1265899999999</v>
      </c>
      <c r="U29" s="96"/>
      <c r="V29" s="86">
        <v>13.5</v>
      </c>
      <c r="W29" s="86">
        <v>3</v>
      </c>
      <c r="X29" s="98">
        <f t="shared" si="12"/>
        <v>81.5</v>
      </c>
      <c r="Y29" s="101"/>
      <c r="Z29" s="101"/>
      <c r="AA29" s="86">
        <v>27</v>
      </c>
      <c r="AB29" s="86">
        <v>6.5</v>
      </c>
      <c r="AC29" s="98">
        <f t="shared" si="13"/>
        <v>175.5</v>
      </c>
      <c r="AE29" s="86">
        <v>13</v>
      </c>
      <c r="AF29" s="86">
        <v>3581</v>
      </c>
      <c r="AG29" s="86">
        <v>4172</v>
      </c>
      <c r="AH29" s="86">
        <v>5945</v>
      </c>
      <c r="AI29" s="86">
        <v>5166</v>
      </c>
      <c r="AJ29" s="86">
        <v>6217</v>
      </c>
      <c r="AK29" s="86">
        <v>5811</v>
      </c>
      <c r="AL29" s="86">
        <v>4871</v>
      </c>
      <c r="AM29" s="86">
        <v>10673</v>
      </c>
      <c r="AN29" s="86">
        <v>10520</v>
      </c>
      <c r="AO29" s="86">
        <v>10967</v>
      </c>
      <c r="AP29" s="86">
        <v>11006</v>
      </c>
      <c r="AQ29" s="86">
        <v>6662</v>
      </c>
      <c r="AR29" s="86">
        <v>8523</v>
      </c>
      <c r="AT29" s="90" t="s">
        <v>333</v>
      </c>
      <c r="AU29" s="86">
        <v>7</v>
      </c>
      <c r="AV29" s="90" t="s">
        <v>334</v>
      </c>
      <c r="AW29" s="91">
        <v>10</v>
      </c>
      <c r="AX29" s="90" t="s">
        <v>335</v>
      </c>
      <c r="AY29" s="91">
        <v>11</v>
      </c>
      <c r="AZ29" s="90" t="s">
        <v>336</v>
      </c>
      <c r="BA29" s="91">
        <v>11</v>
      </c>
    </row>
    <row r="30" spans="1:53" x14ac:dyDescent="0.3">
      <c r="A30" s="86">
        <v>14</v>
      </c>
      <c r="B30" s="86">
        <v>2213</v>
      </c>
      <c r="C30" s="87">
        <f t="shared" si="0"/>
        <v>420.47</v>
      </c>
      <c r="D30" s="87">
        <f t="shared" si="1"/>
        <v>442.6</v>
      </c>
      <c r="E30" s="87">
        <f t="shared" si="2"/>
        <v>553.69259999999997</v>
      </c>
      <c r="F30" s="87">
        <f t="shared" si="3"/>
        <v>3811.2507300000002</v>
      </c>
      <c r="H30" s="86">
        <v>14</v>
      </c>
      <c r="I30" s="86">
        <v>3996</v>
      </c>
      <c r="J30" s="87">
        <f t="shared" si="4"/>
        <v>759.24</v>
      </c>
      <c r="K30" s="87">
        <f t="shared" si="5"/>
        <v>799.2</v>
      </c>
      <c r="L30" s="87">
        <f t="shared" si="6"/>
        <v>999.79919999999993</v>
      </c>
      <c r="M30" s="87">
        <f t="shared" si="7"/>
        <v>6881.9511599999996</v>
      </c>
      <c r="O30" s="86">
        <v>14</v>
      </c>
      <c r="P30" s="86">
        <v>3383</v>
      </c>
      <c r="Q30" s="87">
        <f t="shared" si="8"/>
        <v>642.77</v>
      </c>
      <c r="R30" s="87">
        <f t="shared" si="9"/>
        <v>676.6</v>
      </c>
      <c r="S30" s="87">
        <f t="shared" si="10"/>
        <v>846.42659999999989</v>
      </c>
      <c r="T30" s="87">
        <f t="shared" si="11"/>
        <v>5826.2364299999999</v>
      </c>
      <c r="U30" s="96"/>
      <c r="V30" s="86">
        <v>14</v>
      </c>
      <c r="W30" s="86">
        <v>3</v>
      </c>
      <c r="X30" s="98">
        <f t="shared" si="12"/>
        <v>84.5</v>
      </c>
      <c r="Y30" s="101"/>
      <c r="Z30" s="101"/>
      <c r="AA30" s="86">
        <v>28</v>
      </c>
      <c r="AB30" s="86">
        <v>6.5</v>
      </c>
      <c r="AC30" s="98">
        <f t="shared" si="13"/>
        <v>182</v>
      </c>
      <c r="AE30" s="86">
        <v>13.5</v>
      </c>
      <c r="AF30" s="86">
        <v>3671</v>
      </c>
      <c r="AG30" s="86">
        <v>4237</v>
      </c>
      <c r="AH30" s="86">
        <v>6067</v>
      </c>
      <c r="AI30" s="86">
        <v>5269</v>
      </c>
      <c r="AJ30" s="86">
        <v>6339</v>
      </c>
      <c r="AK30" s="86">
        <v>6035</v>
      </c>
      <c r="AL30" s="86">
        <v>4971</v>
      </c>
      <c r="AM30" s="86">
        <v>10915</v>
      </c>
      <c r="AN30" s="86">
        <v>10779</v>
      </c>
      <c r="AO30" s="86">
        <v>11236</v>
      </c>
      <c r="AP30" s="86">
        <v>11250</v>
      </c>
      <c r="AQ30" s="86">
        <v>6827</v>
      </c>
      <c r="AR30" s="86">
        <v>8767</v>
      </c>
      <c r="AT30" s="90" t="s">
        <v>337</v>
      </c>
      <c r="AU30" s="86">
        <v>7</v>
      </c>
      <c r="AV30" s="90" t="s">
        <v>338</v>
      </c>
      <c r="AW30" s="91">
        <v>10</v>
      </c>
      <c r="AX30" s="90" t="s">
        <v>339</v>
      </c>
      <c r="AY30" s="91">
        <v>11</v>
      </c>
      <c r="AZ30" s="90" t="s">
        <v>340</v>
      </c>
      <c r="BA30" s="91">
        <v>11</v>
      </c>
    </row>
    <row r="31" spans="1:53" x14ac:dyDescent="0.3">
      <c r="A31" s="86">
        <v>14.5</v>
      </c>
      <c r="B31" s="86">
        <v>2265</v>
      </c>
      <c r="C31" s="87">
        <f t="shared" si="0"/>
        <v>430.35</v>
      </c>
      <c r="D31" s="87">
        <f t="shared" si="1"/>
        <v>453</v>
      </c>
      <c r="E31" s="87">
        <f t="shared" si="2"/>
        <v>566.70299999999997</v>
      </c>
      <c r="F31" s="87">
        <f t="shared" si="3"/>
        <v>3900.8056499999998</v>
      </c>
      <c r="H31" s="86">
        <v>14.5</v>
      </c>
      <c r="I31" s="86">
        <v>4138</v>
      </c>
      <c r="J31" s="87">
        <f t="shared" si="4"/>
        <v>786.22</v>
      </c>
      <c r="K31" s="87">
        <f t="shared" si="5"/>
        <v>827.6</v>
      </c>
      <c r="L31" s="87">
        <f t="shared" si="6"/>
        <v>1035.3276000000001</v>
      </c>
      <c r="M31" s="87">
        <f t="shared" si="7"/>
        <v>7126.5049800000006</v>
      </c>
      <c r="O31" s="86">
        <v>14.5</v>
      </c>
      <c r="P31" s="86">
        <v>3505</v>
      </c>
      <c r="Q31" s="87">
        <f t="shared" si="8"/>
        <v>665.95</v>
      </c>
      <c r="R31" s="87">
        <f t="shared" si="9"/>
        <v>701</v>
      </c>
      <c r="S31" s="87">
        <f t="shared" si="10"/>
        <v>876.95099999999991</v>
      </c>
      <c r="T31" s="87">
        <f t="shared" si="11"/>
        <v>6036.3460500000001</v>
      </c>
      <c r="U31" s="96"/>
      <c r="V31" s="86">
        <v>14.5</v>
      </c>
      <c r="W31" s="86">
        <v>3</v>
      </c>
      <c r="X31" s="98">
        <f t="shared" si="12"/>
        <v>87.5</v>
      </c>
      <c r="Y31" s="101"/>
      <c r="Z31" s="101"/>
      <c r="AA31" s="86">
        <v>29</v>
      </c>
      <c r="AB31" s="86">
        <v>6.5</v>
      </c>
      <c r="AC31" s="98">
        <f t="shared" si="13"/>
        <v>188.5</v>
      </c>
      <c r="AE31" s="86">
        <v>14</v>
      </c>
      <c r="AF31" s="86">
        <v>3761</v>
      </c>
      <c r="AG31" s="86">
        <v>4301</v>
      </c>
      <c r="AH31" s="86">
        <v>6190</v>
      </c>
      <c r="AI31" s="86">
        <v>5372</v>
      </c>
      <c r="AJ31" s="86">
        <v>6461</v>
      </c>
      <c r="AK31" s="86">
        <v>6258</v>
      </c>
      <c r="AL31" s="86">
        <v>5072</v>
      </c>
      <c r="AM31" s="86">
        <v>11158</v>
      </c>
      <c r="AN31" s="86">
        <v>11039</v>
      </c>
      <c r="AO31" s="86">
        <v>11506</v>
      </c>
      <c r="AP31" s="86">
        <v>11495</v>
      </c>
      <c r="AQ31" s="86">
        <v>6992</v>
      </c>
      <c r="AR31" s="86">
        <v>9005</v>
      </c>
      <c r="AT31" s="90" t="s">
        <v>341</v>
      </c>
      <c r="AU31" s="86">
        <v>7</v>
      </c>
      <c r="AV31" s="90" t="s">
        <v>342</v>
      </c>
      <c r="AW31" s="91">
        <v>10</v>
      </c>
      <c r="AX31" s="90" t="s">
        <v>343</v>
      </c>
      <c r="AY31" s="91">
        <v>11</v>
      </c>
      <c r="AZ31" s="90" t="s">
        <v>344</v>
      </c>
      <c r="BA31" s="91">
        <v>11</v>
      </c>
    </row>
    <row r="32" spans="1:53" x14ac:dyDescent="0.3">
      <c r="A32" s="86">
        <v>15</v>
      </c>
      <c r="B32" s="86">
        <v>2317</v>
      </c>
      <c r="C32" s="87">
        <f t="shared" si="0"/>
        <v>440.23</v>
      </c>
      <c r="D32" s="87">
        <f t="shared" si="1"/>
        <v>463.40000000000003</v>
      </c>
      <c r="E32" s="87">
        <f t="shared" si="2"/>
        <v>579.71339999999998</v>
      </c>
      <c r="F32" s="87">
        <f t="shared" si="3"/>
        <v>3990.3605700000003</v>
      </c>
      <c r="H32" s="86">
        <v>15</v>
      </c>
      <c r="I32" s="86">
        <v>4279</v>
      </c>
      <c r="J32" s="87">
        <f t="shared" si="4"/>
        <v>813.01</v>
      </c>
      <c r="K32" s="87">
        <f t="shared" si="5"/>
        <v>855.80000000000007</v>
      </c>
      <c r="L32" s="87">
        <f t="shared" si="6"/>
        <v>1070.6058</v>
      </c>
      <c r="M32" s="87">
        <f t="shared" si="7"/>
        <v>7369.3365900000008</v>
      </c>
      <c r="O32" s="86">
        <v>15</v>
      </c>
      <c r="P32" s="86">
        <v>3609</v>
      </c>
      <c r="Q32" s="87">
        <f t="shared" si="8"/>
        <v>685.71</v>
      </c>
      <c r="R32" s="87">
        <f t="shared" si="9"/>
        <v>721.80000000000007</v>
      </c>
      <c r="S32" s="87">
        <f t="shared" si="10"/>
        <v>902.97180000000003</v>
      </c>
      <c r="T32" s="87">
        <f t="shared" si="11"/>
        <v>6215.4558900000002</v>
      </c>
      <c r="U32" s="96"/>
      <c r="V32" s="86">
        <v>15</v>
      </c>
      <c r="W32" s="86">
        <v>3</v>
      </c>
      <c r="X32" s="98">
        <f t="shared" si="12"/>
        <v>90.5</v>
      </c>
      <c r="Y32" s="101"/>
      <c r="Z32" s="101"/>
      <c r="AA32" s="86">
        <v>30</v>
      </c>
      <c r="AB32" s="86">
        <v>6.5</v>
      </c>
      <c r="AC32" s="98">
        <f t="shared" si="13"/>
        <v>195</v>
      </c>
      <c r="AE32" s="86">
        <v>14.5</v>
      </c>
      <c r="AF32" s="86">
        <v>3850</v>
      </c>
      <c r="AG32" s="86">
        <v>4366</v>
      </c>
      <c r="AH32" s="86">
        <v>6312</v>
      </c>
      <c r="AI32" s="86">
        <v>5475</v>
      </c>
      <c r="AJ32" s="86">
        <v>6583</v>
      </c>
      <c r="AK32" s="86">
        <v>6482</v>
      </c>
      <c r="AL32" s="86">
        <v>5172</v>
      </c>
      <c r="AM32" s="86">
        <v>11400</v>
      </c>
      <c r="AN32" s="86">
        <v>11299</v>
      </c>
      <c r="AO32" s="86">
        <v>11775</v>
      </c>
      <c r="AP32" s="86">
        <v>11739</v>
      </c>
      <c r="AQ32" s="86">
        <v>7156</v>
      </c>
      <c r="AR32" s="86">
        <v>9253</v>
      </c>
      <c r="AT32" s="90" t="s">
        <v>345</v>
      </c>
      <c r="AU32" s="86">
        <v>7</v>
      </c>
      <c r="AV32" s="90" t="s">
        <v>346</v>
      </c>
      <c r="AW32" s="91">
        <v>10</v>
      </c>
      <c r="AX32" s="90" t="s">
        <v>347</v>
      </c>
      <c r="AY32" s="91">
        <v>11</v>
      </c>
      <c r="AZ32" s="90" t="s">
        <v>348</v>
      </c>
      <c r="BA32" s="91">
        <v>11</v>
      </c>
    </row>
    <row r="33" spans="1:53" x14ac:dyDescent="0.3">
      <c r="A33" s="86">
        <v>15.5</v>
      </c>
      <c r="B33" s="86">
        <v>2369</v>
      </c>
      <c r="C33" s="87">
        <f t="shared" si="0"/>
        <v>450.11</v>
      </c>
      <c r="D33" s="87">
        <f t="shared" si="1"/>
        <v>473.8</v>
      </c>
      <c r="E33" s="87">
        <f t="shared" si="2"/>
        <v>592.72379999999998</v>
      </c>
      <c r="F33" s="87">
        <f t="shared" si="3"/>
        <v>4079.9154900000003</v>
      </c>
      <c r="H33" s="86">
        <v>15.5</v>
      </c>
      <c r="I33" s="86">
        <v>4421</v>
      </c>
      <c r="J33" s="87">
        <f t="shared" si="4"/>
        <v>839.99</v>
      </c>
      <c r="K33" s="87">
        <f t="shared" si="5"/>
        <v>884.2</v>
      </c>
      <c r="L33" s="87">
        <f t="shared" si="6"/>
        <v>1106.1342</v>
      </c>
      <c r="M33" s="87">
        <f t="shared" si="7"/>
        <v>7613.8904099999991</v>
      </c>
      <c r="O33" s="86">
        <v>15.5</v>
      </c>
      <c r="P33" s="86">
        <v>3732</v>
      </c>
      <c r="Q33" s="87">
        <f t="shared" si="8"/>
        <v>709.08</v>
      </c>
      <c r="R33" s="87">
        <f t="shared" si="9"/>
        <v>746.40000000000009</v>
      </c>
      <c r="S33" s="87">
        <f t="shared" si="10"/>
        <v>933.74639999999988</v>
      </c>
      <c r="T33" s="87">
        <f t="shared" si="11"/>
        <v>6427.2877199999994</v>
      </c>
      <c r="U33" s="96"/>
      <c r="V33" s="86">
        <v>15.5</v>
      </c>
      <c r="W33" s="86">
        <v>3</v>
      </c>
      <c r="X33" s="98">
        <f t="shared" si="12"/>
        <v>93.5</v>
      </c>
      <c r="Y33" s="101"/>
      <c r="Z33" s="101"/>
      <c r="AA33" s="86">
        <v>31</v>
      </c>
      <c r="AB33" s="86">
        <v>6.5</v>
      </c>
      <c r="AC33" s="98">
        <f t="shared" si="13"/>
        <v>201.5</v>
      </c>
      <c r="AE33" s="86">
        <v>15</v>
      </c>
      <c r="AF33" s="86">
        <v>3940</v>
      </c>
      <c r="AG33" s="86">
        <v>4430</v>
      </c>
      <c r="AH33" s="86">
        <v>6435</v>
      </c>
      <c r="AI33" s="86">
        <v>5577</v>
      </c>
      <c r="AJ33" s="86">
        <v>6705</v>
      </c>
      <c r="AK33" s="86">
        <v>6705</v>
      </c>
      <c r="AL33" s="86">
        <v>5272</v>
      </c>
      <c r="AM33" s="86">
        <v>11643</v>
      </c>
      <c r="AN33" s="86">
        <v>11559</v>
      </c>
      <c r="AO33" s="86">
        <v>12044</v>
      </c>
      <c r="AP33" s="86">
        <v>11984</v>
      </c>
      <c r="AQ33" s="86">
        <v>7321</v>
      </c>
      <c r="AR33" s="86">
        <v>9482</v>
      </c>
      <c r="AT33" s="90" t="s">
        <v>349</v>
      </c>
      <c r="AU33" s="86">
        <v>7</v>
      </c>
      <c r="AV33" s="90" t="s">
        <v>350</v>
      </c>
      <c r="AW33" s="91">
        <v>10</v>
      </c>
      <c r="AX33" s="90" t="s">
        <v>351</v>
      </c>
      <c r="AY33" s="91">
        <v>11</v>
      </c>
      <c r="AZ33" s="90" t="s">
        <v>352</v>
      </c>
      <c r="BA33" s="91">
        <v>11</v>
      </c>
    </row>
    <row r="34" spans="1:53" x14ac:dyDescent="0.3">
      <c r="A34" s="86">
        <v>16</v>
      </c>
      <c r="B34" s="86">
        <v>2420</v>
      </c>
      <c r="C34" s="87">
        <f t="shared" si="0"/>
        <v>459.8</v>
      </c>
      <c r="D34" s="87">
        <f t="shared" si="1"/>
        <v>484</v>
      </c>
      <c r="E34" s="87">
        <f t="shared" si="2"/>
        <v>605.48400000000004</v>
      </c>
      <c r="F34" s="87">
        <f t="shared" si="3"/>
        <v>4167.7482</v>
      </c>
      <c r="H34" s="86">
        <v>16</v>
      </c>
      <c r="I34" s="86">
        <v>4562</v>
      </c>
      <c r="J34" s="87">
        <f t="shared" si="4"/>
        <v>866.78</v>
      </c>
      <c r="K34" s="87">
        <f t="shared" si="5"/>
        <v>912.40000000000009</v>
      </c>
      <c r="L34" s="87">
        <f t="shared" si="6"/>
        <v>1141.4123999999999</v>
      </c>
      <c r="M34" s="87">
        <f t="shared" si="7"/>
        <v>7856.7220200000002</v>
      </c>
      <c r="O34" s="86">
        <v>16</v>
      </c>
      <c r="P34" s="86">
        <v>3836</v>
      </c>
      <c r="Q34" s="87">
        <f t="shared" si="8"/>
        <v>728.84</v>
      </c>
      <c r="R34" s="87">
        <f t="shared" si="9"/>
        <v>767.2</v>
      </c>
      <c r="S34" s="87">
        <f t="shared" si="10"/>
        <v>959.7672</v>
      </c>
      <c r="T34" s="87">
        <f t="shared" si="11"/>
        <v>6606.3975600000003</v>
      </c>
      <c r="U34" s="96"/>
      <c r="V34" s="86">
        <v>16</v>
      </c>
      <c r="W34" s="86">
        <v>3</v>
      </c>
      <c r="X34" s="98">
        <f t="shared" si="12"/>
        <v>96.5</v>
      </c>
      <c r="Y34" s="101"/>
      <c r="Z34" s="101"/>
      <c r="AA34" s="86">
        <v>32</v>
      </c>
      <c r="AB34" s="86">
        <v>6.5</v>
      </c>
      <c r="AC34" s="98">
        <f t="shared" si="13"/>
        <v>208</v>
      </c>
      <c r="AE34" s="86">
        <v>15.5</v>
      </c>
      <c r="AF34" s="86">
        <v>4702</v>
      </c>
      <c r="AG34" s="86">
        <v>5244</v>
      </c>
      <c r="AH34" s="86">
        <v>7494</v>
      </c>
      <c r="AI34" s="86">
        <v>6627</v>
      </c>
      <c r="AJ34" s="86">
        <v>8777</v>
      </c>
      <c r="AK34" s="86">
        <v>7622</v>
      </c>
      <c r="AL34" s="86">
        <v>5372</v>
      </c>
      <c r="AM34" s="86">
        <v>11885</v>
      </c>
      <c r="AN34" s="86">
        <v>11819</v>
      </c>
      <c r="AO34" s="86">
        <v>12313</v>
      </c>
      <c r="AP34" s="86">
        <v>12228</v>
      </c>
      <c r="AQ34" s="86">
        <v>7485</v>
      </c>
      <c r="AR34" s="86">
        <v>9735</v>
      </c>
      <c r="AT34" s="90" t="s">
        <v>353</v>
      </c>
      <c r="AU34" s="86">
        <v>7</v>
      </c>
      <c r="AV34" s="90" t="s">
        <v>354</v>
      </c>
      <c r="AW34" s="91">
        <v>10</v>
      </c>
      <c r="AX34" s="90" t="s">
        <v>355</v>
      </c>
      <c r="AY34" s="91">
        <v>11</v>
      </c>
      <c r="AZ34" s="90" t="s">
        <v>356</v>
      </c>
      <c r="BA34" s="91">
        <v>11</v>
      </c>
    </row>
    <row r="35" spans="1:53" x14ac:dyDescent="0.3">
      <c r="A35" s="86">
        <v>16.5</v>
      </c>
      <c r="B35" s="86">
        <v>2472</v>
      </c>
      <c r="C35" s="87">
        <f t="shared" si="0"/>
        <v>469.68</v>
      </c>
      <c r="D35" s="87">
        <f t="shared" si="1"/>
        <v>494.40000000000003</v>
      </c>
      <c r="E35" s="87">
        <f t="shared" si="2"/>
        <v>618.49439999999993</v>
      </c>
      <c r="F35" s="87">
        <f t="shared" si="3"/>
        <v>4257.3031199999996</v>
      </c>
      <c r="H35" s="86">
        <v>16.5</v>
      </c>
      <c r="I35" s="86">
        <v>4703</v>
      </c>
      <c r="J35" s="87">
        <f t="shared" si="4"/>
        <v>893.57</v>
      </c>
      <c r="K35" s="87">
        <f t="shared" si="5"/>
        <v>940.6</v>
      </c>
      <c r="L35" s="87">
        <f t="shared" si="6"/>
        <v>1176.6905999999999</v>
      </c>
      <c r="M35" s="87">
        <f t="shared" si="7"/>
        <v>8099.5536300000003</v>
      </c>
      <c r="O35" s="86">
        <v>16.5</v>
      </c>
      <c r="P35" s="86">
        <v>3958</v>
      </c>
      <c r="Q35" s="87">
        <f t="shared" si="8"/>
        <v>752.02</v>
      </c>
      <c r="R35" s="87">
        <f t="shared" si="9"/>
        <v>791.6</v>
      </c>
      <c r="S35" s="87">
        <f t="shared" si="10"/>
        <v>990.29160000000013</v>
      </c>
      <c r="T35" s="87">
        <f t="shared" si="11"/>
        <v>6816.5071800000014</v>
      </c>
      <c r="U35" s="96"/>
      <c r="V35" s="86">
        <v>16.5</v>
      </c>
      <c r="W35" s="86">
        <v>3</v>
      </c>
      <c r="X35" s="98">
        <f t="shared" si="12"/>
        <v>99.5</v>
      </c>
      <c r="Y35" s="101"/>
      <c r="Z35" s="101"/>
      <c r="AA35" s="86">
        <v>33</v>
      </c>
      <c r="AB35" s="86">
        <v>6.5</v>
      </c>
      <c r="AC35" s="98">
        <f t="shared" si="13"/>
        <v>214.5</v>
      </c>
      <c r="AE35" s="86">
        <v>16</v>
      </c>
      <c r="AF35" s="86">
        <v>4807</v>
      </c>
      <c r="AG35" s="86">
        <v>5319</v>
      </c>
      <c r="AH35" s="86">
        <v>7633</v>
      </c>
      <c r="AI35" s="86">
        <v>6747</v>
      </c>
      <c r="AJ35" s="86">
        <v>8934</v>
      </c>
      <c r="AK35" s="86">
        <v>7868</v>
      </c>
      <c r="AL35" s="86">
        <v>5473</v>
      </c>
      <c r="AM35" s="86">
        <v>12128</v>
      </c>
      <c r="AN35" s="86">
        <v>12079</v>
      </c>
      <c r="AO35" s="86">
        <v>12582</v>
      </c>
      <c r="AP35" s="86">
        <v>12473</v>
      </c>
      <c r="AQ35" s="86">
        <v>7650</v>
      </c>
      <c r="AR35" s="86">
        <v>9973</v>
      </c>
      <c r="AT35" s="90" t="s">
        <v>357</v>
      </c>
      <c r="AU35" s="86">
        <v>7</v>
      </c>
      <c r="AV35" s="90" t="s">
        <v>358</v>
      </c>
      <c r="AW35" s="91">
        <v>10</v>
      </c>
      <c r="AX35" s="90" t="s">
        <v>359</v>
      </c>
      <c r="AY35" s="91">
        <v>11</v>
      </c>
      <c r="AZ35" s="90" t="s">
        <v>360</v>
      </c>
      <c r="BA35" s="91">
        <v>11</v>
      </c>
    </row>
    <row r="36" spans="1:53" x14ac:dyDescent="0.3">
      <c r="A36" s="86">
        <v>17</v>
      </c>
      <c r="B36" s="86">
        <v>2524</v>
      </c>
      <c r="C36" s="87">
        <f t="shared" si="0"/>
        <v>479.56</v>
      </c>
      <c r="D36" s="87">
        <f t="shared" si="1"/>
        <v>504.8</v>
      </c>
      <c r="E36" s="87">
        <f t="shared" si="2"/>
        <v>631.50480000000005</v>
      </c>
      <c r="F36" s="87">
        <f t="shared" si="3"/>
        <v>4346.8580400000001</v>
      </c>
      <c r="H36" s="86">
        <v>17</v>
      </c>
      <c r="I36" s="86">
        <v>4844</v>
      </c>
      <c r="J36" s="87">
        <f t="shared" si="4"/>
        <v>920.36</v>
      </c>
      <c r="K36" s="87">
        <f t="shared" si="5"/>
        <v>968.80000000000007</v>
      </c>
      <c r="L36" s="87">
        <f t="shared" si="6"/>
        <v>1211.9687999999999</v>
      </c>
      <c r="M36" s="87">
        <f t="shared" si="7"/>
        <v>8342.3852399999996</v>
      </c>
      <c r="O36" s="86">
        <v>17</v>
      </c>
      <c r="P36" s="86">
        <v>4062</v>
      </c>
      <c r="Q36" s="87">
        <f t="shared" si="8"/>
        <v>771.78</v>
      </c>
      <c r="R36" s="87">
        <f t="shared" si="9"/>
        <v>812.40000000000009</v>
      </c>
      <c r="S36" s="87">
        <f t="shared" si="10"/>
        <v>1016.3124</v>
      </c>
      <c r="T36" s="87">
        <f t="shared" si="11"/>
        <v>6995.6170199999997</v>
      </c>
      <c r="U36" s="96"/>
      <c r="V36" s="86">
        <v>17</v>
      </c>
      <c r="W36" s="86">
        <v>3</v>
      </c>
      <c r="X36" s="98">
        <f t="shared" si="12"/>
        <v>102.5</v>
      </c>
      <c r="Y36" s="101"/>
      <c r="Z36" s="101"/>
      <c r="AA36" s="86">
        <v>34</v>
      </c>
      <c r="AB36" s="86">
        <v>6.5</v>
      </c>
      <c r="AC36" s="98">
        <f t="shared" si="13"/>
        <v>221</v>
      </c>
      <c r="AE36" s="86">
        <v>16.5</v>
      </c>
      <c r="AF36" s="86">
        <v>4911</v>
      </c>
      <c r="AG36" s="86">
        <v>5394</v>
      </c>
      <c r="AH36" s="86">
        <v>7773</v>
      </c>
      <c r="AI36" s="86">
        <v>6867</v>
      </c>
      <c r="AJ36" s="86">
        <v>9091</v>
      </c>
      <c r="AK36" s="86">
        <v>8113</v>
      </c>
      <c r="AL36" s="86">
        <v>5573</v>
      </c>
      <c r="AM36" s="86">
        <v>12370</v>
      </c>
      <c r="AN36" s="86">
        <v>12339</v>
      </c>
      <c r="AO36" s="86">
        <v>12851</v>
      </c>
      <c r="AP36" s="86">
        <v>12718</v>
      </c>
      <c r="AQ36" s="86">
        <v>7815</v>
      </c>
      <c r="AR36" s="86">
        <v>10220</v>
      </c>
      <c r="AT36" s="90" t="s">
        <v>361</v>
      </c>
      <c r="AU36" s="86">
        <v>7</v>
      </c>
      <c r="AV36" s="90" t="s">
        <v>362</v>
      </c>
      <c r="AW36" s="91">
        <v>10</v>
      </c>
      <c r="AX36" s="90" t="s">
        <v>363</v>
      </c>
      <c r="AY36" s="91">
        <v>11</v>
      </c>
      <c r="AZ36" s="90" t="s">
        <v>364</v>
      </c>
      <c r="BA36" s="91">
        <v>11</v>
      </c>
    </row>
    <row r="37" spans="1:53" x14ac:dyDescent="0.3">
      <c r="A37" s="86">
        <v>17.5</v>
      </c>
      <c r="B37" s="86">
        <v>2576</v>
      </c>
      <c r="C37" s="87">
        <f t="shared" si="0"/>
        <v>489.44</v>
      </c>
      <c r="D37" s="87">
        <f t="shared" si="1"/>
        <v>515.20000000000005</v>
      </c>
      <c r="E37" s="87">
        <f t="shared" si="2"/>
        <v>644.51520000000005</v>
      </c>
      <c r="F37" s="87">
        <f t="shared" si="3"/>
        <v>4436.4129600000006</v>
      </c>
      <c r="H37" s="86">
        <v>17.5</v>
      </c>
      <c r="I37" s="86">
        <v>4985</v>
      </c>
      <c r="J37" s="87">
        <f t="shared" si="4"/>
        <v>947.15</v>
      </c>
      <c r="K37" s="87">
        <f t="shared" si="5"/>
        <v>997</v>
      </c>
      <c r="L37" s="87">
        <f t="shared" si="6"/>
        <v>1247.2469999999998</v>
      </c>
      <c r="M37" s="87">
        <f t="shared" si="7"/>
        <v>8585.2168499999989</v>
      </c>
      <c r="O37" s="86">
        <v>17.5</v>
      </c>
      <c r="P37" s="86">
        <v>4184</v>
      </c>
      <c r="Q37" s="87">
        <f t="shared" si="8"/>
        <v>794.96</v>
      </c>
      <c r="R37" s="87">
        <f t="shared" si="9"/>
        <v>836.80000000000007</v>
      </c>
      <c r="S37" s="87">
        <f t="shared" si="10"/>
        <v>1046.8368</v>
      </c>
      <c r="T37" s="87">
        <f t="shared" si="11"/>
        <v>7205.7266400000008</v>
      </c>
      <c r="U37" s="96"/>
      <c r="V37" s="86">
        <v>17.5</v>
      </c>
      <c r="W37" s="86">
        <v>3</v>
      </c>
      <c r="X37" s="98">
        <f t="shared" si="12"/>
        <v>105.5</v>
      </c>
      <c r="Y37" s="101"/>
      <c r="Z37" s="101"/>
      <c r="AA37" s="86">
        <v>35</v>
      </c>
      <c r="AB37" s="86">
        <v>6.5</v>
      </c>
      <c r="AC37" s="98">
        <f t="shared" si="13"/>
        <v>227.5</v>
      </c>
      <c r="AE37" s="86">
        <v>17</v>
      </c>
      <c r="AF37" s="86">
        <v>5016</v>
      </c>
      <c r="AG37" s="86">
        <v>5470</v>
      </c>
      <c r="AH37" s="86">
        <v>7913</v>
      </c>
      <c r="AI37" s="86">
        <v>6987</v>
      </c>
      <c r="AJ37" s="86">
        <v>9248</v>
      </c>
      <c r="AK37" s="86">
        <v>8359</v>
      </c>
      <c r="AL37" s="86">
        <v>5673</v>
      </c>
      <c r="AM37" s="86">
        <v>12613</v>
      </c>
      <c r="AN37" s="86">
        <v>12599</v>
      </c>
      <c r="AO37" s="86">
        <v>13120</v>
      </c>
      <c r="AP37" s="86">
        <v>12962</v>
      </c>
      <c r="AQ37" s="86">
        <v>7979</v>
      </c>
      <c r="AR37" s="86">
        <v>10458</v>
      </c>
      <c r="AT37" s="90" t="s">
        <v>365</v>
      </c>
      <c r="AU37" s="86">
        <v>7</v>
      </c>
      <c r="AV37" s="90" t="s">
        <v>366</v>
      </c>
      <c r="AW37" s="91">
        <v>10</v>
      </c>
      <c r="AX37" s="90" t="s">
        <v>367</v>
      </c>
      <c r="AY37" s="91">
        <v>11</v>
      </c>
      <c r="AZ37" s="90" t="s">
        <v>368</v>
      </c>
      <c r="BA37" s="91">
        <v>11</v>
      </c>
    </row>
    <row r="38" spans="1:53" x14ac:dyDescent="0.3">
      <c r="A38" s="88">
        <v>18</v>
      </c>
      <c r="B38" s="86">
        <v>2628</v>
      </c>
      <c r="C38" s="87">
        <f t="shared" si="0"/>
        <v>499.32</v>
      </c>
      <c r="D38" s="87">
        <f t="shared" si="1"/>
        <v>525.6</v>
      </c>
      <c r="E38" s="87">
        <f t="shared" si="2"/>
        <v>657.52559999999994</v>
      </c>
      <c r="F38" s="87">
        <f t="shared" si="3"/>
        <v>4525.9678800000002</v>
      </c>
      <c r="H38" s="86">
        <v>18</v>
      </c>
      <c r="I38" s="86">
        <v>5126</v>
      </c>
      <c r="J38" s="87">
        <f t="shared" si="4"/>
        <v>973.94</v>
      </c>
      <c r="K38" s="87">
        <f t="shared" si="5"/>
        <v>1025.2</v>
      </c>
      <c r="L38" s="87">
        <f t="shared" si="6"/>
        <v>1282.5252</v>
      </c>
      <c r="M38" s="87">
        <f t="shared" si="7"/>
        <v>8828.04846</v>
      </c>
      <c r="O38" s="86">
        <v>18</v>
      </c>
      <c r="P38" s="86">
        <v>4288</v>
      </c>
      <c r="Q38" s="87">
        <f t="shared" si="8"/>
        <v>814.72</v>
      </c>
      <c r="R38" s="87">
        <f t="shared" si="9"/>
        <v>857.6</v>
      </c>
      <c r="S38" s="87">
        <f t="shared" si="10"/>
        <v>1072.8576</v>
      </c>
      <c r="T38" s="87">
        <f t="shared" si="11"/>
        <v>7384.8364800000008</v>
      </c>
      <c r="U38" s="96"/>
      <c r="V38" s="86">
        <v>18</v>
      </c>
      <c r="W38" s="86">
        <v>3</v>
      </c>
      <c r="X38" s="98">
        <f t="shared" si="12"/>
        <v>108.5</v>
      </c>
      <c r="Y38" s="101"/>
      <c r="Z38" s="101"/>
      <c r="AA38" s="86">
        <v>36</v>
      </c>
      <c r="AB38" s="86">
        <v>6.5</v>
      </c>
      <c r="AC38" s="98">
        <f t="shared" si="13"/>
        <v>234</v>
      </c>
      <c r="AE38" s="86">
        <v>17.5</v>
      </c>
      <c r="AF38" s="86">
        <v>5121</v>
      </c>
      <c r="AG38" s="86">
        <v>5545</v>
      </c>
      <c r="AH38" s="86">
        <v>8053</v>
      </c>
      <c r="AI38" s="86">
        <v>7107</v>
      </c>
      <c r="AJ38" s="86">
        <v>9404</v>
      </c>
      <c r="AK38" s="86">
        <v>8605</v>
      </c>
      <c r="AL38" s="86">
        <v>5773</v>
      </c>
      <c r="AM38" s="86">
        <v>12855</v>
      </c>
      <c r="AN38" s="86">
        <v>12859</v>
      </c>
      <c r="AO38" s="86">
        <v>13389</v>
      </c>
      <c r="AP38" s="86">
        <v>13207</v>
      </c>
      <c r="AQ38" s="86">
        <v>8144</v>
      </c>
      <c r="AR38" s="86">
        <v>10712</v>
      </c>
      <c r="AT38" s="90" t="s">
        <v>369</v>
      </c>
      <c r="AU38" s="86">
        <v>7</v>
      </c>
      <c r="AV38" s="90" t="s">
        <v>370</v>
      </c>
      <c r="AW38" s="91">
        <v>10</v>
      </c>
      <c r="AX38" s="90" t="s">
        <v>371</v>
      </c>
      <c r="AY38" s="91">
        <v>11</v>
      </c>
      <c r="AZ38" s="90" t="s">
        <v>372</v>
      </c>
      <c r="BA38" s="91">
        <v>11</v>
      </c>
    </row>
    <row r="39" spans="1:53" x14ac:dyDescent="0.3">
      <c r="A39" s="88">
        <v>18.5</v>
      </c>
      <c r="B39" s="86">
        <v>2679</v>
      </c>
      <c r="C39" s="87">
        <f t="shared" si="0"/>
        <v>509.01</v>
      </c>
      <c r="D39" s="87">
        <f t="shared" si="1"/>
        <v>535.80000000000007</v>
      </c>
      <c r="E39" s="87">
        <f t="shared" si="2"/>
        <v>670.28579999999999</v>
      </c>
      <c r="F39" s="87">
        <f t="shared" si="3"/>
        <v>4613.8005899999998</v>
      </c>
      <c r="H39" s="86">
        <v>18.5</v>
      </c>
      <c r="I39" s="86">
        <v>5267</v>
      </c>
      <c r="J39" s="87">
        <f t="shared" si="4"/>
        <v>1000.73</v>
      </c>
      <c r="K39" s="87">
        <f t="shared" si="5"/>
        <v>1053.4000000000001</v>
      </c>
      <c r="L39" s="87">
        <f t="shared" si="6"/>
        <v>1317.8033999999998</v>
      </c>
      <c r="M39" s="87">
        <f t="shared" si="7"/>
        <v>9070.8800699999974</v>
      </c>
      <c r="O39" s="86">
        <v>18.5</v>
      </c>
      <c r="P39" s="86">
        <v>4411</v>
      </c>
      <c r="Q39" s="87">
        <f t="shared" si="8"/>
        <v>838.09</v>
      </c>
      <c r="R39" s="87">
        <f t="shared" si="9"/>
        <v>882.2</v>
      </c>
      <c r="S39" s="87">
        <f t="shared" si="10"/>
        <v>1103.6322</v>
      </c>
      <c r="T39" s="87">
        <f t="shared" si="11"/>
        <v>7596.66831</v>
      </c>
      <c r="U39" s="96"/>
      <c r="V39" s="86">
        <v>18.5</v>
      </c>
      <c r="W39" s="86">
        <v>3</v>
      </c>
      <c r="X39" s="98">
        <f t="shared" si="12"/>
        <v>111.5</v>
      </c>
      <c r="Y39" s="101"/>
      <c r="Z39" s="101"/>
      <c r="AA39" s="86">
        <v>37</v>
      </c>
      <c r="AB39" s="86">
        <v>6.5</v>
      </c>
      <c r="AC39" s="98">
        <f t="shared" si="13"/>
        <v>240.5</v>
      </c>
      <c r="AE39" s="86">
        <v>18</v>
      </c>
      <c r="AF39" s="86">
        <v>5226</v>
      </c>
      <c r="AG39" s="86">
        <v>5620</v>
      </c>
      <c r="AH39" s="86">
        <v>8193</v>
      </c>
      <c r="AI39" s="86">
        <v>7227</v>
      </c>
      <c r="AJ39" s="86">
        <v>9561</v>
      </c>
      <c r="AK39" s="86">
        <v>8851</v>
      </c>
      <c r="AL39" s="86">
        <v>5873</v>
      </c>
      <c r="AM39" s="86">
        <v>13098</v>
      </c>
      <c r="AN39" s="86">
        <v>13119</v>
      </c>
      <c r="AO39" s="86">
        <v>13658</v>
      </c>
      <c r="AP39" s="86">
        <v>13451</v>
      </c>
      <c r="AQ39" s="86">
        <v>8308</v>
      </c>
      <c r="AR39" s="86">
        <v>10951</v>
      </c>
      <c r="AT39" s="90" t="s">
        <v>373</v>
      </c>
      <c r="AU39" s="86">
        <v>7</v>
      </c>
      <c r="AV39" s="90" t="s">
        <v>374</v>
      </c>
      <c r="AW39" s="91">
        <v>10</v>
      </c>
      <c r="AX39" s="90" t="s">
        <v>375</v>
      </c>
      <c r="AY39" s="91">
        <v>11</v>
      </c>
      <c r="AZ39" s="90" t="s">
        <v>376</v>
      </c>
      <c r="BA39" s="91">
        <v>11</v>
      </c>
    </row>
    <row r="40" spans="1:53" x14ac:dyDescent="0.3">
      <c r="A40" s="88">
        <v>19</v>
      </c>
      <c r="B40" s="86">
        <v>2731</v>
      </c>
      <c r="C40" s="87">
        <f t="shared" si="0"/>
        <v>518.89</v>
      </c>
      <c r="D40" s="87">
        <f t="shared" si="1"/>
        <v>546.20000000000005</v>
      </c>
      <c r="E40" s="87">
        <f t="shared" si="2"/>
        <v>683.2962</v>
      </c>
      <c r="F40" s="87">
        <f t="shared" si="3"/>
        <v>4703.3555100000003</v>
      </c>
      <c r="H40" s="86">
        <v>19</v>
      </c>
      <c r="I40" s="86">
        <v>5408</v>
      </c>
      <c r="J40" s="87">
        <f t="shared" si="4"/>
        <v>1027.52</v>
      </c>
      <c r="K40" s="87">
        <f t="shared" si="5"/>
        <v>1081.6000000000001</v>
      </c>
      <c r="L40" s="87">
        <f t="shared" si="6"/>
        <v>1353.0816</v>
      </c>
      <c r="M40" s="87">
        <f t="shared" si="7"/>
        <v>9313.7116800000003</v>
      </c>
      <c r="O40" s="86">
        <v>19</v>
      </c>
      <c r="P40" s="86">
        <v>4514</v>
      </c>
      <c r="Q40" s="87">
        <f t="shared" si="8"/>
        <v>857.66</v>
      </c>
      <c r="R40" s="87">
        <f t="shared" si="9"/>
        <v>902.80000000000007</v>
      </c>
      <c r="S40" s="87">
        <f t="shared" si="10"/>
        <v>1129.4028000000001</v>
      </c>
      <c r="T40" s="87">
        <f t="shared" si="11"/>
        <v>7774.0559400000002</v>
      </c>
      <c r="U40" s="96"/>
      <c r="V40" s="86">
        <v>19</v>
      </c>
      <c r="W40" s="86">
        <v>3</v>
      </c>
      <c r="X40" s="98">
        <f t="shared" si="12"/>
        <v>114.5</v>
      </c>
      <c r="Y40" s="101"/>
      <c r="Z40" s="101"/>
      <c r="AA40" s="86">
        <v>38</v>
      </c>
      <c r="AB40" s="86">
        <v>6.5</v>
      </c>
      <c r="AC40" s="98">
        <f t="shared" si="13"/>
        <v>247</v>
      </c>
      <c r="AE40" s="86">
        <v>18.5</v>
      </c>
      <c r="AF40" s="86">
        <v>5331</v>
      </c>
      <c r="AG40" s="86">
        <v>5695</v>
      </c>
      <c r="AH40" s="86">
        <v>8333</v>
      </c>
      <c r="AI40" s="86">
        <v>7347</v>
      </c>
      <c r="AJ40" s="86">
        <v>9718</v>
      </c>
      <c r="AK40" s="86">
        <v>9097</v>
      </c>
      <c r="AL40" s="86">
        <v>5974</v>
      </c>
      <c r="AM40" s="86">
        <v>13341</v>
      </c>
      <c r="AN40" s="86">
        <v>13378</v>
      </c>
      <c r="AO40" s="86">
        <v>13927</v>
      </c>
      <c r="AP40" s="86">
        <v>13696</v>
      </c>
      <c r="AQ40" s="86">
        <v>8473</v>
      </c>
      <c r="AR40" s="86">
        <v>11203</v>
      </c>
      <c r="AT40" s="90" t="s">
        <v>377</v>
      </c>
      <c r="AU40" s="86">
        <v>7</v>
      </c>
      <c r="AV40" s="90" t="s">
        <v>378</v>
      </c>
      <c r="AW40" s="91">
        <v>10</v>
      </c>
      <c r="AX40" s="90" t="s">
        <v>379</v>
      </c>
      <c r="AY40" s="91">
        <v>11</v>
      </c>
      <c r="AZ40" s="90" t="s">
        <v>380</v>
      </c>
      <c r="BA40" s="91">
        <v>11</v>
      </c>
    </row>
    <row r="41" spans="1:53" x14ac:dyDescent="0.3">
      <c r="A41" s="86">
        <v>19.5</v>
      </c>
      <c r="B41" s="86">
        <v>2783</v>
      </c>
      <c r="C41" s="87">
        <f t="shared" si="0"/>
        <v>528.77</v>
      </c>
      <c r="D41" s="87">
        <f t="shared" si="1"/>
        <v>556.6</v>
      </c>
      <c r="E41" s="87">
        <f t="shared" si="2"/>
        <v>696.3066</v>
      </c>
      <c r="F41" s="87">
        <f t="shared" si="3"/>
        <v>4792.9104299999999</v>
      </c>
      <c r="H41" s="86">
        <v>19.5</v>
      </c>
      <c r="I41" s="86">
        <v>5550</v>
      </c>
      <c r="J41" s="87">
        <f t="shared" si="4"/>
        <v>1054.5</v>
      </c>
      <c r="K41" s="87">
        <f t="shared" si="5"/>
        <v>1110</v>
      </c>
      <c r="L41" s="87">
        <f t="shared" si="6"/>
        <v>1388.61</v>
      </c>
      <c r="M41" s="87">
        <f t="shared" si="7"/>
        <v>9558.2655000000013</v>
      </c>
      <c r="O41" s="86">
        <v>19.5</v>
      </c>
      <c r="P41" s="86">
        <v>4637</v>
      </c>
      <c r="Q41" s="87">
        <f t="shared" si="8"/>
        <v>881.03</v>
      </c>
      <c r="R41" s="87">
        <f t="shared" si="9"/>
        <v>927.40000000000009</v>
      </c>
      <c r="S41" s="87">
        <f t="shared" si="10"/>
        <v>1160.1774</v>
      </c>
      <c r="T41" s="87">
        <f t="shared" si="11"/>
        <v>7985.8877700000012</v>
      </c>
      <c r="U41" s="96"/>
      <c r="V41" s="86">
        <v>19.5</v>
      </c>
      <c r="W41" s="86">
        <v>3</v>
      </c>
      <c r="X41" s="98">
        <f t="shared" si="12"/>
        <v>117.5</v>
      </c>
      <c r="Y41" s="101"/>
      <c r="Z41" s="101"/>
      <c r="AA41" s="86">
        <v>39</v>
      </c>
      <c r="AB41" s="86">
        <v>6.5</v>
      </c>
      <c r="AC41" s="98">
        <f t="shared" si="13"/>
        <v>253.5</v>
      </c>
      <c r="AE41" s="86">
        <v>19</v>
      </c>
      <c r="AF41" s="86">
        <v>5436</v>
      </c>
      <c r="AG41" s="86">
        <v>5770</v>
      </c>
      <c r="AH41" s="86">
        <v>8473</v>
      </c>
      <c r="AI41" s="86">
        <v>7467</v>
      </c>
      <c r="AJ41" s="86">
        <v>9875</v>
      </c>
      <c r="AK41" s="86">
        <v>9343</v>
      </c>
      <c r="AL41" s="86">
        <v>6074</v>
      </c>
      <c r="AM41" s="86">
        <v>13583</v>
      </c>
      <c r="AN41" s="86">
        <v>13638</v>
      </c>
      <c r="AO41" s="86">
        <v>14196</v>
      </c>
      <c r="AP41" s="86">
        <v>13940</v>
      </c>
      <c r="AQ41" s="86">
        <v>8638</v>
      </c>
      <c r="AR41" s="86">
        <v>11443</v>
      </c>
      <c r="AT41" s="90" t="s">
        <v>381</v>
      </c>
      <c r="AU41" s="86">
        <v>7</v>
      </c>
      <c r="AV41" s="90" t="s">
        <v>382</v>
      </c>
      <c r="AW41" s="91">
        <v>10</v>
      </c>
      <c r="AX41" s="90" t="s">
        <v>383</v>
      </c>
      <c r="AY41" s="91">
        <v>11</v>
      </c>
      <c r="AZ41" s="90" t="s">
        <v>384</v>
      </c>
      <c r="BA41" s="91">
        <v>11</v>
      </c>
    </row>
    <row r="42" spans="1:53" x14ac:dyDescent="0.3">
      <c r="A42" s="86">
        <v>20</v>
      </c>
      <c r="B42" s="86">
        <v>2835</v>
      </c>
      <c r="C42" s="87">
        <f t="shared" si="0"/>
        <v>538.65</v>
      </c>
      <c r="D42" s="87">
        <f t="shared" si="1"/>
        <v>567</v>
      </c>
      <c r="E42" s="87">
        <f t="shared" si="2"/>
        <v>709.31700000000001</v>
      </c>
      <c r="F42" s="87">
        <f t="shared" si="3"/>
        <v>4882.4653500000004</v>
      </c>
      <c r="H42" s="86">
        <v>20</v>
      </c>
      <c r="I42" s="86">
        <v>5623</v>
      </c>
      <c r="J42" s="87">
        <f t="shared" si="4"/>
        <v>1068.3700000000001</v>
      </c>
      <c r="K42" s="87">
        <f t="shared" si="5"/>
        <v>1124.6000000000001</v>
      </c>
      <c r="L42" s="87">
        <f t="shared" si="6"/>
        <v>1406.8746000000001</v>
      </c>
      <c r="M42" s="87">
        <f t="shared" si="7"/>
        <v>9683.9868299999998</v>
      </c>
      <c r="O42" s="86">
        <v>20</v>
      </c>
      <c r="P42" s="86">
        <v>4741</v>
      </c>
      <c r="Q42" s="87">
        <f t="shared" si="8"/>
        <v>900.79</v>
      </c>
      <c r="R42" s="87">
        <f t="shared" si="9"/>
        <v>948.2</v>
      </c>
      <c r="S42" s="87">
        <f t="shared" si="10"/>
        <v>1186.1981999999998</v>
      </c>
      <c r="T42" s="87">
        <f t="shared" si="11"/>
        <v>8164.9976099999994</v>
      </c>
      <c r="U42" s="96"/>
      <c r="V42" s="86">
        <v>20</v>
      </c>
      <c r="W42" s="86">
        <v>3</v>
      </c>
      <c r="X42" s="98">
        <f t="shared" si="12"/>
        <v>120.5</v>
      </c>
      <c r="Y42" s="101"/>
      <c r="Z42" s="101"/>
      <c r="AA42" s="86">
        <v>40</v>
      </c>
      <c r="AB42" s="86">
        <v>6.5</v>
      </c>
      <c r="AC42" s="98">
        <f t="shared" si="13"/>
        <v>260</v>
      </c>
      <c r="AE42" s="86">
        <v>19.5</v>
      </c>
      <c r="AF42" s="86">
        <v>5540</v>
      </c>
      <c r="AG42" s="86">
        <v>5846</v>
      </c>
      <c r="AH42" s="86">
        <v>8613</v>
      </c>
      <c r="AI42" s="86">
        <v>7587</v>
      </c>
      <c r="AJ42" s="86">
        <v>10032</v>
      </c>
      <c r="AK42" s="86">
        <v>9589</v>
      </c>
      <c r="AL42" s="86">
        <v>6174</v>
      </c>
      <c r="AM42" s="86">
        <v>13826</v>
      </c>
      <c r="AN42" s="86">
        <v>13898</v>
      </c>
      <c r="AO42" s="86">
        <v>14465</v>
      </c>
      <c r="AP42" s="86">
        <v>14185</v>
      </c>
      <c r="AQ42" s="86">
        <v>8802</v>
      </c>
      <c r="AR42" s="86">
        <v>11698</v>
      </c>
      <c r="AT42" s="90" t="s">
        <v>385</v>
      </c>
      <c r="AU42" s="86">
        <v>7</v>
      </c>
      <c r="AV42" s="90" t="s">
        <v>386</v>
      </c>
      <c r="AW42" s="91">
        <v>10</v>
      </c>
      <c r="AX42" s="90" t="s">
        <v>387</v>
      </c>
      <c r="AY42" s="91">
        <v>11</v>
      </c>
      <c r="AZ42" s="90" t="s">
        <v>388</v>
      </c>
      <c r="BA42" s="91">
        <v>11</v>
      </c>
    </row>
    <row r="43" spans="1:53" x14ac:dyDescent="0.3">
      <c r="A43" s="86">
        <v>21</v>
      </c>
      <c r="B43" s="86">
        <v>2932</v>
      </c>
      <c r="C43" s="87">
        <f t="shared" si="0"/>
        <v>557.08000000000004</v>
      </c>
      <c r="D43" s="87">
        <f t="shared" si="1"/>
        <v>586.4</v>
      </c>
      <c r="E43" s="87">
        <f t="shared" si="2"/>
        <v>733.58640000000003</v>
      </c>
      <c r="F43" s="87">
        <f t="shared" si="3"/>
        <v>5049.5197199999993</v>
      </c>
      <c r="H43" s="86">
        <v>21</v>
      </c>
      <c r="I43" s="86">
        <v>5904</v>
      </c>
      <c r="J43" s="87">
        <f t="shared" si="4"/>
        <v>1121.76</v>
      </c>
      <c r="K43" s="87">
        <f t="shared" si="5"/>
        <v>1180.8</v>
      </c>
      <c r="L43" s="87">
        <f t="shared" si="6"/>
        <v>1477.1807999999999</v>
      </c>
      <c r="M43" s="87">
        <f t="shared" si="7"/>
        <v>10167.92784</v>
      </c>
      <c r="O43" s="86">
        <v>21</v>
      </c>
      <c r="P43" s="86">
        <v>4967</v>
      </c>
      <c r="Q43" s="87">
        <f t="shared" si="8"/>
        <v>943.73</v>
      </c>
      <c r="R43" s="87">
        <f t="shared" si="9"/>
        <v>993.40000000000009</v>
      </c>
      <c r="S43" s="87">
        <f t="shared" si="10"/>
        <v>1242.7433999999998</v>
      </c>
      <c r="T43" s="87">
        <f t="shared" si="11"/>
        <v>8554.2170699999988</v>
      </c>
      <c r="U43" s="96"/>
      <c r="V43" s="86">
        <v>21</v>
      </c>
      <c r="W43" s="86">
        <v>3</v>
      </c>
      <c r="X43" s="98">
        <f t="shared" si="12"/>
        <v>123.5</v>
      </c>
      <c r="Y43" s="101"/>
      <c r="Z43" s="101"/>
      <c r="AA43" s="86">
        <v>41</v>
      </c>
      <c r="AB43" s="86">
        <v>6.5</v>
      </c>
      <c r="AC43" s="98">
        <f t="shared" si="13"/>
        <v>266.5</v>
      </c>
      <c r="AE43" s="86">
        <v>20</v>
      </c>
      <c r="AF43" s="86">
        <v>5645</v>
      </c>
      <c r="AG43" s="86">
        <v>5921</v>
      </c>
      <c r="AH43" s="86">
        <v>8752</v>
      </c>
      <c r="AI43" s="86">
        <v>7707</v>
      </c>
      <c r="AJ43" s="86">
        <v>10189</v>
      </c>
      <c r="AK43" s="86">
        <v>9835</v>
      </c>
      <c r="AL43" s="86">
        <v>6274</v>
      </c>
      <c r="AM43" s="86">
        <v>14068</v>
      </c>
      <c r="AN43" s="86">
        <v>14158</v>
      </c>
      <c r="AO43" s="86">
        <v>14735</v>
      </c>
      <c r="AP43" s="86">
        <v>14430</v>
      </c>
      <c r="AQ43" s="86">
        <v>8967</v>
      </c>
      <c r="AR43" s="86">
        <v>11927</v>
      </c>
      <c r="AT43" s="90" t="s">
        <v>389</v>
      </c>
      <c r="AU43" s="86">
        <v>7</v>
      </c>
      <c r="AV43" s="90" t="s">
        <v>390</v>
      </c>
      <c r="AW43" s="91">
        <v>10</v>
      </c>
      <c r="AX43" s="90" t="s">
        <v>391</v>
      </c>
      <c r="AY43" s="91">
        <v>11</v>
      </c>
      <c r="AZ43" s="90" t="s">
        <v>392</v>
      </c>
      <c r="BA43" s="91">
        <v>11</v>
      </c>
    </row>
    <row r="44" spans="1:53" x14ac:dyDescent="0.3">
      <c r="A44" s="86">
        <v>22</v>
      </c>
      <c r="B44" s="86">
        <v>3023</v>
      </c>
      <c r="C44" s="87">
        <f t="shared" si="0"/>
        <v>574.37</v>
      </c>
      <c r="D44" s="87">
        <f t="shared" si="1"/>
        <v>604.6</v>
      </c>
      <c r="E44" s="87">
        <f t="shared" si="2"/>
        <v>756.3546</v>
      </c>
      <c r="F44" s="87">
        <f t="shared" si="3"/>
        <v>5206.2408299999997</v>
      </c>
      <c r="H44" s="86">
        <v>22</v>
      </c>
      <c r="I44" s="86">
        <v>6185</v>
      </c>
      <c r="J44" s="87">
        <f t="shared" si="4"/>
        <v>1175.1500000000001</v>
      </c>
      <c r="K44" s="87">
        <f t="shared" si="5"/>
        <v>1237</v>
      </c>
      <c r="L44" s="87">
        <f t="shared" si="6"/>
        <v>1547.4869999999999</v>
      </c>
      <c r="M44" s="87">
        <f t="shared" si="7"/>
        <v>10651.868849999999</v>
      </c>
      <c r="O44" s="86">
        <v>22</v>
      </c>
      <c r="P44" s="86">
        <v>5193</v>
      </c>
      <c r="Q44" s="87">
        <f t="shared" si="8"/>
        <v>986.67</v>
      </c>
      <c r="R44" s="87">
        <f t="shared" si="9"/>
        <v>1038.6000000000001</v>
      </c>
      <c r="S44" s="87">
        <f t="shared" si="10"/>
        <v>1299.2886000000001</v>
      </c>
      <c r="T44" s="87">
        <f t="shared" si="11"/>
        <v>8943.4365300000009</v>
      </c>
      <c r="U44" s="96"/>
      <c r="V44" s="86">
        <v>22</v>
      </c>
      <c r="W44" s="86">
        <v>3</v>
      </c>
      <c r="X44" s="98">
        <f t="shared" si="12"/>
        <v>126.5</v>
      </c>
      <c r="Y44" s="101"/>
      <c r="Z44" s="101"/>
      <c r="AA44" s="86">
        <v>42</v>
      </c>
      <c r="AB44" s="86">
        <v>6.5</v>
      </c>
      <c r="AC44" s="98">
        <f t="shared" si="13"/>
        <v>273</v>
      </c>
      <c r="AE44" s="86" t="s">
        <v>225</v>
      </c>
      <c r="AF44" s="86">
        <v>413</v>
      </c>
      <c r="AG44" s="86">
        <v>346</v>
      </c>
      <c r="AH44" s="86">
        <v>497</v>
      </c>
      <c r="AI44" s="86">
        <v>447</v>
      </c>
      <c r="AJ44" s="86">
        <v>532</v>
      </c>
      <c r="AK44" s="86">
        <v>465</v>
      </c>
      <c r="AL44" s="86">
        <v>323</v>
      </c>
      <c r="AM44" s="86">
        <v>705</v>
      </c>
      <c r="AN44" s="86">
        <v>733</v>
      </c>
      <c r="AO44" s="86">
        <v>822</v>
      </c>
      <c r="AP44" s="86">
        <v>788</v>
      </c>
      <c r="AQ44" s="86">
        <v>450</v>
      </c>
      <c r="AR44" s="86">
        <v>596</v>
      </c>
      <c r="AT44" s="90" t="s">
        <v>393</v>
      </c>
      <c r="AU44" s="86">
        <v>7</v>
      </c>
      <c r="AV44" s="90" t="s">
        <v>394</v>
      </c>
      <c r="AW44" s="91">
        <v>10</v>
      </c>
      <c r="AX44" s="90" t="s">
        <v>395</v>
      </c>
      <c r="AY44" s="91">
        <v>11</v>
      </c>
      <c r="AZ44" s="90" t="s">
        <v>396</v>
      </c>
      <c r="BA44" s="91">
        <v>11</v>
      </c>
    </row>
    <row r="45" spans="1:53" x14ac:dyDescent="0.3">
      <c r="A45" s="86">
        <v>23</v>
      </c>
      <c r="B45" s="86">
        <v>3113</v>
      </c>
      <c r="C45" s="87">
        <f t="shared" si="0"/>
        <v>591.47</v>
      </c>
      <c r="D45" s="87">
        <f t="shared" si="1"/>
        <v>622.6</v>
      </c>
      <c r="E45" s="87">
        <f t="shared" si="2"/>
        <v>778.87260000000003</v>
      </c>
      <c r="F45" s="87">
        <f t="shared" si="3"/>
        <v>5361.2397300000002</v>
      </c>
      <c r="H45" s="86">
        <v>23</v>
      </c>
      <c r="I45" s="86">
        <v>6466</v>
      </c>
      <c r="J45" s="87">
        <f t="shared" si="4"/>
        <v>1228.54</v>
      </c>
      <c r="K45" s="87">
        <f t="shared" si="5"/>
        <v>1293.2</v>
      </c>
      <c r="L45" s="87">
        <f t="shared" si="6"/>
        <v>1617.7931999999998</v>
      </c>
      <c r="M45" s="87">
        <f t="shared" si="7"/>
        <v>11135.809859999999</v>
      </c>
      <c r="O45" s="86">
        <v>23</v>
      </c>
      <c r="P45" s="86">
        <v>5419</v>
      </c>
      <c r="Q45" s="87">
        <f t="shared" si="8"/>
        <v>1029.6099999999999</v>
      </c>
      <c r="R45" s="87">
        <f t="shared" si="9"/>
        <v>1083.8</v>
      </c>
      <c r="S45" s="87">
        <f t="shared" si="10"/>
        <v>1355.8337999999999</v>
      </c>
      <c r="T45" s="87">
        <f t="shared" si="11"/>
        <v>9332.6559899999993</v>
      </c>
      <c r="U45" s="96"/>
      <c r="V45" s="86">
        <v>23</v>
      </c>
      <c r="W45" s="86">
        <v>3</v>
      </c>
      <c r="X45" s="98">
        <f t="shared" si="12"/>
        <v>129.5</v>
      </c>
      <c r="Y45" s="101"/>
      <c r="Z45" s="101"/>
      <c r="AA45" s="86">
        <v>43</v>
      </c>
      <c r="AB45" s="86">
        <v>6.5</v>
      </c>
      <c r="AC45" s="98">
        <f t="shared" si="13"/>
        <v>279.5</v>
      </c>
      <c r="AE45" s="86" t="s">
        <v>226</v>
      </c>
      <c r="AF45" s="86">
        <v>372</v>
      </c>
      <c r="AG45" s="86">
        <v>315</v>
      </c>
      <c r="AH45" s="86">
        <v>431</v>
      </c>
      <c r="AI45" s="86">
        <v>384</v>
      </c>
      <c r="AJ45" s="86">
        <v>506</v>
      </c>
      <c r="AK45" s="86">
        <v>432</v>
      </c>
      <c r="AL45" s="86">
        <v>319</v>
      </c>
      <c r="AM45" s="86">
        <v>747</v>
      </c>
      <c r="AN45" s="86">
        <v>706</v>
      </c>
      <c r="AO45" s="86">
        <v>698</v>
      </c>
      <c r="AP45" s="86">
        <v>750</v>
      </c>
      <c r="AQ45" s="86">
        <v>433</v>
      </c>
      <c r="AR45" s="86">
        <v>595</v>
      </c>
      <c r="AT45" s="90" t="s">
        <v>397</v>
      </c>
      <c r="AU45" s="86">
        <v>7</v>
      </c>
      <c r="AV45" s="90" t="s">
        <v>398</v>
      </c>
      <c r="AW45" s="91">
        <v>10</v>
      </c>
      <c r="AX45" s="90" t="s">
        <v>399</v>
      </c>
      <c r="AY45" s="91">
        <v>11</v>
      </c>
      <c r="AZ45" s="90" t="s">
        <v>400</v>
      </c>
      <c r="BA45" s="91">
        <v>11</v>
      </c>
    </row>
    <row r="46" spans="1:53" x14ac:dyDescent="0.3">
      <c r="A46" s="86">
        <v>24</v>
      </c>
      <c r="B46" s="86">
        <v>3204</v>
      </c>
      <c r="C46" s="87">
        <f t="shared" si="0"/>
        <v>608.76</v>
      </c>
      <c r="D46" s="87">
        <f t="shared" si="1"/>
        <v>640.80000000000007</v>
      </c>
      <c r="E46" s="87">
        <f t="shared" si="2"/>
        <v>801.64080000000001</v>
      </c>
      <c r="F46" s="87">
        <f t="shared" si="3"/>
        <v>5517.9608400000006</v>
      </c>
      <c r="H46" s="86">
        <v>24</v>
      </c>
      <c r="I46" s="86">
        <v>6747</v>
      </c>
      <c r="J46" s="87">
        <f t="shared" si="4"/>
        <v>1281.93</v>
      </c>
      <c r="K46" s="87">
        <f t="shared" si="5"/>
        <v>1349.4</v>
      </c>
      <c r="L46" s="87">
        <f t="shared" si="6"/>
        <v>1688.0993999999998</v>
      </c>
      <c r="M46" s="87">
        <f t="shared" si="7"/>
        <v>11619.75087</v>
      </c>
      <c r="O46" s="86">
        <v>24</v>
      </c>
      <c r="P46" s="86">
        <v>5646</v>
      </c>
      <c r="Q46" s="87">
        <f t="shared" si="8"/>
        <v>1072.74</v>
      </c>
      <c r="R46" s="87">
        <f t="shared" si="9"/>
        <v>1129.2</v>
      </c>
      <c r="S46" s="87">
        <f t="shared" si="10"/>
        <v>1412.6291999999999</v>
      </c>
      <c r="T46" s="87">
        <f t="shared" si="11"/>
        <v>9723.5976599999995</v>
      </c>
      <c r="U46" s="96"/>
      <c r="V46" s="86">
        <v>24</v>
      </c>
      <c r="W46" s="86">
        <v>3</v>
      </c>
      <c r="X46" s="98">
        <f t="shared" si="12"/>
        <v>132.5</v>
      </c>
      <c r="Y46" s="101"/>
      <c r="Z46" s="101"/>
      <c r="AA46" s="86">
        <v>44</v>
      </c>
      <c r="AB46" s="86">
        <v>6.5</v>
      </c>
      <c r="AC46" s="98">
        <f t="shared" si="13"/>
        <v>286</v>
      </c>
      <c r="AE46" s="86" t="s">
        <v>227</v>
      </c>
      <c r="AF46" s="86">
        <v>344</v>
      </c>
      <c r="AG46" s="86">
        <v>291</v>
      </c>
      <c r="AH46" s="86">
        <v>395</v>
      </c>
      <c r="AI46" s="86">
        <v>357</v>
      </c>
      <c r="AJ46" s="86">
        <v>466</v>
      </c>
      <c r="AK46" s="86">
        <v>502</v>
      </c>
      <c r="AL46" s="86">
        <v>303</v>
      </c>
      <c r="AM46" s="86">
        <v>683</v>
      </c>
      <c r="AN46" s="86">
        <v>687</v>
      </c>
      <c r="AO46" s="86">
        <v>697</v>
      </c>
      <c r="AP46" s="86">
        <v>705</v>
      </c>
      <c r="AQ46" s="86">
        <v>421</v>
      </c>
      <c r="AR46" s="86">
        <v>588</v>
      </c>
      <c r="AT46" s="90" t="s">
        <v>401</v>
      </c>
      <c r="AU46" s="86">
        <v>8</v>
      </c>
      <c r="AV46" s="90" t="s">
        <v>402</v>
      </c>
      <c r="AW46" s="91">
        <v>10</v>
      </c>
      <c r="AX46" s="90" t="s">
        <v>403</v>
      </c>
      <c r="AY46" s="91">
        <v>11</v>
      </c>
      <c r="AZ46" s="90" t="s">
        <v>404</v>
      </c>
      <c r="BA46" s="91">
        <v>11</v>
      </c>
    </row>
    <row r="47" spans="1:53" x14ac:dyDescent="0.3">
      <c r="A47" s="86">
        <v>25</v>
      </c>
      <c r="B47" s="86">
        <v>3294</v>
      </c>
      <c r="C47" s="87">
        <f t="shared" si="0"/>
        <v>625.86</v>
      </c>
      <c r="D47" s="87">
        <f t="shared" si="1"/>
        <v>658.80000000000007</v>
      </c>
      <c r="E47" s="87">
        <f t="shared" si="2"/>
        <v>824.15879999999993</v>
      </c>
      <c r="F47" s="87">
        <f t="shared" si="3"/>
        <v>5672.9597400000002</v>
      </c>
      <c r="H47" s="86">
        <v>25</v>
      </c>
      <c r="I47" s="86">
        <v>7028</v>
      </c>
      <c r="J47" s="87">
        <f t="shared" si="4"/>
        <v>1335.32</v>
      </c>
      <c r="K47" s="87">
        <f t="shared" si="5"/>
        <v>1405.6000000000001</v>
      </c>
      <c r="L47" s="87">
        <f t="shared" si="6"/>
        <v>1758.4056</v>
      </c>
      <c r="M47" s="87">
        <f t="shared" si="7"/>
        <v>12103.69188</v>
      </c>
      <c r="O47" s="86">
        <v>25</v>
      </c>
      <c r="P47" s="86">
        <v>5872</v>
      </c>
      <c r="Q47" s="87">
        <f t="shared" si="8"/>
        <v>1115.68</v>
      </c>
      <c r="R47" s="87">
        <f t="shared" si="9"/>
        <v>1174.4000000000001</v>
      </c>
      <c r="S47" s="87">
        <f t="shared" si="10"/>
        <v>1469.1743999999999</v>
      </c>
      <c r="T47" s="87">
        <f t="shared" si="11"/>
        <v>10112.81712</v>
      </c>
      <c r="U47" s="96"/>
      <c r="V47" s="86">
        <v>25</v>
      </c>
      <c r="W47" s="86">
        <v>3</v>
      </c>
      <c r="X47" s="98">
        <f t="shared" si="12"/>
        <v>135.5</v>
      </c>
      <c r="Y47" s="101"/>
      <c r="Z47" s="101"/>
      <c r="AA47" s="86">
        <v>45</v>
      </c>
      <c r="AB47" s="86">
        <v>6.5</v>
      </c>
      <c r="AC47" s="98">
        <f t="shared" si="13"/>
        <v>292.5</v>
      </c>
      <c r="AT47" s="90" t="s">
        <v>405</v>
      </c>
      <c r="AU47" s="86">
        <v>8</v>
      </c>
      <c r="AV47" s="90" t="s">
        <v>406</v>
      </c>
      <c r="AW47" s="91">
        <v>10</v>
      </c>
      <c r="AX47" s="90" t="s">
        <v>407</v>
      </c>
      <c r="AY47" s="91">
        <v>11</v>
      </c>
      <c r="AZ47" s="90" t="s">
        <v>408</v>
      </c>
      <c r="BA47" s="91">
        <v>11</v>
      </c>
    </row>
    <row r="48" spans="1:53" x14ac:dyDescent="0.3">
      <c r="A48" s="86">
        <v>26</v>
      </c>
      <c r="B48" s="86">
        <v>3385</v>
      </c>
      <c r="C48" s="87">
        <f t="shared" si="0"/>
        <v>643.15</v>
      </c>
      <c r="D48" s="87">
        <f t="shared" si="1"/>
        <v>677</v>
      </c>
      <c r="E48" s="87">
        <f t="shared" si="2"/>
        <v>846.92699999999991</v>
      </c>
      <c r="F48" s="87">
        <f t="shared" si="3"/>
        <v>5829.6808499999988</v>
      </c>
      <c r="H48" s="86">
        <v>26</v>
      </c>
      <c r="I48" s="86">
        <v>7310</v>
      </c>
      <c r="J48" s="87">
        <f t="shared" si="4"/>
        <v>1388.9</v>
      </c>
      <c r="K48" s="87">
        <f t="shared" si="5"/>
        <v>1462</v>
      </c>
      <c r="L48" s="87">
        <f t="shared" si="6"/>
        <v>1828.9619999999998</v>
      </c>
      <c r="M48" s="87">
        <f t="shared" si="7"/>
        <v>12589.355099999999</v>
      </c>
      <c r="O48" s="86">
        <v>26</v>
      </c>
      <c r="P48" s="86">
        <v>6098</v>
      </c>
      <c r="Q48" s="87">
        <f t="shared" si="8"/>
        <v>1158.6200000000001</v>
      </c>
      <c r="R48" s="87">
        <f t="shared" si="9"/>
        <v>1219.6000000000001</v>
      </c>
      <c r="S48" s="87">
        <f t="shared" si="10"/>
        <v>1525.7195999999999</v>
      </c>
      <c r="T48" s="87">
        <f t="shared" si="11"/>
        <v>10502.03658</v>
      </c>
      <c r="U48" s="96"/>
      <c r="V48" s="86">
        <v>26</v>
      </c>
      <c r="W48" s="86">
        <v>3</v>
      </c>
      <c r="X48" s="98">
        <f t="shared" si="12"/>
        <v>138.5</v>
      </c>
      <c r="Y48" s="101"/>
      <c r="Z48" s="101"/>
      <c r="AA48" s="86">
        <v>46</v>
      </c>
      <c r="AB48" s="86">
        <v>6.5</v>
      </c>
      <c r="AC48" s="98">
        <f t="shared" si="13"/>
        <v>299</v>
      </c>
      <c r="AT48" s="90" t="s">
        <v>409</v>
      </c>
      <c r="AU48" s="86">
        <v>8</v>
      </c>
      <c r="AV48" s="90" t="s">
        <v>410</v>
      </c>
      <c r="AW48" s="91">
        <v>10</v>
      </c>
      <c r="AX48" s="90" t="s">
        <v>411</v>
      </c>
      <c r="AY48" s="91">
        <v>11</v>
      </c>
      <c r="AZ48" s="90" t="s">
        <v>412</v>
      </c>
      <c r="BA48" s="91">
        <v>11</v>
      </c>
    </row>
    <row r="49" spans="1:53" x14ac:dyDescent="0.3">
      <c r="A49" s="86">
        <v>27</v>
      </c>
      <c r="B49" s="86">
        <v>3476</v>
      </c>
      <c r="C49" s="87">
        <f t="shared" si="0"/>
        <v>660.44</v>
      </c>
      <c r="D49" s="87">
        <f t="shared" si="1"/>
        <v>695.2</v>
      </c>
      <c r="E49" s="87">
        <f t="shared" si="2"/>
        <v>869.6952</v>
      </c>
      <c r="F49" s="87">
        <f t="shared" si="3"/>
        <v>5986.4019600000001</v>
      </c>
      <c r="H49" s="86">
        <v>27</v>
      </c>
      <c r="I49" s="86">
        <v>7591</v>
      </c>
      <c r="J49" s="87">
        <f t="shared" si="4"/>
        <v>1442.29</v>
      </c>
      <c r="K49" s="87">
        <f t="shared" si="5"/>
        <v>1518.2</v>
      </c>
      <c r="L49" s="87">
        <f t="shared" si="6"/>
        <v>1899.2682000000002</v>
      </c>
      <c r="M49" s="87">
        <f t="shared" si="7"/>
        <v>13073.296110000003</v>
      </c>
      <c r="O49" s="86">
        <v>27</v>
      </c>
      <c r="P49" s="86">
        <v>6325</v>
      </c>
      <c r="Q49" s="87">
        <f t="shared" si="8"/>
        <v>1201.75</v>
      </c>
      <c r="R49" s="87">
        <f t="shared" si="9"/>
        <v>1265</v>
      </c>
      <c r="S49" s="87">
        <f t="shared" si="10"/>
        <v>1582.5149999999999</v>
      </c>
      <c r="T49" s="87">
        <f t="shared" si="11"/>
        <v>10892.97825</v>
      </c>
      <c r="U49" s="96"/>
      <c r="V49" s="86">
        <v>27</v>
      </c>
      <c r="W49" s="86">
        <v>3</v>
      </c>
      <c r="X49" s="98">
        <f t="shared" si="12"/>
        <v>141.5</v>
      </c>
      <c r="Y49" s="101"/>
      <c r="Z49" s="101"/>
      <c r="AA49" s="86">
        <v>47</v>
      </c>
      <c r="AB49" s="86">
        <v>6.5</v>
      </c>
      <c r="AC49" s="98">
        <f t="shared" si="13"/>
        <v>305.5</v>
      </c>
      <c r="AT49" s="90" t="s">
        <v>413</v>
      </c>
      <c r="AU49" s="86">
        <v>8</v>
      </c>
      <c r="AV49" s="90" t="s">
        <v>414</v>
      </c>
      <c r="AW49" s="91">
        <v>10</v>
      </c>
      <c r="AX49" s="90" t="s">
        <v>415</v>
      </c>
      <c r="AY49" s="91">
        <v>11</v>
      </c>
      <c r="AZ49" s="90" t="s">
        <v>416</v>
      </c>
      <c r="BA49" s="91">
        <v>11</v>
      </c>
    </row>
    <row r="50" spans="1:53" x14ac:dyDescent="0.3">
      <c r="A50" s="86">
        <v>28</v>
      </c>
      <c r="B50" s="86">
        <v>3566</v>
      </c>
      <c r="C50" s="87">
        <f t="shared" si="0"/>
        <v>677.54</v>
      </c>
      <c r="D50" s="87">
        <f t="shared" si="1"/>
        <v>713.2</v>
      </c>
      <c r="E50" s="87">
        <f t="shared" si="2"/>
        <v>892.21319999999992</v>
      </c>
      <c r="F50" s="87">
        <f t="shared" si="3"/>
        <v>6141.4008599999997</v>
      </c>
      <c r="H50" s="86">
        <v>28</v>
      </c>
      <c r="I50" s="86">
        <v>7872</v>
      </c>
      <c r="J50" s="87">
        <f t="shared" si="4"/>
        <v>1495.68</v>
      </c>
      <c r="K50" s="87">
        <f t="shared" si="5"/>
        <v>1574.4</v>
      </c>
      <c r="L50" s="87">
        <f t="shared" si="6"/>
        <v>1969.5744</v>
      </c>
      <c r="M50" s="87">
        <f t="shared" si="7"/>
        <v>13557.23712</v>
      </c>
      <c r="O50" s="86">
        <v>28</v>
      </c>
      <c r="P50" s="86">
        <v>6551</v>
      </c>
      <c r="Q50" s="87">
        <f t="shared" si="8"/>
        <v>1244.69</v>
      </c>
      <c r="R50" s="87">
        <f t="shared" si="9"/>
        <v>1310.2</v>
      </c>
      <c r="S50" s="87">
        <f t="shared" si="10"/>
        <v>1639.0602000000001</v>
      </c>
      <c r="T50" s="87">
        <f t="shared" si="11"/>
        <v>11282.19771</v>
      </c>
      <c r="U50" s="96"/>
      <c r="V50" s="86">
        <v>28</v>
      </c>
      <c r="W50" s="86">
        <v>3</v>
      </c>
      <c r="X50" s="98">
        <f t="shared" si="12"/>
        <v>144.5</v>
      </c>
      <c r="Y50" s="101"/>
      <c r="Z50" s="101"/>
      <c r="AA50" s="86">
        <v>48</v>
      </c>
      <c r="AB50" s="86">
        <v>6.5</v>
      </c>
      <c r="AC50" s="98">
        <f t="shared" si="13"/>
        <v>312</v>
      </c>
      <c r="AT50" s="90" t="s">
        <v>417</v>
      </c>
      <c r="AU50" s="86">
        <v>8</v>
      </c>
      <c r="AV50" s="90" t="s">
        <v>418</v>
      </c>
      <c r="AW50" s="91">
        <v>10</v>
      </c>
      <c r="AX50" s="90" t="s">
        <v>419</v>
      </c>
      <c r="AY50" s="91">
        <v>11</v>
      </c>
      <c r="AZ50" s="90" t="s">
        <v>420</v>
      </c>
      <c r="BA50" s="91">
        <v>11</v>
      </c>
    </row>
    <row r="51" spans="1:53" x14ac:dyDescent="0.3">
      <c r="A51" s="86">
        <v>29</v>
      </c>
      <c r="B51" s="86">
        <v>3657</v>
      </c>
      <c r="C51" s="87">
        <f t="shared" si="0"/>
        <v>694.83</v>
      </c>
      <c r="D51" s="87">
        <f t="shared" si="1"/>
        <v>731.40000000000009</v>
      </c>
      <c r="E51" s="87">
        <f t="shared" si="2"/>
        <v>914.98139999999989</v>
      </c>
      <c r="F51" s="87">
        <f t="shared" si="3"/>
        <v>6298.1219699999992</v>
      </c>
      <c r="H51" s="86">
        <v>29</v>
      </c>
      <c r="I51" s="86">
        <v>8153</v>
      </c>
      <c r="J51" s="87">
        <f t="shared" si="4"/>
        <v>1549.07</v>
      </c>
      <c r="K51" s="87">
        <f t="shared" si="5"/>
        <v>1630.6000000000001</v>
      </c>
      <c r="L51" s="87">
        <f t="shared" si="6"/>
        <v>2039.8806</v>
      </c>
      <c r="M51" s="87">
        <f t="shared" si="7"/>
        <v>14041.17813</v>
      </c>
      <c r="O51" s="86">
        <v>29</v>
      </c>
      <c r="P51" s="86">
        <v>6777</v>
      </c>
      <c r="Q51" s="87">
        <f t="shared" si="8"/>
        <v>1287.6300000000001</v>
      </c>
      <c r="R51" s="87">
        <f t="shared" si="9"/>
        <v>1355.4</v>
      </c>
      <c r="S51" s="87">
        <f t="shared" si="10"/>
        <v>1695.6054000000001</v>
      </c>
      <c r="T51" s="87">
        <f t="shared" si="11"/>
        <v>11671.417170000001</v>
      </c>
      <c r="U51" s="96"/>
      <c r="V51" s="86">
        <v>29</v>
      </c>
      <c r="W51" s="86">
        <v>3</v>
      </c>
      <c r="X51" s="98">
        <f t="shared" si="12"/>
        <v>147.5</v>
      </c>
      <c r="Y51" s="101"/>
      <c r="Z51" s="101"/>
      <c r="AA51" s="86">
        <v>49</v>
      </c>
      <c r="AB51" s="86">
        <v>6.5</v>
      </c>
      <c r="AC51" s="98">
        <f t="shared" si="13"/>
        <v>318.5</v>
      </c>
      <c r="AT51" s="90" t="s">
        <v>421</v>
      </c>
      <c r="AU51" s="86">
        <v>8</v>
      </c>
      <c r="AV51" s="90" t="s">
        <v>422</v>
      </c>
      <c r="AW51" s="91">
        <v>10</v>
      </c>
      <c r="AX51" s="90" t="s">
        <v>423</v>
      </c>
      <c r="AY51" s="91">
        <v>11</v>
      </c>
      <c r="AZ51" s="90" t="s">
        <v>424</v>
      </c>
      <c r="BA51" s="91">
        <v>12</v>
      </c>
    </row>
    <row r="52" spans="1:53" x14ac:dyDescent="0.3">
      <c r="A52" s="86">
        <v>30</v>
      </c>
      <c r="B52" s="86">
        <v>3747</v>
      </c>
      <c r="C52" s="87">
        <f t="shared" si="0"/>
        <v>711.93000000000006</v>
      </c>
      <c r="D52" s="87">
        <f t="shared" si="1"/>
        <v>749.40000000000009</v>
      </c>
      <c r="E52" s="87">
        <f t="shared" si="2"/>
        <v>937.49939999999992</v>
      </c>
      <c r="F52" s="87">
        <f t="shared" si="3"/>
        <v>6453.1208699999997</v>
      </c>
      <c r="H52" s="86">
        <v>30</v>
      </c>
      <c r="I52" s="86">
        <v>8401</v>
      </c>
      <c r="J52" s="87">
        <f t="shared" si="4"/>
        <v>1596.19</v>
      </c>
      <c r="K52" s="87">
        <f t="shared" si="5"/>
        <v>1680.2</v>
      </c>
      <c r="L52" s="87">
        <f t="shared" si="6"/>
        <v>2101.9302000000002</v>
      </c>
      <c r="M52" s="87">
        <f t="shared" si="7"/>
        <v>14468.286210000002</v>
      </c>
      <c r="O52" s="86">
        <v>30</v>
      </c>
      <c r="P52" s="86">
        <v>7003</v>
      </c>
      <c r="Q52" s="87">
        <f t="shared" si="8"/>
        <v>1330.57</v>
      </c>
      <c r="R52" s="87">
        <f t="shared" si="9"/>
        <v>1400.6000000000001</v>
      </c>
      <c r="S52" s="87">
        <f t="shared" si="10"/>
        <v>1752.1505999999999</v>
      </c>
      <c r="T52" s="87">
        <f t="shared" si="11"/>
        <v>12060.636629999999</v>
      </c>
      <c r="U52" s="96"/>
      <c r="V52" s="86">
        <v>30</v>
      </c>
      <c r="W52" s="86">
        <v>3</v>
      </c>
      <c r="X52" s="98">
        <f t="shared" si="12"/>
        <v>150.5</v>
      </c>
      <c r="Y52" s="101"/>
      <c r="Z52" s="101"/>
      <c r="AA52" s="86">
        <v>50</v>
      </c>
      <c r="AB52" s="86">
        <v>6.5</v>
      </c>
      <c r="AC52" s="98">
        <f t="shared" si="13"/>
        <v>325</v>
      </c>
      <c r="AT52" s="90" t="s">
        <v>425</v>
      </c>
      <c r="AU52" s="86">
        <v>8</v>
      </c>
      <c r="AV52" s="90" t="s">
        <v>426</v>
      </c>
      <c r="AW52" s="91">
        <v>10</v>
      </c>
      <c r="AX52" s="90" t="s">
        <v>427</v>
      </c>
      <c r="AY52" s="91">
        <v>11</v>
      </c>
      <c r="AZ52" s="90" t="s">
        <v>428</v>
      </c>
      <c r="BA52" s="91">
        <v>12</v>
      </c>
    </row>
    <row r="53" spans="1:53" x14ac:dyDescent="0.3">
      <c r="A53" s="86">
        <v>31</v>
      </c>
      <c r="B53" s="86">
        <v>3838</v>
      </c>
      <c r="C53" s="87">
        <f t="shared" si="0"/>
        <v>729.22</v>
      </c>
      <c r="D53" s="87">
        <f t="shared" si="1"/>
        <v>767.6</v>
      </c>
      <c r="E53" s="87">
        <f t="shared" si="2"/>
        <v>960.26760000000013</v>
      </c>
      <c r="F53" s="87">
        <f t="shared" si="3"/>
        <v>6609.8419800000011</v>
      </c>
      <c r="H53" s="86">
        <v>31</v>
      </c>
      <c r="I53" s="86">
        <v>8681</v>
      </c>
      <c r="J53" s="87">
        <f t="shared" si="4"/>
        <v>1649.39</v>
      </c>
      <c r="K53" s="87">
        <f t="shared" si="5"/>
        <v>1736.2</v>
      </c>
      <c r="L53" s="87">
        <f t="shared" si="6"/>
        <v>2171.9861999999998</v>
      </c>
      <c r="M53" s="87">
        <f t="shared" si="7"/>
        <v>14950.505009999999</v>
      </c>
      <c r="O53" s="86">
        <v>31</v>
      </c>
      <c r="P53" s="86">
        <v>7230</v>
      </c>
      <c r="Q53" s="87">
        <f t="shared" si="8"/>
        <v>1373.7</v>
      </c>
      <c r="R53" s="87">
        <f t="shared" si="9"/>
        <v>1446</v>
      </c>
      <c r="S53" s="87">
        <f t="shared" si="10"/>
        <v>1808.9460000000001</v>
      </c>
      <c r="T53" s="87">
        <f t="shared" si="11"/>
        <v>12451.578300000001</v>
      </c>
      <c r="U53" s="96"/>
      <c r="V53" s="86">
        <v>31</v>
      </c>
      <c r="W53" s="86">
        <v>3</v>
      </c>
      <c r="X53" s="98">
        <f t="shared" si="12"/>
        <v>153.5</v>
      </c>
      <c r="Y53" s="101"/>
      <c r="Z53" s="101"/>
      <c r="AA53" s="86">
        <v>51</v>
      </c>
      <c r="AB53" s="86">
        <v>6.5</v>
      </c>
      <c r="AC53" s="98">
        <f t="shared" si="13"/>
        <v>331.5</v>
      </c>
      <c r="AT53" s="90" t="s">
        <v>429</v>
      </c>
      <c r="AU53" s="86">
        <v>8</v>
      </c>
      <c r="AV53" s="90" t="s">
        <v>430</v>
      </c>
      <c r="AW53" s="91">
        <v>10</v>
      </c>
      <c r="AX53" s="90" t="s">
        <v>431</v>
      </c>
      <c r="AY53" s="91">
        <v>11</v>
      </c>
      <c r="AZ53" s="90" t="s">
        <v>432</v>
      </c>
      <c r="BA53" s="91">
        <v>12</v>
      </c>
    </row>
    <row r="54" spans="1:53" x14ac:dyDescent="0.3">
      <c r="A54" s="86">
        <v>32</v>
      </c>
      <c r="B54" s="86">
        <v>3929</v>
      </c>
      <c r="C54" s="87">
        <f t="shared" si="0"/>
        <v>746.51</v>
      </c>
      <c r="D54" s="87">
        <f t="shared" si="1"/>
        <v>785.80000000000007</v>
      </c>
      <c r="E54" s="87">
        <f t="shared" si="2"/>
        <v>983.03579999999999</v>
      </c>
      <c r="F54" s="87">
        <f t="shared" si="3"/>
        <v>6766.5630899999996</v>
      </c>
      <c r="H54" s="86">
        <v>32</v>
      </c>
      <c r="I54" s="86">
        <v>8961</v>
      </c>
      <c r="J54" s="87">
        <f t="shared" si="4"/>
        <v>1702.59</v>
      </c>
      <c r="K54" s="87">
        <f t="shared" si="5"/>
        <v>1792.2</v>
      </c>
      <c r="L54" s="87">
        <f t="shared" si="6"/>
        <v>2242.0421999999999</v>
      </c>
      <c r="M54" s="87">
        <f t="shared" si="7"/>
        <v>15432.723810000001</v>
      </c>
      <c r="O54" s="86">
        <v>32</v>
      </c>
      <c r="P54" s="86">
        <v>7456</v>
      </c>
      <c r="Q54" s="87">
        <f t="shared" si="8"/>
        <v>1416.64</v>
      </c>
      <c r="R54" s="87">
        <f t="shared" si="9"/>
        <v>1491.2</v>
      </c>
      <c r="S54" s="87">
        <f t="shared" si="10"/>
        <v>1865.4911999999999</v>
      </c>
      <c r="T54" s="87">
        <f t="shared" si="11"/>
        <v>12840.797760000001</v>
      </c>
      <c r="U54" s="96"/>
      <c r="V54" s="86">
        <v>32</v>
      </c>
      <c r="W54" s="86">
        <v>3</v>
      </c>
      <c r="X54" s="98">
        <f t="shared" si="12"/>
        <v>156.5</v>
      </c>
      <c r="Y54" s="101"/>
      <c r="Z54" s="101"/>
      <c r="AA54" s="86">
        <v>52</v>
      </c>
      <c r="AB54" s="86">
        <v>6.5</v>
      </c>
      <c r="AC54" s="98">
        <f t="shared" si="13"/>
        <v>338</v>
      </c>
      <c r="AT54" s="90" t="s">
        <v>433</v>
      </c>
      <c r="AU54" s="86">
        <v>8</v>
      </c>
      <c r="AV54" s="90" t="s">
        <v>434</v>
      </c>
      <c r="AW54" s="91">
        <v>10</v>
      </c>
      <c r="AX54" s="90" t="s">
        <v>435</v>
      </c>
      <c r="AY54" s="91">
        <v>11</v>
      </c>
      <c r="AZ54" s="90" t="s">
        <v>436</v>
      </c>
      <c r="BA54" s="91">
        <v>12</v>
      </c>
    </row>
    <row r="55" spans="1:53" x14ac:dyDescent="0.3">
      <c r="A55" s="86">
        <v>33</v>
      </c>
      <c r="B55" s="86">
        <v>4019</v>
      </c>
      <c r="C55" s="87">
        <f t="shared" si="0"/>
        <v>763.61</v>
      </c>
      <c r="D55" s="87">
        <f t="shared" si="1"/>
        <v>803.80000000000007</v>
      </c>
      <c r="E55" s="87">
        <f t="shared" si="2"/>
        <v>1005.5537999999999</v>
      </c>
      <c r="F55" s="87">
        <f t="shared" si="3"/>
        <v>6921.5619899999992</v>
      </c>
      <c r="H55" s="86">
        <v>33</v>
      </c>
      <c r="I55" s="86">
        <v>9241</v>
      </c>
      <c r="J55" s="87">
        <f t="shared" si="4"/>
        <v>1755.79</v>
      </c>
      <c r="K55" s="87">
        <f t="shared" si="5"/>
        <v>1848.2</v>
      </c>
      <c r="L55" s="87">
        <f t="shared" si="6"/>
        <v>2312.0982000000004</v>
      </c>
      <c r="M55" s="87">
        <f t="shared" si="7"/>
        <v>15914.942610000002</v>
      </c>
      <c r="O55" s="86">
        <v>33</v>
      </c>
      <c r="P55" s="86">
        <v>7682</v>
      </c>
      <c r="Q55" s="87">
        <f t="shared" si="8"/>
        <v>1459.58</v>
      </c>
      <c r="R55" s="87">
        <f t="shared" si="9"/>
        <v>1536.4</v>
      </c>
      <c r="S55" s="87">
        <f t="shared" si="10"/>
        <v>1922.0364</v>
      </c>
      <c r="T55" s="87">
        <f t="shared" si="11"/>
        <v>13230.01722</v>
      </c>
      <c r="U55" s="96"/>
      <c r="V55" s="86">
        <v>33</v>
      </c>
      <c r="W55" s="86">
        <v>3</v>
      </c>
      <c r="X55" s="98">
        <f t="shared" si="12"/>
        <v>159.5</v>
      </c>
      <c r="Y55" s="101"/>
      <c r="Z55" s="101"/>
      <c r="AA55" s="86">
        <v>53</v>
      </c>
      <c r="AB55" s="86">
        <v>6.5</v>
      </c>
      <c r="AC55" s="98">
        <f t="shared" si="13"/>
        <v>344.5</v>
      </c>
      <c r="AT55" s="90" t="s">
        <v>437</v>
      </c>
      <c r="AU55" s="86">
        <v>8</v>
      </c>
      <c r="AV55" s="90" t="s">
        <v>438</v>
      </c>
      <c r="AW55" s="91">
        <v>10</v>
      </c>
      <c r="AX55" s="90" t="s">
        <v>439</v>
      </c>
      <c r="AY55" s="91">
        <v>11</v>
      </c>
      <c r="AZ55" s="90" t="s">
        <v>440</v>
      </c>
      <c r="BA55" s="91">
        <v>13</v>
      </c>
    </row>
    <row r="56" spans="1:53" x14ac:dyDescent="0.3">
      <c r="A56" s="86">
        <v>34</v>
      </c>
      <c r="B56" s="86">
        <v>4110</v>
      </c>
      <c r="C56" s="87">
        <f t="shared" si="0"/>
        <v>780.9</v>
      </c>
      <c r="D56" s="87">
        <f t="shared" si="1"/>
        <v>822</v>
      </c>
      <c r="E56" s="87">
        <f t="shared" si="2"/>
        <v>1028.3219999999999</v>
      </c>
      <c r="F56" s="87">
        <f t="shared" si="3"/>
        <v>7078.2830999999996</v>
      </c>
      <c r="H56" s="86">
        <v>34</v>
      </c>
      <c r="I56" s="86">
        <v>9521</v>
      </c>
      <c r="J56" s="87">
        <f t="shared" si="4"/>
        <v>1808.99</v>
      </c>
      <c r="K56" s="87">
        <f t="shared" si="5"/>
        <v>1904.2</v>
      </c>
      <c r="L56" s="87">
        <f t="shared" si="6"/>
        <v>2382.1541999999999</v>
      </c>
      <c r="M56" s="87">
        <f t="shared" si="7"/>
        <v>16397.161410000001</v>
      </c>
      <c r="O56" s="86">
        <v>34</v>
      </c>
      <c r="P56" s="86">
        <v>7908</v>
      </c>
      <c r="Q56" s="87">
        <f t="shared" si="8"/>
        <v>1502.52</v>
      </c>
      <c r="R56" s="87">
        <f t="shared" si="9"/>
        <v>1581.6000000000001</v>
      </c>
      <c r="S56" s="87">
        <f t="shared" si="10"/>
        <v>1978.5816</v>
      </c>
      <c r="T56" s="87">
        <f t="shared" si="11"/>
        <v>13619.23668</v>
      </c>
      <c r="U56" s="96"/>
      <c r="V56" s="86">
        <v>34</v>
      </c>
      <c r="W56" s="86">
        <v>3</v>
      </c>
      <c r="X56" s="98">
        <f t="shared" si="12"/>
        <v>162.5</v>
      </c>
      <c r="Y56" s="101"/>
      <c r="Z56" s="101"/>
      <c r="AA56" s="86">
        <v>54</v>
      </c>
      <c r="AB56" s="86">
        <v>6.5</v>
      </c>
      <c r="AC56" s="98">
        <f t="shared" si="13"/>
        <v>351</v>
      </c>
      <c r="AT56" s="90" t="s">
        <v>441</v>
      </c>
      <c r="AU56" s="86">
        <v>8</v>
      </c>
      <c r="AV56" s="90" t="s">
        <v>442</v>
      </c>
      <c r="AW56" s="91">
        <v>10</v>
      </c>
      <c r="AX56" s="90" t="s">
        <v>443</v>
      </c>
      <c r="AY56" s="91">
        <v>11</v>
      </c>
      <c r="AZ56" s="90" t="s">
        <v>444</v>
      </c>
      <c r="BA56" s="91">
        <v>13</v>
      </c>
    </row>
    <row r="57" spans="1:53" x14ac:dyDescent="0.3">
      <c r="A57" s="86">
        <v>35</v>
      </c>
      <c r="B57" s="86">
        <v>4155</v>
      </c>
      <c r="C57" s="87">
        <f t="shared" si="0"/>
        <v>789.45</v>
      </c>
      <c r="D57" s="87">
        <f t="shared" si="1"/>
        <v>831</v>
      </c>
      <c r="E57" s="87">
        <f t="shared" si="2"/>
        <v>1039.5809999999999</v>
      </c>
      <c r="F57" s="87">
        <f t="shared" si="3"/>
        <v>7155.7825499999999</v>
      </c>
      <c r="H57" s="86">
        <v>35</v>
      </c>
      <c r="I57" s="86">
        <v>9801</v>
      </c>
      <c r="J57" s="87">
        <f t="shared" si="4"/>
        <v>1862.19</v>
      </c>
      <c r="K57" s="87">
        <f t="shared" si="5"/>
        <v>1960.2</v>
      </c>
      <c r="L57" s="87">
        <f t="shared" si="6"/>
        <v>2452.2102</v>
      </c>
      <c r="M57" s="87">
        <f t="shared" si="7"/>
        <v>16879.380209999999</v>
      </c>
      <c r="O57" s="86">
        <v>35</v>
      </c>
      <c r="P57" s="86">
        <v>8135</v>
      </c>
      <c r="Q57" s="87">
        <f t="shared" si="8"/>
        <v>1545.65</v>
      </c>
      <c r="R57" s="87">
        <f t="shared" si="9"/>
        <v>1627</v>
      </c>
      <c r="S57" s="87">
        <f t="shared" si="10"/>
        <v>2035.377</v>
      </c>
      <c r="T57" s="87">
        <f t="shared" si="11"/>
        <v>14010.17835</v>
      </c>
      <c r="U57" s="96"/>
      <c r="V57" s="86">
        <v>35</v>
      </c>
      <c r="W57" s="86">
        <v>3</v>
      </c>
      <c r="X57" s="98">
        <f t="shared" si="12"/>
        <v>165.5</v>
      </c>
      <c r="Y57" s="101"/>
      <c r="Z57" s="101"/>
      <c r="AA57" s="86">
        <v>55</v>
      </c>
      <c r="AB57" s="86">
        <v>6.5</v>
      </c>
      <c r="AC57" s="98">
        <f t="shared" si="13"/>
        <v>357.5</v>
      </c>
      <c r="AT57" s="90" t="s">
        <v>445</v>
      </c>
      <c r="AU57" s="86">
        <v>8</v>
      </c>
      <c r="AV57" s="90" t="s">
        <v>446</v>
      </c>
      <c r="AW57" s="91">
        <v>10</v>
      </c>
      <c r="AX57" s="90" t="s">
        <v>447</v>
      </c>
      <c r="AY57" s="91">
        <v>11</v>
      </c>
      <c r="AZ57" s="90" t="s">
        <v>448</v>
      </c>
      <c r="BA57" s="91">
        <v>13</v>
      </c>
    </row>
    <row r="58" spans="1:53" x14ac:dyDescent="0.3">
      <c r="A58" s="86">
        <v>36</v>
      </c>
      <c r="B58" s="86">
        <v>4200</v>
      </c>
      <c r="C58" s="87">
        <f t="shared" si="0"/>
        <v>798</v>
      </c>
      <c r="D58" s="87">
        <f t="shared" si="1"/>
        <v>840</v>
      </c>
      <c r="E58" s="87">
        <f t="shared" si="2"/>
        <v>1050.8399999999999</v>
      </c>
      <c r="F58" s="87">
        <f t="shared" si="3"/>
        <v>7233.2820000000002</v>
      </c>
      <c r="H58" s="86">
        <v>36</v>
      </c>
      <c r="I58" s="86">
        <v>10081</v>
      </c>
      <c r="J58" s="87">
        <f t="shared" si="4"/>
        <v>1915.39</v>
      </c>
      <c r="K58" s="87">
        <f t="shared" si="5"/>
        <v>2016.2</v>
      </c>
      <c r="L58" s="87">
        <f t="shared" si="6"/>
        <v>2522.2662</v>
      </c>
      <c r="M58" s="87">
        <f t="shared" si="7"/>
        <v>17361.599010000002</v>
      </c>
      <c r="O58" s="86">
        <v>36</v>
      </c>
      <c r="P58" s="86">
        <v>8361</v>
      </c>
      <c r="Q58" s="87">
        <f t="shared" si="8"/>
        <v>1588.59</v>
      </c>
      <c r="R58" s="87">
        <f t="shared" si="9"/>
        <v>1672.2</v>
      </c>
      <c r="S58" s="87">
        <f t="shared" si="10"/>
        <v>2091.9222</v>
      </c>
      <c r="T58" s="87">
        <f t="shared" si="11"/>
        <v>14399.397810000002</v>
      </c>
      <c r="U58" s="96"/>
      <c r="V58" s="86">
        <v>36</v>
      </c>
      <c r="W58" s="86">
        <v>3</v>
      </c>
      <c r="X58" s="98">
        <f t="shared" si="12"/>
        <v>168.5</v>
      </c>
      <c r="Y58" s="101"/>
      <c r="Z58" s="101"/>
      <c r="AA58" s="86">
        <v>56</v>
      </c>
      <c r="AB58" s="86">
        <v>6.5</v>
      </c>
      <c r="AC58" s="98">
        <f t="shared" si="13"/>
        <v>364</v>
      </c>
      <c r="AT58" s="90" t="s">
        <v>449</v>
      </c>
      <c r="AU58" s="86">
        <v>8</v>
      </c>
      <c r="AV58" s="90" t="s">
        <v>450</v>
      </c>
      <c r="AW58" s="91">
        <v>10</v>
      </c>
      <c r="AX58" s="90" t="s">
        <v>451</v>
      </c>
      <c r="AY58" s="91">
        <v>11</v>
      </c>
      <c r="AZ58" s="90" t="s">
        <v>452</v>
      </c>
      <c r="BA58" s="91">
        <v>13</v>
      </c>
    </row>
    <row r="59" spans="1:53" x14ac:dyDescent="0.3">
      <c r="A59" s="86">
        <v>37</v>
      </c>
      <c r="B59" s="86">
        <v>4246</v>
      </c>
      <c r="C59" s="87">
        <f t="shared" si="0"/>
        <v>806.74</v>
      </c>
      <c r="D59" s="87">
        <f t="shared" si="1"/>
        <v>849.2</v>
      </c>
      <c r="E59" s="87">
        <f t="shared" si="2"/>
        <v>1062.3491999999999</v>
      </c>
      <c r="F59" s="87">
        <f t="shared" si="3"/>
        <v>7312.5036599999994</v>
      </c>
      <c r="H59" s="86">
        <v>37</v>
      </c>
      <c r="I59" s="86">
        <v>10361</v>
      </c>
      <c r="J59" s="87">
        <f t="shared" si="4"/>
        <v>1968.59</v>
      </c>
      <c r="K59" s="87">
        <f t="shared" si="5"/>
        <v>2072.2000000000003</v>
      </c>
      <c r="L59" s="87">
        <f t="shared" si="6"/>
        <v>2592.3222000000001</v>
      </c>
      <c r="M59" s="87">
        <f t="shared" si="7"/>
        <v>17843.81781</v>
      </c>
      <c r="O59" s="86">
        <v>37</v>
      </c>
      <c r="P59" s="86">
        <v>8587</v>
      </c>
      <c r="Q59" s="87">
        <f t="shared" si="8"/>
        <v>1631.53</v>
      </c>
      <c r="R59" s="87">
        <f t="shared" si="9"/>
        <v>1717.4</v>
      </c>
      <c r="S59" s="87">
        <f t="shared" si="10"/>
        <v>2148.4674</v>
      </c>
      <c r="T59" s="87">
        <f t="shared" si="11"/>
        <v>14788.617270000001</v>
      </c>
      <c r="U59" s="96"/>
      <c r="V59" s="86">
        <v>37</v>
      </c>
      <c r="W59" s="86">
        <v>3</v>
      </c>
      <c r="X59" s="98">
        <f t="shared" si="12"/>
        <v>171.5</v>
      </c>
      <c r="Y59" s="101"/>
      <c r="Z59" s="101"/>
      <c r="AA59" s="86">
        <v>57</v>
      </c>
      <c r="AB59" s="86">
        <v>6.5</v>
      </c>
      <c r="AC59" s="98">
        <f t="shared" si="13"/>
        <v>370.5</v>
      </c>
      <c r="AT59" s="90" t="s">
        <v>453</v>
      </c>
      <c r="AU59" s="86">
        <v>8</v>
      </c>
      <c r="AV59" s="90" t="s">
        <v>454</v>
      </c>
      <c r="AW59" s="91">
        <v>10</v>
      </c>
      <c r="AX59" s="90" t="s">
        <v>455</v>
      </c>
      <c r="AY59" s="91">
        <v>11</v>
      </c>
      <c r="AZ59" s="90" t="s">
        <v>456</v>
      </c>
      <c r="BA59" s="91">
        <v>13</v>
      </c>
    </row>
    <row r="60" spans="1:53" x14ac:dyDescent="0.3">
      <c r="A60" s="86">
        <v>38</v>
      </c>
      <c r="B60" s="86">
        <v>4291</v>
      </c>
      <c r="C60" s="87">
        <f t="shared" si="0"/>
        <v>815.29</v>
      </c>
      <c r="D60" s="87">
        <f t="shared" si="1"/>
        <v>858.2</v>
      </c>
      <c r="E60" s="87">
        <f t="shared" si="2"/>
        <v>1073.6081999999999</v>
      </c>
      <c r="F60" s="87">
        <f t="shared" si="3"/>
        <v>7390.0031099999997</v>
      </c>
      <c r="H60" s="86">
        <v>38</v>
      </c>
      <c r="I60" s="86">
        <v>10641</v>
      </c>
      <c r="J60" s="87">
        <f t="shared" si="4"/>
        <v>2021.79</v>
      </c>
      <c r="K60" s="87">
        <f t="shared" si="5"/>
        <v>2128.2000000000003</v>
      </c>
      <c r="L60" s="87">
        <f t="shared" si="6"/>
        <v>2662.3782000000001</v>
      </c>
      <c r="M60" s="87">
        <f t="shared" si="7"/>
        <v>18326.036609999999</v>
      </c>
      <c r="O60" s="86">
        <v>38</v>
      </c>
      <c r="P60" s="86">
        <v>8814</v>
      </c>
      <c r="Q60" s="87">
        <f t="shared" si="8"/>
        <v>1674.66</v>
      </c>
      <c r="R60" s="87">
        <f t="shared" si="9"/>
        <v>1762.8000000000002</v>
      </c>
      <c r="S60" s="87">
        <f t="shared" si="10"/>
        <v>2205.2628</v>
      </c>
      <c r="T60" s="87">
        <f t="shared" si="11"/>
        <v>15179.558939999999</v>
      </c>
      <c r="U60" s="96"/>
      <c r="V60" s="86">
        <v>38</v>
      </c>
      <c r="W60" s="86">
        <v>3</v>
      </c>
      <c r="X60" s="98">
        <f t="shared" si="12"/>
        <v>174.5</v>
      </c>
      <c r="Y60" s="101"/>
      <c r="Z60" s="101"/>
      <c r="AA60" s="86">
        <v>58</v>
      </c>
      <c r="AB60" s="86">
        <v>6.5</v>
      </c>
      <c r="AC60" s="98">
        <f t="shared" si="13"/>
        <v>377</v>
      </c>
      <c r="AT60" s="90" t="s">
        <v>457</v>
      </c>
      <c r="AU60" s="86">
        <v>8</v>
      </c>
      <c r="AV60" s="90" t="s">
        <v>458</v>
      </c>
      <c r="AW60" s="91">
        <v>10</v>
      </c>
      <c r="AX60" s="90" t="s">
        <v>459</v>
      </c>
      <c r="AY60" s="91">
        <v>11</v>
      </c>
      <c r="AZ60" s="90" t="s">
        <v>460</v>
      </c>
      <c r="BA60" s="91">
        <v>13</v>
      </c>
    </row>
    <row r="61" spans="1:53" x14ac:dyDescent="0.3">
      <c r="A61" s="86">
        <v>39</v>
      </c>
      <c r="B61" s="86">
        <v>4336</v>
      </c>
      <c r="C61" s="87">
        <f t="shared" si="0"/>
        <v>823.84</v>
      </c>
      <c r="D61" s="87">
        <f t="shared" si="1"/>
        <v>867.2</v>
      </c>
      <c r="E61" s="87">
        <f t="shared" si="2"/>
        <v>1084.8671999999999</v>
      </c>
      <c r="F61" s="87">
        <f t="shared" si="3"/>
        <v>7467.5025599999999</v>
      </c>
      <c r="H61" s="86">
        <v>39</v>
      </c>
      <c r="I61" s="86">
        <v>10921</v>
      </c>
      <c r="J61" s="87">
        <f t="shared" si="4"/>
        <v>2074.9900000000002</v>
      </c>
      <c r="K61" s="87">
        <f t="shared" si="5"/>
        <v>2184.2000000000003</v>
      </c>
      <c r="L61" s="87">
        <f t="shared" si="6"/>
        <v>2732.4342000000001</v>
      </c>
      <c r="M61" s="87">
        <f t="shared" si="7"/>
        <v>18808.255410000002</v>
      </c>
      <c r="O61" s="86">
        <v>39</v>
      </c>
      <c r="P61" s="86">
        <v>9040</v>
      </c>
      <c r="Q61" s="87">
        <f t="shared" si="8"/>
        <v>1717.6</v>
      </c>
      <c r="R61" s="87">
        <f t="shared" si="9"/>
        <v>1808</v>
      </c>
      <c r="S61" s="87">
        <f t="shared" si="10"/>
        <v>2261.808</v>
      </c>
      <c r="T61" s="87">
        <f t="shared" si="11"/>
        <v>15568.778399999999</v>
      </c>
      <c r="U61" s="96"/>
      <c r="V61" s="86">
        <v>39</v>
      </c>
      <c r="W61" s="86">
        <v>3</v>
      </c>
      <c r="X61" s="98">
        <f t="shared" si="12"/>
        <v>177.5</v>
      </c>
      <c r="Y61" s="101"/>
      <c r="Z61" s="101"/>
      <c r="AA61" s="86">
        <v>59</v>
      </c>
      <c r="AB61" s="86">
        <v>6.5</v>
      </c>
      <c r="AC61" s="98">
        <f t="shared" si="13"/>
        <v>383.5</v>
      </c>
    </row>
    <row r="62" spans="1:53" x14ac:dyDescent="0.3">
      <c r="A62" s="86">
        <v>40</v>
      </c>
      <c r="B62" s="86">
        <v>4382</v>
      </c>
      <c r="C62" s="87">
        <f t="shared" si="0"/>
        <v>832.58</v>
      </c>
      <c r="D62" s="87">
        <f t="shared" si="1"/>
        <v>876.40000000000009</v>
      </c>
      <c r="E62" s="87">
        <f t="shared" si="2"/>
        <v>1096.3763999999999</v>
      </c>
      <c r="F62" s="87">
        <f t="shared" si="3"/>
        <v>7546.7242200000001</v>
      </c>
      <c r="H62" s="86">
        <v>40</v>
      </c>
      <c r="I62" s="86">
        <v>11069</v>
      </c>
      <c r="J62" s="87">
        <f t="shared" si="4"/>
        <v>2103.11</v>
      </c>
      <c r="K62" s="87">
        <f t="shared" si="5"/>
        <v>2213.8000000000002</v>
      </c>
      <c r="L62" s="87">
        <f t="shared" si="6"/>
        <v>2769.4638</v>
      </c>
      <c r="M62" s="87">
        <f t="shared" si="7"/>
        <v>19063.142490000002</v>
      </c>
      <c r="O62" s="86">
        <v>40</v>
      </c>
      <c r="P62" s="86">
        <v>9266</v>
      </c>
      <c r="Q62" s="87">
        <f t="shared" si="8"/>
        <v>1760.54</v>
      </c>
      <c r="R62" s="87">
        <f t="shared" si="9"/>
        <v>1853.2</v>
      </c>
      <c r="S62" s="87">
        <f t="shared" si="10"/>
        <v>2318.3532</v>
      </c>
      <c r="T62" s="87">
        <f t="shared" si="11"/>
        <v>15957.997860000001</v>
      </c>
      <c r="U62" s="96"/>
      <c r="V62" s="86">
        <v>40</v>
      </c>
      <c r="W62" s="86">
        <v>3</v>
      </c>
      <c r="X62" s="98">
        <f t="shared" si="12"/>
        <v>180.5</v>
      </c>
      <c r="Y62" s="101"/>
      <c r="Z62" s="101"/>
      <c r="AA62" s="86">
        <v>60</v>
      </c>
      <c r="AB62" s="86">
        <v>6.5</v>
      </c>
      <c r="AC62" s="98">
        <f t="shared" si="13"/>
        <v>390</v>
      </c>
    </row>
    <row r="63" spans="1:53" x14ac:dyDescent="0.3">
      <c r="A63" s="86">
        <v>41</v>
      </c>
      <c r="B63" s="86">
        <v>4427</v>
      </c>
      <c r="C63" s="87">
        <f t="shared" si="0"/>
        <v>841.13</v>
      </c>
      <c r="D63" s="87">
        <f t="shared" si="1"/>
        <v>885.40000000000009</v>
      </c>
      <c r="E63" s="87">
        <f t="shared" si="2"/>
        <v>1107.6354000000001</v>
      </c>
      <c r="F63" s="87">
        <f t="shared" si="3"/>
        <v>7624.2236700000012</v>
      </c>
      <c r="H63" s="86">
        <v>41</v>
      </c>
      <c r="I63" s="86">
        <v>11346</v>
      </c>
      <c r="J63" s="87">
        <f t="shared" si="4"/>
        <v>2155.7400000000002</v>
      </c>
      <c r="K63" s="87">
        <f t="shared" si="5"/>
        <v>2269.2000000000003</v>
      </c>
      <c r="L63" s="87">
        <f t="shared" si="6"/>
        <v>2838.7692000000002</v>
      </c>
      <c r="M63" s="87">
        <f t="shared" si="7"/>
        <v>19540.194660000001</v>
      </c>
      <c r="O63" s="86">
        <v>41</v>
      </c>
      <c r="P63" s="86">
        <v>9492</v>
      </c>
      <c r="Q63" s="87">
        <f t="shared" si="8"/>
        <v>1803.48</v>
      </c>
      <c r="R63" s="87">
        <f t="shared" si="9"/>
        <v>1898.4</v>
      </c>
      <c r="S63" s="87">
        <f t="shared" si="10"/>
        <v>2374.8983999999996</v>
      </c>
      <c r="T63" s="87">
        <f t="shared" si="11"/>
        <v>16347.21732</v>
      </c>
      <c r="U63" s="96"/>
      <c r="V63" s="86">
        <v>41</v>
      </c>
      <c r="W63" s="86">
        <v>3</v>
      </c>
      <c r="X63" s="98">
        <f t="shared" si="12"/>
        <v>183.5</v>
      </c>
      <c r="Y63" s="101"/>
      <c r="Z63" s="101"/>
      <c r="AA63" s="86">
        <v>61</v>
      </c>
      <c r="AB63" s="86">
        <v>6.5</v>
      </c>
      <c r="AC63" s="98">
        <f t="shared" si="13"/>
        <v>396.5</v>
      </c>
    </row>
    <row r="64" spans="1:53" x14ac:dyDescent="0.3">
      <c r="A64" s="86">
        <v>42</v>
      </c>
      <c r="B64" s="86">
        <v>4472</v>
      </c>
      <c r="C64" s="87">
        <f t="shared" si="0"/>
        <v>849.68000000000006</v>
      </c>
      <c r="D64" s="87">
        <f t="shared" si="1"/>
        <v>894.40000000000009</v>
      </c>
      <c r="E64" s="87">
        <f t="shared" si="2"/>
        <v>1118.8943999999999</v>
      </c>
      <c r="F64" s="87">
        <f t="shared" si="3"/>
        <v>7701.7231200000006</v>
      </c>
      <c r="H64" s="86">
        <v>42</v>
      </c>
      <c r="I64" s="86">
        <v>11623</v>
      </c>
      <c r="J64" s="87">
        <f t="shared" si="4"/>
        <v>2208.37</v>
      </c>
      <c r="K64" s="87">
        <f t="shared" si="5"/>
        <v>2324.6</v>
      </c>
      <c r="L64" s="87">
        <f t="shared" si="6"/>
        <v>2908.0745999999999</v>
      </c>
      <c r="M64" s="87">
        <f t="shared" si="7"/>
        <v>20017.24683</v>
      </c>
      <c r="O64" s="86">
        <v>42</v>
      </c>
      <c r="P64" s="86">
        <v>9719</v>
      </c>
      <c r="Q64" s="87">
        <f t="shared" si="8"/>
        <v>1846.6100000000001</v>
      </c>
      <c r="R64" s="87">
        <f t="shared" si="9"/>
        <v>1943.8000000000002</v>
      </c>
      <c r="S64" s="87">
        <f t="shared" si="10"/>
        <v>2431.6938</v>
      </c>
      <c r="T64" s="87">
        <f t="shared" si="11"/>
        <v>16738.15899</v>
      </c>
      <c r="U64" s="96"/>
      <c r="V64" s="86">
        <v>42</v>
      </c>
      <c r="W64" s="86">
        <v>3</v>
      </c>
      <c r="X64" s="98">
        <f t="shared" si="12"/>
        <v>186.5</v>
      </c>
      <c r="Y64" s="101"/>
      <c r="Z64" s="101"/>
      <c r="AA64" s="86">
        <v>62</v>
      </c>
      <c r="AB64" s="86">
        <v>6.5</v>
      </c>
      <c r="AC64" s="98">
        <f t="shared" si="13"/>
        <v>403</v>
      </c>
    </row>
    <row r="65" spans="1:29" x14ac:dyDescent="0.3">
      <c r="A65" s="86">
        <v>43</v>
      </c>
      <c r="B65" s="86">
        <v>4517</v>
      </c>
      <c r="C65" s="87">
        <f t="shared" si="0"/>
        <v>858.23</v>
      </c>
      <c r="D65" s="87">
        <f t="shared" si="1"/>
        <v>903.40000000000009</v>
      </c>
      <c r="E65" s="87">
        <f t="shared" si="2"/>
        <v>1130.1533999999999</v>
      </c>
      <c r="F65" s="87">
        <f t="shared" si="3"/>
        <v>7779.222569999999</v>
      </c>
      <c r="H65" s="86">
        <v>43</v>
      </c>
      <c r="I65" s="86">
        <v>11899</v>
      </c>
      <c r="J65" s="87">
        <f t="shared" si="4"/>
        <v>2260.81</v>
      </c>
      <c r="K65" s="87">
        <f t="shared" si="5"/>
        <v>2379.8000000000002</v>
      </c>
      <c r="L65" s="87">
        <f t="shared" si="6"/>
        <v>2977.1298000000002</v>
      </c>
      <c r="M65" s="87">
        <f t="shared" si="7"/>
        <v>20492.576789999999</v>
      </c>
      <c r="O65" s="86">
        <v>43</v>
      </c>
      <c r="P65" s="86">
        <v>9945</v>
      </c>
      <c r="Q65" s="87">
        <f t="shared" si="8"/>
        <v>1889.55</v>
      </c>
      <c r="R65" s="87">
        <f t="shared" si="9"/>
        <v>1989</v>
      </c>
      <c r="S65" s="87">
        <f t="shared" si="10"/>
        <v>2488.2389999999996</v>
      </c>
      <c r="T65" s="87">
        <f t="shared" si="11"/>
        <v>17127.37845</v>
      </c>
      <c r="U65" s="96"/>
      <c r="V65" s="86">
        <v>43</v>
      </c>
      <c r="W65" s="86">
        <v>3</v>
      </c>
      <c r="X65" s="98">
        <f t="shared" si="12"/>
        <v>189.5</v>
      </c>
      <c r="Y65" s="101"/>
      <c r="Z65" s="101"/>
      <c r="AA65" s="86">
        <v>63</v>
      </c>
      <c r="AB65" s="86">
        <v>6.5</v>
      </c>
      <c r="AC65" s="98">
        <f t="shared" si="13"/>
        <v>409.5</v>
      </c>
    </row>
    <row r="66" spans="1:29" x14ac:dyDescent="0.3">
      <c r="A66" s="86">
        <v>44</v>
      </c>
      <c r="B66" s="86">
        <v>4563</v>
      </c>
      <c r="C66" s="87">
        <f t="shared" si="0"/>
        <v>866.97</v>
      </c>
      <c r="D66" s="87">
        <f t="shared" si="1"/>
        <v>912.6</v>
      </c>
      <c r="E66" s="87">
        <f t="shared" si="2"/>
        <v>1141.6626000000001</v>
      </c>
      <c r="F66" s="87">
        <f t="shared" si="3"/>
        <v>7858.444230000001</v>
      </c>
      <c r="H66" s="86">
        <v>44</v>
      </c>
      <c r="I66" s="86">
        <v>12176</v>
      </c>
      <c r="J66" s="87">
        <f t="shared" si="4"/>
        <v>2313.44</v>
      </c>
      <c r="K66" s="87">
        <f t="shared" si="5"/>
        <v>2435.2000000000003</v>
      </c>
      <c r="L66" s="87">
        <f t="shared" si="6"/>
        <v>3046.4351999999999</v>
      </c>
      <c r="M66" s="87">
        <f t="shared" si="7"/>
        <v>20969.628959999998</v>
      </c>
      <c r="O66" s="86">
        <v>44</v>
      </c>
      <c r="P66" s="86">
        <v>10171</v>
      </c>
      <c r="Q66" s="87">
        <f t="shared" si="8"/>
        <v>1932.49</v>
      </c>
      <c r="R66" s="87">
        <f t="shared" si="9"/>
        <v>2034.2</v>
      </c>
      <c r="S66" s="87">
        <f t="shared" si="10"/>
        <v>2544.7842000000001</v>
      </c>
      <c r="T66" s="87">
        <f t="shared" si="11"/>
        <v>17516.59791</v>
      </c>
      <c r="U66" s="96"/>
      <c r="V66" s="86">
        <v>44</v>
      </c>
      <c r="W66" s="86">
        <v>3</v>
      </c>
      <c r="X66" s="98">
        <f t="shared" si="12"/>
        <v>192.5</v>
      </c>
      <c r="Y66" s="101"/>
      <c r="Z66" s="101"/>
      <c r="AA66" s="86">
        <v>64</v>
      </c>
      <c r="AB66" s="86">
        <v>6.5</v>
      </c>
      <c r="AC66" s="98">
        <f t="shared" si="13"/>
        <v>416</v>
      </c>
    </row>
    <row r="67" spans="1:29" x14ac:dyDescent="0.3">
      <c r="A67" s="86">
        <v>45</v>
      </c>
      <c r="B67" s="86">
        <v>4608</v>
      </c>
      <c r="C67" s="87">
        <f t="shared" si="0"/>
        <v>875.52</v>
      </c>
      <c r="D67" s="87">
        <f t="shared" si="1"/>
        <v>921.6</v>
      </c>
      <c r="E67" s="87">
        <f t="shared" si="2"/>
        <v>1152.9216000000001</v>
      </c>
      <c r="F67" s="87">
        <f t="shared" si="3"/>
        <v>7935.9436800000003</v>
      </c>
      <c r="H67" s="86">
        <v>45</v>
      </c>
      <c r="I67" s="86">
        <v>12453</v>
      </c>
      <c r="J67" s="87">
        <f t="shared" si="4"/>
        <v>2366.0700000000002</v>
      </c>
      <c r="K67" s="87">
        <f t="shared" si="5"/>
        <v>2490.6000000000004</v>
      </c>
      <c r="L67" s="87">
        <f t="shared" si="6"/>
        <v>3115.7405999999996</v>
      </c>
      <c r="M67" s="87">
        <f t="shared" si="7"/>
        <v>21446.681130000001</v>
      </c>
      <c r="O67" s="86">
        <v>45</v>
      </c>
      <c r="P67" s="86">
        <v>10397</v>
      </c>
      <c r="Q67" s="87">
        <f t="shared" si="8"/>
        <v>1975.43</v>
      </c>
      <c r="R67" s="87">
        <f t="shared" si="9"/>
        <v>2079.4</v>
      </c>
      <c r="S67" s="87">
        <f t="shared" si="10"/>
        <v>2601.3294000000001</v>
      </c>
      <c r="T67" s="87">
        <f t="shared" si="11"/>
        <v>17905.817370000001</v>
      </c>
      <c r="U67" s="96"/>
      <c r="V67" s="86">
        <v>45</v>
      </c>
      <c r="W67" s="86">
        <v>3</v>
      </c>
      <c r="X67" s="98">
        <f t="shared" si="12"/>
        <v>195.5</v>
      </c>
      <c r="Y67" s="101"/>
      <c r="Z67" s="101"/>
      <c r="AA67" s="86">
        <v>65</v>
      </c>
      <c r="AB67" s="86">
        <v>6.5</v>
      </c>
      <c r="AC67" s="98">
        <f t="shared" si="13"/>
        <v>422.5</v>
      </c>
    </row>
    <row r="68" spans="1:29" x14ac:dyDescent="0.3">
      <c r="A68" s="86">
        <v>46</v>
      </c>
      <c r="B68" s="86">
        <v>4653</v>
      </c>
      <c r="C68" s="87">
        <f t="shared" ref="C68:C94" si="14">B68*19%</f>
        <v>884.07</v>
      </c>
      <c r="D68" s="87">
        <f t="shared" ref="D68:D94" si="15">B68*20%</f>
        <v>930.6</v>
      </c>
      <c r="E68" s="87">
        <f t="shared" ref="E68:E94" si="16">(B68+C68+D68)*18%</f>
        <v>1164.1805999999999</v>
      </c>
      <c r="F68" s="87">
        <f t="shared" ref="F68:F94" si="17">(B68+C68+D68+E68)+(0.05*(B68+C68+D68+E68))</f>
        <v>8013.4431299999997</v>
      </c>
      <c r="H68" s="86">
        <v>46</v>
      </c>
      <c r="I68" s="86">
        <v>12729</v>
      </c>
      <c r="J68" s="87">
        <f t="shared" ref="J68:J94" si="18">I68*19%</f>
        <v>2418.5100000000002</v>
      </c>
      <c r="K68" s="87">
        <f t="shared" ref="K68:K94" si="19">I68*20%</f>
        <v>2545.8000000000002</v>
      </c>
      <c r="L68" s="87">
        <f t="shared" ref="L68:L94" si="20">(I68+J68+K68)*18%</f>
        <v>3184.7958000000003</v>
      </c>
      <c r="M68" s="87">
        <f t="shared" ref="M68:M92" si="21">(I68+J68+K68+L68)+(0.05*(I68+J68+K68+L68))</f>
        <v>21922.01109</v>
      </c>
      <c r="O68" s="86">
        <v>46</v>
      </c>
      <c r="P68" s="86">
        <v>10624</v>
      </c>
      <c r="Q68" s="87">
        <f t="shared" ref="Q68:Q94" si="22">P68*19%</f>
        <v>2018.56</v>
      </c>
      <c r="R68" s="87">
        <f t="shared" ref="R68:R94" si="23">P68*20%</f>
        <v>2124.8000000000002</v>
      </c>
      <c r="S68" s="87">
        <f t="shared" ref="S68:S94" si="24">(P68+Q68+R68)*18%</f>
        <v>2658.1248000000001</v>
      </c>
      <c r="T68" s="87">
        <f t="shared" ref="T68:T92" si="25">(P68+Q68+R68+S68)+(0.05*(P68+Q68+R68+S68))</f>
        <v>18296.759040000001</v>
      </c>
      <c r="U68" s="96"/>
      <c r="V68" s="86">
        <v>46</v>
      </c>
      <c r="W68" s="86">
        <v>3</v>
      </c>
      <c r="X68" s="98">
        <f t="shared" si="12"/>
        <v>198.5</v>
      </c>
      <c r="Y68" s="101"/>
      <c r="Z68" s="101"/>
      <c r="AA68" s="86">
        <v>66</v>
      </c>
      <c r="AB68" s="86">
        <v>6.5</v>
      </c>
      <c r="AC68" s="98">
        <f t="shared" si="13"/>
        <v>429</v>
      </c>
    </row>
    <row r="69" spans="1:29" x14ac:dyDescent="0.3">
      <c r="A69" s="86">
        <v>47</v>
      </c>
      <c r="B69" s="86">
        <v>4699</v>
      </c>
      <c r="C69" s="87">
        <f t="shared" si="14"/>
        <v>892.81000000000006</v>
      </c>
      <c r="D69" s="87">
        <f t="shared" si="15"/>
        <v>939.80000000000007</v>
      </c>
      <c r="E69" s="87">
        <f t="shared" si="16"/>
        <v>1175.6898000000001</v>
      </c>
      <c r="F69" s="87">
        <f t="shared" si="17"/>
        <v>8092.6647900000007</v>
      </c>
      <c r="H69" s="86">
        <v>47</v>
      </c>
      <c r="I69" s="86">
        <v>13006</v>
      </c>
      <c r="J69" s="87">
        <f t="shared" si="18"/>
        <v>2471.14</v>
      </c>
      <c r="K69" s="87">
        <f t="shared" si="19"/>
        <v>2601.2000000000003</v>
      </c>
      <c r="L69" s="87">
        <f t="shared" si="20"/>
        <v>3254.1012000000001</v>
      </c>
      <c r="M69" s="87">
        <f t="shared" si="21"/>
        <v>22399.063260000003</v>
      </c>
      <c r="O69" s="86">
        <v>47</v>
      </c>
      <c r="P69" s="86">
        <v>10850</v>
      </c>
      <c r="Q69" s="87">
        <f t="shared" si="22"/>
        <v>2061.5</v>
      </c>
      <c r="R69" s="87">
        <f t="shared" si="23"/>
        <v>2170</v>
      </c>
      <c r="S69" s="87">
        <f t="shared" si="24"/>
        <v>2714.67</v>
      </c>
      <c r="T69" s="87">
        <f t="shared" si="25"/>
        <v>18685.978499999997</v>
      </c>
      <c r="U69" s="96"/>
      <c r="V69" s="86">
        <v>47</v>
      </c>
      <c r="W69" s="86">
        <v>3</v>
      </c>
      <c r="X69" s="98">
        <f t="shared" ref="X69:X91" si="26">W69+X68</f>
        <v>201.5</v>
      </c>
      <c r="Y69" s="101"/>
      <c r="Z69" s="101"/>
      <c r="AA69" s="86">
        <v>67</v>
      </c>
      <c r="AB69" s="86">
        <v>6.5</v>
      </c>
      <c r="AC69" s="98">
        <f t="shared" ref="AC69:AC91" si="27">AB69+AC68</f>
        <v>435.5</v>
      </c>
    </row>
    <row r="70" spans="1:29" x14ac:dyDescent="0.3">
      <c r="A70" s="86">
        <v>48</v>
      </c>
      <c r="B70" s="86">
        <v>4744</v>
      </c>
      <c r="C70" s="87">
        <f t="shared" si="14"/>
        <v>901.36</v>
      </c>
      <c r="D70" s="87">
        <f t="shared" si="15"/>
        <v>948.80000000000007</v>
      </c>
      <c r="E70" s="87">
        <f t="shared" si="16"/>
        <v>1186.9487999999999</v>
      </c>
      <c r="F70" s="87">
        <f t="shared" si="17"/>
        <v>8170.1642400000001</v>
      </c>
      <c r="H70" s="86">
        <v>48</v>
      </c>
      <c r="I70" s="86">
        <v>13283</v>
      </c>
      <c r="J70" s="87">
        <f t="shared" si="18"/>
        <v>2523.77</v>
      </c>
      <c r="K70" s="87">
        <f t="shared" si="19"/>
        <v>2656.6000000000004</v>
      </c>
      <c r="L70" s="87">
        <f t="shared" si="20"/>
        <v>3323.4066000000003</v>
      </c>
      <c r="M70" s="87">
        <f t="shared" si="21"/>
        <v>22876.115430000005</v>
      </c>
      <c r="O70" s="86">
        <v>48</v>
      </c>
      <c r="P70" s="86">
        <v>11076</v>
      </c>
      <c r="Q70" s="87">
        <f t="shared" si="22"/>
        <v>2104.44</v>
      </c>
      <c r="R70" s="87">
        <f t="shared" si="23"/>
        <v>2215.2000000000003</v>
      </c>
      <c r="S70" s="87">
        <f t="shared" si="24"/>
        <v>2771.2152000000001</v>
      </c>
      <c r="T70" s="87">
        <f t="shared" si="25"/>
        <v>19075.197960000001</v>
      </c>
      <c r="U70" s="96"/>
      <c r="V70" s="86">
        <v>48</v>
      </c>
      <c r="W70" s="86">
        <v>3</v>
      </c>
      <c r="X70" s="98">
        <f t="shared" si="26"/>
        <v>204.5</v>
      </c>
      <c r="Y70" s="101"/>
      <c r="Z70" s="101"/>
      <c r="AA70" s="86">
        <v>68</v>
      </c>
      <c r="AB70" s="86">
        <v>6.5</v>
      </c>
      <c r="AC70" s="98">
        <f t="shared" si="27"/>
        <v>442</v>
      </c>
    </row>
    <row r="71" spans="1:29" x14ac:dyDescent="0.3">
      <c r="A71" s="86">
        <v>49</v>
      </c>
      <c r="B71" s="86">
        <v>4789</v>
      </c>
      <c r="C71" s="87">
        <f t="shared" si="14"/>
        <v>909.91</v>
      </c>
      <c r="D71" s="87">
        <f t="shared" si="15"/>
        <v>957.80000000000007</v>
      </c>
      <c r="E71" s="87">
        <f t="shared" si="16"/>
        <v>1198.2077999999999</v>
      </c>
      <c r="F71" s="87">
        <f t="shared" si="17"/>
        <v>8247.6636899999994</v>
      </c>
      <c r="H71" s="86">
        <v>49</v>
      </c>
      <c r="I71" s="86">
        <v>13560</v>
      </c>
      <c r="J71" s="87">
        <f t="shared" si="18"/>
        <v>2576.4</v>
      </c>
      <c r="K71" s="87">
        <f t="shared" si="19"/>
        <v>2712</v>
      </c>
      <c r="L71" s="87">
        <f t="shared" si="20"/>
        <v>3392.712</v>
      </c>
      <c r="M71" s="87">
        <f t="shared" si="21"/>
        <v>23353.167600000001</v>
      </c>
      <c r="O71" s="86">
        <v>49</v>
      </c>
      <c r="P71" s="86">
        <v>11303</v>
      </c>
      <c r="Q71" s="87">
        <f t="shared" si="22"/>
        <v>2147.5700000000002</v>
      </c>
      <c r="R71" s="87">
        <f t="shared" si="23"/>
        <v>2260.6</v>
      </c>
      <c r="S71" s="87">
        <f t="shared" si="24"/>
        <v>2828.0106000000001</v>
      </c>
      <c r="T71" s="87">
        <f t="shared" si="25"/>
        <v>19466.139629999998</v>
      </c>
      <c r="U71" s="96"/>
      <c r="V71" s="86">
        <v>49</v>
      </c>
      <c r="W71" s="86">
        <v>3</v>
      </c>
      <c r="X71" s="98">
        <f t="shared" si="26"/>
        <v>207.5</v>
      </c>
      <c r="Y71" s="101"/>
      <c r="Z71" s="101"/>
      <c r="AA71" s="86">
        <v>69</v>
      </c>
      <c r="AB71" s="86">
        <v>6.5</v>
      </c>
      <c r="AC71" s="98">
        <f t="shared" si="27"/>
        <v>448.5</v>
      </c>
    </row>
    <row r="72" spans="1:29" x14ac:dyDescent="0.3">
      <c r="A72" s="86">
        <v>50</v>
      </c>
      <c r="B72" s="86">
        <v>4835</v>
      </c>
      <c r="C72" s="87">
        <f t="shared" si="14"/>
        <v>918.65</v>
      </c>
      <c r="D72" s="87">
        <f t="shared" si="15"/>
        <v>967</v>
      </c>
      <c r="E72" s="87">
        <f t="shared" si="16"/>
        <v>1209.7169999999999</v>
      </c>
      <c r="F72" s="87">
        <f t="shared" si="17"/>
        <v>8326.8853499999987</v>
      </c>
      <c r="H72" s="86">
        <v>50</v>
      </c>
      <c r="I72" s="86">
        <v>13671</v>
      </c>
      <c r="J72" s="87">
        <f t="shared" si="18"/>
        <v>2597.4900000000002</v>
      </c>
      <c r="K72" s="87">
        <f t="shared" si="19"/>
        <v>2734.2000000000003</v>
      </c>
      <c r="L72" s="87">
        <f t="shared" si="20"/>
        <v>3420.4841999999994</v>
      </c>
      <c r="M72" s="87">
        <f t="shared" si="21"/>
        <v>23544.332909999997</v>
      </c>
      <c r="O72" s="86">
        <v>50</v>
      </c>
      <c r="P72" s="86">
        <v>11529</v>
      </c>
      <c r="Q72" s="87">
        <f t="shared" si="22"/>
        <v>2190.5100000000002</v>
      </c>
      <c r="R72" s="87">
        <f t="shared" si="23"/>
        <v>2305.8000000000002</v>
      </c>
      <c r="S72" s="87">
        <f t="shared" si="24"/>
        <v>2884.5558000000001</v>
      </c>
      <c r="T72" s="87">
        <f t="shared" si="25"/>
        <v>19855.359089999998</v>
      </c>
      <c r="U72" s="96"/>
      <c r="V72" s="86">
        <v>50</v>
      </c>
      <c r="W72" s="86">
        <v>3</v>
      </c>
      <c r="X72" s="98">
        <f t="shared" si="26"/>
        <v>210.5</v>
      </c>
      <c r="Y72" s="101"/>
      <c r="Z72" s="101"/>
      <c r="AA72" s="86">
        <v>70</v>
      </c>
      <c r="AB72" s="86">
        <v>6.5</v>
      </c>
      <c r="AC72" s="98">
        <f t="shared" si="27"/>
        <v>455</v>
      </c>
    </row>
    <row r="73" spans="1:29" x14ac:dyDescent="0.3">
      <c r="A73" s="86">
        <v>51</v>
      </c>
      <c r="B73" s="86">
        <v>4880</v>
      </c>
      <c r="C73" s="87">
        <f t="shared" si="14"/>
        <v>927.2</v>
      </c>
      <c r="D73" s="87">
        <f t="shared" si="15"/>
        <v>976</v>
      </c>
      <c r="E73" s="87">
        <f t="shared" si="16"/>
        <v>1220.9759999999999</v>
      </c>
      <c r="F73" s="87">
        <f t="shared" si="17"/>
        <v>8404.3847999999998</v>
      </c>
      <c r="H73" s="86">
        <v>51</v>
      </c>
      <c r="I73" s="86">
        <v>13944</v>
      </c>
      <c r="J73" s="87">
        <f t="shared" si="18"/>
        <v>2649.36</v>
      </c>
      <c r="K73" s="87">
        <f t="shared" si="19"/>
        <v>2788.8</v>
      </c>
      <c r="L73" s="87">
        <f t="shared" si="20"/>
        <v>3488.7887999999998</v>
      </c>
      <c r="M73" s="87">
        <f t="shared" si="21"/>
        <v>24014.496239999997</v>
      </c>
      <c r="O73" s="86">
        <v>51</v>
      </c>
      <c r="P73" s="86">
        <v>11755</v>
      </c>
      <c r="Q73" s="87">
        <f t="shared" si="22"/>
        <v>2233.4499999999998</v>
      </c>
      <c r="R73" s="87">
        <f t="shared" si="23"/>
        <v>2351</v>
      </c>
      <c r="S73" s="87">
        <f t="shared" si="24"/>
        <v>2941.1010000000001</v>
      </c>
      <c r="T73" s="87">
        <f t="shared" si="25"/>
        <v>20244.578549999998</v>
      </c>
      <c r="U73" s="96"/>
      <c r="V73" s="86">
        <v>51</v>
      </c>
      <c r="W73" s="86">
        <v>3</v>
      </c>
      <c r="X73" s="98">
        <f t="shared" si="26"/>
        <v>213.5</v>
      </c>
      <c r="Y73" s="101"/>
      <c r="Z73" s="101"/>
      <c r="AA73" s="86">
        <v>71</v>
      </c>
      <c r="AB73" s="86">
        <v>6.5</v>
      </c>
      <c r="AC73" s="98">
        <f t="shared" si="27"/>
        <v>461.5</v>
      </c>
    </row>
    <row r="74" spans="1:29" x14ac:dyDescent="0.3">
      <c r="A74" s="86">
        <v>52</v>
      </c>
      <c r="B74" s="86">
        <v>4925</v>
      </c>
      <c r="C74" s="87">
        <f t="shared" si="14"/>
        <v>935.75</v>
      </c>
      <c r="D74" s="87">
        <f t="shared" si="15"/>
        <v>985</v>
      </c>
      <c r="E74" s="87">
        <f t="shared" si="16"/>
        <v>1232.2349999999999</v>
      </c>
      <c r="F74" s="87">
        <f t="shared" si="17"/>
        <v>8481.8842499999992</v>
      </c>
      <c r="H74" s="86">
        <v>52</v>
      </c>
      <c r="I74" s="86">
        <v>14218</v>
      </c>
      <c r="J74" s="87">
        <f t="shared" si="18"/>
        <v>2701.42</v>
      </c>
      <c r="K74" s="87">
        <f t="shared" si="19"/>
        <v>2843.6000000000004</v>
      </c>
      <c r="L74" s="87">
        <f t="shared" si="20"/>
        <v>3557.3435999999992</v>
      </c>
      <c r="M74" s="87">
        <f t="shared" si="21"/>
        <v>24486.381779999996</v>
      </c>
      <c r="O74" s="86">
        <v>52</v>
      </c>
      <c r="P74" s="86">
        <v>11981</v>
      </c>
      <c r="Q74" s="87">
        <f t="shared" si="22"/>
        <v>2276.39</v>
      </c>
      <c r="R74" s="87">
        <f t="shared" si="23"/>
        <v>2396.2000000000003</v>
      </c>
      <c r="S74" s="87">
        <f t="shared" si="24"/>
        <v>2997.6462000000001</v>
      </c>
      <c r="T74" s="87">
        <f t="shared" si="25"/>
        <v>20633.798009999999</v>
      </c>
      <c r="U74" s="96"/>
      <c r="V74" s="86">
        <v>52</v>
      </c>
      <c r="W74" s="86">
        <v>3</v>
      </c>
      <c r="X74" s="98">
        <f t="shared" si="26"/>
        <v>216.5</v>
      </c>
      <c r="Y74" s="101"/>
      <c r="Z74" s="101"/>
      <c r="AA74" s="86">
        <v>72</v>
      </c>
      <c r="AB74" s="86">
        <v>6.5</v>
      </c>
      <c r="AC74" s="98">
        <f t="shared" si="27"/>
        <v>468</v>
      </c>
    </row>
    <row r="75" spans="1:29" x14ac:dyDescent="0.3">
      <c r="A75" s="86">
        <v>53</v>
      </c>
      <c r="B75" s="86">
        <v>4970</v>
      </c>
      <c r="C75" s="87">
        <f t="shared" si="14"/>
        <v>944.3</v>
      </c>
      <c r="D75" s="87">
        <f t="shared" si="15"/>
        <v>994</v>
      </c>
      <c r="E75" s="87">
        <f t="shared" si="16"/>
        <v>1243.4939999999999</v>
      </c>
      <c r="F75" s="87">
        <f t="shared" si="17"/>
        <v>8559.3837000000003</v>
      </c>
      <c r="H75" s="86">
        <v>53</v>
      </c>
      <c r="I75" s="86">
        <v>14491</v>
      </c>
      <c r="J75" s="87">
        <f t="shared" si="18"/>
        <v>2753.29</v>
      </c>
      <c r="K75" s="87">
        <f t="shared" si="19"/>
        <v>2898.2000000000003</v>
      </c>
      <c r="L75" s="87">
        <f t="shared" si="20"/>
        <v>3625.6482000000001</v>
      </c>
      <c r="M75" s="87">
        <f t="shared" si="21"/>
        <v>24956.545110000003</v>
      </c>
      <c r="O75" s="86">
        <v>53</v>
      </c>
      <c r="P75" s="86">
        <v>12208</v>
      </c>
      <c r="Q75" s="87">
        <f t="shared" si="22"/>
        <v>2319.52</v>
      </c>
      <c r="R75" s="87">
        <f t="shared" si="23"/>
        <v>2441.6</v>
      </c>
      <c r="S75" s="87">
        <f t="shared" si="24"/>
        <v>3054.4415999999997</v>
      </c>
      <c r="T75" s="87">
        <f t="shared" si="25"/>
        <v>21024.739679999999</v>
      </c>
      <c r="U75" s="96"/>
      <c r="V75" s="86">
        <v>53</v>
      </c>
      <c r="W75" s="86">
        <v>3</v>
      </c>
      <c r="X75" s="98">
        <f t="shared" si="26"/>
        <v>219.5</v>
      </c>
      <c r="Y75" s="101"/>
      <c r="Z75" s="101"/>
      <c r="AA75" s="86">
        <v>73</v>
      </c>
      <c r="AB75" s="86">
        <v>6.5</v>
      </c>
      <c r="AC75" s="98">
        <f t="shared" si="27"/>
        <v>474.5</v>
      </c>
    </row>
    <row r="76" spans="1:29" x14ac:dyDescent="0.3">
      <c r="A76" s="86">
        <v>54</v>
      </c>
      <c r="B76" s="86">
        <v>5016</v>
      </c>
      <c r="C76" s="87">
        <f t="shared" si="14"/>
        <v>953.04</v>
      </c>
      <c r="D76" s="87">
        <f t="shared" si="15"/>
        <v>1003.2</v>
      </c>
      <c r="E76" s="87">
        <f t="shared" si="16"/>
        <v>1255.0031999999999</v>
      </c>
      <c r="F76" s="87">
        <f t="shared" si="17"/>
        <v>8638.6053599999996</v>
      </c>
      <c r="H76" s="86">
        <v>54</v>
      </c>
      <c r="I76" s="86">
        <v>14765</v>
      </c>
      <c r="J76" s="87">
        <f t="shared" si="18"/>
        <v>2805.35</v>
      </c>
      <c r="K76" s="87">
        <f t="shared" si="19"/>
        <v>2953</v>
      </c>
      <c r="L76" s="87">
        <f t="shared" si="20"/>
        <v>3694.2029999999995</v>
      </c>
      <c r="M76" s="87">
        <f t="shared" si="21"/>
        <v>25428.430649999998</v>
      </c>
      <c r="O76" s="86">
        <v>54</v>
      </c>
      <c r="P76" s="86">
        <v>12434</v>
      </c>
      <c r="Q76" s="87">
        <f t="shared" si="22"/>
        <v>2362.46</v>
      </c>
      <c r="R76" s="87">
        <f t="shared" si="23"/>
        <v>2486.8000000000002</v>
      </c>
      <c r="S76" s="87">
        <f t="shared" si="24"/>
        <v>3110.9867999999997</v>
      </c>
      <c r="T76" s="87">
        <f t="shared" si="25"/>
        <v>21413.959139999995</v>
      </c>
      <c r="U76" s="96"/>
      <c r="V76" s="86">
        <v>54</v>
      </c>
      <c r="W76" s="86">
        <v>3</v>
      </c>
      <c r="X76" s="98">
        <f t="shared" si="26"/>
        <v>222.5</v>
      </c>
      <c r="Y76" s="101"/>
      <c r="Z76" s="101"/>
      <c r="AA76" s="86">
        <v>74</v>
      </c>
      <c r="AB76" s="86">
        <v>6.5</v>
      </c>
      <c r="AC76" s="98">
        <f t="shared" si="27"/>
        <v>481</v>
      </c>
    </row>
    <row r="77" spans="1:29" x14ac:dyDescent="0.3">
      <c r="A77" s="86">
        <v>55</v>
      </c>
      <c r="B77" s="86">
        <v>5061</v>
      </c>
      <c r="C77" s="87">
        <f t="shared" si="14"/>
        <v>961.59</v>
      </c>
      <c r="D77" s="87">
        <f t="shared" si="15"/>
        <v>1012.2</v>
      </c>
      <c r="E77" s="87">
        <f t="shared" si="16"/>
        <v>1266.2621999999999</v>
      </c>
      <c r="F77" s="87">
        <f t="shared" si="17"/>
        <v>8716.1048100000007</v>
      </c>
      <c r="H77" s="86">
        <v>55</v>
      </c>
      <c r="I77" s="86">
        <v>15038</v>
      </c>
      <c r="J77" s="87">
        <f t="shared" si="18"/>
        <v>2857.2200000000003</v>
      </c>
      <c r="K77" s="87">
        <f t="shared" si="19"/>
        <v>3007.6000000000004</v>
      </c>
      <c r="L77" s="87">
        <f t="shared" si="20"/>
        <v>3762.5075999999999</v>
      </c>
      <c r="M77" s="87">
        <f t="shared" si="21"/>
        <v>25898.593980000001</v>
      </c>
      <c r="O77" s="86">
        <v>55</v>
      </c>
      <c r="P77" s="86">
        <v>12660</v>
      </c>
      <c r="Q77" s="87">
        <f t="shared" si="22"/>
        <v>2405.4</v>
      </c>
      <c r="R77" s="87">
        <f t="shared" si="23"/>
        <v>2532</v>
      </c>
      <c r="S77" s="87">
        <f t="shared" si="24"/>
        <v>3167.5320000000002</v>
      </c>
      <c r="T77" s="87">
        <f t="shared" si="25"/>
        <v>21803.178599999999</v>
      </c>
      <c r="U77" s="96"/>
      <c r="V77" s="86">
        <v>55</v>
      </c>
      <c r="W77" s="86">
        <v>3</v>
      </c>
      <c r="X77" s="98">
        <f t="shared" si="26"/>
        <v>225.5</v>
      </c>
      <c r="Y77" s="101"/>
      <c r="Z77" s="101"/>
      <c r="AA77" s="86">
        <v>75</v>
      </c>
      <c r="AB77" s="86">
        <v>6.5</v>
      </c>
      <c r="AC77" s="98">
        <f t="shared" si="27"/>
        <v>487.5</v>
      </c>
    </row>
    <row r="78" spans="1:29" x14ac:dyDescent="0.3">
      <c r="A78" s="86">
        <v>56</v>
      </c>
      <c r="B78" s="86">
        <v>5118</v>
      </c>
      <c r="C78" s="87">
        <f t="shared" si="14"/>
        <v>972.42</v>
      </c>
      <c r="D78" s="87">
        <f t="shared" si="15"/>
        <v>1023.6</v>
      </c>
      <c r="E78" s="87">
        <f t="shared" si="16"/>
        <v>1280.5236</v>
      </c>
      <c r="F78" s="87">
        <f t="shared" si="17"/>
        <v>8814.2707800000007</v>
      </c>
      <c r="H78" s="86">
        <v>56</v>
      </c>
      <c r="I78" s="86">
        <v>15312</v>
      </c>
      <c r="J78" s="87">
        <f t="shared" si="18"/>
        <v>2909.28</v>
      </c>
      <c r="K78" s="87">
        <f t="shared" si="19"/>
        <v>3062.4</v>
      </c>
      <c r="L78" s="87">
        <f t="shared" si="20"/>
        <v>3831.0623999999998</v>
      </c>
      <c r="M78" s="87">
        <f t="shared" si="21"/>
        <v>26370.479520000001</v>
      </c>
      <c r="O78" s="86">
        <v>56</v>
      </c>
      <c r="P78" s="86">
        <v>12886</v>
      </c>
      <c r="Q78" s="87">
        <f t="shared" si="22"/>
        <v>2448.34</v>
      </c>
      <c r="R78" s="87">
        <f t="shared" si="23"/>
        <v>2577.2000000000003</v>
      </c>
      <c r="S78" s="87">
        <f t="shared" si="24"/>
        <v>3224.0772000000002</v>
      </c>
      <c r="T78" s="87">
        <f t="shared" si="25"/>
        <v>22192.39806</v>
      </c>
      <c r="U78" s="96"/>
      <c r="V78" s="86">
        <v>56</v>
      </c>
      <c r="W78" s="86">
        <v>3</v>
      </c>
      <c r="X78" s="98">
        <f t="shared" si="26"/>
        <v>228.5</v>
      </c>
      <c r="Y78" s="101"/>
      <c r="Z78" s="101"/>
      <c r="AA78" s="86">
        <v>76</v>
      </c>
      <c r="AB78" s="86">
        <v>6.5</v>
      </c>
      <c r="AC78" s="98">
        <f t="shared" si="27"/>
        <v>494</v>
      </c>
    </row>
    <row r="79" spans="1:29" x14ac:dyDescent="0.3">
      <c r="A79" s="86">
        <v>57</v>
      </c>
      <c r="B79" s="86">
        <v>5176</v>
      </c>
      <c r="C79" s="87">
        <f t="shared" si="14"/>
        <v>983.44</v>
      </c>
      <c r="D79" s="87">
        <f t="shared" si="15"/>
        <v>1035.2</v>
      </c>
      <c r="E79" s="87">
        <f t="shared" si="16"/>
        <v>1295.0352</v>
      </c>
      <c r="F79" s="87">
        <f t="shared" si="17"/>
        <v>8914.1589599999988</v>
      </c>
      <c r="H79" s="86">
        <v>57</v>
      </c>
      <c r="I79" s="86">
        <v>15585</v>
      </c>
      <c r="J79" s="87">
        <f t="shared" si="18"/>
        <v>2961.15</v>
      </c>
      <c r="K79" s="87">
        <f t="shared" si="19"/>
        <v>3117</v>
      </c>
      <c r="L79" s="87">
        <f t="shared" si="20"/>
        <v>3899.3670000000002</v>
      </c>
      <c r="M79" s="87">
        <f t="shared" si="21"/>
        <v>26840.64285</v>
      </c>
      <c r="O79" s="86">
        <v>57</v>
      </c>
      <c r="P79" s="86">
        <v>13113</v>
      </c>
      <c r="Q79" s="87">
        <f t="shared" si="22"/>
        <v>2491.4700000000003</v>
      </c>
      <c r="R79" s="87">
        <f t="shared" si="23"/>
        <v>2622.6000000000004</v>
      </c>
      <c r="S79" s="87">
        <f t="shared" si="24"/>
        <v>3280.8725999999997</v>
      </c>
      <c r="T79" s="87">
        <f t="shared" si="25"/>
        <v>22583.33973</v>
      </c>
      <c r="U79" s="96"/>
      <c r="V79" s="86">
        <v>57</v>
      </c>
      <c r="W79" s="86">
        <v>3</v>
      </c>
      <c r="X79" s="98">
        <f t="shared" si="26"/>
        <v>231.5</v>
      </c>
      <c r="Y79" s="101"/>
      <c r="Z79" s="101"/>
      <c r="AA79" s="86">
        <v>77</v>
      </c>
      <c r="AB79" s="86">
        <v>6.5</v>
      </c>
      <c r="AC79" s="98">
        <f t="shared" si="27"/>
        <v>500.5</v>
      </c>
    </row>
    <row r="80" spans="1:29" x14ac:dyDescent="0.3">
      <c r="A80" s="86">
        <v>58</v>
      </c>
      <c r="B80" s="86">
        <v>5233</v>
      </c>
      <c r="C80" s="87">
        <f t="shared" si="14"/>
        <v>994.27</v>
      </c>
      <c r="D80" s="87">
        <f t="shared" si="15"/>
        <v>1046.6000000000001</v>
      </c>
      <c r="E80" s="87">
        <f t="shared" si="16"/>
        <v>1309.2966000000001</v>
      </c>
      <c r="F80" s="87">
        <f t="shared" si="17"/>
        <v>9012.3249300000007</v>
      </c>
      <c r="H80" s="86">
        <v>58</v>
      </c>
      <c r="I80" s="86">
        <v>15858</v>
      </c>
      <c r="J80" s="87">
        <f t="shared" si="18"/>
        <v>3013.02</v>
      </c>
      <c r="K80" s="87">
        <f t="shared" si="19"/>
        <v>3171.6000000000004</v>
      </c>
      <c r="L80" s="87">
        <f t="shared" si="20"/>
        <v>3967.6716000000001</v>
      </c>
      <c r="M80" s="87">
        <f t="shared" si="21"/>
        <v>27310.806180000003</v>
      </c>
      <c r="O80" s="86">
        <v>58</v>
      </c>
      <c r="P80" s="86">
        <v>13339</v>
      </c>
      <c r="Q80" s="87">
        <f t="shared" si="22"/>
        <v>2534.41</v>
      </c>
      <c r="R80" s="87">
        <f t="shared" si="23"/>
        <v>2667.8</v>
      </c>
      <c r="S80" s="87">
        <f t="shared" si="24"/>
        <v>3337.4177999999997</v>
      </c>
      <c r="T80" s="87">
        <f t="shared" si="25"/>
        <v>22972.55919</v>
      </c>
      <c r="U80" s="96"/>
      <c r="V80" s="86">
        <v>58</v>
      </c>
      <c r="W80" s="86">
        <v>3</v>
      </c>
      <c r="X80" s="98">
        <f t="shared" si="26"/>
        <v>234.5</v>
      </c>
      <c r="Y80" s="101"/>
      <c r="Z80" s="101"/>
      <c r="AA80" s="86">
        <v>78</v>
      </c>
      <c r="AB80" s="86">
        <v>6.5</v>
      </c>
      <c r="AC80" s="98">
        <f t="shared" si="27"/>
        <v>507</v>
      </c>
    </row>
    <row r="81" spans="1:29" x14ac:dyDescent="0.3">
      <c r="A81" s="86">
        <v>59</v>
      </c>
      <c r="B81" s="86">
        <v>5291</v>
      </c>
      <c r="C81" s="87">
        <f t="shared" si="14"/>
        <v>1005.29</v>
      </c>
      <c r="D81" s="87">
        <f t="shared" si="15"/>
        <v>1058.2</v>
      </c>
      <c r="E81" s="87">
        <f t="shared" si="16"/>
        <v>1323.8081999999999</v>
      </c>
      <c r="F81" s="87">
        <f t="shared" si="17"/>
        <v>9112.2131099999988</v>
      </c>
      <c r="H81" s="86">
        <v>59</v>
      </c>
      <c r="I81" s="86">
        <v>16132</v>
      </c>
      <c r="J81" s="87">
        <f t="shared" si="18"/>
        <v>3065.08</v>
      </c>
      <c r="K81" s="87">
        <f t="shared" si="19"/>
        <v>3226.4</v>
      </c>
      <c r="L81" s="87">
        <f t="shared" si="20"/>
        <v>4036.2264000000005</v>
      </c>
      <c r="M81" s="87">
        <f t="shared" si="21"/>
        <v>27782.691720000003</v>
      </c>
      <c r="O81" s="86">
        <v>59</v>
      </c>
      <c r="P81" s="86">
        <v>13565</v>
      </c>
      <c r="Q81" s="87">
        <f t="shared" si="22"/>
        <v>2577.35</v>
      </c>
      <c r="R81" s="87">
        <f t="shared" si="23"/>
        <v>2713</v>
      </c>
      <c r="S81" s="87">
        <f t="shared" si="24"/>
        <v>3393.9629999999997</v>
      </c>
      <c r="T81" s="87">
        <f t="shared" si="25"/>
        <v>23361.778649999997</v>
      </c>
      <c r="U81" s="96"/>
      <c r="V81" s="86">
        <v>59</v>
      </c>
      <c r="W81" s="86">
        <v>3</v>
      </c>
      <c r="X81" s="98">
        <f t="shared" si="26"/>
        <v>237.5</v>
      </c>
      <c r="Y81" s="101"/>
      <c r="Z81" s="101"/>
      <c r="AA81" s="86">
        <v>79</v>
      </c>
      <c r="AB81" s="86">
        <v>6.5</v>
      </c>
      <c r="AC81" s="98">
        <f t="shared" si="27"/>
        <v>513.5</v>
      </c>
    </row>
    <row r="82" spans="1:29" x14ac:dyDescent="0.3">
      <c r="A82" s="86">
        <v>60</v>
      </c>
      <c r="B82" s="86">
        <v>5348</v>
      </c>
      <c r="C82" s="87">
        <f t="shared" si="14"/>
        <v>1016.12</v>
      </c>
      <c r="D82" s="87">
        <f t="shared" si="15"/>
        <v>1069.6000000000001</v>
      </c>
      <c r="E82" s="87">
        <f t="shared" si="16"/>
        <v>1338.0696</v>
      </c>
      <c r="F82" s="87">
        <f t="shared" si="17"/>
        <v>9210.3790800000006</v>
      </c>
      <c r="H82" s="86">
        <v>60</v>
      </c>
      <c r="I82" s="86">
        <v>16405</v>
      </c>
      <c r="J82" s="87">
        <f t="shared" si="18"/>
        <v>3116.95</v>
      </c>
      <c r="K82" s="87">
        <f t="shared" si="19"/>
        <v>3281</v>
      </c>
      <c r="L82" s="87">
        <f t="shared" si="20"/>
        <v>4104.5309999999999</v>
      </c>
      <c r="M82" s="87">
        <f t="shared" si="21"/>
        <v>28252.855049999998</v>
      </c>
      <c r="O82" s="86">
        <v>60</v>
      </c>
      <c r="P82" s="86">
        <v>13792</v>
      </c>
      <c r="Q82" s="87">
        <f t="shared" si="22"/>
        <v>2620.48</v>
      </c>
      <c r="R82" s="87">
        <f t="shared" si="23"/>
        <v>2758.4</v>
      </c>
      <c r="S82" s="87">
        <f t="shared" si="24"/>
        <v>3450.7584000000002</v>
      </c>
      <c r="T82" s="87">
        <f t="shared" si="25"/>
        <v>23752.72032</v>
      </c>
      <c r="U82" s="96"/>
      <c r="V82" s="86">
        <v>60</v>
      </c>
      <c r="W82" s="86">
        <v>3</v>
      </c>
      <c r="X82" s="98">
        <f t="shared" si="26"/>
        <v>240.5</v>
      </c>
      <c r="Y82" s="101"/>
      <c r="Z82" s="101"/>
      <c r="AA82" s="86">
        <v>80</v>
      </c>
      <c r="AB82" s="86">
        <v>6.5</v>
      </c>
      <c r="AC82" s="98">
        <f t="shared" si="27"/>
        <v>520</v>
      </c>
    </row>
    <row r="83" spans="1:29" x14ac:dyDescent="0.3">
      <c r="A83" s="86">
        <v>61</v>
      </c>
      <c r="B83" s="86">
        <v>5406</v>
      </c>
      <c r="C83" s="87">
        <f t="shared" si="14"/>
        <v>1027.1400000000001</v>
      </c>
      <c r="D83" s="87">
        <f t="shared" si="15"/>
        <v>1081.2</v>
      </c>
      <c r="E83" s="87">
        <f t="shared" si="16"/>
        <v>1352.5812000000001</v>
      </c>
      <c r="F83" s="87">
        <f t="shared" si="17"/>
        <v>9310.2672600000005</v>
      </c>
      <c r="H83" s="86">
        <v>61</v>
      </c>
      <c r="I83" s="86">
        <v>16679</v>
      </c>
      <c r="J83" s="87">
        <f t="shared" si="18"/>
        <v>3169.01</v>
      </c>
      <c r="K83" s="87">
        <f t="shared" si="19"/>
        <v>3335.8</v>
      </c>
      <c r="L83" s="87">
        <f t="shared" si="20"/>
        <v>4173.0857999999998</v>
      </c>
      <c r="M83" s="87">
        <f t="shared" si="21"/>
        <v>28724.740590000001</v>
      </c>
      <c r="O83" s="86">
        <v>61</v>
      </c>
      <c r="P83" s="86">
        <v>14018</v>
      </c>
      <c r="Q83" s="87">
        <f t="shared" si="22"/>
        <v>2663.42</v>
      </c>
      <c r="R83" s="87">
        <f t="shared" si="23"/>
        <v>2803.6000000000004</v>
      </c>
      <c r="S83" s="87">
        <f t="shared" si="24"/>
        <v>3507.3035999999993</v>
      </c>
      <c r="T83" s="87">
        <f t="shared" si="25"/>
        <v>24141.939779999997</v>
      </c>
      <c r="U83" s="96"/>
      <c r="V83" s="86">
        <v>61</v>
      </c>
      <c r="W83" s="86">
        <v>3</v>
      </c>
      <c r="X83" s="98">
        <f t="shared" si="26"/>
        <v>243.5</v>
      </c>
      <c r="Y83" s="101"/>
      <c r="Z83" s="101"/>
      <c r="AA83" s="86">
        <v>81</v>
      </c>
      <c r="AB83" s="86">
        <v>6.5</v>
      </c>
      <c r="AC83" s="98">
        <f t="shared" si="27"/>
        <v>526.5</v>
      </c>
    </row>
    <row r="84" spans="1:29" x14ac:dyDescent="0.3">
      <c r="A84" s="86">
        <v>62</v>
      </c>
      <c r="B84" s="86">
        <v>5463</v>
      </c>
      <c r="C84" s="87">
        <f t="shared" si="14"/>
        <v>1037.97</v>
      </c>
      <c r="D84" s="87">
        <f t="shared" si="15"/>
        <v>1092.6000000000001</v>
      </c>
      <c r="E84" s="87">
        <f t="shared" si="16"/>
        <v>1366.8425999999999</v>
      </c>
      <c r="F84" s="87">
        <f t="shared" si="17"/>
        <v>9408.4332299999987</v>
      </c>
      <c r="H84" s="86">
        <v>62</v>
      </c>
      <c r="I84" s="86">
        <v>16952</v>
      </c>
      <c r="J84" s="87">
        <f t="shared" si="18"/>
        <v>3220.88</v>
      </c>
      <c r="K84" s="87">
        <f t="shared" si="19"/>
        <v>3390.4</v>
      </c>
      <c r="L84" s="87">
        <f t="shared" si="20"/>
        <v>4241.3904000000002</v>
      </c>
      <c r="M84" s="87">
        <f t="shared" si="21"/>
        <v>29194.903920000004</v>
      </c>
      <c r="O84" s="86">
        <v>62</v>
      </c>
      <c r="P84" s="86">
        <v>14244</v>
      </c>
      <c r="Q84" s="87">
        <f t="shared" si="22"/>
        <v>2706.36</v>
      </c>
      <c r="R84" s="87">
        <f t="shared" si="23"/>
        <v>2848.8</v>
      </c>
      <c r="S84" s="87">
        <f t="shared" si="24"/>
        <v>3563.8487999999998</v>
      </c>
      <c r="T84" s="87">
        <f t="shared" si="25"/>
        <v>24531.159240000001</v>
      </c>
      <c r="U84" s="96"/>
      <c r="V84" s="86">
        <v>62</v>
      </c>
      <c r="W84" s="86">
        <v>3</v>
      </c>
      <c r="X84" s="98">
        <f t="shared" si="26"/>
        <v>246.5</v>
      </c>
      <c r="Y84" s="101"/>
      <c r="Z84" s="101"/>
      <c r="AA84" s="86">
        <v>82</v>
      </c>
      <c r="AB84" s="86">
        <v>6.5</v>
      </c>
      <c r="AC84" s="98">
        <f t="shared" si="27"/>
        <v>533</v>
      </c>
    </row>
    <row r="85" spans="1:29" x14ac:dyDescent="0.3">
      <c r="A85" s="86">
        <v>63</v>
      </c>
      <c r="B85" s="86">
        <v>5520</v>
      </c>
      <c r="C85" s="87">
        <f t="shared" si="14"/>
        <v>1048.8</v>
      </c>
      <c r="D85" s="87">
        <f t="shared" si="15"/>
        <v>1104</v>
      </c>
      <c r="E85" s="87">
        <f t="shared" si="16"/>
        <v>1381.104</v>
      </c>
      <c r="F85" s="87">
        <f t="shared" si="17"/>
        <v>9506.5992000000006</v>
      </c>
      <c r="H85" s="86">
        <v>63</v>
      </c>
      <c r="I85" s="86">
        <v>17225</v>
      </c>
      <c r="J85" s="87">
        <f t="shared" si="18"/>
        <v>3272.75</v>
      </c>
      <c r="K85" s="87">
        <f t="shared" si="19"/>
        <v>3445</v>
      </c>
      <c r="L85" s="87">
        <f t="shared" si="20"/>
        <v>4309.6949999999997</v>
      </c>
      <c r="M85" s="87">
        <f t="shared" si="21"/>
        <v>29665.06725</v>
      </c>
      <c r="O85" s="86">
        <v>63</v>
      </c>
      <c r="P85" s="86">
        <v>14470</v>
      </c>
      <c r="Q85" s="87">
        <f t="shared" si="22"/>
        <v>2749.3</v>
      </c>
      <c r="R85" s="87">
        <f t="shared" si="23"/>
        <v>2894</v>
      </c>
      <c r="S85" s="87">
        <f t="shared" si="24"/>
        <v>3620.3939999999998</v>
      </c>
      <c r="T85" s="87">
        <f t="shared" si="25"/>
        <v>24920.378700000001</v>
      </c>
      <c r="U85" s="96"/>
      <c r="V85" s="86">
        <v>63</v>
      </c>
      <c r="W85" s="86">
        <v>3</v>
      </c>
      <c r="X85" s="98">
        <f t="shared" si="26"/>
        <v>249.5</v>
      </c>
      <c r="Y85" s="101"/>
      <c r="Z85" s="101"/>
      <c r="AA85" s="86">
        <v>83</v>
      </c>
      <c r="AB85" s="86">
        <v>6.5</v>
      </c>
      <c r="AC85" s="98">
        <f t="shared" si="27"/>
        <v>539.5</v>
      </c>
    </row>
    <row r="86" spans="1:29" x14ac:dyDescent="0.3">
      <c r="A86" s="86">
        <v>64</v>
      </c>
      <c r="B86" s="86">
        <v>5578</v>
      </c>
      <c r="C86" s="87">
        <f t="shared" si="14"/>
        <v>1059.82</v>
      </c>
      <c r="D86" s="87">
        <f t="shared" si="15"/>
        <v>1115.6000000000001</v>
      </c>
      <c r="E86" s="87">
        <f t="shared" si="16"/>
        <v>1395.6155999999999</v>
      </c>
      <c r="F86" s="87">
        <f t="shared" si="17"/>
        <v>9606.4873799999987</v>
      </c>
      <c r="H86" s="86">
        <v>64</v>
      </c>
      <c r="I86" s="86">
        <v>17499</v>
      </c>
      <c r="J86" s="87">
        <f t="shared" si="18"/>
        <v>3324.81</v>
      </c>
      <c r="K86" s="87">
        <f t="shared" si="19"/>
        <v>3499.8</v>
      </c>
      <c r="L86" s="87">
        <f t="shared" si="20"/>
        <v>4378.2497999999996</v>
      </c>
      <c r="M86" s="87">
        <f t="shared" si="21"/>
        <v>30136.952789999999</v>
      </c>
      <c r="O86" s="86">
        <v>64</v>
      </c>
      <c r="P86" s="86">
        <v>14697</v>
      </c>
      <c r="Q86" s="87">
        <f t="shared" si="22"/>
        <v>2792.43</v>
      </c>
      <c r="R86" s="87">
        <f t="shared" si="23"/>
        <v>2939.4</v>
      </c>
      <c r="S86" s="87">
        <f t="shared" si="24"/>
        <v>3677.1894000000002</v>
      </c>
      <c r="T86" s="87">
        <f t="shared" si="25"/>
        <v>25311.320370000001</v>
      </c>
      <c r="U86" s="96"/>
      <c r="V86" s="86">
        <v>64</v>
      </c>
      <c r="W86" s="86">
        <v>3</v>
      </c>
      <c r="X86" s="98">
        <f t="shared" si="26"/>
        <v>252.5</v>
      </c>
      <c r="Y86" s="101"/>
      <c r="Z86" s="101"/>
      <c r="AA86" s="86">
        <v>84</v>
      </c>
      <c r="AB86" s="86">
        <v>6.5</v>
      </c>
      <c r="AC86" s="98">
        <f t="shared" si="27"/>
        <v>546</v>
      </c>
    </row>
    <row r="87" spans="1:29" x14ac:dyDescent="0.3">
      <c r="A87" s="86">
        <v>65</v>
      </c>
      <c r="B87" s="86">
        <v>5635</v>
      </c>
      <c r="C87" s="87">
        <f t="shared" si="14"/>
        <v>1070.6500000000001</v>
      </c>
      <c r="D87" s="87">
        <f t="shared" si="15"/>
        <v>1127</v>
      </c>
      <c r="E87" s="87">
        <f t="shared" si="16"/>
        <v>1409.877</v>
      </c>
      <c r="F87" s="87">
        <f t="shared" si="17"/>
        <v>9704.6533500000005</v>
      </c>
      <c r="H87" s="86">
        <v>65</v>
      </c>
      <c r="I87" s="86">
        <v>17772</v>
      </c>
      <c r="J87" s="87">
        <f t="shared" si="18"/>
        <v>3376.68</v>
      </c>
      <c r="K87" s="87">
        <f t="shared" si="19"/>
        <v>3554.4</v>
      </c>
      <c r="L87" s="87">
        <f t="shared" si="20"/>
        <v>4446.5544</v>
      </c>
      <c r="M87" s="87">
        <f t="shared" si="21"/>
        <v>30607.116120000002</v>
      </c>
      <c r="O87" s="86">
        <v>65</v>
      </c>
      <c r="P87" s="86">
        <v>14923</v>
      </c>
      <c r="Q87" s="87">
        <f t="shared" si="22"/>
        <v>2835.37</v>
      </c>
      <c r="R87" s="87">
        <f t="shared" si="23"/>
        <v>2984.6000000000004</v>
      </c>
      <c r="S87" s="87">
        <f t="shared" si="24"/>
        <v>3733.7346000000002</v>
      </c>
      <c r="T87" s="87">
        <f t="shared" si="25"/>
        <v>25700.539830000002</v>
      </c>
      <c r="U87" s="96"/>
      <c r="V87" s="86">
        <v>65</v>
      </c>
      <c r="W87" s="86">
        <v>3</v>
      </c>
      <c r="X87" s="98">
        <f t="shared" si="26"/>
        <v>255.5</v>
      </c>
      <c r="Y87" s="101"/>
      <c r="Z87" s="101"/>
      <c r="AA87" s="86">
        <v>85</v>
      </c>
      <c r="AB87" s="86">
        <v>6.5</v>
      </c>
      <c r="AC87" s="98">
        <f t="shared" si="27"/>
        <v>552.5</v>
      </c>
    </row>
    <row r="88" spans="1:29" x14ac:dyDescent="0.3">
      <c r="A88" s="86">
        <v>66</v>
      </c>
      <c r="B88" s="86">
        <v>5693</v>
      </c>
      <c r="C88" s="87">
        <f t="shared" si="14"/>
        <v>1081.67</v>
      </c>
      <c r="D88" s="87">
        <f t="shared" si="15"/>
        <v>1138.6000000000001</v>
      </c>
      <c r="E88" s="87">
        <f t="shared" si="16"/>
        <v>1424.3886</v>
      </c>
      <c r="F88" s="87">
        <f t="shared" si="17"/>
        <v>9804.5415300000004</v>
      </c>
      <c r="H88" s="86">
        <v>66</v>
      </c>
      <c r="I88" s="86">
        <v>18046</v>
      </c>
      <c r="J88" s="87">
        <f t="shared" si="18"/>
        <v>3428.7400000000002</v>
      </c>
      <c r="K88" s="87">
        <f t="shared" si="19"/>
        <v>3609.2000000000003</v>
      </c>
      <c r="L88" s="87">
        <f t="shared" si="20"/>
        <v>4515.1091999999999</v>
      </c>
      <c r="M88" s="87">
        <f t="shared" si="21"/>
        <v>31079.001660000002</v>
      </c>
      <c r="O88" s="86">
        <v>66</v>
      </c>
      <c r="P88" s="86">
        <v>15149</v>
      </c>
      <c r="Q88" s="87">
        <f t="shared" si="22"/>
        <v>2878.31</v>
      </c>
      <c r="R88" s="87">
        <f t="shared" si="23"/>
        <v>3029.8</v>
      </c>
      <c r="S88" s="87">
        <f t="shared" si="24"/>
        <v>3790.2797999999998</v>
      </c>
      <c r="T88" s="87">
        <f t="shared" si="25"/>
        <v>26089.759290000002</v>
      </c>
      <c r="U88" s="96"/>
      <c r="V88" s="86">
        <v>66</v>
      </c>
      <c r="W88" s="86">
        <v>3</v>
      </c>
      <c r="X88" s="98">
        <f t="shared" si="26"/>
        <v>258.5</v>
      </c>
      <c r="Y88" s="101"/>
      <c r="Z88" s="101"/>
      <c r="AA88" s="86">
        <v>86</v>
      </c>
      <c r="AB88" s="86">
        <v>6.5</v>
      </c>
      <c r="AC88" s="98">
        <f t="shared" si="27"/>
        <v>559</v>
      </c>
    </row>
    <row r="89" spans="1:29" x14ac:dyDescent="0.3">
      <c r="A89" s="86">
        <v>67</v>
      </c>
      <c r="B89" s="86">
        <v>5750</v>
      </c>
      <c r="C89" s="87">
        <f t="shared" si="14"/>
        <v>1092.5</v>
      </c>
      <c r="D89" s="87">
        <f t="shared" si="15"/>
        <v>1150</v>
      </c>
      <c r="E89" s="87">
        <f t="shared" si="16"/>
        <v>1438.6499999999999</v>
      </c>
      <c r="F89" s="87">
        <f t="shared" si="17"/>
        <v>9902.7075000000004</v>
      </c>
      <c r="H89" s="86">
        <v>67</v>
      </c>
      <c r="I89" s="86">
        <v>18319</v>
      </c>
      <c r="J89" s="87">
        <f t="shared" si="18"/>
        <v>3480.61</v>
      </c>
      <c r="K89" s="87">
        <f t="shared" si="19"/>
        <v>3663.8</v>
      </c>
      <c r="L89" s="87">
        <f t="shared" si="20"/>
        <v>4583.4137999999994</v>
      </c>
      <c r="M89" s="87">
        <f t="shared" si="21"/>
        <v>31549.164989999997</v>
      </c>
      <c r="O89" s="86">
        <v>67</v>
      </c>
      <c r="P89" s="86">
        <v>15375</v>
      </c>
      <c r="Q89" s="87">
        <f t="shared" si="22"/>
        <v>2921.25</v>
      </c>
      <c r="R89" s="87">
        <f t="shared" si="23"/>
        <v>3075</v>
      </c>
      <c r="S89" s="87">
        <f t="shared" si="24"/>
        <v>3846.8249999999998</v>
      </c>
      <c r="T89" s="87">
        <f t="shared" si="25"/>
        <v>26478.978750000002</v>
      </c>
      <c r="U89" s="96"/>
      <c r="V89" s="86">
        <v>67</v>
      </c>
      <c r="W89" s="86">
        <v>3</v>
      </c>
      <c r="X89" s="98">
        <f t="shared" si="26"/>
        <v>261.5</v>
      </c>
      <c r="Y89" s="101"/>
      <c r="Z89" s="101"/>
      <c r="AA89" s="86">
        <v>87</v>
      </c>
      <c r="AB89" s="86">
        <v>6.5</v>
      </c>
      <c r="AC89" s="98">
        <f t="shared" si="27"/>
        <v>565.5</v>
      </c>
    </row>
    <row r="90" spans="1:29" x14ac:dyDescent="0.3">
      <c r="A90" s="86">
        <v>68</v>
      </c>
      <c r="B90" s="86">
        <v>5807</v>
      </c>
      <c r="C90" s="87">
        <f t="shared" si="14"/>
        <v>1103.33</v>
      </c>
      <c r="D90" s="87">
        <f t="shared" si="15"/>
        <v>1161.4000000000001</v>
      </c>
      <c r="E90" s="87">
        <f t="shared" si="16"/>
        <v>1452.9114</v>
      </c>
      <c r="F90" s="87">
        <f t="shared" si="17"/>
        <v>10000.87347</v>
      </c>
      <c r="H90" s="86">
        <v>68</v>
      </c>
      <c r="I90" s="86">
        <v>18593</v>
      </c>
      <c r="J90" s="87">
        <f t="shared" si="18"/>
        <v>3532.67</v>
      </c>
      <c r="K90" s="87">
        <f t="shared" si="19"/>
        <v>3718.6000000000004</v>
      </c>
      <c r="L90" s="87">
        <f t="shared" si="20"/>
        <v>4651.9685999999992</v>
      </c>
      <c r="M90" s="87">
        <f t="shared" si="21"/>
        <v>32021.050529999997</v>
      </c>
      <c r="O90" s="86">
        <v>68</v>
      </c>
      <c r="P90" s="86">
        <v>15602</v>
      </c>
      <c r="Q90" s="87">
        <f t="shared" si="22"/>
        <v>2964.38</v>
      </c>
      <c r="R90" s="87">
        <f t="shared" si="23"/>
        <v>3120.4</v>
      </c>
      <c r="S90" s="87">
        <f t="shared" si="24"/>
        <v>3903.6204000000002</v>
      </c>
      <c r="T90" s="87">
        <f t="shared" si="25"/>
        <v>26869.920420000002</v>
      </c>
      <c r="U90" s="96"/>
      <c r="V90" s="86">
        <v>68</v>
      </c>
      <c r="W90" s="86">
        <v>3</v>
      </c>
      <c r="X90" s="98">
        <f t="shared" si="26"/>
        <v>264.5</v>
      </c>
      <c r="Y90" s="101"/>
      <c r="Z90" s="101"/>
      <c r="AA90" s="86">
        <v>88</v>
      </c>
      <c r="AB90" s="86">
        <v>6.5</v>
      </c>
      <c r="AC90" s="98">
        <f t="shared" si="27"/>
        <v>572</v>
      </c>
    </row>
    <row r="91" spans="1:29" x14ac:dyDescent="0.3">
      <c r="A91" s="86">
        <v>69</v>
      </c>
      <c r="B91" s="86">
        <v>5865</v>
      </c>
      <c r="C91" s="87">
        <f t="shared" si="14"/>
        <v>1114.3499999999999</v>
      </c>
      <c r="D91" s="87">
        <f t="shared" si="15"/>
        <v>1173</v>
      </c>
      <c r="E91" s="87">
        <f t="shared" si="16"/>
        <v>1467.423</v>
      </c>
      <c r="F91" s="87">
        <f t="shared" si="17"/>
        <v>10100.76165</v>
      </c>
      <c r="H91" s="86">
        <v>69</v>
      </c>
      <c r="I91" s="86">
        <v>18866</v>
      </c>
      <c r="J91" s="87">
        <f t="shared" si="18"/>
        <v>3584.54</v>
      </c>
      <c r="K91" s="87">
        <f t="shared" si="19"/>
        <v>3773.2000000000003</v>
      </c>
      <c r="L91" s="87">
        <f t="shared" si="20"/>
        <v>4720.2732000000005</v>
      </c>
      <c r="M91" s="87">
        <f t="shared" si="21"/>
        <v>32491.21386</v>
      </c>
      <c r="O91" s="86">
        <v>69</v>
      </c>
      <c r="P91" s="86">
        <v>15828</v>
      </c>
      <c r="Q91" s="87">
        <f t="shared" si="22"/>
        <v>3007.32</v>
      </c>
      <c r="R91" s="87">
        <f t="shared" si="23"/>
        <v>3165.6000000000004</v>
      </c>
      <c r="S91" s="87">
        <f t="shared" si="24"/>
        <v>3960.1655999999994</v>
      </c>
      <c r="T91" s="87">
        <f t="shared" si="25"/>
        <v>27259.139879999999</v>
      </c>
      <c r="U91" s="96"/>
      <c r="V91" s="86">
        <v>69</v>
      </c>
      <c r="W91" s="86">
        <v>3</v>
      </c>
      <c r="X91" s="98">
        <f t="shared" si="26"/>
        <v>267.5</v>
      </c>
      <c r="Y91" s="101"/>
      <c r="Z91" s="101"/>
      <c r="AA91" s="86">
        <v>89</v>
      </c>
      <c r="AB91" s="86">
        <v>6.5</v>
      </c>
      <c r="AC91" s="98">
        <f t="shared" si="27"/>
        <v>578.5</v>
      </c>
    </row>
    <row r="92" spans="1:29" x14ac:dyDescent="0.3">
      <c r="A92" s="86" t="s">
        <v>205</v>
      </c>
      <c r="B92" s="86">
        <v>116</v>
      </c>
      <c r="C92" s="87">
        <f t="shared" si="14"/>
        <v>22.04</v>
      </c>
      <c r="D92" s="87">
        <f t="shared" si="15"/>
        <v>23.200000000000003</v>
      </c>
      <c r="E92" s="87">
        <f t="shared" si="16"/>
        <v>29.023199999999999</v>
      </c>
      <c r="F92" s="87">
        <f t="shared" si="17"/>
        <v>199.77636000000001</v>
      </c>
      <c r="H92" s="86" t="s">
        <v>208</v>
      </c>
      <c r="I92" s="86">
        <v>273</v>
      </c>
      <c r="J92" s="87">
        <f t="shared" si="18"/>
        <v>51.87</v>
      </c>
      <c r="K92" s="87">
        <f t="shared" si="19"/>
        <v>54.6</v>
      </c>
      <c r="L92" s="87">
        <f t="shared" si="20"/>
        <v>68.304600000000008</v>
      </c>
      <c r="M92" s="87">
        <f t="shared" si="21"/>
        <v>470.16333000000003</v>
      </c>
      <c r="O92" s="86" t="s">
        <v>205</v>
      </c>
      <c r="P92" s="86">
        <v>229</v>
      </c>
      <c r="Q92" s="87">
        <f t="shared" si="22"/>
        <v>43.51</v>
      </c>
      <c r="R92" s="87">
        <f t="shared" si="23"/>
        <v>45.800000000000004</v>
      </c>
      <c r="S92" s="87">
        <f t="shared" si="24"/>
        <v>57.2958</v>
      </c>
      <c r="T92" s="87">
        <f t="shared" si="25"/>
        <v>394.38608999999997</v>
      </c>
      <c r="U92" s="96"/>
      <c r="V92" s="86"/>
      <c r="W92" s="86"/>
    </row>
    <row r="93" spans="1:29" x14ac:dyDescent="0.3">
      <c r="A93" s="86" t="s">
        <v>206</v>
      </c>
      <c r="B93" s="86">
        <v>119</v>
      </c>
      <c r="C93" s="87">
        <f t="shared" si="14"/>
        <v>22.61</v>
      </c>
      <c r="D93" s="87">
        <f t="shared" si="15"/>
        <v>23.8</v>
      </c>
      <c r="E93" s="87">
        <f t="shared" si="16"/>
        <v>29.773800000000005</v>
      </c>
      <c r="F93" s="87">
        <f t="shared" si="17"/>
        <v>204.94299000000001</v>
      </c>
      <c r="G93" s="86" t="s">
        <v>206</v>
      </c>
      <c r="H93" s="86">
        <v>268</v>
      </c>
      <c r="I93" s="87">
        <f t="shared" ref="I68:J94" si="28">H93+(H93*19%)</f>
        <v>318.92</v>
      </c>
      <c r="J93" s="87">
        <f t="shared" si="18"/>
        <v>60.594800000000006</v>
      </c>
      <c r="K93" s="87">
        <f t="shared" si="19"/>
        <v>63.784000000000006</v>
      </c>
      <c r="L93" s="87">
        <f t="shared" si="20"/>
        <v>79.793784000000002</v>
      </c>
      <c r="N93" s="86" t="s">
        <v>206</v>
      </c>
      <c r="O93" s="86">
        <v>208</v>
      </c>
      <c r="P93" s="87">
        <f t="shared" ref="P93:P94" si="29">O93+(O93*19%)</f>
        <v>247.52</v>
      </c>
      <c r="Q93" s="87">
        <f t="shared" si="22"/>
        <v>47.028800000000004</v>
      </c>
      <c r="R93" s="87">
        <f t="shared" si="23"/>
        <v>49.504000000000005</v>
      </c>
      <c r="S93" s="87">
        <f t="shared" si="24"/>
        <v>61.929504000000009</v>
      </c>
      <c r="T93" s="96"/>
      <c r="U93" s="86"/>
      <c r="V93" s="86"/>
    </row>
    <row r="94" spans="1:29" x14ac:dyDescent="0.3">
      <c r="A94" s="86" t="s">
        <v>207</v>
      </c>
      <c r="B94" s="86">
        <v>119</v>
      </c>
      <c r="C94" s="87">
        <f t="shared" si="14"/>
        <v>22.61</v>
      </c>
      <c r="D94" s="87">
        <f t="shared" si="15"/>
        <v>23.8</v>
      </c>
      <c r="E94" s="87">
        <f t="shared" si="16"/>
        <v>29.773800000000005</v>
      </c>
      <c r="F94" s="87">
        <f t="shared" si="17"/>
        <v>204.94299000000001</v>
      </c>
      <c r="G94" s="86" t="s">
        <v>207</v>
      </c>
      <c r="H94" s="86">
        <v>268</v>
      </c>
      <c r="I94" s="87">
        <f t="shared" si="28"/>
        <v>318.92</v>
      </c>
      <c r="J94" s="87">
        <f t="shared" si="18"/>
        <v>60.594800000000006</v>
      </c>
      <c r="K94" s="87">
        <f t="shared" si="19"/>
        <v>63.784000000000006</v>
      </c>
      <c r="L94" s="87">
        <f t="shared" si="20"/>
        <v>79.793784000000002</v>
      </c>
      <c r="N94" s="86" t="s">
        <v>207</v>
      </c>
      <c r="O94" s="86">
        <v>185</v>
      </c>
      <c r="P94" s="87">
        <f t="shared" si="29"/>
        <v>220.15</v>
      </c>
      <c r="Q94" s="87">
        <f t="shared" si="22"/>
        <v>41.828499999999998</v>
      </c>
      <c r="R94" s="87">
        <f t="shared" si="23"/>
        <v>44.03</v>
      </c>
      <c r="S94" s="87">
        <f t="shared" si="24"/>
        <v>55.081530000000001</v>
      </c>
      <c r="T94" s="96"/>
      <c r="U94" s="86"/>
      <c r="V94" s="86"/>
    </row>
  </sheetData>
  <mergeCells count="7">
    <mergeCell ref="AE1:AR1"/>
    <mergeCell ref="AT1:BA1"/>
    <mergeCell ref="V1:X1"/>
    <mergeCell ref="AA1:AC1"/>
    <mergeCell ref="A1:F1"/>
    <mergeCell ref="H1:M1"/>
    <mergeCell ref="O1:T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155C-197B-4C41-AEC9-7B9FB02DC389}">
  <dimension ref="A1:N36"/>
  <sheetViews>
    <sheetView workbookViewId="0">
      <selection activeCell="B10" sqref="B10"/>
    </sheetView>
  </sheetViews>
  <sheetFormatPr defaultColWidth="40.88671875" defaultRowHeight="14.4" x14ac:dyDescent="0.3"/>
  <cols>
    <col min="1" max="1" width="40.33203125" bestFit="1" customWidth="1"/>
    <col min="2" max="2" width="19.6640625" bestFit="1" customWidth="1"/>
    <col min="3" max="3" width="22.6640625" bestFit="1" customWidth="1"/>
    <col min="4" max="4" width="16.109375" bestFit="1" customWidth="1"/>
    <col min="5" max="5" width="6.6640625" bestFit="1" customWidth="1"/>
    <col min="6" max="6" width="7.44140625" bestFit="1" customWidth="1"/>
    <col min="7" max="7" width="8.21875" bestFit="1" customWidth="1"/>
    <col min="8" max="8" width="6.109375" bestFit="1" customWidth="1"/>
    <col min="9" max="9" width="7" bestFit="1" customWidth="1"/>
    <col min="10" max="10" width="8.44140625" bestFit="1" customWidth="1"/>
    <col min="11" max="11" width="6.5546875" bestFit="1" customWidth="1"/>
    <col min="12" max="12" width="7.109375" bestFit="1" customWidth="1"/>
    <col min="13" max="13" width="6.77734375" bestFit="1" customWidth="1"/>
    <col min="14" max="14" width="6.44140625" bestFit="1" customWidth="1"/>
  </cols>
  <sheetData>
    <row r="1" spans="1:14" ht="15" thickBot="1" x14ac:dyDescent="0.35">
      <c r="A1" s="57" t="s">
        <v>161</v>
      </c>
      <c r="B1" s="57" t="s">
        <v>162</v>
      </c>
      <c r="C1" s="57" t="s">
        <v>163</v>
      </c>
      <c r="D1" s="58" t="s">
        <v>164</v>
      </c>
      <c r="E1" s="59">
        <v>42095</v>
      </c>
      <c r="F1" s="60">
        <v>42125</v>
      </c>
      <c r="G1" s="61">
        <v>42156</v>
      </c>
      <c r="H1" s="60">
        <v>42186</v>
      </c>
      <c r="I1" s="60">
        <v>42217</v>
      </c>
      <c r="J1" s="61">
        <v>42248</v>
      </c>
      <c r="K1" s="60">
        <v>42278</v>
      </c>
      <c r="L1" s="60">
        <v>42309</v>
      </c>
      <c r="M1" s="60">
        <v>42339</v>
      </c>
      <c r="N1" s="62">
        <v>42370</v>
      </c>
    </row>
    <row r="2" spans="1:14" x14ac:dyDescent="0.3">
      <c r="A2" s="63" t="s">
        <v>165</v>
      </c>
      <c r="B2" s="64">
        <v>0.08</v>
      </c>
      <c r="C2" s="65">
        <v>42094</v>
      </c>
      <c r="D2" s="66">
        <v>0.15</v>
      </c>
      <c r="E2" s="67">
        <v>0.15</v>
      </c>
      <c r="F2" s="68">
        <v>0.15</v>
      </c>
      <c r="G2" s="68">
        <v>0.15</v>
      </c>
      <c r="H2" s="68">
        <v>0.15</v>
      </c>
      <c r="I2" s="68">
        <v>0.15</v>
      </c>
      <c r="J2" s="68">
        <v>0.15</v>
      </c>
      <c r="K2" s="68">
        <v>0.15</v>
      </c>
      <c r="L2" s="68">
        <v>0.15</v>
      </c>
      <c r="M2" s="68">
        <v>0.15</v>
      </c>
      <c r="N2" s="69">
        <v>0.15</v>
      </c>
    </row>
    <row r="3" spans="1:14" x14ac:dyDescent="0.3">
      <c r="A3" s="63" t="s">
        <v>51</v>
      </c>
      <c r="B3" s="64">
        <v>0.05</v>
      </c>
      <c r="C3" s="65">
        <v>42094</v>
      </c>
      <c r="D3" s="66">
        <v>0.12</v>
      </c>
      <c r="E3" s="70">
        <v>0.12</v>
      </c>
      <c r="F3" s="71">
        <v>0.12</v>
      </c>
      <c r="G3" s="71">
        <v>0.12</v>
      </c>
      <c r="H3" s="71">
        <v>0.12</v>
      </c>
      <c r="I3" s="71">
        <v>0.12</v>
      </c>
      <c r="J3" s="71">
        <v>0.12</v>
      </c>
      <c r="K3" s="71">
        <v>0.12</v>
      </c>
      <c r="L3" s="71">
        <v>0.12</v>
      </c>
      <c r="M3" s="71">
        <v>0.12</v>
      </c>
      <c r="N3" s="72">
        <v>0.12</v>
      </c>
    </row>
    <row r="4" spans="1:14" x14ac:dyDescent="0.3">
      <c r="A4" s="63" t="s">
        <v>166</v>
      </c>
      <c r="B4" s="64">
        <v>0.05</v>
      </c>
      <c r="C4" s="65">
        <v>42094</v>
      </c>
      <c r="D4" s="66">
        <v>0.12</v>
      </c>
      <c r="E4" s="70">
        <v>0.12</v>
      </c>
      <c r="F4" s="71">
        <v>0.12</v>
      </c>
      <c r="G4" s="71">
        <v>0.12</v>
      </c>
      <c r="H4" s="71">
        <v>0.12</v>
      </c>
      <c r="I4" s="71">
        <v>0.12</v>
      </c>
      <c r="J4" s="71">
        <v>0.12</v>
      </c>
      <c r="K4" s="71">
        <v>0.12</v>
      </c>
      <c r="L4" s="71">
        <v>0.12</v>
      </c>
      <c r="M4" s="71">
        <v>0.12</v>
      </c>
      <c r="N4" s="72">
        <v>0.12</v>
      </c>
    </row>
    <row r="5" spans="1:14" x14ac:dyDescent="0.3">
      <c r="A5" s="63" t="s">
        <v>167</v>
      </c>
      <c r="B5" s="64">
        <v>0.05</v>
      </c>
      <c r="C5" s="65">
        <v>42094</v>
      </c>
      <c r="D5" s="66">
        <v>0.12</v>
      </c>
      <c r="E5" s="70">
        <v>0.12</v>
      </c>
      <c r="F5" s="71">
        <v>0.12</v>
      </c>
      <c r="G5" s="71">
        <v>0.12</v>
      </c>
      <c r="H5" s="71">
        <v>0.12</v>
      </c>
      <c r="I5" s="71">
        <v>0.12</v>
      </c>
      <c r="J5" s="71">
        <v>0.12</v>
      </c>
      <c r="K5" s="71">
        <v>0.12</v>
      </c>
      <c r="L5" s="71">
        <v>0.12</v>
      </c>
      <c r="M5" s="71">
        <v>0.12</v>
      </c>
      <c r="N5" s="72">
        <v>0.12</v>
      </c>
    </row>
    <row r="6" spans="1:14" x14ac:dyDescent="0.3">
      <c r="A6" s="63" t="s">
        <v>168</v>
      </c>
      <c r="B6" s="64">
        <v>0.05</v>
      </c>
      <c r="C6" s="65">
        <v>42094</v>
      </c>
      <c r="D6" s="66">
        <v>0.12</v>
      </c>
      <c r="E6" s="70">
        <v>0.12</v>
      </c>
      <c r="F6" s="71">
        <v>0.12</v>
      </c>
      <c r="G6" s="71">
        <v>0.12</v>
      </c>
      <c r="H6" s="71">
        <v>0.12</v>
      </c>
      <c r="I6" s="71">
        <v>0.12</v>
      </c>
      <c r="J6" s="71">
        <v>0.12</v>
      </c>
      <c r="K6" s="71">
        <v>0.12</v>
      </c>
      <c r="L6" s="71">
        <v>0.12</v>
      </c>
      <c r="M6" s="71">
        <v>0.12</v>
      </c>
      <c r="N6" s="72">
        <v>0.12</v>
      </c>
    </row>
    <row r="7" spans="1:14" x14ac:dyDescent="0.3">
      <c r="A7" s="63" t="s">
        <v>169</v>
      </c>
      <c r="B7" s="64">
        <v>0.08</v>
      </c>
      <c r="C7" s="65">
        <v>42369</v>
      </c>
      <c r="D7" s="66">
        <v>0.15</v>
      </c>
      <c r="E7" s="70">
        <v>0.11</v>
      </c>
      <c r="F7" s="71">
        <v>0.11</v>
      </c>
      <c r="G7" s="71">
        <v>0.11</v>
      </c>
      <c r="H7" s="71">
        <v>0.11</v>
      </c>
      <c r="I7" s="71">
        <v>0.11</v>
      </c>
      <c r="J7" s="71">
        <v>0.11</v>
      </c>
      <c r="K7" s="71">
        <v>0.11</v>
      </c>
      <c r="L7" s="71">
        <v>0.11</v>
      </c>
      <c r="M7" s="71">
        <v>0.11</v>
      </c>
      <c r="N7" s="73">
        <v>0.15</v>
      </c>
    </row>
    <row r="8" spans="1:14" x14ac:dyDescent="0.3">
      <c r="A8" s="63" t="s">
        <v>170</v>
      </c>
      <c r="B8" s="64">
        <v>0.08</v>
      </c>
      <c r="C8" s="65">
        <v>42369</v>
      </c>
      <c r="D8" s="66">
        <v>0.15</v>
      </c>
      <c r="E8" s="70">
        <v>0.11</v>
      </c>
      <c r="F8" s="71">
        <v>0.11</v>
      </c>
      <c r="G8" s="71">
        <v>0.11</v>
      </c>
      <c r="H8" s="71">
        <v>0.11</v>
      </c>
      <c r="I8" s="71">
        <v>0.11</v>
      </c>
      <c r="J8" s="71">
        <v>0.11</v>
      </c>
      <c r="K8" s="71">
        <v>0.11</v>
      </c>
      <c r="L8" s="71">
        <v>0.11</v>
      </c>
      <c r="M8" s="71">
        <v>0.11</v>
      </c>
      <c r="N8" s="73">
        <v>0.15</v>
      </c>
    </row>
    <row r="9" spans="1:14" x14ac:dyDescent="0.3">
      <c r="A9" s="63" t="s">
        <v>171</v>
      </c>
      <c r="B9" s="64">
        <v>0.08</v>
      </c>
      <c r="C9" s="65">
        <v>42369</v>
      </c>
      <c r="D9" s="66">
        <v>0.15</v>
      </c>
      <c r="E9" s="70">
        <v>0.11</v>
      </c>
      <c r="F9" s="71">
        <v>0.11</v>
      </c>
      <c r="G9" s="71">
        <v>0.11</v>
      </c>
      <c r="H9" s="71">
        <v>0.11</v>
      </c>
      <c r="I9" s="71">
        <v>0.11</v>
      </c>
      <c r="J9" s="71">
        <v>0.11</v>
      </c>
      <c r="K9" s="71">
        <v>0.11</v>
      </c>
      <c r="L9" s="71">
        <v>0.11</v>
      </c>
      <c r="M9" s="71">
        <v>0.11</v>
      </c>
      <c r="N9" s="73">
        <v>0.15</v>
      </c>
    </row>
    <row r="10" spans="1:14" x14ac:dyDescent="0.3">
      <c r="A10" s="74" t="s">
        <v>172</v>
      </c>
      <c r="B10" s="64">
        <v>0.05</v>
      </c>
      <c r="C10" s="75">
        <v>42369</v>
      </c>
      <c r="D10" s="76">
        <v>0.15</v>
      </c>
      <c r="E10" s="70">
        <v>0.1</v>
      </c>
      <c r="F10" s="71">
        <v>0.1</v>
      </c>
      <c r="G10" s="71">
        <v>0.1</v>
      </c>
      <c r="H10" s="71">
        <v>0.1</v>
      </c>
      <c r="I10" s="71">
        <v>0.1</v>
      </c>
      <c r="J10" s="71">
        <v>0.1</v>
      </c>
      <c r="K10" s="71">
        <v>0.1</v>
      </c>
      <c r="L10" s="71">
        <v>0.1</v>
      </c>
      <c r="M10" s="71">
        <v>0.1</v>
      </c>
      <c r="N10" s="73">
        <v>0.15</v>
      </c>
    </row>
    <row r="11" spans="1:14" x14ac:dyDescent="0.3">
      <c r="A11" s="74" t="s">
        <v>173</v>
      </c>
      <c r="B11" s="64">
        <v>0.08</v>
      </c>
      <c r="C11" s="75">
        <v>42124</v>
      </c>
      <c r="D11" s="76">
        <v>0.15</v>
      </c>
      <c r="E11" s="77">
        <v>0.08</v>
      </c>
      <c r="F11" s="78">
        <v>0.15</v>
      </c>
      <c r="G11" s="71">
        <v>0.15</v>
      </c>
      <c r="H11" s="71">
        <v>0.15</v>
      </c>
      <c r="I11" s="71">
        <v>0.15</v>
      </c>
      <c r="J11" s="71">
        <v>0.15</v>
      </c>
      <c r="K11" s="71">
        <v>0.15</v>
      </c>
      <c r="L11" s="71">
        <v>0.15</v>
      </c>
      <c r="M11" s="71">
        <v>0.15</v>
      </c>
      <c r="N11" s="72">
        <v>0.15</v>
      </c>
    </row>
    <row r="12" spans="1:14" x14ac:dyDescent="0.3">
      <c r="A12" s="63" t="s">
        <v>174</v>
      </c>
      <c r="B12" s="64">
        <v>0.05</v>
      </c>
      <c r="C12" s="65">
        <v>42369</v>
      </c>
      <c r="D12" s="66">
        <v>0.15</v>
      </c>
      <c r="E12" s="70">
        <v>0.08</v>
      </c>
      <c r="F12" s="71">
        <v>0.08</v>
      </c>
      <c r="G12" s="71">
        <v>0.08</v>
      </c>
      <c r="H12" s="71">
        <v>0.08</v>
      </c>
      <c r="I12" s="71">
        <v>0.08</v>
      </c>
      <c r="J12" s="71">
        <v>0.08</v>
      </c>
      <c r="K12" s="71">
        <v>0.08</v>
      </c>
      <c r="L12" s="71">
        <v>0.08</v>
      </c>
      <c r="M12" s="71">
        <v>0.08</v>
      </c>
      <c r="N12" s="73">
        <v>0.15</v>
      </c>
    </row>
    <row r="13" spans="1:14" x14ac:dyDescent="0.3">
      <c r="A13" s="63" t="s">
        <v>157</v>
      </c>
      <c r="B13" s="64">
        <v>0.05</v>
      </c>
      <c r="C13" s="65">
        <v>42369</v>
      </c>
      <c r="D13" s="66">
        <v>0.15</v>
      </c>
      <c r="E13" s="70">
        <v>0.08</v>
      </c>
      <c r="F13" s="71">
        <v>0.08</v>
      </c>
      <c r="G13" s="71">
        <v>0.08</v>
      </c>
      <c r="H13" s="71">
        <v>0.08</v>
      </c>
      <c r="I13" s="71">
        <v>0.08</v>
      </c>
      <c r="J13" s="71">
        <v>0.08</v>
      </c>
      <c r="K13" s="71">
        <v>0.08</v>
      </c>
      <c r="L13" s="71">
        <v>0.08</v>
      </c>
      <c r="M13" s="71">
        <v>0.08</v>
      </c>
      <c r="N13" s="73">
        <v>0.15</v>
      </c>
    </row>
    <row r="14" spans="1:14" ht="39" x14ac:dyDescent="0.3">
      <c r="A14" s="63" t="s">
        <v>175</v>
      </c>
      <c r="B14" s="64">
        <v>0.05</v>
      </c>
      <c r="C14" s="65">
        <v>42369</v>
      </c>
      <c r="D14" s="66">
        <v>0.12</v>
      </c>
      <c r="E14" s="70">
        <v>0.08</v>
      </c>
      <c r="F14" s="71">
        <v>0.08</v>
      </c>
      <c r="G14" s="71">
        <v>0.08</v>
      </c>
      <c r="H14" s="71">
        <v>0.08</v>
      </c>
      <c r="I14" s="71">
        <v>0.08</v>
      </c>
      <c r="J14" s="71">
        <v>0.08</v>
      </c>
      <c r="K14" s="71">
        <v>0.08</v>
      </c>
      <c r="L14" s="71">
        <v>0.08</v>
      </c>
      <c r="M14" s="71">
        <v>0.08</v>
      </c>
      <c r="N14" s="73">
        <v>0.12</v>
      </c>
    </row>
    <row r="15" spans="1:14" x14ac:dyDescent="0.3">
      <c r="A15" s="63" t="s">
        <v>176</v>
      </c>
      <c r="B15" s="64">
        <v>0.08</v>
      </c>
      <c r="C15" s="65">
        <v>42369</v>
      </c>
      <c r="D15" s="66">
        <v>0.15</v>
      </c>
      <c r="E15" s="70">
        <v>0.08</v>
      </c>
      <c r="F15" s="71">
        <v>0.11</v>
      </c>
      <c r="G15" s="71">
        <v>0.11</v>
      </c>
      <c r="H15" s="71">
        <v>0.11</v>
      </c>
      <c r="I15" s="71">
        <v>0.11</v>
      </c>
      <c r="J15" s="71">
        <v>0.11</v>
      </c>
      <c r="K15" s="71">
        <v>0.11</v>
      </c>
      <c r="L15" s="71">
        <v>0.11</v>
      </c>
      <c r="M15" s="71">
        <v>0.11</v>
      </c>
      <c r="N15" s="73">
        <v>0.15</v>
      </c>
    </row>
    <row r="16" spans="1:14" x14ac:dyDescent="0.3">
      <c r="A16" s="63" t="s">
        <v>177</v>
      </c>
      <c r="B16" s="64">
        <v>0.08</v>
      </c>
      <c r="C16" s="65">
        <v>42369</v>
      </c>
      <c r="D16" s="66">
        <v>0.15</v>
      </c>
      <c r="E16" s="70">
        <v>0.08</v>
      </c>
      <c r="F16" s="71">
        <v>0.11</v>
      </c>
      <c r="G16" s="71">
        <v>0.11</v>
      </c>
      <c r="H16" s="71">
        <v>0.11</v>
      </c>
      <c r="I16" s="71">
        <v>0.11</v>
      </c>
      <c r="J16" s="71">
        <v>0.11</v>
      </c>
      <c r="K16" s="71">
        <v>0.11</v>
      </c>
      <c r="L16" s="71">
        <v>0.11</v>
      </c>
      <c r="M16" s="71">
        <v>0.11</v>
      </c>
      <c r="N16" s="73">
        <v>0.15</v>
      </c>
    </row>
    <row r="17" spans="1:14" x14ac:dyDescent="0.3">
      <c r="A17" s="74" t="s">
        <v>178</v>
      </c>
      <c r="B17" s="64">
        <v>0.08</v>
      </c>
      <c r="C17" s="75">
        <v>42369</v>
      </c>
      <c r="D17" s="79">
        <v>0.15</v>
      </c>
      <c r="E17" s="70">
        <v>0.08</v>
      </c>
      <c r="F17" s="71">
        <v>0.11</v>
      </c>
      <c r="G17" s="71">
        <v>0.11</v>
      </c>
      <c r="H17" s="71">
        <v>0.11</v>
      </c>
      <c r="I17" s="71">
        <v>0.11</v>
      </c>
      <c r="J17" s="71">
        <v>0.11</v>
      </c>
      <c r="K17" s="71">
        <v>0.11</v>
      </c>
      <c r="L17" s="71">
        <v>0.11</v>
      </c>
      <c r="M17" s="71">
        <v>0.11</v>
      </c>
      <c r="N17" s="73">
        <v>0.15</v>
      </c>
    </row>
    <row r="18" spans="1:14" x14ac:dyDescent="0.3">
      <c r="A18" s="74" t="s">
        <v>179</v>
      </c>
      <c r="B18" s="64">
        <v>0.08</v>
      </c>
      <c r="C18" s="75">
        <v>42369</v>
      </c>
      <c r="D18" s="79">
        <v>0.15</v>
      </c>
      <c r="E18" s="70">
        <v>0.08</v>
      </c>
      <c r="F18" s="71">
        <v>0.11</v>
      </c>
      <c r="G18" s="71">
        <v>0.11</v>
      </c>
      <c r="H18" s="71">
        <v>0.11</v>
      </c>
      <c r="I18" s="71">
        <v>0.11</v>
      </c>
      <c r="J18" s="71">
        <v>0.11</v>
      </c>
      <c r="K18" s="71">
        <v>0.11</v>
      </c>
      <c r="L18" s="71">
        <v>0.11</v>
      </c>
      <c r="M18" s="71">
        <v>0.11</v>
      </c>
      <c r="N18" s="73">
        <v>0.15</v>
      </c>
    </row>
    <row r="19" spans="1:14" x14ac:dyDescent="0.3">
      <c r="A19" s="63" t="s">
        <v>180</v>
      </c>
      <c r="B19" s="64">
        <v>0.04</v>
      </c>
      <c r="C19" s="65">
        <v>42094</v>
      </c>
      <c r="D19" s="66">
        <v>0.05</v>
      </c>
      <c r="E19" s="70">
        <v>0.05</v>
      </c>
      <c r="F19" s="71">
        <v>0.05</v>
      </c>
      <c r="G19" s="71">
        <v>0.05</v>
      </c>
      <c r="H19" s="71">
        <v>0.05</v>
      </c>
      <c r="I19" s="71">
        <v>0.05</v>
      </c>
      <c r="J19" s="71">
        <v>0.05</v>
      </c>
      <c r="K19" s="71">
        <v>0.05</v>
      </c>
      <c r="L19" s="71">
        <v>0.05</v>
      </c>
      <c r="M19" s="71">
        <v>0.05</v>
      </c>
      <c r="N19" s="72">
        <v>0.05</v>
      </c>
    </row>
    <row r="20" spans="1:14" x14ac:dyDescent="0.3">
      <c r="A20" s="63" t="s">
        <v>181</v>
      </c>
      <c r="B20" s="64">
        <v>0.05</v>
      </c>
      <c r="C20" s="65">
        <v>42185</v>
      </c>
      <c r="D20" s="66">
        <v>0.15</v>
      </c>
      <c r="E20" s="77">
        <v>0.05</v>
      </c>
      <c r="F20" s="71">
        <v>0.05</v>
      </c>
      <c r="G20" s="71">
        <v>0.05</v>
      </c>
      <c r="H20" s="78">
        <v>0.15</v>
      </c>
      <c r="I20" s="71">
        <v>0.15</v>
      </c>
      <c r="J20" s="71">
        <v>0.15</v>
      </c>
      <c r="K20" s="71">
        <v>0.15</v>
      </c>
      <c r="L20" s="71">
        <v>0.15</v>
      </c>
      <c r="M20" s="71">
        <v>0.15</v>
      </c>
      <c r="N20" s="72">
        <v>0.15</v>
      </c>
    </row>
    <row r="21" spans="1:14" x14ac:dyDescent="0.3">
      <c r="A21" s="63" t="s">
        <v>136</v>
      </c>
      <c r="B21" s="64">
        <v>0.05</v>
      </c>
      <c r="C21" s="65">
        <v>42216</v>
      </c>
      <c r="D21" s="66">
        <v>0.15</v>
      </c>
      <c r="E21" s="77">
        <v>0.05</v>
      </c>
      <c r="F21" s="71">
        <v>0.05</v>
      </c>
      <c r="G21" s="71">
        <v>0.05</v>
      </c>
      <c r="H21" s="71">
        <v>0.05</v>
      </c>
      <c r="I21" s="78">
        <v>0.15</v>
      </c>
      <c r="J21" s="71">
        <v>0.15</v>
      </c>
      <c r="K21" s="71">
        <v>0.15</v>
      </c>
      <c r="L21" s="71">
        <v>0.15</v>
      </c>
      <c r="M21" s="71">
        <v>0.15</v>
      </c>
      <c r="N21" s="72">
        <v>0.15</v>
      </c>
    </row>
    <row r="22" spans="1:14" x14ac:dyDescent="0.3">
      <c r="A22" s="74" t="s">
        <v>182</v>
      </c>
      <c r="B22" s="64">
        <v>0.05</v>
      </c>
      <c r="C22" s="57" t="s">
        <v>183</v>
      </c>
      <c r="D22" s="76">
        <v>0.15</v>
      </c>
      <c r="E22" s="77">
        <v>0.05</v>
      </c>
      <c r="F22" s="71">
        <v>0.05</v>
      </c>
      <c r="G22" s="71">
        <v>0.05</v>
      </c>
      <c r="H22" s="71">
        <v>0.05</v>
      </c>
      <c r="I22" s="71">
        <v>0.05</v>
      </c>
      <c r="J22" s="71">
        <v>0.05</v>
      </c>
      <c r="K22" s="78">
        <v>0.15</v>
      </c>
      <c r="L22" s="71">
        <v>0.15</v>
      </c>
      <c r="M22" s="71">
        <v>0.15</v>
      </c>
      <c r="N22" s="72">
        <v>0.15</v>
      </c>
    </row>
    <row r="23" spans="1:14" x14ac:dyDescent="0.3">
      <c r="A23" s="63" t="s">
        <v>184</v>
      </c>
      <c r="B23" s="64">
        <v>0.05</v>
      </c>
      <c r="C23" s="65">
        <v>42307</v>
      </c>
      <c r="D23" s="66">
        <v>0.15</v>
      </c>
      <c r="E23" s="77">
        <v>0.05</v>
      </c>
      <c r="F23" s="71">
        <v>0.05</v>
      </c>
      <c r="G23" s="71">
        <v>0.05</v>
      </c>
      <c r="H23" s="71">
        <v>0.05</v>
      </c>
      <c r="I23" s="71">
        <v>0.05</v>
      </c>
      <c r="J23" s="71">
        <v>0.05</v>
      </c>
      <c r="K23" s="71">
        <v>0.05</v>
      </c>
      <c r="L23" s="78">
        <v>0.15</v>
      </c>
      <c r="M23" s="71">
        <v>0.15</v>
      </c>
      <c r="N23" s="72">
        <v>0.15</v>
      </c>
    </row>
    <row r="24" spans="1:14" x14ac:dyDescent="0.3">
      <c r="A24" s="63" t="s">
        <v>185</v>
      </c>
      <c r="B24" s="64">
        <v>0.05</v>
      </c>
      <c r="C24" s="65">
        <v>42327</v>
      </c>
      <c r="D24" s="66">
        <v>0.15</v>
      </c>
      <c r="E24" s="77">
        <v>0.05</v>
      </c>
      <c r="F24" s="71">
        <v>0.05</v>
      </c>
      <c r="G24" s="71">
        <v>0.05</v>
      </c>
      <c r="H24" s="71">
        <v>0.05</v>
      </c>
      <c r="I24" s="71">
        <v>0.05</v>
      </c>
      <c r="J24" s="71">
        <v>0.05</v>
      </c>
      <c r="K24" s="71">
        <v>0.05</v>
      </c>
      <c r="L24" s="78">
        <v>0.15</v>
      </c>
      <c r="M24" s="71">
        <v>0.15</v>
      </c>
      <c r="N24" s="72">
        <v>0.15</v>
      </c>
    </row>
    <row r="25" spans="1:14" x14ac:dyDescent="0.3">
      <c r="A25" s="63" t="s">
        <v>186</v>
      </c>
      <c r="B25" s="64">
        <v>0.05</v>
      </c>
      <c r="C25" s="65">
        <v>42342</v>
      </c>
      <c r="D25" s="66">
        <v>0.15</v>
      </c>
      <c r="E25" s="77">
        <v>0.05</v>
      </c>
      <c r="F25" s="71">
        <v>0.05</v>
      </c>
      <c r="G25" s="71">
        <v>0.05</v>
      </c>
      <c r="H25" s="71">
        <v>0.05</v>
      </c>
      <c r="I25" s="71">
        <v>0.05</v>
      </c>
      <c r="J25" s="71">
        <v>0.05</v>
      </c>
      <c r="K25" s="71">
        <v>0.05</v>
      </c>
      <c r="L25" s="71">
        <v>0.05</v>
      </c>
      <c r="M25" s="78">
        <v>0.15</v>
      </c>
      <c r="N25" s="72">
        <v>0.15</v>
      </c>
    </row>
    <row r="26" spans="1:14" x14ac:dyDescent="0.3">
      <c r="A26" s="63" t="s">
        <v>187</v>
      </c>
      <c r="B26" s="64">
        <v>0.05</v>
      </c>
      <c r="C26" s="65">
        <v>42369</v>
      </c>
      <c r="D26" s="66">
        <v>0.15</v>
      </c>
      <c r="E26" s="77">
        <v>0.05</v>
      </c>
      <c r="F26" s="71">
        <v>0.05</v>
      </c>
      <c r="G26" s="71">
        <v>0.05</v>
      </c>
      <c r="H26" s="71">
        <v>0.05</v>
      </c>
      <c r="I26" s="71">
        <v>0.05</v>
      </c>
      <c r="J26" s="71">
        <v>0.05</v>
      </c>
      <c r="K26" s="71">
        <v>0.05</v>
      </c>
      <c r="L26" s="71">
        <v>0.05</v>
      </c>
      <c r="M26" s="71">
        <v>0.05</v>
      </c>
      <c r="N26" s="73">
        <v>0.15</v>
      </c>
    </row>
    <row r="27" spans="1:14" x14ac:dyDescent="0.3">
      <c r="A27" s="63" t="s">
        <v>188</v>
      </c>
      <c r="B27" s="64">
        <v>0.05</v>
      </c>
      <c r="C27" s="65">
        <v>42369</v>
      </c>
      <c r="D27" s="66">
        <v>0.15</v>
      </c>
      <c r="E27" s="77">
        <v>0.05</v>
      </c>
      <c r="F27" s="71">
        <v>0.05</v>
      </c>
      <c r="G27" s="71">
        <v>0.05</v>
      </c>
      <c r="H27" s="71">
        <v>0.05</v>
      </c>
      <c r="I27" s="71">
        <v>0.05</v>
      </c>
      <c r="J27" s="71">
        <v>0.05</v>
      </c>
      <c r="K27" s="71">
        <v>0.05</v>
      </c>
      <c r="L27" s="71">
        <v>0.05</v>
      </c>
      <c r="M27" s="71">
        <v>0.05</v>
      </c>
      <c r="N27" s="73">
        <v>0.15</v>
      </c>
    </row>
    <row r="28" spans="1:14" x14ac:dyDescent="0.3">
      <c r="A28" s="63" t="s">
        <v>189</v>
      </c>
      <c r="B28" s="64">
        <v>0.05</v>
      </c>
      <c r="C28" s="65">
        <v>42369</v>
      </c>
      <c r="D28" s="80" t="s">
        <v>190</v>
      </c>
      <c r="E28" s="77">
        <v>0.05</v>
      </c>
      <c r="F28" s="71">
        <v>0.05</v>
      </c>
      <c r="G28" s="71">
        <v>0.05</v>
      </c>
      <c r="H28" s="71">
        <v>0.05</v>
      </c>
      <c r="I28" s="71">
        <v>0.05</v>
      </c>
      <c r="J28" s="71">
        <v>0.05</v>
      </c>
      <c r="K28" s="71">
        <v>0.05</v>
      </c>
      <c r="L28" s="71">
        <v>0.05</v>
      </c>
      <c r="M28" s="71">
        <v>0.05</v>
      </c>
      <c r="N28" s="81" t="s">
        <v>190</v>
      </c>
    </row>
    <row r="29" spans="1:14" x14ac:dyDescent="0.3">
      <c r="A29" s="63" t="s">
        <v>191</v>
      </c>
      <c r="B29" s="64">
        <v>0.05</v>
      </c>
      <c r="C29" s="65">
        <v>42369</v>
      </c>
      <c r="D29" s="66">
        <v>0.08</v>
      </c>
      <c r="E29" s="77">
        <v>0.05</v>
      </c>
      <c r="F29" s="71">
        <v>0.05</v>
      </c>
      <c r="G29" s="71">
        <v>0.05</v>
      </c>
      <c r="H29" s="71">
        <v>0.05</v>
      </c>
      <c r="I29" s="71">
        <v>0.05</v>
      </c>
      <c r="J29" s="71">
        <v>0.05</v>
      </c>
      <c r="K29" s="71">
        <v>0.05</v>
      </c>
      <c r="L29" s="71">
        <v>0.05</v>
      </c>
      <c r="M29" s="71">
        <v>0.05</v>
      </c>
      <c r="N29" s="73">
        <v>0.08</v>
      </c>
    </row>
    <row r="30" spans="1:14" x14ac:dyDescent="0.3">
      <c r="A30" s="63" t="s">
        <v>192</v>
      </c>
      <c r="B30" s="64">
        <v>0.05</v>
      </c>
      <c r="C30" s="65">
        <v>42369</v>
      </c>
      <c r="D30" s="66">
        <v>0.12</v>
      </c>
      <c r="E30" s="77">
        <v>0.05</v>
      </c>
      <c r="F30" s="71">
        <v>0.05</v>
      </c>
      <c r="G30" s="71">
        <v>0.05</v>
      </c>
      <c r="H30" s="71">
        <v>0.05</v>
      </c>
      <c r="I30" s="71">
        <v>0.05</v>
      </c>
      <c r="J30" s="71">
        <v>0.05</v>
      </c>
      <c r="K30" s="71">
        <v>0.05</v>
      </c>
      <c r="L30" s="71">
        <v>0.05</v>
      </c>
      <c r="M30" s="71">
        <v>0.05</v>
      </c>
      <c r="N30" s="73">
        <v>0.12</v>
      </c>
    </row>
    <row r="31" spans="1:14" x14ac:dyDescent="0.3">
      <c r="A31" s="63" t="s">
        <v>193</v>
      </c>
      <c r="B31" s="64">
        <v>0.05</v>
      </c>
      <c r="C31" s="65">
        <v>42369</v>
      </c>
      <c r="D31" s="66">
        <v>0.12</v>
      </c>
      <c r="E31" s="77">
        <v>0.05</v>
      </c>
      <c r="F31" s="71">
        <v>0.05</v>
      </c>
      <c r="G31" s="71">
        <v>0.05</v>
      </c>
      <c r="H31" s="71">
        <v>0.05</v>
      </c>
      <c r="I31" s="71">
        <v>0.05</v>
      </c>
      <c r="J31" s="71">
        <v>0.05</v>
      </c>
      <c r="K31" s="71">
        <v>0.05</v>
      </c>
      <c r="L31" s="71">
        <v>0.05</v>
      </c>
      <c r="M31" s="71">
        <v>0.05</v>
      </c>
      <c r="N31" s="73">
        <v>0.12</v>
      </c>
    </row>
    <row r="32" spans="1:14" x14ac:dyDescent="0.3">
      <c r="A32" s="63" t="s">
        <v>194</v>
      </c>
      <c r="B32" s="64">
        <v>0.05</v>
      </c>
      <c r="C32" s="65">
        <v>42369</v>
      </c>
      <c r="D32" s="66">
        <v>0.15</v>
      </c>
      <c r="E32" s="77">
        <v>0.05</v>
      </c>
      <c r="F32" s="71">
        <v>0.05</v>
      </c>
      <c r="G32" s="71">
        <v>0.05</v>
      </c>
      <c r="H32" s="71">
        <v>0.05</v>
      </c>
      <c r="I32" s="71">
        <v>0.05</v>
      </c>
      <c r="J32" s="71">
        <v>0.05</v>
      </c>
      <c r="K32" s="71">
        <v>0.05</v>
      </c>
      <c r="L32" s="71">
        <v>0.05</v>
      </c>
      <c r="M32" s="71">
        <v>0.05</v>
      </c>
      <c r="N32" s="73">
        <v>0.15</v>
      </c>
    </row>
    <row r="33" spans="1:14" ht="26.4" x14ac:dyDescent="0.3">
      <c r="A33" s="74" t="s">
        <v>195</v>
      </c>
      <c r="B33" s="64">
        <v>0.05</v>
      </c>
      <c r="C33" s="75">
        <v>42369</v>
      </c>
      <c r="D33" s="76">
        <v>0.15</v>
      </c>
      <c r="E33" s="77">
        <v>0.05</v>
      </c>
      <c r="F33" s="71">
        <v>0.05</v>
      </c>
      <c r="G33" s="71">
        <v>0.05</v>
      </c>
      <c r="H33" s="71">
        <v>0.05</v>
      </c>
      <c r="I33" s="71">
        <v>0.05</v>
      </c>
      <c r="J33" s="71">
        <v>0.05</v>
      </c>
      <c r="K33" s="71">
        <v>0.05</v>
      </c>
      <c r="L33" s="71">
        <v>0.05</v>
      </c>
      <c r="M33" s="71">
        <v>0.05</v>
      </c>
      <c r="N33" s="73">
        <v>0.15</v>
      </c>
    </row>
    <row r="34" spans="1:14" x14ac:dyDescent="0.3">
      <c r="A34" s="63" t="s">
        <v>196</v>
      </c>
      <c r="B34" s="64">
        <v>0.05</v>
      </c>
      <c r="C34" s="65">
        <v>42369</v>
      </c>
      <c r="D34" s="66">
        <v>0.15</v>
      </c>
      <c r="E34" s="77">
        <v>0.05</v>
      </c>
      <c r="F34" s="71">
        <v>0.05</v>
      </c>
      <c r="G34" s="71">
        <v>0.05</v>
      </c>
      <c r="H34" s="71">
        <v>0.05</v>
      </c>
      <c r="I34" s="71">
        <v>0.05</v>
      </c>
      <c r="J34" s="71">
        <v>0.05</v>
      </c>
      <c r="K34" s="71">
        <v>0.05</v>
      </c>
      <c r="L34" s="71">
        <v>0.05</v>
      </c>
      <c r="M34" s="71">
        <v>0.05</v>
      </c>
      <c r="N34" s="73">
        <v>0.15</v>
      </c>
    </row>
    <row r="35" spans="1:14" ht="26.4" x14ac:dyDescent="0.3">
      <c r="A35" s="63" t="s">
        <v>197</v>
      </c>
      <c r="B35" s="64">
        <v>0.05</v>
      </c>
      <c r="C35" s="65">
        <v>42369</v>
      </c>
      <c r="D35" s="66">
        <v>0.15</v>
      </c>
      <c r="E35" s="70">
        <v>0.05</v>
      </c>
      <c r="F35" s="71">
        <v>0.1</v>
      </c>
      <c r="G35" s="71">
        <v>0.1</v>
      </c>
      <c r="H35" s="71">
        <v>0.1</v>
      </c>
      <c r="I35" s="71">
        <v>0.1</v>
      </c>
      <c r="J35" s="71">
        <v>0.1</v>
      </c>
      <c r="K35" s="71">
        <v>0.1</v>
      </c>
      <c r="L35" s="71">
        <v>0.1</v>
      </c>
      <c r="M35" s="71">
        <v>0.1</v>
      </c>
      <c r="N35" s="73">
        <v>0.15</v>
      </c>
    </row>
    <row r="36" spans="1:14" ht="15" thickBot="1" x14ac:dyDescent="0.35">
      <c r="A36" s="63" t="s">
        <v>198</v>
      </c>
      <c r="B36" s="64">
        <v>0.04</v>
      </c>
      <c r="C36" s="65">
        <v>42369</v>
      </c>
      <c r="D36" s="66">
        <v>0.05</v>
      </c>
      <c r="E36" s="82">
        <v>0.04</v>
      </c>
      <c r="F36" s="83">
        <v>0.04</v>
      </c>
      <c r="G36" s="83">
        <v>0.04</v>
      </c>
      <c r="H36" s="83">
        <v>0.04</v>
      </c>
      <c r="I36" s="83">
        <v>0.04</v>
      </c>
      <c r="J36" s="83">
        <v>0.04</v>
      </c>
      <c r="K36" s="83">
        <v>0.04</v>
      </c>
      <c r="L36" s="83">
        <v>0.04</v>
      </c>
      <c r="M36" s="83">
        <v>0.04</v>
      </c>
      <c r="N36" s="84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D593-E9F1-40A0-B557-1D8A192D5533}">
  <dimension ref="A1:X46"/>
  <sheetViews>
    <sheetView topLeftCell="F1" workbookViewId="0">
      <selection activeCell="T4" sqref="T4"/>
    </sheetView>
  </sheetViews>
  <sheetFormatPr defaultRowHeight="14.4" x14ac:dyDescent="0.3"/>
  <cols>
    <col min="17" max="17" width="12.88671875" customWidth="1"/>
    <col min="19" max="19" width="13.88671875" customWidth="1"/>
  </cols>
  <sheetData>
    <row r="1" spans="1:24" x14ac:dyDescent="0.3">
      <c r="A1" s="107" t="s">
        <v>462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Q1" s="108" t="s">
        <v>482</v>
      </c>
      <c r="R1" s="109"/>
      <c r="S1" s="109"/>
      <c r="T1" s="109"/>
      <c r="U1" s="109"/>
      <c r="V1" s="109"/>
      <c r="W1" s="109"/>
      <c r="X1" s="110"/>
    </row>
    <row r="2" spans="1:24" x14ac:dyDescent="0.3">
      <c r="A2" s="85" t="s">
        <v>463</v>
      </c>
      <c r="B2" s="85" t="s">
        <v>464</v>
      </c>
      <c r="C2" s="85" t="s">
        <v>465</v>
      </c>
      <c r="D2" s="85" t="s">
        <v>466</v>
      </c>
      <c r="E2" s="85" t="s">
        <v>467</v>
      </c>
      <c r="F2" s="85" t="s">
        <v>468</v>
      </c>
      <c r="G2" s="85" t="s">
        <v>469</v>
      </c>
      <c r="H2" s="85" t="s">
        <v>470</v>
      </c>
      <c r="I2" s="85" t="s">
        <v>471</v>
      </c>
      <c r="J2" s="85" t="s">
        <v>472</v>
      </c>
      <c r="K2" s="85" t="s">
        <v>473</v>
      </c>
      <c r="L2" s="85" t="s">
        <v>474</v>
      </c>
      <c r="M2" s="85" t="s">
        <v>475</v>
      </c>
      <c r="N2" s="85" t="s">
        <v>476</v>
      </c>
      <c r="O2" s="85" t="s">
        <v>477</v>
      </c>
      <c r="Q2" s="94" t="s">
        <v>483</v>
      </c>
      <c r="R2" s="94" t="s">
        <v>230</v>
      </c>
      <c r="S2" s="94" t="s">
        <v>483</v>
      </c>
      <c r="T2" s="94" t="s">
        <v>230</v>
      </c>
      <c r="U2" s="94" t="s">
        <v>483</v>
      </c>
      <c r="V2" s="94" t="s">
        <v>230</v>
      </c>
      <c r="W2" s="94" t="s">
        <v>483</v>
      </c>
      <c r="X2" s="94" t="s">
        <v>230</v>
      </c>
    </row>
    <row r="3" spans="1:24" x14ac:dyDescent="0.3">
      <c r="A3" s="92">
        <v>0.5</v>
      </c>
      <c r="B3" s="93">
        <v>1228</v>
      </c>
      <c r="C3" s="93">
        <v>1450</v>
      </c>
      <c r="D3" s="93">
        <v>1496</v>
      </c>
      <c r="E3" s="93">
        <v>1916</v>
      </c>
      <c r="F3" s="93">
        <v>2085</v>
      </c>
      <c r="G3" s="93">
        <v>2085</v>
      </c>
      <c r="H3" s="93">
        <v>2427</v>
      </c>
      <c r="I3" s="93">
        <v>2050</v>
      </c>
      <c r="J3" s="93">
        <v>2326</v>
      </c>
      <c r="K3" s="93">
        <v>2333</v>
      </c>
      <c r="L3" s="93">
        <v>2134</v>
      </c>
      <c r="M3" s="93">
        <v>3445</v>
      </c>
      <c r="N3" s="93">
        <v>1800</v>
      </c>
      <c r="O3" s="93">
        <v>6788</v>
      </c>
      <c r="Q3" s="94" t="s">
        <v>484</v>
      </c>
      <c r="R3" s="94" t="s">
        <v>485</v>
      </c>
      <c r="S3" s="94" t="s">
        <v>486</v>
      </c>
      <c r="T3" s="94" t="s">
        <v>487</v>
      </c>
      <c r="U3" s="94" t="s">
        <v>488</v>
      </c>
      <c r="V3" s="94" t="s">
        <v>489</v>
      </c>
      <c r="W3" s="94" t="s">
        <v>490</v>
      </c>
      <c r="X3" s="94" t="s">
        <v>491</v>
      </c>
    </row>
    <row r="4" spans="1:24" x14ac:dyDescent="0.3">
      <c r="A4" s="91">
        <v>1</v>
      </c>
      <c r="B4" s="93">
        <v>1413</v>
      </c>
      <c r="C4" s="93">
        <v>1681</v>
      </c>
      <c r="D4" s="93">
        <v>2185</v>
      </c>
      <c r="E4" s="93">
        <v>1934</v>
      </c>
      <c r="F4" s="93">
        <v>2403</v>
      </c>
      <c r="G4" s="93">
        <v>2403</v>
      </c>
      <c r="H4" s="93">
        <v>2831</v>
      </c>
      <c r="I4" s="93">
        <v>2421</v>
      </c>
      <c r="J4" s="93">
        <v>2713</v>
      </c>
      <c r="K4" s="93">
        <v>2922</v>
      </c>
      <c r="L4" s="93">
        <v>2390</v>
      </c>
      <c r="M4" s="93">
        <v>3701</v>
      </c>
      <c r="N4" s="93">
        <v>2242</v>
      </c>
      <c r="O4" s="93">
        <v>7633</v>
      </c>
      <c r="Q4" s="94" t="s">
        <v>492</v>
      </c>
      <c r="R4" s="94" t="s">
        <v>493</v>
      </c>
      <c r="S4" s="94" t="s">
        <v>494</v>
      </c>
      <c r="T4" s="94" t="s">
        <v>487</v>
      </c>
      <c r="U4" s="94" t="s">
        <v>495</v>
      </c>
      <c r="V4" s="94" t="s">
        <v>489</v>
      </c>
      <c r="W4" s="94" t="s">
        <v>496</v>
      </c>
      <c r="X4" s="94" t="s">
        <v>491</v>
      </c>
    </row>
    <row r="5" spans="1:24" x14ac:dyDescent="0.3">
      <c r="A5" s="92">
        <v>1.5</v>
      </c>
      <c r="B5" s="93">
        <v>1623</v>
      </c>
      <c r="C5" s="93">
        <v>1945</v>
      </c>
      <c r="D5" s="93">
        <v>2155</v>
      </c>
      <c r="E5" s="93">
        <v>2236</v>
      </c>
      <c r="F5" s="93">
        <v>2721</v>
      </c>
      <c r="G5" s="93">
        <v>2721</v>
      </c>
      <c r="H5" s="93">
        <v>3235</v>
      </c>
      <c r="I5" s="93">
        <v>2789</v>
      </c>
      <c r="J5" s="93">
        <v>3101</v>
      </c>
      <c r="K5" s="93">
        <v>3568</v>
      </c>
      <c r="L5" s="93">
        <v>2627</v>
      </c>
      <c r="M5" s="93">
        <v>3938</v>
      </c>
      <c r="N5" s="93">
        <v>2684</v>
      </c>
      <c r="O5" s="93">
        <v>8479</v>
      </c>
      <c r="Q5" s="94" t="s">
        <v>497</v>
      </c>
      <c r="R5" s="94" t="s">
        <v>493</v>
      </c>
      <c r="S5" s="94" t="s">
        <v>498</v>
      </c>
      <c r="T5" s="94" t="s">
        <v>487</v>
      </c>
      <c r="U5" s="94" t="s">
        <v>499</v>
      </c>
      <c r="V5" s="94" t="s">
        <v>500</v>
      </c>
      <c r="W5" s="94" t="s">
        <v>501</v>
      </c>
      <c r="X5" s="94" t="s">
        <v>491</v>
      </c>
    </row>
    <row r="6" spans="1:24" x14ac:dyDescent="0.3">
      <c r="A6" s="91">
        <v>2</v>
      </c>
      <c r="B6" s="93">
        <v>1835</v>
      </c>
      <c r="C6" s="93">
        <v>2206</v>
      </c>
      <c r="D6" s="93">
        <v>2691</v>
      </c>
      <c r="E6" s="93">
        <v>2539</v>
      </c>
      <c r="F6" s="93">
        <v>3037</v>
      </c>
      <c r="G6" s="93">
        <v>3037</v>
      </c>
      <c r="H6" s="93">
        <v>3640</v>
      </c>
      <c r="I6" s="93">
        <v>3159</v>
      </c>
      <c r="J6" s="93">
        <v>3487</v>
      </c>
      <c r="K6" s="93">
        <v>4178</v>
      </c>
      <c r="L6" s="93">
        <v>2883</v>
      </c>
      <c r="M6" s="93">
        <v>4194</v>
      </c>
      <c r="N6" s="93">
        <v>3126</v>
      </c>
      <c r="O6" s="93">
        <v>9324</v>
      </c>
      <c r="Q6" s="94" t="s">
        <v>502</v>
      </c>
      <c r="R6" s="94" t="s">
        <v>493</v>
      </c>
      <c r="S6" s="94" t="s">
        <v>503</v>
      </c>
      <c r="T6" s="94" t="s">
        <v>487</v>
      </c>
      <c r="U6" s="94" t="s">
        <v>504</v>
      </c>
      <c r="V6" s="94" t="s">
        <v>500</v>
      </c>
      <c r="W6" s="94" t="s">
        <v>505</v>
      </c>
      <c r="X6" s="94" t="s">
        <v>491</v>
      </c>
    </row>
    <row r="7" spans="1:24" x14ac:dyDescent="0.3">
      <c r="A7" s="92">
        <v>2.5</v>
      </c>
      <c r="B7" s="93">
        <v>2045</v>
      </c>
      <c r="C7" s="93">
        <v>2469</v>
      </c>
      <c r="D7" s="93">
        <v>3227</v>
      </c>
      <c r="E7" s="93">
        <v>2843</v>
      </c>
      <c r="F7" s="93">
        <v>3355</v>
      </c>
      <c r="G7" s="93">
        <v>3355</v>
      </c>
      <c r="H7" s="93">
        <v>4045</v>
      </c>
      <c r="I7" s="93">
        <v>3527</v>
      </c>
      <c r="J7" s="93">
        <v>3875</v>
      </c>
      <c r="K7" s="93">
        <v>4830</v>
      </c>
      <c r="L7" s="93">
        <v>3139</v>
      </c>
      <c r="M7" s="93">
        <v>4450</v>
      </c>
      <c r="N7" s="93">
        <v>3548</v>
      </c>
      <c r="O7" s="93">
        <v>10172</v>
      </c>
      <c r="Q7" s="94" t="s">
        <v>506</v>
      </c>
      <c r="R7" s="94" t="s">
        <v>493</v>
      </c>
      <c r="S7" s="94" t="s">
        <v>507</v>
      </c>
      <c r="T7" s="94" t="s">
        <v>487</v>
      </c>
      <c r="U7" s="94" t="s">
        <v>508</v>
      </c>
      <c r="V7" s="94" t="s">
        <v>500</v>
      </c>
      <c r="W7" s="94" t="s">
        <v>509</v>
      </c>
      <c r="X7" s="94" t="s">
        <v>491</v>
      </c>
    </row>
    <row r="8" spans="1:24" x14ac:dyDescent="0.3">
      <c r="A8" s="91">
        <v>3</v>
      </c>
      <c r="B8" s="93">
        <v>2169</v>
      </c>
      <c r="C8" s="93">
        <v>2648</v>
      </c>
      <c r="D8" s="93">
        <v>3761</v>
      </c>
      <c r="E8" s="93">
        <v>3050</v>
      </c>
      <c r="F8" s="93">
        <v>3554</v>
      </c>
      <c r="G8" s="93">
        <v>3554</v>
      </c>
      <c r="H8" s="93">
        <v>4438</v>
      </c>
      <c r="I8" s="93">
        <v>3851</v>
      </c>
      <c r="J8" s="93">
        <v>3866</v>
      </c>
      <c r="K8" s="93">
        <v>5434</v>
      </c>
      <c r="L8" s="93">
        <v>3375</v>
      </c>
      <c r="M8" s="93">
        <v>4686</v>
      </c>
      <c r="N8" s="93">
        <v>3990</v>
      </c>
      <c r="O8" s="93">
        <v>11016</v>
      </c>
      <c r="Q8" s="94" t="s">
        <v>510</v>
      </c>
      <c r="R8" s="94" t="s">
        <v>493</v>
      </c>
      <c r="S8" s="94" t="s">
        <v>511</v>
      </c>
      <c r="T8" s="94" t="s">
        <v>487</v>
      </c>
      <c r="U8" s="94" t="s">
        <v>512</v>
      </c>
      <c r="V8" s="94" t="s">
        <v>500</v>
      </c>
      <c r="W8" s="94" t="s">
        <v>513</v>
      </c>
      <c r="X8" s="94" t="s">
        <v>491</v>
      </c>
    </row>
    <row r="9" spans="1:24" x14ac:dyDescent="0.3">
      <c r="A9" s="92">
        <v>3.5</v>
      </c>
      <c r="B9" s="93">
        <v>2294</v>
      </c>
      <c r="C9" s="93">
        <v>2827</v>
      </c>
      <c r="D9" s="93">
        <v>3793</v>
      </c>
      <c r="E9" s="93">
        <v>3257</v>
      </c>
      <c r="F9" s="93">
        <v>3818</v>
      </c>
      <c r="G9" s="93">
        <v>3818</v>
      </c>
      <c r="H9" s="93">
        <v>4830</v>
      </c>
      <c r="I9" s="93">
        <v>4173</v>
      </c>
      <c r="J9" s="93">
        <v>4208</v>
      </c>
      <c r="K9" s="93">
        <v>6082</v>
      </c>
      <c r="L9" s="93">
        <v>3673</v>
      </c>
      <c r="M9" s="93">
        <v>4942</v>
      </c>
      <c r="N9" s="93">
        <v>4432</v>
      </c>
      <c r="O9" s="93">
        <v>11863</v>
      </c>
      <c r="Q9" s="94" t="s">
        <v>514</v>
      </c>
      <c r="R9" s="94" t="s">
        <v>493</v>
      </c>
      <c r="S9" s="94" t="s">
        <v>515</v>
      </c>
      <c r="T9" s="94" t="s">
        <v>516</v>
      </c>
      <c r="U9" s="94" t="s">
        <v>517</v>
      </c>
      <c r="V9" s="94" t="s">
        <v>500</v>
      </c>
      <c r="W9" s="94" t="s">
        <v>518</v>
      </c>
      <c r="X9" s="94" t="s">
        <v>491</v>
      </c>
    </row>
    <row r="10" spans="1:24" x14ac:dyDescent="0.3">
      <c r="A10" s="91">
        <v>4</v>
      </c>
      <c r="B10" s="93">
        <v>2417</v>
      </c>
      <c r="C10" s="93">
        <v>3007</v>
      </c>
      <c r="D10" s="93">
        <v>4266</v>
      </c>
      <c r="E10" s="93">
        <v>3465</v>
      </c>
      <c r="F10" s="93">
        <v>4082</v>
      </c>
      <c r="G10" s="93">
        <v>4082</v>
      </c>
      <c r="H10" s="93">
        <v>5222</v>
      </c>
      <c r="I10" s="93">
        <v>4497</v>
      </c>
      <c r="J10" s="93">
        <v>4549</v>
      </c>
      <c r="K10" s="93">
        <v>6687</v>
      </c>
      <c r="L10" s="93">
        <v>3909</v>
      </c>
      <c r="M10" s="93">
        <v>5179</v>
      </c>
      <c r="N10" s="93">
        <v>4874</v>
      </c>
      <c r="O10" s="93">
        <v>12708</v>
      </c>
      <c r="Q10" s="94" t="s">
        <v>514</v>
      </c>
      <c r="R10" s="94" t="s">
        <v>493</v>
      </c>
      <c r="S10" s="94" t="s">
        <v>519</v>
      </c>
      <c r="T10" s="94" t="s">
        <v>516</v>
      </c>
      <c r="U10" s="94" t="s">
        <v>520</v>
      </c>
      <c r="V10" s="94" t="s">
        <v>500</v>
      </c>
      <c r="W10" s="94" t="s">
        <v>521</v>
      </c>
      <c r="X10" s="94" t="s">
        <v>522</v>
      </c>
    </row>
    <row r="11" spans="1:24" x14ac:dyDescent="0.3">
      <c r="A11" s="92">
        <v>4.5</v>
      </c>
      <c r="B11" s="93">
        <v>2541</v>
      </c>
      <c r="C11" s="93">
        <v>3186</v>
      </c>
      <c r="D11" s="93">
        <v>4232</v>
      </c>
      <c r="E11" s="93">
        <v>3673</v>
      </c>
      <c r="F11" s="93">
        <v>4346</v>
      </c>
      <c r="G11" s="93">
        <v>4346</v>
      </c>
      <c r="H11" s="93">
        <v>5615</v>
      </c>
      <c r="I11" s="93">
        <v>4818</v>
      </c>
      <c r="J11" s="93">
        <v>4892</v>
      </c>
      <c r="K11" s="93">
        <v>7341</v>
      </c>
      <c r="L11" s="93">
        <v>4207</v>
      </c>
      <c r="M11" s="93">
        <v>5435</v>
      </c>
      <c r="N11" s="93">
        <v>5296</v>
      </c>
      <c r="O11" s="93">
        <v>13554</v>
      </c>
      <c r="Q11" s="94" t="s">
        <v>523</v>
      </c>
      <c r="R11" s="94" t="s">
        <v>524</v>
      </c>
      <c r="S11" s="94" t="s">
        <v>525</v>
      </c>
      <c r="T11" s="94" t="s">
        <v>526</v>
      </c>
      <c r="U11" s="94" t="s">
        <v>527</v>
      </c>
      <c r="V11" s="94" t="s">
        <v>500</v>
      </c>
      <c r="W11" s="94" t="s">
        <v>528</v>
      </c>
      <c r="X11" s="94" t="s">
        <v>522</v>
      </c>
    </row>
    <row r="12" spans="1:24" x14ac:dyDescent="0.3">
      <c r="A12" s="91">
        <v>5</v>
      </c>
      <c r="B12" s="93">
        <v>2666</v>
      </c>
      <c r="C12" s="93">
        <v>3367</v>
      </c>
      <c r="D12" s="93">
        <v>4201</v>
      </c>
      <c r="E12" s="93">
        <v>3881</v>
      </c>
      <c r="F12" s="93">
        <v>4610</v>
      </c>
      <c r="G12" s="93">
        <v>4610</v>
      </c>
      <c r="H12" s="93">
        <v>6007</v>
      </c>
      <c r="I12" s="93">
        <v>5141</v>
      </c>
      <c r="J12" s="93">
        <v>5233</v>
      </c>
      <c r="K12" s="93">
        <v>7947</v>
      </c>
      <c r="L12" s="93">
        <v>4463</v>
      </c>
      <c r="M12" s="93">
        <v>5691</v>
      </c>
      <c r="N12" s="93">
        <v>5738</v>
      </c>
      <c r="O12" s="93">
        <v>14399</v>
      </c>
      <c r="Q12" s="94" t="s">
        <v>529</v>
      </c>
      <c r="R12" s="94" t="s">
        <v>524</v>
      </c>
      <c r="S12" s="94" t="s">
        <v>530</v>
      </c>
      <c r="T12" s="94" t="s">
        <v>526</v>
      </c>
      <c r="U12" s="94" t="s">
        <v>531</v>
      </c>
      <c r="V12" s="94" t="s">
        <v>500</v>
      </c>
      <c r="W12" s="94" t="s">
        <v>532</v>
      </c>
      <c r="X12" s="94" t="s">
        <v>522</v>
      </c>
    </row>
    <row r="13" spans="1:24" x14ac:dyDescent="0.3">
      <c r="A13" s="92">
        <v>5.5</v>
      </c>
      <c r="B13" s="93">
        <v>2767</v>
      </c>
      <c r="C13" s="93">
        <v>3545</v>
      </c>
      <c r="D13" s="93">
        <v>4168</v>
      </c>
      <c r="E13" s="93">
        <v>4088</v>
      </c>
      <c r="F13" s="93">
        <v>4774</v>
      </c>
      <c r="G13" s="93">
        <v>4774</v>
      </c>
      <c r="H13" s="93">
        <v>5514</v>
      </c>
      <c r="I13" s="93">
        <v>5461</v>
      </c>
      <c r="J13" s="93">
        <v>5361</v>
      </c>
      <c r="K13" s="93">
        <v>8638</v>
      </c>
      <c r="L13" s="93">
        <v>4741</v>
      </c>
      <c r="M13" s="93">
        <v>6018</v>
      </c>
      <c r="N13" s="93">
        <v>6180</v>
      </c>
      <c r="O13" s="93">
        <v>15341</v>
      </c>
      <c r="Q13" s="94" t="s">
        <v>533</v>
      </c>
      <c r="R13" s="94" t="s">
        <v>524</v>
      </c>
      <c r="S13" s="94" t="s">
        <v>534</v>
      </c>
      <c r="T13" s="94" t="s">
        <v>526</v>
      </c>
      <c r="U13" s="94" t="s">
        <v>535</v>
      </c>
      <c r="V13" s="94" t="s">
        <v>500</v>
      </c>
      <c r="W13" s="94" t="s">
        <v>536</v>
      </c>
      <c r="X13" s="94" t="s">
        <v>522</v>
      </c>
    </row>
    <row r="14" spans="1:24" x14ac:dyDescent="0.3">
      <c r="A14" s="91">
        <v>6</v>
      </c>
      <c r="B14" s="93">
        <v>2870</v>
      </c>
      <c r="C14" s="93">
        <v>3725</v>
      </c>
      <c r="D14" s="93">
        <v>4134</v>
      </c>
      <c r="E14" s="93">
        <v>4296</v>
      </c>
      <c r="F14" s="93">
        <v>5028</v>
      </c>
      <c r="G14" s="93">
        <v>5028</v>
      </c>
      <c r="H14" s="93">
        <v>5831</v>
      </c>
      <c r="I14" s="93">
        <v>5782</v>
      </c>
      <c r="J14" s="93">
        <v>5669</v>
      </c>
      <c r="K14" s="93">
        <v>9330</v>
      </c>
      <c r="L14" s="93">
        <v>5020</v>
      </c>
      <c r="M14" s="93">
        <v>6345</v>
      </c>
      <c r="N14" s="93">
        <v>6622</v>
      </c>
      <c r="O14" s="93">
        <v>16282</v>
      </c>
      <c r="Q14" s="94" t="s">
        <v>537</v>
      </c>
      <c r="R14" s="94" t="s">
        <v>538</v>
      </c>
      <c r="S14" s="94" t="s">
        <v>539</v>
      </c>
      <c r="T14" s="94" t="s">
        <v>526</v>
      </c>
      <c r="U14" s="94" t="s">
        <v>540</v>
      </c>
      <c r="V14" s="94" t="s">
        <v>500</v>
      </c>
      <c r="W14" s="94" t="s">
        <v>541</v>
      </c>
      <c r="X14" s="94" t="s">
        <v>522</v>
      </c>
    </row>
    <row r="15" spans="1:24" x14ac:dyDescent="0.3">
      <c r="A15" s="92">
        <v>6.5</v>
      </c>
      <c r="B15" s="93">
        <v>2972</v>
      </c>
      <c r="C15" s="93">
        <v>3904</v>
      </c>
      <c r="D15" s="93">
        <v>4101</v>
      </c>
      <c r="E15" s="93">
        <v>4502</v>
      </c>
      <c r="F15" s="93">
        <v>5284</v>
      </c>
      <c r="G15" s="93">
        <v>5284</v>
      </c>
      <c r="H15" s="93">
        <v>6149</v>
      </c>
      <c r="I15" s="93">
        <v>6102</v>
      </c>
      <c r="J15" s="93">
        <v>5976</v>
      </c>
      <c r="K15" s="93">
        <v>10021</v>
      </c>
      <c r="L15" s="93">
        <v>5298</v>
      </c>
      <c r="M15" s="93">
        <v>6672</v>
      </c>
      <c r="N15" s="93">
        <v>7064</v>
      </c>
      <c r="O15" s="93">
        <v>17223</v>
      </c>
      <c r="Q15" s="94" t="s">
        <v>542</v>
      </c>
      <c r="R15" s="94" t="s">
        <v>538</v>
      </c>
      <c r="S15" s="94" t="s">
        <v>543</v>
      </c>
      <c r="T15" s="94" t="s">
        <v>526</v>
      </c>
      <c r="U15" s="94" t="s">
        <v>544</v>
      </c>
      <c r="V15" s="94" t="s">
        <v>500</v>
      </c>
      <c r="W15" s="94" t="s">
        <v>541</v>
      </c>
      <c r="X15" s="94" t="s">
        <v>522</v>
      </c>
    </row>
    <row r="16" spans="1:24" x14ac:dyDescent="0.3">
      <c r="A16" s="91">
        <v>7</v>
      </c>
      <c r="B16" s="93">
        <v>3075</v>
      </c>
      <c r="C16" s="93">
        <v>4083</v>
      </c>
      <c r="D16" s="93">
        <v>4067</v>
      </c>
      <c r="E16" s="93">
        <v>4709</v>
      </c>
      <c r="F16" s="93">
        <v>5538</v>
      </c>
      <c r="G16" s="93">
        <v>5538</v>
      </c>
      <c r="H16" s="93">
        <v>6465</v>
      </c>
      <c r="I16" s="93">
        <v>6421</v>
      </c>
      <c r="J16" s="93">
        <v>6285</v>
      </c>
      <c r="K16" s="93">
        <v>10713</v>
      </c>
      <c r="L16" s="93">
        <v>5576</v>
      </c>
      <c r="M16" s="93">
        <v>6999</v>
      </c>
      <c r="N16" s="93">
        <v>7506</v>
      </c>
      <c r="O16" s="93">
        <v>18164</v>
      </c>
      <c r="Q16" s="94" t="s">
        <v>545</v>
      </c>
      <c r="R16" s="94" t="s">
        <v>538</v>
      </c>
      <c r="S16" s="94" t="s">
        <v>546</v>
      </c>
      <c r="T16" s="94" t="s">
        <v>526</v>
      </c>
      <c r="U16" s="94" t="s">
        <v>547</v>
      </c>
      <c r="V16" s="94" t="s">
        <v>500</v>
      </c>
      <c r="W16" s="94" t="s">
        <v>548</v>
      </c>
      <c r="X16" s="94" t="s">
        <v>522</v>
      </c>
    </row>
    <row r="17" spans="1:24" x14ac:dyDescent="0.3">
      <c r="A17" s="92">
        <v>7.5</v>
      </c>
      <c r="B17" s="93">
        <v>3176</v>
      </c>
      <c r="C17" s="93">
        <v>4262</v>
      </c>
      <c r="D17" s="93">
        <v>4034</v>
      </c>
      <c r="E17" s="93">
        <v>4917</v>
      </c>
      <c r="F17" s="93">
        <v>5792</v>
      </c>
      <c r="G17" s="93">
        <v>5792</v>
      </c>
      <c r="H17" s="93">
        <v>6782</v>
      </c>
      <c r="I17" s="93">
        <v>6742</v>
      </c>
      <c r="J17" s="93">
        <v>6592</v>
      </c>
      <c r="K17" s="93">
        <v>11404</v>
      </c>
      <c r="L17" s="93">
        <v>5854</v>
      </c>
      <c r="M17" s="93">
        <v>7326</v>
      </c>
      <c r="N17" s="93">
        <v>7948</v>
      </c>
      <c r="O17" s="93">
        <v>19105</v>
      </c>
      <c r="Q17" s="94" t="s">
        <v>549</v>
      </c>
      <c r="R17" s="94" t="s">
        <v>538</v>
      </c>
      <c r="S17" s="94" t="s">
        <v>550</v>
      </c>
      <c r="T17" s="94" t="s">
        <v>526</v>
      </c>
      <c r="U17" s="94" t="s">
        <v>551</v>
      </c>
      <c r="V17" s="94" t="s">
        <v>500</v>
      </c>
      <c r="W17" s="94" t="s">
        <v>552</v>
      </c>
      <c r="X17" s="94" t="s">
        <v>522</v>
      </c>
    </row>
    <row r="18" spans="1:24" x14ac:dyDescent="0.3">
      <c r="A18" s="91">
        <v>8</v>
      </c>
      <c r="B18" s="93">
        <v>3280</v>
      </c>
      <c r="C18" s="93">
        <v>4443</v>
      </c>
      <c r="D18" s="93">
        <v>4284</v>
      </c>
      <c r="E18" s="93">
        <v>5124</v>
      </c>
      <c r="F18" s="93">
        <v>6048</v>
      </c>
      <c r="G18" s="93">
        <v>6048</v>
      </c>
      <c r="H18" s="93">
        <v>7098</v>
      </c>
      <c r="I18" s="93">
        <v>7062</v>
      </c>
      <c r="J18" s="93">
        <v>6901</v>
      </c>
      <c r="K18" s="93">
        <v>12096</v>
      </c>
      <c r="L18" s="93">
        <v>6132</v>
      </c>
      <c r="M18" s="93">
        <v>7653</v>
      </c>
      <c r="N18" s="93">
        <v>8390</v>
      </c>
      <c r="O18" s="93">
        <v>20046</v>
      </c>
      <c r="Q18" s="94" t="s">
        <v>553</v>
      </c>
      <c r="R18" s="94" t="s">
        <v>538</v>
      </c>
      <c r="S18" s="94" t="s">
        <v>554</v>
      </c>
      <c r="T18" s="94" t="s">
        <v>526</v>
      </c>
      <c r="U18" s="94" t="s">
        <v>555</v>
      </c>
      <c r="V18" s="94" t="s">
        <v>500</v>
      </c>
      <c r="W18" s="94" t="s">
        <v>556</v>
      </c>
      <c r="X18" s="94" t="s">
        <v>522</v>
      </c>
    </row>
    <row r="19" spans="1:24" x14ac:dyDescent="0.3">
      <c r="A19" s="92">
        <v>8.5</v>
      </c>
      <c r="B19" s="93">
        <v>3381</v>
      </c>
      <c r="C19" s="93">
        <v>4621</v>
      </c>
      <c r="D19" s="93">
        <v>4535</v>
      </c>
      <c r="E19" s="93">
        <v>5332</v>
      </c>
      <c r="F19" s="93">
        <v>6303</v>
      </c>
      <c r="G19" s="93">
        <v>6303</v>
      </c>
      <c r="H19" s="93">
        <v>7415</v>
      </c>
      <c r="I19" s="93">
        <v>7383</v>
      </c>
      <c r="J19" s="93">
        <v>7208</v>
      </c>
      <c r="K19" s="93">
        <v>12788</v>
      </c>
      <c r="L19" s="93">
        <v>6432</v>
      </c>
      <c r="M19" s="93">
        <v>7979</v>
      </c>
      <c r="N19" s="93">
        <v>8831</v>
      </c>
      <c r="O19" s="93">
        <v>20987</v>
      </c>
      <c r="Q19" s="94" t="s">
        <v>557</v>
      </c>
      <c r="R19" s="94" t="s">
        <v>538</v>
      </c>
      <c r="S19" s="94" t="s">
        <v>558</v>
      </c>
      <c r="T19" s="94" t="s">
        <v>526</v>
      </c>
      <c r="U19" s="94" t="s">
        <v>559</v>
      </c>
      <c r="V19" s="94" t="s">
        <v>500</v>
      </c>
      <c r="W19" s="94" t="s">
        <v>560</v>
      </c>
      <c r="X19" s="94" t="s">
        <v>561</v>
      </c>
    </row>
    <row r="20" spans="1:24" x14ac:dyDescent="0.3">
      <c r="A20" s="91">
        <v>9</v>
      </c>
      <c r="B20" s="93">
        <v>3485</v>
      </c>
      <c r="C20" s="93">
        <v>4801</v>
      </c>
      <c r="D20" s="93">
        <v>4786</v>
      </c>
      <c r="E20" s="93">
        <v>5539</v>
      </c>
      <c r="F20" s="93">
        <v>6557</v>
      </c>
      <c r="G20" s="93">
        <v>6557</v>
      </c>
      <c r="H20" s="93">
        <v>7733</v>
      </c>
      <c r="I20" s="93">
        <v>7703</v>
      </c>
      <c r="J20" s="93">
        <v>7517</v>
      </c>
      <c r="K20" s="93">
        <v>13479</v>
      </c>
      <c r="L20" s="93">
        <v>6806</v>
      </c>
      <c r="M20" s="93">
        <v>8306</v>
      </c>
      <c r="N20" s="93">
        <v>9295</v>
      </c>
      <c r="O20" s="93">
        <v>21928</v>
      </c>
      <c r="Q20" s="94" t="s">
        <v>562</v>
      </c>
      <c r="R20" s="94" t="s">
        <v>538</v>
      </c>
      <c r="S20" s="94" t="s">
        <v>563</v>
      </c>
      <c r="T20" s="94" t="s">
        <v>526</v>
      </c>
      <c r="U20" s="94" t="s">
        <v>564</v>
      </c>
      <c r="V20" s="94" t="s">
        <v>491</v>
      </c>
      <c r="W20" s="94" t="s">
        <v>565</v>
      </c>
      <c r="X20" s="94" t="s">
        <v>561</v>
      </c>
    </row>
    <row r="21" spans="1:24" x14ac:dyDescent="0.3">
      <c r="A21" s="92">
        <v>9.5</v>
      </c>
      <c r="B21" s="93">
        <v>3586</v>
      </c>
      <c r="C21" s="93">
        <v>4980</v>
      </c>
      <c r="D21" s="93">
        <v>5037</v>
      </c>
      <c r="E21" s="93">
        <v>5745</v>
      </c>
      <c r="F21" s="93">
        <v>6813</v>
      </c>
      <c r="G21" s="93">
        <v>6813</v>
      </c>
      <c r="H21" s="93">
        <v>8049</v>
      </c>
      <c r="I21" s="93">
        <v>8022</v>
      </c>
      <c r="J21" s="93">
        <v>7824</v>
      </c>
      <c r="K21" s="93">
        <v>14171</v>
      </c>
      <c r="L21" s="93">
        <v>7181</v>
      </c>
      <c r="M21" s="93">
        <v>8633</v>
      </c>
      <c r="N21" s="93">
        <v>9788</v>
      </c>
      <c r="O21" s="93">
        <v>22870</v>
      </c>
      <c r="Q21" s="94" t="s">
        <v>566</v>
      </c>
      <c r="R21" s="94" t="s">
        <v>538</v>
      </c>
      <c r="S21" s="94" t="s">
        <v>567</v>
      </c>
      <c r="T21" s="94" t="s">
        <v>526</v>
      </c>
      <c r="U21" s="94" t="s">
        <v>568</v>
      </c>
      <c r="V21" s="94" t="s">
        <v>491</v>
      </c>
      <c r="W21" s="94" t="s">
        <v>569</v>
      </c>
      <c r="X21" s="94" t="s">
        <v>561</v>
      </c>
    </row>
    <row r="22" spans="1:24" x14ac:dyDescent="0.3">
      <c r="A22" s="91">
        <v>10</v>
      </c>
      <c r="B22" s="93">
        <v>3690</v>
      </c>
      <c r="C22" s="93">
        <v>5160</v>
      </c>
      <c r="D22" s="93">
        <v>5287</v>
      </c>
      <c r="E22" s="93">
        <v>5953</v>
      </c>
      <c r="F22" s="93">
        <v>7067</v>
      </c>
      <c r="G22" s="93">
        <v>7067</v>
      </c>
      <c r="H22" s="93">
        <v>8366</v>
      </c>
      <c r="I22" s="93">
        <v>8344</v>
      </c>
      <c r="J22" s="93">
        <v>8133</v>
      </c>
      <c r="K22" s="93">
        <v>14862</v>
      </c>
      <c r="L22" s="93">
        <v>7555</v>
      </c>
      <c r="M22" s="93">
        <v>8960</v>
      </c>
      <c r="N22" s="93">
        <v>10282</v>
      </c>
      <c r="O22" s="93">
        <v>23811</v>
      </c>
      <c r="Q22" s="94" t="s">
        <v>570</v>
      </c>
      <c r="R22" s="94" t="s">
        <v>538</v>
      </c>
      <c r="S22" s="94" t="s">
        <v>571</v>
      </c>
      <c r="T22" s="94" t="s">
        <v>526</v>
      </c>
      <c r="U22" s="94" t="s">
        <v>572</v>
      </c>
      <c r="V22" s="94" t="s">
        <v>491</v>
      </c>
      <c r="W22" s="94" t="s">
        <v>573</v>
      </c>
      <c r="X22" s="94" t="s">
        <v>561</v>
      </c>
    </row>
    <row r="23" spans="1:24" x14ac:dyDescent="0.3">
      <c r="A23" s="92">
        <v>10.5</v>
      </c>
      <c r="B23" s="93">
        <v>3791</v>
      </c>
      <c r="C23" s="93">
        <v>5339</v>
      </c>
      <c r="D23" s="93">
        <v>5985</v>
      </c>
      <c r="E23" s="93">
        <v>6161</v>
      </c>
      <c r="F23" s="93">
        <v>7321</v>
      </c>
      <c r="G23" s="93">
        <v>7321</v>
      </c>
      <c r="H23" s="93">
        <v>8684</v>
      </c>
      <c r="I23" s="93">
        <v>8665</v>
      </c>
      <c r="J23" s="93">
        <v>8440</v>
      </c>
      <c r="K23" s="93">
        <v>15554</v>
      </c>
      <c r="L23" s="93">
        <v>7929</v>
      </c>
      <c r="M23" s="93">
        <v>9287</v>
      </c>
      <c r="N23" s="93">
        <v>10775</v>
      </c>
      <c r="O23" s="93">
        <v>24752</v>
      </c>
      <c r="Q23" s="94" t="s">
        <v>574</v>
      </c>
      <c r="R23" s="94" t="s">
        <v>538</v>
      </c>
      <c r="S23" s="94" t="s">
        <v>575</v>
      </c>
      <c r="T23" s="94" t="s">
        <v>526</v>
      </c>
      <c r="U23" s="94" t="s">
        <v>576</v>
      </c>
      <c r="V23" s="94" t="s">
        <v>491</v>
      </c>
      <c r="W23" s="94" t="s">
        <v>577</v>
      </c>
      <c r="X23" s="94" t="s">
        <v>561</v>
      </c>
    </row>
    <row r="24" spans="1:24" x14ac:dyDescent="0.3">
      <c r="A24" s="91">
        <v>11</v>
      </c>
      <c r="B24" s="93">
        <v>3892</v>
      </c>
      <c r="C24" s="93">
        <v>5518</v>
      </c>
      <c r="D24" s="93">
        <v>5947</v>
      </c>
      <c r="E24" s="93">
        <v>6369</v>
      </c>
      <c r="F24" s="93">
        <v>7576</v>
      </c>
      <c r="G24" s="93">
        <v>7576</v>
      </c>
      <c r="H24" s="93">
        <v>9001</v>
      </c>
      <c r="I24" s="93">
        <v>8986</v>
      </c>
      <c r="J24" s="93">
        <v>8747</v>
      </c>
      <c r="K24" s="93">
        <v>16245</v>
      </c>
      <c r="L24" s="93">
        <v>8303</v>
      </c>
      <c r="M24" s="93">
        <v>9614</v>
      </c>
      <c r="N24" s="93">
        <v>11268</v>
      </c>
      <c r="O24" s="93">
        <v>25693</v>
      </c>
      <c r="Q24" s="94" t="s">
        <v>578</v>
      </c>
      <c r="R24" s="94" t="s">
        <v>538</v>
      </c>
      <c r="S24" s="94" t="s">
        <v>579</v>
      </c>
      <c r="T24" s="94" t="s">
        <v>526</v>
      </c>
      <c r="U24" s="94" t="s">
        <v>569</v>
      </c>
      <c r="V24" s="94" t="s">
        <v>491</v>
      </c>
      <c r="W24" s="94" t="s">
        <v>580</v>
      </c>
      <c r="X24" s="94" t="s">
        <v>561</v>
      </c>
    </row>
    <row r="25" spans="1:24" x14ac:dyDescent="0.3">
      <c r="A25" s="92">
        <v>11.5</v>
      </c>
      <c r="B25" s="93">
        <v>3993</v>
      </c>
      <c r="C25" s="93">
        <v>5697</v>
      </c>
      <c r="D25" s="93">
        <v>6525</v>
      </c>
      <c r="E25" s="93">
        <v>6578</v>
      </c>
      <c r="F25" s="93">
        <v>7830</v>
      </c>
      <c r="G25" s="93">
        <v>7830</v>
      </c>
      <c r="H25" s="93">
        <v>9319</v>
      </c>
      <c r="I25" s="93">
        <v>9307</v>
      </c>
      <c r="J25" s="93">
        <v>9054</v>
      </c>
      <c r="K25" s="93">
        <v>16937</v>
      </c>
      <c r="L25" s="93">
        <v>8677</v>
      </c>
      <c r="M25" s="93">
        <v>9941</v>
      </c>
      <c r="N25" s="93">
        <v>11761</v>
      </c>
      <c r="O25" s="93">
        <v>26634</v>
      </c>
      <c r="Q25" s="94" t="s">
        <v>581</v>
      </c>
      <c r="R25" s="94" t="s">
        <v>487</v>
      </c>
      <c r="S25" s="94" t="s">
        <v>582</v>
      </c>
      <c r="T25" s="94" t="s">
        <v>526</v>
      </c>
      <c r="U25" s="94" t="s">
        <v>583</v>
      </c>
      <c r="V25" s="94" t="s">
        <v>491</v>
      </c>
      <c r="W25" s="94" t="s">
        <v>584</v>
      </c>
      <c r="X25" s="94" t="s">
        <v>561</v>
      </c>
    </row>
    <row r="26" spans="1:24" x14ac:dyDescent="0.3">
      <c r="A26" s="91">
        <v>12</v>
      </c>
      <c r="B26" s="93">
        <v>4095</v>
      </c>
      <c r="C26" s="93">
        <v>5876</v>
      </c>
      <c r="D26" s="93">
        <v>6487</v>
      </c>
      <c r="E26" s="93">
        <v>6786</v>
      </c>
      <c r="F26" s="93">
        <v>8085</v>
      </c>
      <c r="G26" s="93">
        <v>8085</v>
      </c>
      <c r="H26" s="93">
        <v>9636</v>
      </c>
      <c r="I26" s="93">
        <v>9628</v>
      </c>
      <c r="J26" s="93">
        <v>9362</v>
      </c>
      <c r="K26" s="93">
        <v>17628</v>
      </c>
      <c r="L26" s="93">
        <v>9052</v>
      </c>
      <c r="M26" s="93">
        <v>10268</v>
      </c>
      <c r="N26" s="93">
        <v>12254</v>
      </c>
      <c r="O26" s="93">
        <v>27575</v>
      </c>
      <c r="Q26" s="94" t="s">
        <v>585</v>
      </c>
      <c r="R26" s="94" t="s">
        <v>487</v>
      </c>
      <c r="S26" s="94" t="s">
        <v>586</v>
      </c>
      <c r="T26" s="94" t="s">
        <v>526</v>
      </c>
      <c r="U26" s="94" t="s">
        <v>587</v>
      </c>
      <c r="V26" s="94" t="s">
        <v>491</v>
      </c>
      <c r="W26" s="94" t="s">
        <v>588</v>
      </c>
      <c r="X26" s="94" t="s">
        <v>561</v>
      </c>
    </row>
    <row r="27" spans="1:24" x14ac:dyDescent="0.3">
      <c r="A27" s="92">
        <v>12.5</v>
      </c>
      <c r="B27" s="93">
        <v>4196</v>
      </c>
      <c r="C27" s="93">
        <v>6055</v>
      </c>
      <c r="D27" s="93">
        <v>7066</v>
      </c>
      <c r="E27" s="93">
        <v>6994</v>
      </c>
      <c r="F27" s="93">
        <v>8339</v>
      </c>
      <c r="G27" s="93">
        <v>8339</v>
      </c>
      <c r="H27" s="93">
        <v>9954</v>
      </c>
      <c r="I27" s="93">
        <v>9949</v>
      </c>
      <c r="J27" s="93">
        <v>9669</v>
      </c>
      <c r="K27" s="93">
        <v>18320</v>
      </c>
      <c r="L27" s="93">
        <v>9426</v>
      </c>
      <c r="M27" s="93">
        <v>10595</v>
      </c>
      <c r="N27" s="93">
        <v>12747</v>
      </c>
      <c r="O27" s="93">
        <v>28516</v>
      </c>
      <c r="Q27" s="94" t="s">
        <v>589</v>
      </c>
      <c r="R27" s="94" t="s">
        <v>487</v>
      </c>
      <c r="S27" s="94" t="s">
        <v>590</v>
      </c>
      <c r="T27" s="94" t="s">
        <v>489</v>
      </c>
      <c r="U27" s="94" t="s">
        <v>591</v>
      </c>
      <c r="V27" s="94" t="s">
        <v>491</v>
      </c>
      <c r="W27" s="94" t="s">
        <v>592</v>
      </c>
      <c r="X27" s="94" t="s">
        <v>561</v>
      </c>
    </row>
    <row r="28" spans="1:24" x14ac:dyDescent="0.3">
      <c r="A28" s="91">
        <v>13</v>
      </c>
      <c r="B28" s="93">
        <v>4297</v>
      </c>
      <c r="C28" s="93">
        <v>6234</v>
      </c>
      <c r="D28" s="93">
        <v>7028</v>
      </c>
      <c r="E28" s="93">
        <v>7202</v>
      </c>
      <c r="F28" s="93">
        <v>8593</v>
      </c>
      <c r="G28" s="93">
        <v>8593</v>
      </c>
      <c r="H28" s="93">
        <v>10271</v>
      </c>
      <c r="I28" s="93">
        <v>10270</v>
      </c>
      <c r="J28" s="93">
        <v>9976</v>
      </c>
      <c r="K28" s="93">
        <v>19011</v>
      </c>
      <c r="L28" s="93">
        <v>9800</v>
      </c>
      <c r="M28" s="93">
        <v>10922</v>
      </c>
      <c r="N28" s="93">
        <v>13240</v>
      </c>
      <c r="O28" s="93">
        <v>29457</v>
      </c>
      <c r="Q28" s="94" t="s">
        <v>593</v>
      </c>
      <c r="R28" s="94" t="s">
        <v>561</v>
      </c>
      <c r="S28" s="94" t="s">
        <v>594</v>
      </c>
      <c r="T28" s="94" t="s">
        <v>595</v>
      </c>
      <c r="U28" s="94" t="s">
        <v>596</v>
      </c>
      <c r="V28" s="94" t="s">
        <v>595</v>
      </c>
      <c r="W28" s="94" t="s">
        <v>597</v>
      </c>
      <c r="X28" s="94" t="s">
        <v>595</v>
      </c>
    </row>
    <row r="29" spans="1:24" x14ac:dyDescent="0.3">
      <c r="A29" s="92">
        <v>13.5</v>
      </c>
      <c r="B29" s="93">
        <v>4398</v>
      </c>
      <c r="C29" s="93">
        <v>6413</v>
      </c>
      <c r="D29" s="93">
        <v>7606</v>
      </c>
      <c r="E29" s="93">
        <v>7410</v>
      </c>
      <c r="F29" s="93">
        <v>8848</v>
      </c>
      <c r="G29" s="93">
        <v>8848</v>
      </c>
      <c r="H29" s="93">
        <v>10589</v>
      </c>
      <c r="I29" s="93">
        <v>10591</v>
      </c>
      <c r="J29" s="93">
        <v>10283</v>
      </c>
      <c r="K29" s="93">
        <v>19703</v>
      </c>
      <c r="L29" s="93">
        <v>10174</v>
      </c>
      <c r="M29" s="93">
        <v>11249</v>
      </c>
      <c r="N29" s="93">
        <v>13733</v>
      </c>
      <c r="O29" s="93">
        <v>30437</v>
      </c>
      <c r="Q29" s="94" t="s">
        <v>598</v>
      </c>
      <c r="R29" s="94" t="s">
        <v>595</v>
      </c>
      <c r="S29" s="94" t="s">
        <v>599</v>
      </c>
      <c r="T29" s="94" t="s">
        <v>595</v>
      </c>
      <c r="U29" s="94" t="s">
        <v>600</v>
      </c>
      <c r="V29" s="94" t="s">
        <v>595</v>
      </c>
      <c r="W29" s="94"/>
      <c r="X29" s="94"/>
    </row>
    <row r="30" spans="1:24" x14ac:dyDescent="0.3">
      <c r="A30" s="91">
        <v>14</v>
      </c>
      <c r="B30" s="93">
        <v>4499</v>
      </c>
      <c r="C30" s="93">
        <v>6592</v>
      </c>
      <c r="D30" s="93">
        <v>7568</v>
      </c>
      <c r="E30" s="93">
        <v>7618</v>
      </c>
      <c r="F30" s="93">
        <v>9102</v>
      </c>
      <c r="G30" s="93">
        <v>9102</v>
      </c>
      <c r="H30" s="93">
        <v>10906</v>
      </c>
      <c r="I30" s="93">
        <v>10912</v>
      </c>
      <c r="J30" s="93">
        <v>10591</v>
      </c>
      <c r="K30" s="93">
        <v>20394</v>
      </c>
      <c r="L30" s="93">
        <v>10548</v>
      </c>
      <c r="M30" s="93">
        <v>11576</v>
      </c>
      <c r="N30" s="93">
        <v>14226</v>
      </c>
      <c r="O30" s="93">
        <v>31553</v>
      </c>
      <c r="Q30" t="s">
        <v>601</v>
      </c>
    </row>
    <row r="31" spans="1:24" x14ac:dyDescent="0.3">
      <c r="A31" s="92">
        <v>14.5</v>
      </c>
      <c r="B31" s="93">
        <v>4600</v>
      </c>
      <c r="C31" s="93">
        <v>6771</v>
      </c>
      <c r="D31" s="93">
        <v>8147</v>
      </c>
      <c r="E31" s="93">
        <v>7826</v>
      </c>
      <c r="F31" s="93">
        <v>9357</v>
      </c>
      <c r="G31" s="93">
        <v>9357</v>
      </c>
      <c r="H31" s="93">
        <v>11223</v>
      </c>
      <c r="I31" s="93">
        <v>11233</v>
      </c>
      <c r="J31" s="93">
        <v>10898</v>
      </c>
      <c r="K31" s="93">
        <v>21086</v>
      </c>
      <c r="L31" s="93">
        <v>10923</v>
      </c>
      <c r="M31" s="93">
        <v>11903</v>
      </c>
      <c r="N31" s="93">
        <v>14719</v>
      </c>
      <c r="O31" s="93">
        <v>32669</v>
      </c>
      <c r="Q31" t="s">
        <v>602</v>
      </c>
    </row>
    <row r="32" spans="1:24" x14ac:dyDescent="0.3">
      <c r="A32" s="91">
        <v>15</v>
      </c>
      <c r="B32" s="93">
        <v>4702</v>
      </c>
      <c r="C32" s="93">
        <v>6950</v>
      </c>
      <c r="D32" s="93">
        <v>8482</v>
      </c>
      <c r="E32" s="93">
        <v>8034</v>
      </c>
      <c r="F32" s="93">
        <v>9611</v>
      </c>
      <c r="G32" s="93">
        <v>9611</v>
      </c>
      <c r="H32" s="93">
        <v>11541</v>
      </c>
      <c r="I32" s="93">
        <v>11555</v>
      </c>
      <c r="J32" s="93">
        <v>11205</v>
      </c>
      <c r="K32" s="93">
        <v>21777</v>
      </c>
      <c r="L32" s="93">
        <v>11297</v>
      </c>
      <c r="M32" s="93">
        <v>12238</v>
      </c>
      <c r="N32" s="93">
        <v>15213</v>
      </c>
      <c r="O32" s="93">
        <v>33785</v>
      </c>
      <c r="Q32" t="s">
        <v>603</v>
      </c>
    </row>
    <row r="33" spans="1:17" x14ac:dyDescent="0.3">
      <c r="A33" s="92">
        <v>15.5</v>
      </c>
      <c r="B33" s="93">
        <v>4803</v>
      </c>
      <c r="C33" s="93">
        <v>7129</v>
      </c>
      <c r="D33" s="93">
        <v>8784</v>
      </c>
      <c r="E33" s="93">
        <v>8242</v>
      </c>
      <c r="F33" s="93">
        <v>9865</v>
      </c>
      <c r="G33" s="93">
        <v>9865</v>
      </c>
      <c r="H33" s="93">
        <v>11858</v>
      </c>
      <c r="I33" s="93">
        <v>11876</v>
      </c>
      <c r="J33" s="93">
        <v>11513</v>
      </c>
      <c r="K33" s="93">
        <v>22469</v>
      </c>
      <c r="L33" s="93">
        <v>11671</v>
      </c>
      <c r="M33" s="93">
        <v>12632</v>
      </c>
      <c r="N33" s="93">
        <v>15706</v>
      </c>
      <c r="O33" s="93">
        <v>34901</v>
      </c>
      <c r="Q33" t="s">
        <v>604</v>
      </c>
    </row>
    <row r="34" spans="1:17" x14ac:dyDescent="0.3">
      <c r="A34" s="91">
        <v>16</v>
      </c>
      <c r="B34" s="93">
        <v>4904</v>
      </c>
      <c r="C34" s="93">
        <v>7308</v>
      </c>
      <c r="D34" s="93">
        <v>9036</v>
      </c>
      <c r="E34" s="93">
        <v>8450</v>
      </c>
      <c r="F34" s="93">
        <v>10120</v>
      </c>
      <c r="G34" s="93">
        <v>10120</v>
      </c>
      <c r="H34" s="93">
        <v>12176</v>
      </c>
      <c r="I34" s="93">
        <v>12197</v>
      </c>
      <c r="J34" s="93">
        <v>11820</v>
      </c>
      <c r="K34" s="93">
        <v>23160</v>
      </c>
      <c r="L34" s="93">
        <v>12045</v>
      </c>
      <c r="M34" s="93">
        <v>13027</v>
      </c>
      <c r="N34" s="93">
        <v>16199</v>
      </c>
      <c r="O34" s="93">
        <v>36017</v>
      </c>
      <c r="Q34" t="s">
        <v>605</v>
      </c>
    </row>
    <row r="35" spans="1:17" x14ac:dyDescent="0.3">
      <c r="A35" s="92">
        <v>16.5</v>
      </c>
      <c r="B35" s="93">
        <v>5005</v>
      </c>
      <c r="C35" s="93">
        <v>7487</v>
      </c>
      <c r="D35" s="93">
        <v>9339</v>
      </c>
      <c r="E35" s="93">
        <v>8658</v>
      </c>
      <c r="F35" s="93">
        <v>10374</v>
      </c>
      <c r="G35" s="93">
        <v>10374</v>
      </c>
      <c r="H35" s="93">
        <v>12493</v>
      </c>
      <c r="I35" s="93">
        <v>12518</v>
      </c>
      <c r="J35" s="93">
        <v>12127</v>
      </c>
      <c r="K35" s="93">
        <v>23852</v>
      </c>
      <c r="L35" s="93">
        <v>12419</v>
      </c>
      <c r="M35" s="93">
        <v>13422</v>
      </c>
      <c r="N35" s="93">
        <v>16692</v>
      </c>
      <c r="O35" s="93">
        <v>37133</v>
      </c>
      <c r="Q35" t="s">
        <v>606</v>
      </c>
    </row>
    <row r="36" spans="1:17" x14ac:dyDescent="0.3">
      <c r="A36" s="91">
        <v>17</v>
      </c>
      <c r="B36" s="93">
        <v>5106</v>
      </c>
      <c r="C36" s="93">
        <v>7666</v>
      </c>
      <c r="D36" s="93">
        <v>9591</v>
      </c>
      <c r="E36" s="93">
        <v>8866</v>
      </c>
      <c r="F36" s="93">
        <v>10628</v>
      </c>
      <c r="G36" s="93">
        <v>10628</v>
      </c>
      <c r="H36" s="93">
        <v>12811</v>
      </c>
      <c r="I36" s="93">
        <v>12839</v>
      </c>
      <c r="J36" s="93">
        <v>12434</v>
      </c>
      <c r="K36" s="93">
        <v>24543</v>
      </c>
      <c r="L36" s="93">
        <v>12794</v>
      </c>
      <c r="M36" s="93">
        <v>13816</v>
      </c>
      <c r="N36" s="93">
        <v>17185</v>
      </c>
      <c r="O36" s="93">
        <v>38249</v>
      </c>
      <c r="Q36" t="s">
        <v>607</v>
      </c>
    </row>
    <row r="37" spans="1:17" x14ac:dyDescent="0.3">
      <c r="A37" s="92">
        <v>17.5</v>
      </c>
      <c r="B37" s="93">
        <v>5207</v>
      </c>
      <c r="C37" s="93">
        <v>7845</v>
      </c>
      <c r="D37" s="93">
        <v>9893</v>
      </c>
      <c r="E37" s="93">
        <v>9075</v>
      </c>
      <c r="F37" s="93">
        <v>10883</v>
      </c>
      <c r="G37" s="93">
        <v>10883</v>
      </c>
      <c r="H37" s="93">
        <v>13128</v>
      </c>
      <c r="I37" s="93">
        <v>13160</v>
      </c>
      <c r="J37" s="93">
        <v>12742</v>
      </c>
      <c r="K37" s="93">
        <v>25235</v>
      </c>
      <c r="L37" s="93">
        <v>13168</v>
      </c>
      <c r="M37" s="93">
        <v>14211</v>
      </c>
      <c r="N37" s="93">
        <v>17678</v>
      </c>
      <c r="O37" s="93">
        <v>39364</v>
      </c>
      <c r="Q37" t="s">
        <v>608</v>
      </c>
    </row>
    <row r="38" spans="1:17" x14ac:dyDescent="0.3">
      <c r="A38" s="91">
        <v>18</v>
      </c>
      <c r="B38" s="93">
        <v>5309</v>
      </c>
      <c r="C38" s="93">
        <v>8024</v>
      </c>
      <c r="D38" s="93">
        <v>10146</v>
      </c>
      <c r="E38" s="93">
        <v>9283</v>
      </c>
      <c r="F38" s="93">
        <v>11137</v>
      </c>
      <c r="G38" s="93">
        <v>11137</v>
      </c>
      <c r="H38" s="93">
        <v>13446</v>
      </c>
      <c r="I38" s="93">
        <v>13481</v>
      </c>
      <c r="J38" s="93">
        <v>13049</v>
      </c>
      <c r="K38" s="93">
        <v>25926</v>
      </c>
      <c r="L38" s="93">
        <v>13542</v>
      </c>
      <c r="M38" s="93">
        <v>14606</v>
      </c>
      <c r="N38" s="93">
        <v>18171</v>
      </c>
      <c r="O38" s="93">
        <v>40480</v>
      </c>
      <c r="Q38" t="s">
        <v>609</v>
      </c>
    </row>
    <row r="39" spans="1:17" x14ac:dyDescent="0.3">
      <c r="A39" s="92">
        <v>18.5</v>
      </c>
      <c r="B39" s="93">
        <v>5410</v>
      </c>
      <c r="C39" s="93">
        <v>8203</v>
      </c>
      <c r="D39" s="93">
        <v>10448</v>
      </c>
      <c r="E39" s="93">
        <v>9491</v>
      </c>
      <c r="F39" s="93">
        <v>11392</v>
      </c>
      <c r="G39" s="93">
        <v>11392</v>
      </c>
      <c r="H39" s="93">
        <v>13763</v>
      </c>
      <c r="I39" s="93">
        <v>13802</v>
      </c>
      <c r="J39" s="93">
        <v>13356</v>
      </c>
      <c r="K39" s="93">
        <v>26618</v>
      </c>
      <c r="L39" s="93">
        <v>13916</v>
      </c>
      <c r="M39" s="93">
        <v>15000</v>
      </c>
      <c r="N39" s="93">
        <v>18664</v>
      </c>
      <c r="O39" s="93">
        <v>41596</v>
      </c>
      <c r="Q39" t="s">
        <v>610</v>
      </c>
    </row>
    <row r="40" spans="1:17" x14ac:dyDescent="0.3">
      <c r="A40" s="91">
        <v>19</v>
      </c>
      <c r="B40" s="93">
        <v>5511</v>
      </c>
      <c r="C40" s="93">
        <v>8382</v>
      </c>
      <c r="D40" s="93">
        <v>10700</v>
      </c>
      <c r="E40" s="93">
        <v>9699</v>
      </c>
      <c r="F40" s="93">
        <v>11646</v>
      </c>
      <c r="G40" s="93">
        <v>11646</v>
      </c>
      <c r="H40" s="93">
        <v>14081</v>
      </c>
      <c r="I40" s="93">
        <v>14123</v>
      </c>
      <c r="J40" s="93">
        <v>13664</v>
      </c>
      <c r="K40" s="93">
        <v>27309</v>
      </c>
      <c r="L40" s="93">
        <v>14290</v>
      </c>
      <c r="M40" s="93">
        <v>15395</v>
      </c>
      <c r="N40" s="93">
        <v>19157</v>
      </c>
      <c r="O40" s="93">
        <v>42712</v>
      </c>
      <c r="Q40" t="s">
        <v>611</v>
      </c>
    </row>
    <row r="41" spans="1:17" x14ac:dyDescent="0.3">
      <c r="A41" s="92">
        <v>19.5</v>
      </c>
      <c r="B41" s="93">
        <v>5612</v>
      </c>
      <c r="C41" s="93">
        <v>8561</v>
      </c>
      <c r="D41" s="93">
        <v>11003</v>
      </c>
      <c r="E41" s="93">
        <v>9907</v>
      </c>
      <c r="F41" s="93">
        <v>11900</v>
      </c>
      <c r="G41" s="93">
        <v>11900</v>
      </c>
      <c r="H41" s="93">
        <v>14398</v>
      </c>
      <c r="I41" s="93">
        <v>14444</v>
      </c>
      <c r="J41" s="93">
        <v>13971</v>
      </c>
      <c r="K41" s="93">
        <v>28001</v>
      </c>
      <c r="L41" s="93">
        <v>14665</v>
      </c>
      <c r="M41" s="93">
        <v>15790</v>
      </c>
      <c r="N41" s="93">
        <v>19650</v>
      </c>
      <c r="O41" s="93">
        <v>43828</v>
      </c>
      <c r="Q41" t="s">
        <v>612</v>
      </c>
    </row>
    <row r="42" spans="1:17" x14ac:dyDescent="0.3">
      <c r="A42" s="91">
        <v>20</v>
      </c>
      <c r="B42" s="93">
        <v>5713</v>
      </c>
      <c r="C42" s="93">
        <v>8740</v>
      </c>
      <c r="D42" s="93">
        <v>11255</v>
      </c>
      <c r="E42" s="93">
        <v>10115</v>
      </c>
      <c r="F42" s="93">
        <v>12155</v>
      </c>
      <c r="G42" s="93">
        <v>12155</v>
      </c>
      <c r="H42" s="93">
        <v>14716</v>
      </c>
      <c r="I42" s="93">
        <v>14766</v>
      </c>
      <c r="J42" s="93">
        <v>14278</v>
      </c>
      <c r="K42" s="93">
        <v>28692</v>
      </c>
      <c r="L42" s="93">
        <v>15039</v>
      </c>
      <c r="M42" s="93">
        <v>16184</v>
      </c>
      <c r="N42" s="93">
        <v>20143</v>
      </c>
      <c r="O42" s="93">
        <v>44944</v>
      </c>
      <c r="Q42" t="s">
        <v>613</v>
      </c>
    </row>
    <row r="43" spans="1:17" x14ac:dyDescent="0.3">
      <c r="A43" s="86" t="s">
        <v>478</v>
      </c>
      <c r="B43" s="91">
        <v>278</v>
      </c>
      <c r="C43" s="91">
        <v>466</v>
      </c>
      <c r="D43" s="91">
        <v>526</v>
      </c>
      <c r="E43" s="91">
        <v>568</v>
      </c>
      <c r="F43" s="91">
        <v>608</v>
      </c>
      <c r="G43" s="91">
        <v>677</v>
      </c>
      <c r="H43" s="91">
        <v>736</v>
      </c>
      <c r="I43" s="91">
        <v>709</v>
      </c>
      <c r="J43" s="91">
        <v>728</v>
      </c>
      <c r="K43" s="93">
        <v>1432</v>
      </c>
      <c r="L43" s="91">
        <v>748</v>
      </c>
      <c r="M43" s="91">
        <v>807</v>
      </c>
      <c r="N43" s="91">
        <v>986</v>
      </c>
      <c r="O43" s="93">
        <v>2232</v>
      </c>
      <c r="Q43" t="s">
        <v>614</v>
      </c>
    </row>
    <row r="44" spans="1:17" x14ac:dyDescent="0.3">
      <c r="A44" s="86" t="s">
        <v>479</v>
      </c>
      <c r="B44" s="91">
        <v>245</v>
      </c>
      <c r="C44" s="91">
        <v>466</v>
      </c>
      <c r="D44" s="91">
        <v>525</v>
      </c>
      <c r="E44" s="91">
        <v>568</v>
      </c>
      <c r="F44" s="91">
        <v>570</v>
      </c>
      <c r="G44" s="91">
        <v>671</v>
      </c>
      <c r="H44" s="91">
        <v>694</v>
      </c>
      <c r="I44" s="91">
        <v>677</v>
      </c>
      <c r="J44" s="91">
        <v>690</v>
      </c>
      <c r="K44" s="93">
        <v>1417</v>
      </c>
      <c r="L44" s="91">
        <v>748</v>
      </c>
      <c r="M44" s="91">
        <v>807</v>
      </c>
      <c r="N44" s="91">
        <v>986</v>
      </c>
      <c r="O44" s="93">
        <v>2232</v>
      </c>
      <c r="Q44" t="s">
        <v>615</v>
      </c>
    </row>
    <row r="45" spans="1:17" x14ac:dyDescent="0.3">
      <c r="A45" s="86" t="s">
        <v>480</v>
      </c>
      <c r="B45" s="91">
        <v>228</v>
      </c>
      <c r="C45" s="91">
        <v>466</v>
      </c>
      <c r="D45" s="91">
        <v>524</v>
      </c>
      <c r="E45" s="91">
        <v>568</v>
      </c>
      <c r="F45" s="91">
        <v>549</v>
      </c>
      <c r="G45" s="91">
        <v>665</v>
      </c>
      <c r="H45" s="91">
        <v>694</v>
      </c>
      <c r="I45" s="91">
        <v>671</v>
      </c>
      <c r="J45" s="91">
        <v>665</v>
      </c>
      <c r="K45" s="93">
        <v>1408</v>
      </c>
      <c r="L45" s="91">
        <v>748</v>
      </c>
      <c r="M45" s="91">
        <v>807</v>
      </c>
      <c r="N45" s="91">
        <v>986</v>
      </c>
      <c r="O45" s="93">
        <v>2232</v>
      </c>
    </row>
    <row r="46" spans="1:17" x14ac:dyDescent="0.3">
      <c r="A46" s="86" t="s">
        <v>481</v>
      </c>
      <c r="B46" s="91">
        <v>217</v>
      </c>
      <c r="C46" s="91">
        <v>466</v>
      </c>
      <c r="D46" s="91">
        <v>524</v>
      </c>
      <c r="E46" s="91">
        <v>568</v>
      </c>
      <c r="F46" s="91">
        <v>536</v>
      </c>
      <c r="G46" s="91">
        <v>658</v>
      </c>
      <c r="H46" s="91">
        <v>694</v>
      </c>
      <c r="I46" s="91">
        <v>633</v>
      </c>
      <c r="J46" s="91">
        <v>652</v>
      </c>
      <c r="K46" s="93">
        <v>1404</v>
      </c>
      <c r="L46" s="91">
        <v>748</v>
      </c>
      <c r="M46" s="91">
        <v>807</v>
      </c>
      <c r="N46" s="91">
        <v>986</v>
      </c>
      <c r="O46" s="93">
        <v>2232</v>
      </c>
    </row>
  </sheetData>
  <mergeCells count="2">
    <mergeCell ref="A1:O1"/>
    <mergeCell ref="Q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EB71-55BE-4A04-8087-0C2B49FD61FD}">
  <dimension ref="A1:O2"/>
  <sheetViews>
    <sheetView workbookViewId="0">
      <selection activeCell="I1" sqref="I1"/>
    </sheetView>
  </sheetViews>
  <sheetFormatPr defaultColWidth="26.44140625" defaultRowHeight="14.4" x14ac:dyDescent="0.3"/>
  <cols>
    <col min="1" max="1" width="14.33203125" bestFit="1" customWidth="1"/>
    <col min="2" max="2" width="11.5546875" bestFit="1" customWidth="1"/>
    <col min="3" max="3" width="8.88671875" bestFit="1" customWidth="1"/>
    <col min="4" max="4" width="15.6640625" bestFit="1" customWidth="1"/>
    <col min="5" max="5" width="13.88671875" bestFit="1" customWidth="1"/>
    <col min="6" max="6" width="16.88671875" bestFit="1" customWidth="1"/>
    <col min="7" max="7" width="8.6640625" bestFit="1" customWidth="1"/>
    <col min="8" max="8" width="15.5546875" bestFit="1" customWidth="1"/>
    <col min="9" max="9" width="8.6640625" bestFit="1" customWidth="1"/>
    <col min="10" max="10" width="17.5546875" bestFit="1" customWidth="1"/>
    <col min="11" max="11" width="20.33203125" bestFit="1" customWidth="1"/>
    <col min="12" max="12" width="8.6640625" bestFit="1" customWidth="1"/>
    <col min="13" max="13" width="7.44140625" bestFit="1" customWidth="1"/>
    <col min="14" max="14" width="8.5546875" bestFit="1" customWidth="1"/>
    <col min="15" max="15" width="9.6640625" bestFit="1" customWidth="1"/>
  </cols>
  <sheetData>
    <row r="1" spans="1:15" ht="15" thickBot="1" x14ac:dyDescent="0.35">
      <c r="A1" s="13" t="s">
        <v>3</v>
      </c>
      <c r="B1" s="14" t="s">
        <v>4</v>
      </c>
      <c r="C1" s="15" t="s">
        <v>5</v>
      </c>
      <c r="D1" s="16" t="s">
        <v>6</v>
      </c>
      <c r="E1" s="14" t="s">
        <v>7</v>
      </c>
      <c r="F1" s="17" t="s">
        <v>8</v>
      </c>
      <c r="G1" s="17" t="s">
        <v>9</v>
      </c>
      <c r="H1" s="17" t="s">
        <v>10</v>
      </c>
      <c r="I1" s="18" t="s">
        <v>11</v>
      </c>
      <c r="J1" s="14" t="s">
        <v>12</v>
      </c>
      <c r="K1" s="19" t="s">
        <v>13</v>
      </c>
      <c r="L1" s="20" t="s">
        <v>14</v>
      </c>
      <c r="M1" s="21" t="s">
        <v>15</v>
      </c>
      <c r="N1" s="22" t="s">
        <v>622</v>
      </c>
      <c r="O1" s="23" t="s">
        <v>17</v>
      </c>
    </row>
    <row r="2" spans="1:15" x14ac:dyDescent="0.3">
      <c r="A2" s="24"/>
      <c r="B2" s="25" t="s">
        <v>625</v>
      </c>
      <c r="C2" s="26">
        <v>0.32</v>
      </c>
      <c r="D2" s="27">
        <v>19.989999999999998</v>
      </c>
      <c r="E2" s="28">
        <v>1</v>
      </c>
      <c r="F2" s="29">
        <f>IF(E2&gt;0.9, (6+(E2-1)*6),6)</f>
        <v>6</v>
      </c>
      <c r="G2" s="30">
        <f>C2*(D2+F2)</f>
        <v>8.3167999999999989</v>
      </c>
      <c r="H2" s="31">
        <v>0.1</v>
      </c>
      <c r="I2" s="29">
        <v>2</v>
      </c>
      <c r="J2" s="32">
        <v>0.22</v>
      </c>
      <c r="K2" s="33">
        <f>(D2+F2+G2+I2)+((D2+F2+G2+I2)*H2)</f>
        <v>39.937479999999994</v>
      </c>
      <c r="L2" s="34">
        <f>K2*(1+J2)+(J2*K2*0.12)</f>
        <v>49.778075071999993</v>
      </c>
      <c r="M2" s="35">
        <v>82</v>
      </c>
      <c r="N2" s="36">
        <f>L2*M2</f>
        <v>4081.8021559039994</v>
      </c>
      <c r="O2" s="37">
        <v>1460.8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74BD-495D-4B20-A4FA-8F23F7163768}">
  <dimension ref="A1:O5"/>
  <sheetViews>
    <sheetView tabSelected="1" workbookViewId="0">
      <selection activeCell="E5" sqref="E5"/>
    </sheetView>
  </sheetViews>
  <sheetFormatPr defaultColWidth="33.5546875" defaultRowHeight="14.4" x14ac:dyDescent="0.3"/>
  <cols>
    <col min="1" max="1" width="35" bestFit="1" customWidth="1"/>
    <col min="2" max="2" width="11" bestFit="1" customWidth="1"/>
    <col min="3" max="3" width="8.88671875" bestFit="1" customWidth="1"/>
    <col min="4" max="4" width="15.21875" bestFit="1" customWidth="1"/>
    <col min="5" max="5" width="18.5546875" bestFit="1" customWidth="1"/>
    <col min="6" max="6" width="16.88671875" bestFit="1" customWidth="1"/>
    <col min="7" max="7" width="10.109375" bestFit="1" customWidth="1"/>
    <col min="8" max="8" width="8.109375" bestFit="1" customWidth="1"/>
    <col min="9" max="9" width="10.109375" bestFit="1" customWidth="1"/>
    <col min="10" max="10" width="17.5546875" bestFit="1" customWidth="1"/>
    <col min="11" max="11" width="20.33203125" bestFit="1" customWidth="1"/>
    <col min="12" max="12" width="11.88671875" bestFit="1" customWidth="1"/>
    <col min="13" max="13" width="7.44140625" bestFit="1" customWidth="1"/>
    <col min="14" max="14" width="6.5546875" bestFit="1" customWidth="1"/>
    <col min="15" max="15" width="9.6640625" bestFit="1" customWidth="1"/>
  </cols>
  <sheetData>
    <row r="1" spans="1:15" x14ac:dyDescent="0.3">
      <c r="A1" s="1" t="s">
        <v>619</v>
      </c>
      <c r="B1" s="3"/>
      <c r="C1" s="3"/>
      <c r="D1" s="4"/>
      <c r="E1" s="3"/>
      <c r="F1" s="3"/>
      <c r="G1" s="3"/>
      <c r="H1" s="3"/>
      <c r="I1" s="5"/>
      <c r="J1" s="3"/>
      <c r="K1" s="3"/>
      <c r="L1" s="3"/>
      <c r="M1" s="3"/>
      <c r="N1" s="6"/>
      <c r="O1" s="3"/>
    </row>
    <row r="2" spans="1:15" ht="15" thickBot="1" x14ac:dyDescent="0.35">
      <c r="A2" s="7"/>
      <c r="B2" s="9"/>
      <c r="C2" s="9"/>
      <c r="D2" s="10"/>
      <c r="E2" s="9"/>
      <c r="F2" s="9"/>
      <c r="G2" s="9"/>
      <c r="H2" s="9"/>
      <c r="I2" s="11"/>
      <c r="J2" s="9"/>
      <c r="K2" s="9"/>
      <c r="L2" s="9"/>
      <c r="M2" s="9"/>
      <c r="N2" s="12"/>
      <c r="O2" s="9"/>
    </row>
    <row r="3" spans="1:15" ht="15" thickBot="1" x14ac:dyDescent="0.35">
      <c r="A3" s="13" t="s">
        <v>3</v>
      </c>
      <c r="B3" s="14" t="s">
        <v>4</v>
      </c>
      <c r="C3" s="15" t="s">
        <v>5</v>
      </c>
      <c r="D3" s="16" t="s">
        <v>27</v>
      </c>
      <c r="E3" s="14" t="s">
        <v>28</v>
      </c>
      <c r="F3" s="17" t="s">
        <v>8</v>
      </c>
      <c r="G3" s="17" t="s">
        <v>9</v>
      </c>
      <c r="H3" s="17" t="s">
        <v>29</v>
      </c>
      <c r="I3" s="18" t="s">
        <v>11</v>
      </c>
      <c r="J3" s="14" t="s">
        <v>12</v>
      </c>
      <c r="K3" s="19" t="s">
        <v>13</v>
      </c>
      <c r="L3" s="20" t="s">
        <v>20</v>
      </c>
      <c r="M3" s="21" t="s">
        <v>15</v>
      </c>
      <c r="N3" s="22" t="s">
        <v>30</v>
      </c>
      <c r="O3" s="23" t="s">
        <v>17</v>
      </c>
    </row>
    <row r="4" spans="1:15" x14ac:dyDescent="0.3">
      <c r="A4" s="42"/>
      <c r="B4" s="25" t="s">
        <v>624</v>
      </c>
      <c r="C4" s="26">
        <v>7.0000000000000007E-2</v>
      </c>
      <c r="D4" s="43">
        <v>849</v>
      </c>
      <c r="E4" s="28">
        <v>1.5</v>
      </c>
      <c r="F4" s="44">
        <f>VLOOKUP(E4,'Shipping Rate Exports'!A3:F91,6,0)</f>
        <v>626.88443999999993</v>
      </c>
      <c r="G4" s="44">
        <f>(D4+F4)*C4</f>
        <v>103.31191079999999</v>
      </c>
      <c r="H4" s="31">
        <v>0.12</v>
      </c>
      <c r="I4" s="44">
        <v>180</v>
      </c>
      <c r="J4" s="32">
        <v>0.15</v>
      </c>
      <c r="K4" s="45">
        <f>(D4+F4+G4+I4)+((D4+F4+G4+I4)*H4)</f>
        <v>1970.2999128959998</v>
      </c>
      <c r="L4" s="46">
        <f>K4*(1+J4)+(J4*K4*0.14)</f>
        <v>2307.2211980012157</v>
      </c>
      <c r="M4" s="35">
        <v>5.0999999999999997E-2</v>
      </c>
      <c r="N4" s="36">
        <f>L4*M4</f>
        <v>117.668281098062</v>
      </c>
      <c r="O4" s="47"/>
    </row>
    <row r="5" spans="1:15" x14ac:dyDescent="0.3">
      <c r="L5" s="9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177D-33F8-47A5-B61D-4E4E0EFA043D}">
  <dimension ref="A1:O3"/>
  <sheetViews>
    <sheetView workbookViewId="0">
      <selection activeCell="F3" sqref="F3"/>
    </sheetView>
  </sheetViews>
  <sheetFormatPr defaultColWidth="43.33203125" defaultRowHeight="14.4" x14ac:dyDescent="0.3"/>
  <cols>
    <col min="1" max="1" width="14.33203125" bestFit="1" customWidth="1"/>
    <col min="2" max="2" width="11.6640625" customWidth="1"/>
    <col min="3" max="3" width="8.88671875" bestFit="1" customWidth="1"/>
    <col min="4" max="4" width="15.21875" bestFit="1" customWidth="1"/>
    <col min="5" max="5" width="18.5546875" bestFit="1" customWidth="1"/>
    <col min="6" max="6" width="16.88671875" bestFit="1" customWidth="1"/>
    <col min="7" max="7" width="10.109375" bestFit="1" customWidth="1"/>
    <col min="8" max="8" width="8.109375" bestFit="1" customWidth="1"/>
    <col min="9" max="9" width="10.109375" bestFit="1" customWidth="1"/>
    <col min="10" max="10" width="17.5546875" bestFit="1" customWidth="1"/>
    <col min="11" max="11" width="20.33203125" bestFit="1" customWidth="1"/>
    <col min="12" max="12" width="11.88671875" bestFit="1" customWidth="1"/>
    <col min="13" max="13" width="7.44140625" bestFit="1" customWidth="1"/>
    <col min="14" max="14" width="6.5546875" bestFit="1" customWidth="1"/>
    <col min="15" max="15" width="9.6640625" bestFit="1" customWidth="1"/>
  </cols>
  <sheetData>
    <row r="1" spans="1:15" ht="15" thickBot="1" x14ac:dyDescent="0.35">
      <c r="A1" s="41" t="s">
        <v>22</v>
      </c>
      <c r="B1" t="s">
        <v>23</v>
      </c>
    </row>
    <row r="2" spans="1:15" ht="15" thickBot="1" x14ac:dyDescent="0.35">
      <c r="A2" s="13" t="s">
        <v>3</v>
      </c>
      <c r="B2" s="14" t="s">
        <v>4</v>
      </c>
      <c r="C2" s="15" t="s">
        <v>5</v>
      </c>
      <c r="D2" s="16" t="s">
        <v>27</v>
      </c>
      <c r="E2" s="14" t="s">
        <v>28</v>
      </c>
      <c r="F2" s="17" t="s">
        <v>8</v>
      </c>
      <c r="G2" s="17" t="s">
        <v>9</v>
      </c>
      <c r="H2" s="17" t="s">
        <v>29</v>
      </c>
      <c r="I2" s="18" t="s">
        <v>11</v>
      </c>
      <c r="J2" s="14" t="s">
        <v>12</v>
      </c>
      <c r="K2" s="19" t="s">
        <v>13</v>
      </c>
      <c r="L2" s="20" t="s">
        <v>31</v>
      </c>
      <c r="M2" s="21" t="s">
        <v>15</v>
      </c>
      <c r="N2" s="22" t="s">
        <v>30</v>
      </c>
      <c r="O2" s="23" t="s">
        <v>17</v>
      </c>
    </row>
    <row r="3" spans="1:15" x14ac:dyDescent="0.3">
      <c r="A3" s="42"/>
      <c r="B3" s="48"/>
      <c r="C3" s="26">
        <v>7.0000000000000007E-2</v>
      </c>
      <c r="D3" s="43">
        <v>99</v>
      </c>
      <c r="E3" s="28">
        <v>0.5</v>
      </c>
      <c r="F3" s="44">
        <f>VLOOKUP(E3,'Shipping Rate Exports'!H3:M91,6,0)</f>
        <v>656.16201000000001</v>
      </c>
      <c r="G3" s="44">
        <f>(D3+F3)*C3</f>
        <v>52.861340700000007</v>
      </c>
      <c r="H3" s="31">
        <v>0.15</v>
      </c>
      <c r="I3" s="44">
        <v>120</v>
      </c>
      <c r="J3" s="32">
        <v>0.15</v>
      </c>
      <c r="K3" s="45">
        <f>(D3+F3+G3+I3)+((D3+F3+G3+I3)*H3)</f>
        <v>1067.2268533050001</v>
      </c>
      <c r="L3" s="46">
        <f>K3*(1+J3)+(J3*K3*0.14)</f>
        <v>1249.7226452201551</v>
      </c>
      <c r="M3" s="35">
        <v>1.9E-2</v>
      </c>
      <c r="N3" s="36">
        <f>L3*M3</f>
        <v>23.744730259182944</v>
      </c>
      <c r="O3" s="4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7AD-A8A4-4384-B1E8-ADEDFD211428}">
  <dimension ref="A1:O4"/>
  <sheetViews>
    <sheetView workbookViewId="0">
      <selection activeCell="F5" sqref="F5"/>
    </sheetView>
  </sheetViews>
  <sheetFormatPr defaultColWidth="24.5546875" defaultRowHeight="14.4" x14ac:dyDescent="0.3"/>
  <cols>
    <col min="1" max="1" width="34" bestFit="1" customWidth="1"/>
    <col min="2" max="2" width="4.77734375" bestFit="1" customWidth="1"/>
    <col min="3" max="3" width="8.88671875" bestFit="1" customWidth="1"/>
    <col min="4" max="4" width="15.21875" bestFit="1" customWidth="1"/>
    <col min="5" max="5" width="18.5546875" bestFit="1" customWidth="1"/>
    <col min="6" max="6" width="16.88671875" bestFit="1" customWidth="1"/>
    <col min="7" max="7" width="9.109375" bestFit="1" customWidth="1"/>
    <col min="8" max="8" width="8.109375" bestFit="1" customWidth="1"/>
    <col min="9" max="9" width="10.109375" bestFit="1" customWidth="1"/>
    <col min="10" max="10" width="17.5546875" bestFit="1" customWidth="1"/>
    <col min="11" max="11" width="20.33203125" bestFit="1" customWidth="1"/>
    <col min="12" max="12" width="11.88671875" bestFit="1" customWidth="1"/>
    <col min="13" max="13" width="7.44140625" bestFit="1" customWidth="1"/>
    <col min="14" max="14" width="6.5546875" bestFit="1" customWidth="1"/>
    <col min="15" max="15" width="9.6640625" bestFit="1" customWidth="1"/>
  </cols>
  <sheetData>
    <row r="1" spans="1:15" x14ac:dyDescent="0.3">
      <c r="A1" s="1" t="s">
        <v>26</v>
      </c>
      <c r="B1" s="3"/>
      <c r="C1" s="3"/>
      <c r="D1" s="4"/>
      <c r="E1" s="3"/>
      <c r="F1" s="3"/>
      <c r="G1" s="3"/>
      <c r="H1" s="3"/>
      <c r="I1" s="5"/>
      <c r="J1" s="3"/>
      <c r="K1" s="3"/>
      <c r="L1" s="3"/>
      <c r="M1" s="3"/>
      <c r="N1" s="6"/>
      <c r="O1" s="3"/>
    </row>
    <row r="2" spans="1:15" ht="15" thickBot="1" x14ac:dyDescent="0.35">
      <c r="A2" s="7"/>
      <c r="B2" s="9"/>
      <c r="C2" s="9"/>
      <c r="D2" s="10"/>
      <c r="E2" s="9"/>
      <c r="F2" s="9"/>
      <c r="G2" s="9"/>
      <c r="H2" s="9"/>
      <c r="I2" s="11"/>
      <c r="J2" s="9"/>
      <c r="K2" s="9"/>
      <c r="L2" s="9"/>
      <c r="M2" s="9"/>
      <c r="N2" s="12"/>
      <c r="O2" s="9"/>
    </row>
    <row r="3" spans="1:15" ht="15" thickBot="1" x14ac:dyDescent="0.35">
      <c r="A3" s="13" t="s">
        <v>3</v>
      </c>
      <c r="B3" s="14" t="s">
        <v>4</v>
      </c>
      <c r="C3" s="15" t="s">
        <v>5</v>
      </c>
      <c r="D3" s="16" t="s">
        <v>27</v>
      </c>
      <c r="E3" s="14" t="s">
        <v>28</v>
      </c>
      <c r="F3" s="17" t="s">
        <v>8</v>
      </c>
      <c r="G3" s="17" t="s">
        <v>9</v>
      </c>
      <c r="H3" s="17" t="s">
        <v>29</v>
      </c>
      <c r="I3" s="18" t="s">
        <v>11</v>
      </c>
      <c r="J3" s="14" t="s">
        <v>12</v>
      </c>
      <c r="K3" s="19" t="s">
        <v>13</v>
      </c>
      <c r="L3" s="20" t="s">
        <v>20</v>
      </c>
      <c r="M3" s="21" t="s">
        <v>15</v>
      </c>
      <c r="N3" s="22" t="s">
        <v>30</v>
      </c>
      <c r="O3" s="23" t="s">
        <v>17</v>
      </c>
    </row>
    <row r="4" spans="1:15" x14ac:dyDescent="0.3">
      <c r="A4" s="42"/>
      <c r="B4" s="25"/>
      <c r="C4" s="26">
        <v>7.0000000000000007E-2</v>
      </c>
      <c r="D4" s="43">
        <v>349</v>
      </c>
      <c r="E4" s="28">
        <v>1</v>
      </c>
      <c r="F4" s="44">
        <f>VLOOKUP(E4,'Shipping Rate Exports'!O3:T91,6,0)</f>
        <v>1005.77064</v>
      </c>
      <c r="G4" s="44">
        <f>(D4+F4)*C4</f>
        <v>94.833944800000012</v>
      </c>
      <c r="H4" s="31">
        <v>0.12</v>
      </c>
      <c r="I4" s="44">
        <v>100</v>
      </c>
      <c r="J4" s="32">
        <v>0.15</v>
      </c>
      <c r="K4" s="45">
        <f>(D4+F4+G4+I4)+((D4+F4+G4+I4)*H4)</f>
        <v>1735.5571349759998</v>
      </c>
      <c r="L4" s="46">
        <f>K4*(1+J4)+(J4*K4*0.14)</f>
        <v>2032.3374050568957</v>
      </c>
      <c r="M4" s="35">
        <v>5.0999999999999997E-2</v>
      </c>
      <c r="N4" s="36">
        <f>L4*M4</f>
        <v>103.64920765790167</v>
      </c>
      <c r="O4" s="4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DB5E-9F12-4F4F-A88D-29F9CF89D4D7}">
  <dimension ref="A1:O4"/>
  <sheetViews>
    <sheetView workbookViewId="0">
      <selection activeCell="D6" sqref="D6"/>
    </sheetView>
  </sheetViews>
  <sheetFormatPr defaultColWidth="40.44140625" defaultRowHeight="14.4" x14ac:dyDescent="0.3"/>
  <cols>
    <col min="1" max="1" width="32" bestFit="1" customWidth="1"/>
    <col min="2" max="2" width="14.88671875" customWidth="1"/>
    <col min="3" max="3" width="8.88671875" bestFit="1" customWidth="1"/>
    <col min="4" max="4" width="15.6640625" bestFit="1" customWidth="1"/>
    <col min="5" max="5" width="13.88671875" bestFit="1" customWidth="1"/>
    <col min="6" max="6" width="16.88671875" bestFit="1" customWidth="1"/>
    <col min="7" max="7" width="8.6640625" bestFit="1" customWidth="1"/>
    <col min="8" max="8" width="15.5546875" bestFit="1" customWidth="1"/>
    <col min="9" max="9" width="8.6640625" bestFit="1" customWidth="1"/>
    <col min="10" max="10" width="17.5546875" bestFit="1" customWidth="1"/>
    <col min="11" max="11" width="20.33203125" bestFit="1" customWidth="1"/>
    <col min="12" max="12" width="8.6640625" bestFit="1" customWidth="1"/>
    <col min="13" max="13" width="7.44140625" bestFit="1" customWidth="1"/>
    <col min="14" max="14" width="7.5546875" bestFit="1" customWidth="1"/>
    <col min="15" max="15" width="9.6640625" bestFit="1" customWidth="1"/>
  </cols>
  <sheetData>
    <row r="1" spans="1:15" x14ac:dyDescent="0.3">
      <c r="A1" s="1" t="s">
        <v>0</v>
      </c>
      <c r="B1" s="2" t="s">
        <v>1</v>
      </c>
      <c r="C1" s="3"/>
      <c r="D1" s="4"/>
      <c r="E1" s="3"/>
      <c r="F1" s="3"/>
      <c r="G1" s="3"/>
      <c r="H1" s="3"/>
      <c r="I1" s="3"/>
      <c r="J1" s="5"/>
      <c r="K1" s="3"/>
      <c r="L1" s="3"/>
      <c r="M1" s="3"/>
      <c r="N1" s="3"/>
      <c r="O1" s="6"/>
    </row>
    <row r="2" spans="1:15" ht="15" thickBot="1" x14ac:dyDescent="0.35">
      <c r="A2" s="7"/>
      <c r="B2" s="8" t="s">
        <v>2</v>
      </c>
      <c r="C2" s="9"/>
      <c r="D2" s="10"/>
      <c r="E2" s="9"/>
      <c r="F2" s="9"/>
      <c r="G2" s="9"/>
      <c r="H2" s="9"/>
      <c r="I2" s="9"/>
      <c r="J2" s="11"/>
      <c r="K2" s="9"/>
      <c r="L2" s="9"/>
      <c r="M2" s="9"/>
      <c r="N2" s="9"/>
      <c r="O2" s="12"/>
    </row>
    <row r="3" spans="1:15" ht="15" thickBot="1" x14ac:dyDescent="0.35">
      <c r="A3" s="13" t="s">
        <v>3</v>
      </c>
      <c r="B3" s="14" t="s">
        <v>4</v>
      </c>
      <c r="C3" s="15" t="s">
        <v>5</v>
      </c>
      <c r="D3" s="16" t="s">
        <v>6</v>
      </c>
      <c r="E3" s="14" t="s">
        <v>7</v>
      </c>
      <c r="F3" s="17" t="s">
        <v>8</v>
      </c>
      <c r="G3" s="17" t="s">
        <v>9</v>
      </c>
      <c r="H3" s="17" t="s">
        <v>10</v>
      </c>
      <c r="I3" s="18" t="s">
        <v>11</v>
      </c>
      <c r="J3" s="14" t="s">
        <v>12</v>
      </c>
      <c r="K3" s="19" t="s">
        <v>13</v>
      </c>
      <c r="L3" s="20" t="s">
        <v>14</v>
      </c>
      <c r="M3" s="21" t="s">
        <v>15</v>
      </c>
      <c r="N3" s="22" t="s">
        <v>16</v>
      </c>
      <c r="O3" s="23" t="s">
        <v>17</v>
      </c>
    </row>
    <row r="4" spans="1:15" x14ac:dyDescent="0.3">
      <c r="A4" s="24"/>
      <c r="B4" s="25" t="s">
        <v>18</v>
      </c>
      <c r="C4" s="26">
        <v>0.05</v>
      </c>
      <c r="D4" s="102">
        <v>219</v>
      </c>
      <c r="E4" s="28">
        <v>8</v>
      </c>
      <c r="F4" s="29">
        <f>E4*4.5</f>
        <v>36</v>
      </c>
      <c r="G4" s="30">
        <f>C4*(D4+F4)</f>
        <v>12.75</v>
      </c>
      <c r="H4" s="31">
        <v>0.1</v>
      </c>
      <c r="I4" s="29">
        <v>4</v>
      </c>
      <c r="J4" s="32">
        <v>0.15</v>
      </c>
      <c r="K4" s="33">
        <f>(D4+F4+G4+I4)+((D4+F4+G4+I4)*H4)</f>
        <v>298.92500000000001</v>
      </c>
      <c r="L4" s="34">
        <f>K4*(1+J4)+(J4*K4*0.12)</f>
        <v>349.14439999999996</v>
      </c>
      <c r="M4" s="35">
        <v>3.7</v>
      </c>
      <c r="N4" s="36">
        <f>L4*M4</f>
        <v>1291.8342799999998</v>
      </c>
      <c r="O4" s="37">
        <v>1460.8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935E-6FC7-426B-BB28-0617024D4255}">
  <dimension ref="A1:O2"/>
  <sheetViews>
    <sheetView workbookViewId="0">
      <selection activeCell="G6" sqref="G6"/>
    </sheetView>
  </sheetViews>
  <sheetFormatPr defaultColWidth="24.21875" defaultRowHeight="14.4" x14ac:dyDescent="0.3"/>
  <cols>
    <col min="1" max="1" width="14.33203125" bestFit="1" customWidth="1"/>
    <col min="2" max="2" width="4.77734375" bestFit="1" customWidth="1"/>
    <col min="3" max="3" width="8.88671875" bestFit="1" customWidth="1"/>
    <col min="4" max="4" width="15.6640625" bestFit="1" customWidth="1"/>
    <col min="5" max="5" width="13.88671875" bestFit="1" customWidth="1"/>
    <col min="6" max="6" width="16.88671875" bestFit="1" customWidth="1"/>
    <col min="7" max="7" width="8.6640625" bestFit="1" customWidth="1"/>
    <col min="8" max="8" width="5.77734375" bestFit="1" customWidth="1"/>
    <col min="9" max="9" width="8.6640625" bestFit="1" customWidth="1"/>
    <col min="10" max="10" width="17.5546875" bestFit="1" customWidth="1"/>
    <col min="11" max="11" width="20.33203125" bestFit="1" customWidth="1"/>
    <col min="12" max="12" width="11.5546875" bestFit="1" customWidth="1"/>
    <col min="13" max="13" width="7.44140625" bestFit="1" customWidth="1"/>
    <col min="14" max="14" width="7.5546875" bestFit="1" customWidth="1"/>
    <col min="15" max="15" width="9.6640625" bestFit="1" customWidth="1"/>
  </cols>
  <sheetData>
    <row r="1" spans="1:15" ht="15" thickBot="1" x14ac:dyDescent="0.35">
      <c r="A1" s="13" t="s">
        <v>3</v>
      </c>
      <c r="B1" s="14" t="s">
        <v>4</v>
      </c>
      <c r="C1" s="15" t="s">
        <v>5</v>
      </c>
      <c r="D1" s="16" t="s">
        <v>6</v>
      </c>
      <c r="E1" s="14" t="s">
        <v>7</v>
      </c>
      <c r="F1" s="17" t="s">
        <v>8</v>
      </c>
      <c r="G1" s="17" t="s">
        <v>9</v>
      </c>
      <c r="H1" s="17" t="s">
        <v>19</v>
      </c>
      <c r="I1" s="18" t="s">
        <v>11</v>
      </c>
      <c r="J1" s="14" t="s">
        <v>12</v>
      </c>
      <c r="K1" s="19" t="s">
        <v>13</v>
      </c>
      <c r="L1" s="20" t="s">
        <v>20</v>
      </c>
      <c r="M1" s="21" t="s">
        <v>15</v>
      </c>
      <c r="N1" s="22" t="s">
        <v>21</v>
      </c>
      <c r="O1" s="23" t="s">
        <v>17</v>
      </c>
    </row>
    <row r="2" spans="1:15" x14ac:dyDescent="0.3">
      <c r="A2" s="24"/>
      <c r="B2" s="25"/>
      <c r="C2" s="26">
        <v>0.32</v>
      </c>
      <c r="D2" s="38">
        <v>10</v>
      </c>
      <c r="E2" s="28">
        <v>1.5</v>
      </c>
      <c r="F2" s="38">
        <f>VLOOKUP(E2,'Shipping Rate Exports'!V3:X91,3,0)</f>
        <v>9.5</v>
      </c>
      <c r="G2" s="30">
        <f>C2*(D2+E2)</f>
        <v>3.68</v>
      </c>
      <c r="H2" s="31">
        <v>0.1</v>
      </c>
      <c r="I2" s="39">
        <v>1</v>
      </c>
      <c r="J2" s="32">
        <v>0.25</v>
      </c>
      <c r="K2" s="39">
        <f>(D2+F2+G2+I2)+((D2+F2+G2+I2)*H2)</f>
        <v>26.597999999999999</v>
      </c>
      <c r="L2" s="40">
        <f>K2*(1+J2)+(J2*K2*0.14)</f>
        <v>34.178430000000006</v>
      </c>
      <c r="M2" s="35">
        <v>102</v>
      </c>
      <c r="N2" s="36">
        <f>L2*M2</f>
        <v>3486.1998600000006</v>
      </c>
      <c r="O2" s="37">
        <v>1460.8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E8EB-7B56-415B-A555-B5B62EF0C6A2}">
  <dimension ref="A1:O3"/>
  <sheetViews>
    <sheetView workbookViewId="0">
      <selection activeCell="F3" sqref="F3"/>
    </sheetView>
  </sheetViews>
  <sheetFormatPr defaultColWidth="29.21875" defaultRowHeight="14.4" x14ac:dyDescent="0.3"/>
  <cols>
    <col min="1" max="1" width="14.33203125" bestFit="1" customWidth="1"/>
    <col min="2" max="2" width="14.5546875" customWidth="1"/>
    <col min="3" max="3" width="8.88671875" bestFit="1" customWidth="1"/>
    <col min="4" max="4" width="15.6640625" bestFit="1" customWidth="1"/>
    <col min="5" max="5" width="13.88671875" bestFit="1" customWidth="1"/>
    <col min="6" max="6" width="16.88671875" bestFit="1" customWidth="1"/>
    <col min="7" max="7" width="8.6640625" bestFit="1" customWidth="1"/>
    <col min="8" max="8" width="5.77734375" bestFit="1" customWidth="1"/>
    <col min="9" max="9" width="8.6640625" bestFit="1" customWidth="1"/>
    <col min="10" max="10" width="17.5546875" bestFit="1" customWidth="1"/>
    <col min="11" max="11" width="20.33203125" bestFit="1" customWidth="1"/>
    <col min="12" max="12" width="11.5546875" bestFit="1" customWidth="1"/>
    <col min="13" max="13" width="7.44140625" bestFit="1" customWidth="1"/>
    <col min="14" max="14" width="6.5546875" bestFit="1" customWidth="1"/>
    <col min="15" max="15" width="12.21875" bestFit="1" customWidth="1"/>
  </cols>
  <sheetData>
    <row r="1" spans="1:15" ht="15" thickBot="1" x14ac:dyDescent="0.35">
      <c r="A1" s="41" t="s">
        <v>22</v>
      </c>
      <c r="B1" t="s">
        <v>23</v>
      </c>
    </row>
    <row r="2" spans="1:15" ht="15" thickBot="1" x14ac:dyDescent="0.35">
      <c r="A2" s="13" t="s">
        <v>3</v>
      </c>
      <c r="B2" s="14" t="s">
        <v>4</v>
      </c>
      <c r="C2" s="15" t="s">
        <v>5</v>
      </c>
      <c r="D2" s="16" t="s">
        <v>6</v>
      </c>
      <c r="E2" s="14" t="s">
        <v>7</v>
      </c>
      <c r="F2" s="17" t="s">
        <v>8</v>
      </c>
      <c r="G2" s="17" t="s">
        <v>9</v>
      </c>
      <c r="H2" s="17" t="s">
        <v>19</v>
      </c>
      <c r="I2" s="18" t="s">
        <v>11</v>
      </c>
      <c r="J2" s="14" t="s">
        <v>12</v>
      </c>
      <c r="K2" s="19" t="s">
        <v>13</v>
      </c>
      <c r="L2" s="20" t="s">
        <v>20</v>
      </c>
      <c r="M2" s="21" t="s">
        <v>15</v>
      </c>
      <c r="N2" s="22" t="s">
        <v>24</v>
      </c>
      <c r="O2" s="23" t="s">
        <v>25</v>
      </c>
    </row>
    <row r="3" spans="1:15" x14ac:dyDescent="0.3">
      <c r="A3" s="24"/>
      <c r="B3" s="25" t="s">
        <v>18</v>
      </c>
      <c r="C3" s="26">
        <v>0.04</v>
      </c>
      <c r="D3" s="27">
        <v>299</v>
      </c>
      <c r="E3" s="28">
        <v>4</v>
      </c>
      <c r="F3" s="29">
        <f>IF(E3&gt;0.9, (8+(E3-1)*4.5),8)</f>
        <v>21.5</v>
      </c>
      <c r="G3" s="30">
        <f>C3*D3</f>
        <v>11.96</v>
      </c>
      <c r="H3" s="31">
        <v>0.1</v>
      </c>
      <c r="I3" s="29">
        <v>3</v>
      </c>
      <c r="J3" s="32">
        <v>0.12</v>
      </c>
      <c r="K3" s="33">
        <f>(D3+F3+G3+I3)+((D3+F3+G3+I3)*H3)</f>
        <v>369.00599999999997</v>
      </c>
      <c r="L3" s="34">
        <f>K3*(1+J3)+(J3*K3*0.14)</f>
        <v>419.48602080000001</v>
      </c>
      <c r="M3" s="35">
        <v>1.37</v>
      </c>
      <c r="N3" s="36">
        <f>L3*M3</f>
        <v>574.69584849600005</v>
      </c>
      <c r="O3" s="3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F0C7-6C68-4F16-8DFE-6610924A4BF7}">
  <dimension ref="A1:C74"/>
  <sheetViews>
    <sheetView workbookViewId="0">
      <selection activeCell="A12" sqref="A12"/>
    </sheetView>
  </sheetViews>
  <sheetFormatPr defaultColWidth="35.77734375" defaultRowHeight="14.4" x14ac:dyDescent="0.3"/>
  <cols>
    <col min="1" max="1" width="65.33203125" bestFit="1" customWidth="1"/>
    <col min="2" max="2" width="39" bestFit="1" customWidth="1"/>
    <col min="3" max="3" width="10.33203125" bestFit="1" customWidth="1"/>
  </cols>
  <sheetData>
    <row r="1" spans="1:3" x14ac:dyDescent="0.3">
      <c r="A1" s="49" t="s">
        <v>32</v>
      </c>
      <c r="B1" s="49" t="s">
        <v>33</v>
      </c>
      <c r="C1" s="50" t="s">
        <v>34</v>
      </c>
    </row>
    <row r="2" spans="1:3" x14ac:dyDescent="0.3">
      <c r="A2" s="51" t="s">
        <v>35</v>
      </c>
      <c r="B2" s="52" t="s">
        <v>36</v>
      </c>
      <c r="C2" s="53">
        <v>0.23899999999999999</v>
      </c>
    </row>
    <row r="3" spans="1:3" x14ac:dyDescent="0.3">
      <c r="A3" s="51" t="s">
        <v>37</v>
      </c>
      <c r="B3" s="52" t="s">
        <v>38</v>
      </c>
      <c r="C3" s="54">
        <v>0.17</v>
      </c>
    </row>
    <row r="4" spans="1:3" x14ac:dyDescent="0.3">
      <c r="A4" s="51" t="s">
        <v>39</v>
      </c>
      <c r="B4" s="52" t="s">
        <v>40</v>
      </c>
      <c r="C4" s="54">
        <v>0.17</v>
      </c>
    </row>
    <row r="5" spans="1:3" x14ac:dyDescent="0.3">
      <c r="A5" s="51" t="s">
        <v>41</v>
      </c>
      <c r="B5" s="52" t="s">
        <v>42</v>
      </c>
      <c r="C5" s="53">
        <v>0.28852</v>
      </c>
    </row>
    <row r="6" spans="1:3" x14ac:dyDescent="0.3">
      <c r="A6" s="51" t="s">
        <v>43</v>
      </c>
      <c r="B6" s="52" t="s">
        <v>44</v>
      </c>
      <c r="C6" s="53">
        <v>0.28852</v>
      </c>
    </row>
    <row r="7" spans="1:3" x14ac:dyDescent="0.3">
      <c r="A7" s="51" t="s">
        <v>45</v>
      </c>
      <c r="B7" s="52" t="s">
        <v>40</v>
      </c>
      <c r="C7" s="54">
        <v>0.17</v>
      </c>
    </row>
    <row r="8" spans="1:3" x14ac:dyDescent="0.3">
      <c r="A8" s="51" t="s">
        <v>46</v>
      </c>
      <c r="B8" s="52" t="s">
        <v>47</v>
      </c>
      <c r="C8" s="55">
        <v>0.28852</v>
      </c>
    </row>
    <row r="9" spans="1:3" x14ac:dyDescent="0.3">
      <c r="A9" s="51" t="s">
        <v>48</v>
      </c>
      <c r="B9" s="52" t="s">
        <v>40</v>
      </c>
      <c r="C9" s="54">
        <v>0.17</v>
      </c>
    </row>
    <row r="10" spans="1:3" x14ac:dyDescent="0.3">
      <c r="A10" s="51" t="s">
        <v>49</v>
      </c>
      <c r="B10" s="52" t="s">
        <v>50</v>
      </c>
      <c r="C10" s="53">
        <v>0.26500000000000001</v>
      </c>
    </row>
    <row r="11" spans="1:3" x14ac:dyDescent="0.3">
      <c r="A11" s="51" t="s">
        <v>51</v>
      </c>
      <c r="B11" s="52" t="s">
        <v>52</v>
      </c>
      <c r="C11" s="53">
        <v>0</v>
      </c>
    </row>
    <row r="12" spans="1:3" x14ac:dyDescent="0.3">
      <c r="A12" s="51" t="s">
        <v>53</v>
      </c>
      <c r="B12" s="52" t="s">
        <v>54</v>
      </c>
      <c r="C12" s="55">
        <v>0.28852</v>
      </c>
    </row>
    <row r="13" spans="1:3" x14ac:dyDescent="0.3">
      <c r="A13" s="51" t="s">
        <v>55</v>
      </c>
      <c r="B13" s="52" t="s">
        <v>56</v>
      </c>
      <c r="C13" s="55">
        <v>0</v>
      </c>
    </row>
    <row r="14" spans="1:3" x14ac:dyDescent="0.3">
      <c r="A14" s="51" t="s">
        <v>57</v>
      </c>
      <c r="B14" s="52" t="s">
        <v>40</v>
      </c>
      <c r="C14" s="54">
        <v>0.17</v>
      </c>
    </row>
    <row r="15" spans="1:3" x14ac:dyDescent="0.3">
      <c r="A15" s="51" t="s">
        <v>58</v>
      </c>
      <c r="B15" s="52" t="s">
        <v>59</v>
      </c>
      <c r="C15" s="55">
        <v>0.28852</v>
      </c>
    </row>
    <row r="16" spans="1:3" x14ac:dyDescent="0.3">
      <c r="A16" s="51" t="s">
        <v>60</v>
      </c>
      <c r="B16" s="52" t="s">
        <v>60</v>
      </c>
      <c r="C16" s="54">
        <v>0.29441000000000001</v>
      </c>
    </row>
    <row r="17" spans="1:3" x14ac:dyDescent="0.3">
      <c r="A17" s="51" t="s">
        <v>61</v>
      </c>
      <c r="B17" s="52" t="s">
        <v>62</v>
      </c>
      <c r="C17" s="55">
        <v>0.1163</v>
      </c>
    </row>
    <row r="18" spans="1:3" x14ac:dyDescent="0.3">
      <c r="A18" s="51" t="s">
        <v>63</v>
      </c>
      <c r="B18" s="52" t="s">
        <v>64</v>
      </c>
      <c r="C18" s="54">
        <v>0.29441000000000001</v>
      </c>
    </row>
    <row r="19" spans="1:3" x14ac:dyDescent="0.3">
      <c r="A19" s="51" t="s">
        <v>65</v>
      </c>
      <c r="B19" s="52" t="s">
        <v>66</v>
      </c>
      <c r="C19" s="53">
        <v>0.28852</v>
      </c>
    </row>
    <row r="20" spans="1:3" x14ac:dyDescent="0.3">
      <c r="A20" s="51" t="s">
        <v>67</v>
      </c>
      <c r="B20" s="52" t="s">
        <v>68</v>
      </c>
      <c r="C20" s="53">
        <v>0.28852</v>
      </c>
    </row>
    <row r="21" spans="1:3" x14ac:dyDescent="0.3">
      <c r="A21" s="51" t="s">
        <v>69</v>
      </c>
      <c r="B21" s="52" t="s">
        <v>36</v>
      </c>
      <c r="C21" s="53">
        <v>0.23899999999999999</v>
      </c>
    </row>
    <row r="22" spans="1:3" x14ac:dyDescent="0.3">
      <c r="A22" s="51" t="s">
        <v>70</v>
      </c>
      <c r="B22" s="52" t="s">
        <v>71</v>
      </c>
      <c r="C22" s="53">
        <v>0.28852</v>
      </c>
    </row>
    <row r="23" spans="1:3" x14ac:dyDescent="0.3">
      <c r="A23" s="51" t="s">
        <v>72</v>
      </c>
      <c r="B23" s="52" t="s">
        <v>73</v>
      </c>
      <c r="C23" s="54">
        <v>0.17</v>
      </c>
    </row>
    <row r="24" spans="1:3" x14ac:dyDescent="0.3">
      <c r="A24" s="51" t="s">
        <v>74</v>
      </c>
      <c r="B24" s="52" t="s">
        <v>75</v>
      </c>
      <c r="C24" s="55">
        <v>0.14399999999999999</v>
      </c>
    </row>
    <row r="25" spans="1:3" x14ac:dyDescent="0.3">
      <c r="A25" s="51" t="s">
        <v>76</v>
      </c>
      <c r="B25" s="52" t="s">
        <v>77</v>
      </c>
      <c r="C25" s="55">
        <v>0.14399999999999999</v>
      </c>
    </row>
    <row r="26" spans="1:3" x14ac:dyDescent="0.3">
      <c r="A26" s="51" t="s">
        <v>78</v>
      </c>
      <c r="B26" s="52" t="s">
        <v>79</v>
      </c>
      <c r="C26" s="55">
        <v>0.14399999999999999</v>
      </c>
    </row>
    <row r="27" spans="1:3" x14ac:dyDescent="0.3">
      <c r="A27" s="51" t="s">
        <v>80</v>
      </c>
      <c r="B27" s="52" t="s">
        <v>81</v>
      </c>
      <c r="C27" s="55">
        <v>0.14399999999999999</v>
      </c>
    </row>
    <row r="28" spans="1:3" x14ac:dyDescent="0.3">
      <c r="A28" s="51" t="s">
        <v>82</v>
      </c>
      <c r="B28" s="52" t="s">
        <v>83</v>
      </c>
      <c r="C28" s="53">
        <v>0.28852</v>
      </c>
    </row>
    <row r="29" spans="1:3" x14ac:dyDescent="0.3">
      <c r="A29" s="51" t="s">
        <v>84</v>
      </c>
      <c r="B29" s="52" t="s">
        <v>85</v>
      </c>
      <c r="C29" s="53">
        <v>0.28849999999999998</v>
      </c>
    </row>
    <row r="30" spans="1:3" x14ac:dyDescent="0.3">
      <c r="A30" s="51" t="s">
        <v>86</v>
      </c>
      <c r="B30" s="52" t="s">
        <v>87</v>
      </c>
      <c r="C30" s="55">
        <v>0.28852</v>
      </c>
    </row>
    <row r="31" spans="1:3" x14ac:dyDescent="0.3">
      <c r="A31" s="51" t="s">
        <v>88</v>
      </c>
      <c r="B31" s="52" t="s">
        <v>89</v>
      </c>
      <c r="C31" s="55">
        <v>0.26495000000000002</v>
      </c>
    </row>
    <row r="32" spans="1:3" x14ac:dyDescent="0.3">
      <c r="A32" s="51" t="s">
        <v>90</v>
      </c>
      <c r="B32" s="52" t="s">
        <v>91</v>
      </c>
      <c r="C32" s="55">
        <v>0.14399999999999999</v>
      </c>
    </row>
    <row r="33" spans="1:3" x14ac:dyDescent="0.3">
      <c r="A33" s="51" t="s">
        <v>92</v>
      </c>
      <c r="B33" s="52" t="s">
        <v>93</v>
      </c>
      <c r="C33" s="53">
        <v>0.28852</v>
      </c>
    </row>
    <row r="34" spans="1:3" x14ac:dyDescent="0.3">
      <c r="A34" s="51" t="s">
        <v>94</v>
      </c>
      <c r="B34" s="52" t="s">
        <v>95</v>
      </c>
      <c r="C34" s="53">
        <v>0.28852</v>
      </c>
    </row>
    <row r="35" spans="1:3" x14ac:dyDescent="0.3">
      <c r="A35" s="51" t="s">
        <v>96</v>
      </c>
      <c r="B35" s="52" t="s">
        <v>97</v>
      </c>
      <c r="C35" s="53">
        <v>0.28852</v>
      </c>
    </row>
    <row r="36" spans="1:3" x14ac:dyDescent="0.3">
      <c r="A36" s="51" t="s">
        <v>98</v>
      </c>
      <c r="B36" s="52" t="s">
        <v>99</v>
      </c>
      <c r="C36" s="53">
        <v>0.28852</v>
      </c>
    </row>
    <row r="37" spans="1:3" x14ac:dyDescent="0.3">
      <c r="A37" s="51" t="s">
        <v>100</v>
      </c>
      <c r="B37" s="52" t="s">
        <v>101</v>
      </c>
      <c r="C37" s="53">
        <v>0.28852</v>
      </c>
    </row>
    <row r="38" spans="1:3" x14ac:dyDescent="0.3">
      <c r="A38" s="51" t="s">
        <v>102</v>
      </c>
      <c r="B38" s="52" t="s">
        <v>103</v>
      </c>
      <c r="C38" s="54">
        <v>0.29441000000000001</v>
      </c>
    </row>
    <row r="39" spans="1:3" x14ac:dyDescent="0.3">
      <c r="A39" s="51" t="s">
        <v>104</v>
      </c>
      <c r="B39" s="52" t="s">
        <v>105</v>
      </c>
      <c r="C39" s="54">
        <v>0.29441000000000001</v>
      </c>
    </row>
    <row r="40" spans="1:3" x14ac:dyDescent="0.3">
      <c r="A40" s="51" t="s">
        <v>106</v>
      </c>
      <c r="B40" s="52" t="s">
        <v>107</v>
      </c>
      <c r="C40" s="55">
        <v>0.21782000000000001</v>
      </c>
    </row>
    <row r="41" spans="1:3" x14ac:dyDescent="0.3">
      <c r="A41" s="51" t="s">
        <v>108</v>
      </c>
      <c r="B41" s="52" t="s">
        <v>109</v>
      </c>
      <c r="C41" s="53">
        <v>0.28852</v>
      </c>
    </row>
    <row r="42" spans="1:3" x14ac:dyDescent="0.3">
      <c r="A42" s="51" t="s">
        <v>110</v>
      </c>
      <c r="B42" s="52" t="s">
        <v>111</v>
      </c>
      <c r="C42" s="53">
        <v>0.28852</v>
      </c>
    </row>
    <row r="43" spans="1:3" x14ac:dyDescent="0.3">
      <c r="A43" s="51" t="s">
        <v>112</v>
      </c>
      <c r="B43" s="52" t="s">
        <v>113</v>
      </c>
      <c r="C43" s="53">
        <v>0.28852</v>
      </c>
    </row>
    <row r="44" spans="1:3" x14ac:dyDescent="0.3">
      <c r="A44" s="51" t="s">
        <v>114</v>
      </c>
      <c r="B44" s="52" t="s">
        <v>115</v>
      </c>
      <c r="C44" s="53">
        <v>0.28852</v>
      </c>
    </row>
    <row r="45" spans="1:3" x14ac:dyDescent="0.3">
      <c r="A45" s="51" t="s">
        <v>116</v>
      </c>
      <c r="B45" s="52" t="s">
        <v>38</v>
      </c>
      <c r="C45" s="55">
        <v>0.14399999999999999</v>
      </c>
    </row>
    <row r="46" spans="1:3" x14ac:dyDescent="0.3">
      <c r="A46" s="51" t="s">
        <v>117</v>
      </c>
      <c r="B46" s="52" t="s">
        <v>118</v>
      </c>
      <c r="C46" s="53">
        <v>0.28852</v>
      </c>
    </row>
    <row r="47" spans="1:3" x14ac:dyDescent="0.3">
      <c r="A47" s="51" t="s">
        <v>119</v>
      </c>
      <c r="B47" s="52" t="s">
        <v>107</v>
      </c>
      <c r="C47" s="55">
        <v>0.21782000000000001</v>
      </c>
    </row>
    <row r="48" spans="1:3" x14ac:dyDescent="0.3">
      <c r="A48" s="51" t="s">
        <v>120</v>
      </c>
      <c r="B48" s="52" t="s">
        <v>121</v>
      </c>
      <c r="C48" s="56">
        <v>0.29441000000000001</v>
      </c>
    </row>
    <row r="49" spans="1:3" x14ac:dyDescent="0.3">
      <c r="A49" s="51" t="s">
        <v>122</v>
      </c>
      <c r="B49" s="52" t="s">
        <v>123</v>
      </c>
      <c r="C49" s="56">
        <v>0.29441000000000001</v>
      </c>
    </row>
    <row r="50" spans="1:3" x14ac:dyDescent="0.3">
      <c r="A50" s="51" t="s">
        <v>124</v>
      </c>
      <c r="B50" s="52" t="s">
        <v>125</v>
      </c>
      <c r="C50" s="53">
        <v>0.10299999999999999</v>
      </c>
    </row>
    <row r="51" spans="1:3" x14ac:dyDescent="0.3">
      <c r="A51" s="51" t="s">
        <v>126</v>
      </c>
      <c r="B51" s="52" t="s">
        <v>127</v>
      </c>
      <c r="C51" s="55">
        <v>0.28852</v>
      </c>
    </row>
    <row r="52" spans="1:3" x14ac:dyDescent="0.3">
      <c r="A52" s="51" t="s">
        <v>128</v>
      </c>
      <c r="B52" s="52" t="s">
        <v>129</v>
      </c>
      <c r="C52" s="55">
        <v>0.29441000000000001</v>
      </c>
    </row>
    <row r="53" spans="1:3" x14ac:dyDescent="0.3">
      <c r="A53" s="51" t="s">
        <v>130</v>
      </c>
      <c r="B53" s="52" t="s">
        <v>109</v>
      </c>
      <c r="C53" s="55">
        <v>0.28852</v>
      </c>
    </row>
    <row r="54" spans="1:3" x14ac:dyDescent="0.3">
      <c r="A54" s="51" t="s">
        <v>131</v>
      </c>
      <c r="B54" s="52" t="s">
        <v>132</v>
      </c>
      <c r="C54" s="55">
        <v>0.28852</v>
      </c>
    </row>
    <row r="55" spans="1:3" x14ac:dyDescent="0.3">
      <c r="A55" s="51" t="s">
        <v>133</v>
      </c>
      <c r="B55" s="52" t="s">
        <v>38</v>
      </c>
      <c r="C55" s="55">
        <v>0.14399999999999999</v>
      </c>
    </row>
    <row r="56" spans="1:3" x14ac:dyDescent="0.3">
      <c r="A56" s="51" t="s">
        <v>134</v>
      </c>
      <c r="B56" s="52" t="s">
        <v>135</v>
      </c>
      <c r="C56" s="55">
        <v>0.28852</v>
      </c>
    </row>
    <row r="57" spans="1:3" x14ac:dyDescent="0.3">
      <c r="A57" s="51" t="s">
        <v>136</v>
      </c>
      <c r="B57" s="52" t="s">
        <v>137</v>
      </c>
      <c r="C57" s="55">
        <v>0.28852</v>
      </c>
    </row>
    <row r="58" spans="1:3" x14ac:dyDescent="0.3">
      <c r="A58" s="51" t="s">
        <v>138</v>
      </c>
      <c r="B58" s="52" t="s">
        <v>139</v>
      </c>
      <c r="C58" s="55">
        <v>0.22853000000000001</v>
      </c>
    </row>
    <row r="59" spans="1:3" x14ac:dyDescent="0.3">
      <c r="A59" s="51" t="s">
        <v>140</v>
      </c>
      <c r="B59" s="52" t="s">
        <v>141</v>
      </c>
      <c r="C59" s="55">
        <v>0.16854</v>
      </c>
    </row>
    <row r="60" spans="1:3" x14ac:dyDescent="0.3">
      <c r="A60" s="51" t="s">
        <v>142</v>
      </c>
      <c r="B60" s="52" t="s">
        <v>143</v>
      </c>
      <c r="C60" s="53">
        <v>0.28852</v>
      </c>
    </row>
    <row r="61" spans="1:3" x14ac:dyDescent="0.3">
      <c r="A61" s="51" t="s">
        <v>144</v>
      </c>
      <c r="B61" s="52" t="s">
        <v>145</v>
      </c>
      <c r="C61" s="54">
        <v>0.53542999999999996</v>
      </c>
    </row>
    <row r="62" spans="1:3" x14ac:dyDescent="0.3">
      <c r="A62" s="51" t="s">
        <v>146</v>
      </c>
      <c r="B62" s="52" t="s">
        <v>38</v>
      </c>
      <c r="C62" s="55">
        <v>0.14399999999999999</v>
      </c>
    </row>
    <row r="63" spans="1:3" x14ac:dyDescent="0.3">
      <c r="A63" s="51" t="s">
        <v>147</v>
      </c>
      <c r="B63" s="52" t="s">
        <v>73</v>
      </c>
      <c r="C63" s="55">
        <v>0.14399999999999999</v>
      </c>
    </row>
    <row r="64" spans="1:3" x14ac:dyDescent="0.3">
      <c r="A64" s="51" t="s">
        <v>148</v>
      </c>
      <c r="B64" s="52" t="s">
        <v>135</v>
      </c>
      <c r="C64" s="53">
        <v>0.28852</v>
      </c>
    </row>
    <row r="65" spans="1:3" x14ac:dyDescent="0.3">
      <c r="A65" s="51" t="s">
        <v>149</v>
      </c>
      <c r="B65" s="52" t="s">
        <v>150</v>
      </c>
      <c r="C65" s="53">
        <v>0.28852</v>
      </c>
    </row>
    <row r="66" spans="1:3" x14ac:dyDescent="0.3">
      <c r="A66" s="51" t="s">
        <v>151</v>
      </c>
      <c r="B66" s="52" t="s">
        <v>152</v>
      </c>
      <c r="C66" s="55">
        <v>0.28852</v>
      </c>
    </row>
    <row r="67" spans="1:3" x14ac:dyDescent="0.3">
      <c r="A67" s="51" t="s">
        <v>153</v>
      </c>
      <c r="B67" s="52" t="s">
        <v>153</v>
      </c>
      <c r="C67" s="55">
        <v>0.28852</v>
      </c>
    </row>
    <row r="68" spans="1:3" x14ac:dyDescent="0.3">
      <c r="A68" s="51" t="s">
        <v>154</v>
      </c>
      <c r="B68" s="52" t="s">
        <v>154</v>
      </c>
      <c r="C68" s="55">
        <v>0.28852</v>
      </c>
    </row>
    <row r="69" spans="1:3" x14ac:dyDescent="0.3">
      <c r="A69" s="51" t="s">
        <v>155</v>
      </c>
      <c r="B69" s="52" t="s">
        <v>155</v>
      </c>
      <c r="C69" s="53">
        <v>0.28852</v>
      </c>
    </row>
    <row r="70" spans="1:3" x14ac:dyDescent="0.3">
      <c r="A70" s="51" t="s">
        <v>156</v>
      </c>
      <c r="B70" s="52" t="s">
        <v>38</v>
      </c>
      <c r="C70" s="55">
        <v>0.14399999999999999</v>
      </c>
    </row>
    <row r="71" spans="1:3" x14ac:dyDescent="0.3">
      <c r="A71" s="51" t="s">
        <v>157</v>
      </c>
      <c r="B71" s="52" t="s">
        <v>157</v>
      </c>
      <c r="C71" s="53">
        <v>0.21779999999999999</v>
      </c>
    </row>
    <row r="72" spans="1:3" x14ac:dyDescent="0.3">
      <c r="A72" s="51" t="s">
        <v>158</v>
      </c>
      <c r="B72" s="52" t="s">
        <v>158</v>
      </c>
      <c r="C72" s="55">
        <v>0.16854</v>
      </c>
    </row>
    <row r="73" spans="1:3" x14ac:dyDescent="0.3">
      <c r="A73" s="51" t="s">
        <v>159</v>
      </c>
      <c r="B73" s="52" t="s">
        <v>159</v>
      </c>
      <c r="C73" s="55">
        <v>0.28852</v>
      </c>
    </row>
    <row r="74" spans="1:3" x14ac:dyDescent="0.3">
      <c r="A74" s="51" t="s">
        <v>160</v>
      </c>
      <c r="B74" s="52" t="s">
        <v>160</v>
      </c>
      <c r="C74" s="56">
        <v>0.29441000000000001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Shipping Rate Exports</vt:lpstr>
      <vt:lpstr>USA to India</vt:lpstr>
      <vt:lpstr>India to UAE </vt:lpstr>
      <vt:lpstr>India to Singapore</vt:lpstr>
      <vt:lpstr>India to Saudi</vt:lpstr>
      <vt:lpstr>US to UAE</vt:lpstr>
      <vt:lpstr>UK to India</vt:lpstr>
      <vt:lpstr>US &amp; Singapore CALC</vt:lpstr>
      <vt:lpstr>Duty Structure</vt:lpstr>
      <vt:lpstr>Amazon Commsions</vt:lpstr>
      <vt:lpstr>Shipping Rate 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Mishra</dc:creator>
  <cp:lastModifiedBy>Amit Mishra</cp:lastModifiedBy>
  <dcterms:created xsi:type="dcterms:W3CDTF">2022-02-01T01:21:08Z</dcterms:created>
  <dcterms:modified xsi:type="dcterms:W3CDTF">2022-06-28T08:53:31Z</dcterms:modified>
</cp:coreProperties>
</file>