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00_Projects\TIM\01 Document\02 DR\02 Database Design\"/>
    </mc:Choice>
  </mc:AlternateContent>
  <bookViews>
    <workbookView xWindow="-30" yWindow="0" windowWidth="10140" windowHeight="8145" tabRatio="766" activeTab="2"/>
  </bookViews>
  <sheets>
    <sheet name="Revision" sheetId="112" r:id="rId1"/>
    <sheet name="DB Sizing Pattern-1" sheetId="113" r:id="rId2"/>
    <sheet name="DB Sizing Pattern-2" sheetId="110" r:id="rId3"/>
    <sheet name="File Sizing" sheetId="114" r:id="rId4"/>
  </sheets>
  <definedNames>
    <definedName name="_1_???" hidden="1">#REF!</definedName>
    <definedName name="_Fill" localSheetId="1" hidden="1">#REF!</definedName>
    <definedName name="_Fill" localSheetId="2" hidden="1">#REF!</definedName>
    <definedName name="_Fill" localSheetId="0" hidden="1">#REF!</definedName>
    <definedName name="_Fill" hidden="1">#REF!</definedName>
    <definedName name="_xlnm._FilterDatabase" localSheetId="1" hidden="1">'DB Sizing Pattern-1'!$A$10:$AA$34</definedName>
    <definedName name="_xlnm._FilterDatabase" localSheetId="2" hidden="1">'DB Sizing Pattern-2'!$A$10:$AC$52</definedName>
    <definedName name="_Order1" hidden="1">255</definedName>
    <definedName name="_Order2" hidden="1">255</definedName>
    <definedName name="_Parse_In" localSheetId="1" hidden="1">#REF!</definedName>
    <definedName name="_Parse_In" localSheetId="2" hidden="1">#REF!</definedName>
    <definedName name="_Parse_In" localSheetId="0" hidden="1">#REF!</definedName>
    <definedName name="_Parse_In" hidden="1">#REF!</definedName>
    <definedName name="_Parse_Out" localSheetId="1" hidden="1">#REF!</definedName>
    <definedName name="_Parse_Out" localSheetId="2" hidden="1">#REF!</definedName>
    <definedName name="_Parse_Out" localSheetId="0" hidden="1">#REF!</definedName>
    <definedName name="_Parse_Out" hidden="1">#REF!</definedName>
    <definedName name="_Regression_X" hidden="1">#REF!</definedName>
    <definedName name="add" localSheetId="1" hidden="1">{"'表紙'!$A$1:$W$39"}</definedName>
    <definedName name="add" localSheetId="3" hidden="1">{"'表紙'!$A$1:$W$39"}</definedName>
    <definedName name="add" localSheetId="0" hidden="1">{"'表紙'!$A$1:$W$39"}</definedName>
    <definedName name="add" hidden="1">{"'表紙'!$A$1:$W$39"}</definedName>
    <definedName name="dfa" localSheetId="1" hidden="1">{"'表紙'!$A$1:$W$39"}</definedName>
    <definedName name="dfa" localSheetId="3" hidden="1">{"'表紙'!$A$1:$W$39"}</definedName>
    <definedName name="dfa" localSheetId="0" hidden="1">{"'表紙'!$A$1:$W$39"}</definedName>
    <definedName name="dfa" hidden="1">{"'表紙'!$A$1:$W$39"}</definedName>
    <definedName name="HTML_CodePage" hidden="1">932</definedName>
    <definedName name="HTML_Control" localSheetId="1" hidden="1">{"'表紙'!$A$1:$W$39"}</definedName>
    <definedName name="HTML_Control" localSheetId="2" hidden="1">{"'表紙'!$A$1:$W$39"}</definedName>
    <definedName name="HTML_Control" localSheetId="3" hidden="1">{"'表紙'!$A$1:$W$39"}</definedName>
    <definedName name="HTML_Control" localSheetId="0" hidden="1">{"'表紙'!$A$1:$W$39"}</definedName>
    <definedName name="HTML_Control" hidden="1">{"'表紙'!$A$1:$W$39"}</definedName>
    <definedName name="HTML_Control_bkup" localSheetId="1" hidden="1">{"'表紙'!$A$1:$W$39"}</definedName>
    <definedName name="HTML_Control_bkup" localSheetId="3" hidden="1">{"'表紙'!$A$1:$W$39"}</definedName>
    <definedName name="HTML_Control_bkup" localSheetId="0" hidden="1">{"'表紙'!$A$1:$W$39"}</definedName>
    <definedName name="HTML_Control_bkup"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_xlnm.Print_Area" localSheetId="1">'DB Sizing Pattern-1'!$A$1:$AC$38</definedName>
    <definedName name="_xlnm.Print_Area" localSheetId="2">'DB Sizing Pattern-2'!$A$1:$AC$55</definedName>
    <definedName name="_xlnm.Print_Area" localSheetId="3">'File Sizing'!$A$1:$N$29</definedName>
    <definedName name="_xlnm.Print_Area" localSheetId="0">Revision!$A$1:$CX$48</definedName>
    <definedName name="_xlnm.Print_Titles" localSheetId="0">Revision!$1:$4</definedName>
    <definedName name="Rujipun" hidden="1">#REF!</definedName>
    <definedName name="関連表" hidden="1">#REF!</definedName>
  </definedNames>
  <calcPr calcId="162913"/>
</workbook>
</file>

<file path=xl/calcChain.xml><?xml version="1.0" encoding="utf-8"?>
<calcChain xmlns="http://schemas.openxmlformats.org/spreadsheetml/2006/main">
  <c r="V8" i="112" l="1"/>
  <c r="K8" i="112"/>
  <c r="J39" i="110" l="1"/>
  <c r="J30" i="110"/>
  <c r="G31" i="110"/>
  <c r="G30" i="110"/>
  <c r="G29" i="110"/>
  <c r="G40" i="110"/>
  <c r="G39" i="110"/>
  <c r="G38" i="110"/>
  <c r="G37" i="110"/>
  <c r="G36" i="110"/>
  <c r="G34" i="110"/>
  <c r="G33" i="110"/>
  <c r="G32" i="110"/>
  <c r="G23" i="110" s="1"/>
  <c r="G20" i="110"/>
  <c r="E18" i="110"/>
  <c r="E17" i="110"/>
  <c r="G19" i="110" s="1"/>
  <c r="E16" i="110"/>
  <c r="AB11" i="113" l="1"/>
  <c r="K12" i="113"/>
  <c r="AB12" i="113"/>
  <c r="K13" i="113"/>
  <c r="P13" i="113" s="1"/>
  <c r="AB13" i="113"/>
  <c r="K14" i="113"/>
  <c r="AB14" i="113"/>
  <c r="AB15" i="113"/>
  <c r="K16" i="113"/>
  <c r="P16" i="113" s="1"/>
  <c r="AB16" i="113"/>
  <c r="K17" i="113"/>
  <c r="AB17" i="113"/>
  <c r="K18" i="113"/>
  <c r="AB18" i="113"/>
  <c r="K19" i="113"/>
  <c r="P19" i="113"/>
  <c r="R19" i="113" s="1"/>
  <c r="AB19" i="113"/>
  <c r="K20" i="113"/>
  <c r="P20" i="113"/>
  <c r="U20" i="113" s="1"/>
  <c r="R20" i="113"/>
  <c r="AB20" i="113"/>
  <c r="AE20" i="113"/>
  <c r="K21" i="113"/>
  <c r="P21" i="113"/>
  <c r="U21" i="113" s="1"/>
  <c r="AB21" i="113"/>
  <c r="AB22" i="113"/>
  <c r="K23" i="113"/>
  <c r="P23" i="113" s="1"/>
  <c r="AE23" i="113" s="1"/>
  <c r="AB23" i="113"/>
  <c r="V20" i="113" l="1"/>
  <c r="W20" i="113"/>
  <c r="X20" i="113" s="1"/>
  <c r="K22" i="113"/>
  <c r="K11" i="113"/>
  <c r="R21" i="113"/>
  <c r="V21" i="113" s="1"/>
  <c r="AE19" i="113"/>
  <c r="W19" i="113" s="1"/>
  <c r="X19" i="113" s="1"/>
  <c r="P18" i="113"/>
  <c r="P14" i="113"/>
  <c r="AE14" i="113"/>
  <c r="W14" i="113" s="1"/>
  <c r="X14" i="113" s="1"/>
  <c r="W23" i="113"/>
  <c r="X23" i="113" s="1"/>
  <c r="R16" i="113"/>
  <c r="U16" i="113"/>
  <c r="AE16" i="113"/>
  <c r="W16" i="113" s="1"/>
  <c r="X16" i="113" s="1"/>
  <c r="AE22" i="113"/>
  <c r="W22" i="113" s="1"/>
  <c r="X22" i="113" s="1"/>
  <c r="P22" i="113"/>
  <c r="R23" i="113"/>
  <c r="U23" i="113"/>
  <c r="P17" i="113"/>
  <c r="AE17" i="113" s="1"/>
  <c r="W17" i="113" s="1"/>
  <c r="X17" i="113" s="1"/>
  <c r="R13" i="113"/>
  <c r="U13" i="113"/>
  <c r="AE13" i="113"/>
  <c r="W13" i="113" s="1"/>
  <c r="X13" i="113" s="1"/>
  <c r="P12" i="113"/>
  <c r="AE12" i="113" s="1"/>
  <c r="W12" i="113" s="1"/>
  <c r="X12" i="113" s="1"/>
  <c r="P11" i="113"/>
  <c r="U19" i="113"/>
  <c r="V19" i="113" s="1"/>
  <c r="K15" i="113"/>
  <c r="AE21" i="113"/>
  <c r="W21" i="113" s="1"/>
  <c r="X21" i="113" s="1"/>
  <c r="J38" i="110"/>
  <c r="J37" i="110"/>
  <c r="J36" i="110"/>
  <c r="J35" i="110"/>
  <c r="J34" i="110"/>
  <c r="J33" i="110"/>
  <c r="J32" i="110"/>
  <c r="J31" i="110"/>
  <c r="J29" i="110"/>
  <c r="V16" i="113" l="1"/>
  <c r="V13" i="113"/>
  <c r="U18" i="113"/>
  <c r="R18" i="113"/>
  <c r="V23" i="113"/>
  <c r="AE18" i="113"/>
  <c r="W18" i="113" s="1"/>
  <c r="X18" i="113" s="1"/>
  <c r="R12" i="113"/>
  <c r="U12" i="113"/>
  <c r="P15" i="113"/>
  <c r="U11" i="113"/>
  <c r="R11" i="113"/>
  <c r="R17" i="113"/>
  <c r="U17" i="113"/>
  <c r="R14" i="113"/>
  <c r="U14" i="113"/>
  <c r="AE11" i="113"/>
  <c r="W11" i="113" s="1"/>
  <c r="X11" i="113" s="1"/>
  <c r="U22" i="113"/>
  <c r="R22" i="113"/>
  <c r="K29" i="110"/>
  <c r="P29" i="110" s="1"/>
  <c r="R29" i="110" s="1"/>
  <c r="G24" i="110"/>
  <c r="G22" i="110"/>
  <c r="G21" i="110"/>
  <c r="K18" i="110"/>
  <c r="K17" i="110"/>
  <c r="K16" i="110"/>
  <c r="K15" i="110"/>
  <c r="J48" i="110"/>
  <c r="G48" i="110"/>
  <c r="J47" i="110"/>
  <c r="G47" i="110"/>
  <c r="K47" i="110" s="1"/>
  <c r="P47" i="110" s="1"/>
  <c r="J43" i="110"/>
  <c r="J42" i="110"/>
  <c r="J41" i="110"/>
  <c r="J40" i="110"/>
  <c r="G43" i="110"/>
  <c r="K43" i="110" s="1"/>
  <c r="P43" i="110" s="1"/>
  <c r="U43" i="110" s="1"/>
  <c r="G25" i="110"/>
  <c r="J28" i="110"/>
  <c r="J27" i="110"/>
  <c r="J26" i="110"/>
  <c r="G26" i="110"/>
  <c r="J25" i="110"/>
  <c r="J24" i="110"/>
  <c r="J23" i="110"/>
  <c r="J22" i="110"/>
  <c r="J21" i="110"/>
  <c r="J20" i="110"/>
  <c r="J19" i="110"/>
  <c r="K30" i="110"/>
  <c r="P30" i="110" s="1"/>
  <c r="R30" i="110" s="1"/>
  <c r="K46" i="110"/>
  <c r="K48" i="110"/>
  <c r="P48" i="110" s="1"/>
  <c r="U48" i="110" s="1"/>
  <c r="AE49" i="110"/>
  <c r="AB49" i="110"/>
  <c r="P49" i="110"/>
  <c r="U49" i="110" s="1"/>
  <c r="K49" i="110"/>
  <c r="AB48" i="110"/>
  <c r="AB47" i="110"/>
  <c r="AB46" i="110"/>
  <c r="P46" i="110"/>
  <c r="R46" i="110" s="1"/>
  <c r="AE46" i="110" s="1"/>
  <c r="AB45" i="110"/>
  <c r="P45" i="110"/>
  <c r="U45" i="110" s="1"/>
  <c r="K45" i="110"/>
  <c r="AB44" i="110"/>
  <c r="X44" i="110"/>
  <c r="P44" i="110"/>
  <c r="U44" i="110" s="1"/>
  <c r="AB43" i="110"/>
  <c r="AB42" i="110"/>
  <c r="AB40" i="110"/>
  <c r="AB39" i="110"/>
  <c r="AB38" i="110"/>
  <c r="AB37" i="110"/>
  <c r="AB36" i="110"/>
  <c r="AB35" i="110"/>
  <c r="AB34" i="110"/>
  <c r="AB33" i="110"/>
  <c r="AB32" i="110"/>
  <c r="AB31" i="110"/>
  <c r="AB30" i="110"/>
  <c r="AB29" i="110"/>
  <c r="AB28" i="110"/>
  <c r="K28" i="110"/>
  <c r="P28" i="110" s="1"/>
  <c r="U28" i="110" s="1"/>
  <c r="AB27" i="110"/>
  <c r="K27" i="110"/>
  <c r="P27" i="110" s="1"/>
  <c r="U27" i="110" s="1"/>
  <c r="AB26" i="110"/>
  <c r="K26" i="110"/>
  <c r="P26" i="110" s="1"/>
  <c r="U26" i="110" s="1"/>
  <c r="AB25" i="110"/>
  <c r="K25" i="110"/>
  <c r="P25" i="110" s="1"/>
  <c r="R25" i="110" s="1"/>
  <c r="AB24" i="110"/>
  <c r="AB23" i="110"/>
  <c r="K23" i="110"/>
  <c r="P23" i="110" s="1"/>
  <c r="U23" i="110" s="1"/>
  <c r="AB22" i="110"/>
  <c r="K22" i="110"/>
  <c r="P22" i="110" s="1"/>
  <c r="AE22" i="110" s="1"/>
  <c r="AB21" i="110"/>
  <c r="K21" i="110"/>
  <c r="P21" i="110" s="1"/>
  <c r="R21" i="110" s="1"/>
  <c r="G27" i="110" l="1"/>
  <c r="G42" i="110"/>
  <c r="V22" i="113"/>
  <c r="V11" i="113"/>
  <c r="V18" i="113"/>
  <c r="V17" i="113"/>
  <c r="V12" i="113"/>
  <c r="V14" i="113"/>
  <c r="U15" i="113"/>
  <c r="R15" i="113"/>
  <c r="AE15" i="113"/>
  <c r="W15" i="113" s="1"/>
  <c r="X15" i="113" s="1"/>
  <c r="G28" i="110"/>
  <c r="K32" i="110"/>
  <c r="P32" i="110" s="1"/>
  <c r="K39" i="110"/>
  <c r="P39" i="110" s="1"/>
  <c r="U39" i="110" s="1"/>
  <c r="K31" i="110"/>
  <c r="K33" i="110"/>
  <c r="P33" i="110" s="1"/>
  <c r="R33" i="110" s="1"/>
  <c r="K34" i="110"/>
  <c r="P34" i="110" s="1"/>
  <c r="U34" i="110" s="1"/>
  <c r="K24" i="110"/>
  <c r="P24" i="110" s="1"/>
  <c r="U24" i="110" s="1"/>
  <c r="W49" i="110"/>
  <c r="X49" i="110" s="1"/>
  <c r="K35" i="110"/>
  <c r="K36" i="110"/>
  <c r="P36" i="110" s="1"/>
  <c r="U36" i="110" s="1"/>
  <c r="K38" i="110"/>
  <c r="P38" i="110" s="1"/>
  <c r="U38" i="110" s="1"/>
  <c r="AE47" i="110"/>
  <c r="W47" i="110" s="1"/>
  <c r="X47" i="110" s="1"/>
  <c r="R47" i="110"/>
  <c r="K42" i="110"/>
  <c r="P42" i="110" s="1"/>
  <c r="U42" i="110" s="1"/>
  <c r="K37" i="110"/>
  <c r="P37" i="110" s="1"/>
  <c r="U37" i="110" s="1"/>
  <c r="R44" i="110"/>
  <c r="AE44" i="110" s="1"/>
  <c r="W44" i="110" s="1"/>
  <c r="U46" i="110"/>
  <c r="V46" i="110" s="1"/>
  <c r="R23" i="110"/>
  <c r="V23" i="110" s="1"/>
  <c r="U21" i="110"/>
  <c r="V21" i="110" s="1"/>
  <c r="U30" i="110"/>
  <c r="V30" i="110" s="1"/>
  <c r="W46" i="110"/>
  <c r="X46" i="110" s="1"/>
  <c r="AE23" i="110"/>
  <c r="W23" i="110" s="1"/>
  <c r="X23" i="110" s="1"/>
  <c r="R27" i="110"/>
  <c r="V27" i="110" s="1"/>
  <c r="AE29" i="110"/>
  <c r="W29" i="110" s="1"/>
  <c r="X29" i="110" s="1"/>
  <c r="U47" i="110"/>
  <c r="U25" i="110"/>
  <c r="V25" i="110" s="1"/>
  <c r="AE26" i="110"/>
  <c r="W26" i="110" s="1"/>
  <c r="X26" i="110" s="1"/>
  <c r="R43" i="110"/>
  <c r="V43" i="110" s="1"/>
  <c r="AE43" i="110"/>
  <c r="W43" i="110" s="1"/>
  <c r="X43" i="110" s="1"/>
  <c r="R22" i="110"/>
  <c r="AE21" i="110"/>
  <c r="W21" i="110" s="1"/>
  <c r="X21" i="110" s="1"/>
  <c r="U22" i="110"/>
  <c r="AE24" i="110"/>
  <c r="W24" i="110" s="1"/>
  <c r="X24" i="110" s="1"/>
  <c r="R26" i="110"/>
  <c r="V26" i="110" s="1"/>
  <c r="AE27" i="110"/>
  <c r="W27" i="110" s="1"/>
  <c r="X27" i="110" s="1"/>
  <c r="U29" i="110"/>
  <c r="V29" i="110" s="1"/>
  <c r="AE30" i="110"/>
  <c r="W30" i="110" s="1"/>
  <c r="X30" i="110" s="1"/>
  <c r="R48" i="110"/>
  <c r="V48" i="110" s="1"/>
  <c r="AE48" i="110"/>
  <c r="W48" i="110" s="1"/>
  <c r="X48" i="110" s="1"/>
  <c r="W22" i="110"/>
  <c r="X22" i="110" s="1"/>
  <c r="AE25" i="110"/>
  <c r="W25" i="110" s="1"/>
  <c r="X25" i="110" s="1"/>
  <c r="AE28" i="110"/>
  <c r="W28" i="110" s="1"/>
  <c r="X28" i="110" s="1"/>
  <c r="R45" i="110"/>
  <c r="R49" i="110"/>
  <c r="V49" i="110" s="1"/>
  <c r="R24" i="110"/>
  <c r="V24" i="110" s="1"/>
  <c r="R28" i="110"/>
  <c r="V28" i="110" s="1"/>
  <c r="AE36" i="110" l="1"/>
  <c r="W36" i="110" s="1"/>
  <c r="X36" i="110" s="1"/>
  <c r="V15" i="113"/>
  <c r="AE39" i="110"/>
  <c r="W39" i="110" s="1"/>
  <c r="X39" i="110" s="1"/>
  <c r="R39" i="110"/>
  <c r="V39" i="110" s="1"/>
  <c r="U32" i="110"/>
  <c r="R32" i="110"/>
  <c r="P31" i="110"/>
  <c r="AE31" i="110" s="1"/>
  <c r="W31" i="110" s="1"/>
  <c r="X31" i="110" s="1"/>
  <c r="K40" i="110"/>
  <c r="R38" i="110"/>
  <c r="V38" i="110" s="1"/>
  <c r="AE38" i="110"/>
  <c r="W38" i="110" s="1"/>
  <c r="X38" i="110" s="1"/>
  <c r="U33" i="110"/>
  <c r="V33" i="110" s="1"/>
  <c r="AE37" i="110"/>
  <c r="W37" i="110" s="1"/>
  <c r="X37" i="110" s="1"/>
  <c r="AE32" i="110"/>
  <c r="W32" i="110" s="1"/>
  <c r="X32" i="110" s="1"/>
  <c r="R42" i="110"/>
  <c r="V42" i="110" s="1"/>
  <c r="R34" i="110"/>
  <c r="V34" i="110" s="1"/>
  <c r="AE34" i="110"/>
  <c r="W34" i="110" s="1"/>
  <c r="X34" i="110" s="1"/>
  <c r="P35" i="110"/>
  <c r="AE35" i="110" s="1"/>
  <c r="W35" i="110" s="1"/>
  <c r="X35" i="110" s="1"/>
  <c r="AE42" i="110"/>
  <c r="W42" i="110" s="1"/>
  <c r="X42" i="110" s="1"/>
  <c r="K44" i="110"/>
  <c r="R36" i="110"/>
  <c r="V36" i="110" s="1"/>
  <c r="V44" i="110"/>
  <c r="V47" i="110"/>
  <c r="AE33" i="110"/>
  <c r="W33" i="110" s="1"/>
  <c r="X33" i="110" s="1"/>
  <c r="R37" i="110"/>
  <c r="V37" i="110" s="1"/>
  <c r="V45" i="110"/>
  <c r="AE45" i="110"/>
  <c r="W45" i="110" s="1"/>
  <c r="X45" i="110" s="1"/>
  <c r="V22" i="110"/>
  <c r="V32" i="110" l="1"/>
  <c r="P40" i="110"/>
  <c r="AE40" i="110" s="1"/>
  <c r="W40" i="110" s="1"/>
  <c r="X40" i="110" s="1"/>
  <c r="U31" i="110"/>
  <c r="R31" i="110"/>
  <c r="U35" i="110"/>
  <c r="R35" i="110"/>
  <c r="V31" i="110" l="1"/>
  <c r="U40" i="110"/>
  <c r="R40" i="110"/>
  <c r="V35" i="110"/>
  <c r="V40" i="110" l="1"/>
  <c r="AE32" i="113" l="1"/>
  <c r="AB32" i="113"/>
  <c r="P32" i="113"/>
  <c r="U32" i="113" s="1"/>
  <c r="K32" i="113"/>
  <c r="AE31" i="113"/>
  <c r="AB31" i="113"/>
  <c r="P31" i="113"/>
  <c r="U31" i="113" s="1"/>
  <c r="K31" i="113"/>
  <c r="AE30" i="113"/>
  <c r="AB30" i="113"/>
  <c r="P30" i="113"/>
  <c r="R30" i="113" s="1"/>
  <c r="K30" i="113"/>
  <c r="AE29" i="113"/>
  <c r="AB29" i="113"/>
  <c r="P29" i="113"/>
  <c r="U29" i="113" s="1"/>
  <c r="K29" i="113"/>
  <c r="AE28" i="113"/>
  <c r="AB28" i="113"/>
  <c r="P28" i="113"/>
  <c r="U28" i="113" s="1"/>
  <c r="K28" i="113"/>
  <c r="AE27" i="113"/>
  <c r="AB27" i="113"/>
  <c r="P27" i="113"/>
  <c r="U27" i="113" s="1"/>
  <c r="K27" i="113"/>
  <c r="AE26" i="113"/>
  <c r="AB26" i="113"/>
  <c r="P26" i="113"/>
  <c r="R26" i="113" s="1"/>
  <c r="K26" i="113"/>
  <c r="AE25" i="113"/>
  <c r="AB25" i="113"/>
  <c r="P25" i="113"/>
  <c r="R25" i="113" s="1"/>
  <c r="K25" i="113"/>
  <c r="AE24" i="113"/>
  <c r="AB24" i="113"/>
  <c r="P24" i="113"/>
  <c r="U24" i="113" s="1"/>
  <c r="K24" i="113"/>
  <c r="W30" i="113" l="1"/>
  <c r="X30" i="113" s="1"/>
  <c r="R31" i="113"/>
  <c r="W27" i="113"/>
  <c r="X27" i="113" s="1"/>
  <c r="W28" i="113"/>
  <c r="X28" i="113" s="1"/>
  <c r="R29" i="113"/>
  <c r="V29" i="113" s="1"/>
  <c r="W31" i="113"/>
  <c r="X31" i="113" s="1"/>
  <c r="W32" i="113"/>
  <c r="X32" i="113" s="1"/>
  <c r="U30" i="113"/>
  <c r="V30" i="113" s="1"/>
  <c r="U25" i="113"/>
  <c r="V25" i="113" s="1"/>
  <c r="U26" i="113"/>
  <c r="V26" i="113" s="1"/>
  <c r="W26" i="113"/>
  <c r="X26" i="113" s="1"/>
  <c r="R27" i="113"/>
  <c r="V27" i="113" s="1"/>
  <c r="W29" i="113"/>
  <c r="X29" i="113" s="1"/>
  <c r="W25" i="113"/>
  <c r="X25" i="113" s="1"/>
  <c r="W24" i="113"/>
  <c r="X24" i="113" s="1"/>
  <c r="V31" i="113"/>
  <c r="R24" i="113"/>
  <c r="V24" i="113" s="1"/>
  <c r="R28" i="113"/>
  <c r="V28" i="113" s="1"/>
  <c r="R32" i="113"/>
  <c r="V32" i="113" s="1"/>
  <c r="P33" i="113" l="1"/>
  <c r="R33" i="113" s="1"/>
  <c r="J12" i="114" l="1"/>
  <c r="M12" i="114"/>
  <c r="J13" i="114"/>
  <c r="M13" i="114"/>
  <c r="J14" i="114"/>
  <c r="M14" i="114"/>
  <c r="J15" i="114"/>
  <c r="M15" i="114"/>
  <c r="J16" i="114"/>
  <c r="M16" i="114"/>
  <c r="J17" i="114"/>
  <c r="M17" i="114"/>
  <c r="J18" i="114"/>
  <c r="M18" i="114"/>
  <c r="J19" i="114"/>
  <c r="M19" i="114"/>
  <c r="J20" i="114"/>
  <c r="M20" i="114"/>
  <c r="J21" i="114"/>
  <c r="M21" i="114"/>
  <c r="J22" i="114"/>
  <c r="M22" i="114"/>
  <c r="J23" i="114"/>
  <c r="M23" i="114"/>
  <c r="J24" i="114"/>
  <c r="M24" i="114"/>
  <c r="J25" i="114"/>
  <c r="M25" i="114"/>
  <c r="AE51" i="110"/>
  <c r="AE50" i="110"/>
  <c r="AB51" i="110"/>
  <c r="AB50" i="110"/>
  <c r="AB41" i="110"/>
  <c r="AB20" i="110"/>
  <c r="AB19" i="110"/>
  <c r="AB18" i="110"/>
  <c r="AB17" i="110"/>
  <c r="AB16" i="110"/>
  <c r="AB15" i="110"/>
  <c r="AB14" i="110"/>
  <c r="AB13" i="110"/>
  <c r="AB12" i="110"/>
  <c r="AB11" i="110"/>
  <c r="AE33" i="113"/>
  <c r="K33" i="113"/>
  <c r="AB33" i="113"/>
  <c r="P51" i="110"/>
  <c r="R51" i="110" s="1"/>
  <c r="P50" i="110"/>
  <c r="U50" i="110" s="1"/>
  <c r="P18" i="110"/>
  <c r="P17" i="110"/>
  <c r="R17" i="110" s="1"/>
  <c r="AE17" i="110" s="1"/>
  <c r="P16" i="110"/>
  <c r="P15" i="110"/>
  <c r="R15" i="110" s="1"/>
  <c r="AE15" i="110" s="1"/>
  <c r="P14" i="110"/>
  <c r="P13" i="110"/>
  <c r="R13" i="110" s="1"/>
  <c r="AE13" i="110" s="1"/>
  <c r="P12" i="110"/>
  <c r="U51" i="110"/>
  <c r="P11" i="110"/>
  <c r="U11" i="110" s="1"/>
  <c r="K11" i="110"/>
  <c r="K12" i="110"/>
  <c r="K13" i="110"/>
  <c r="K14" i="110"/>
  <c r="K19" i="110"/>
  <c r="P19" i="110" s="1"/>
  <c r="R19" i="110" s="1"/>
  <c r="K20" i="110"/>
  <c r="P20" i="110" s="1"/>
  <c r="AE20" i="110" s="1"/>
  <c r="K41" i="110"/>
  <c r="P41" i="110" s="1"/>
  <c r="R41" i="110" s="1"/>
  <c r="K50" i="110"/>
  <c r="K51" i="110"/>
  <c r="W33" i="113" l="1"/>
  <c r="X33" i="113" s="1"/>
  <c r="U15" i="110"/>
  <c r="V15" i="110" s="1"/>
  <c r="AE19" i="110"/>
  <c r="W19" i="110" s="1"/>
  <c r="X19" i="110" s="1"/>
  <c r="U19" i="110"/>
  <c r="V19" i="110" s="1"/>
  <c r="W13" i="110"/>
  <c r="X13" i="110" s="1"/>
  <c r="W17" i="110"/>
  <c r="X17" i="110" s="1"/>
  <c r="AE41" i="110"/>
  <c r="W41" i="110" s="1"/>
  <c r="X41" i="110" s="1"/>
  <c r="W20" i="110"/>
  <c r="X20" i="110" s="1"/>
  <c r="W15" i="110"/>
  <c r="X15" i="110" s="1"/>
  <c r="W51" i="110"/>
  <c r="X51" i="110" s="1"/>
  <c r="U33" i="113"/>
  <c r="V33" i="113" s="1"/>
  <c r="U13" i="110"/>
  <c r="V13" i="110" s="1"/>
  <c r="U41" i="110"/>
  <c r="V41" i="110" s="1"/>
  <c r="U18" i="110"/>
  <c r="R18" i="110"/>
  <c r="AE18" i="110" s="1"/>
  <c r="W18" i="110" s="1"/>
  <c r="X18" i="110" s="1"/>
  <c r="M27" i="114"/>
  <c r="M28" i="114" s="1"/>
  <c r="U14" i="110"/>
  <c r="R14" i="110"/>
  <c r="AE14" i="110" s="1"/>
  <c r="W14" i="110" s="1"/>
  <c r="X14" i="110" s="1"/>
  <c r="V51" i="110"/>
  <c r="R11" i="110"/>
  <c r="AE11" i="110" s="1"/>
  <c r="W11" i="110" s="1"/>
  <c r="X11" i="110" s="1"/>
  <c r="U17" i="110"/>
  <c r="V17" i="110" s="1"/>
  <c r="R12" i="110"/>
  <c r="AE12" i="110" s="1"/>
  <c r="W12" i="110" s="1"/>
  <c r="X12" i="110" s="1"/>
  <c r="U12" i="110"/>
  <c r="R16" i="110"/>
  <c r="AE16" i="110" s="1"/>
  <c r="W16" i="110" s="1"/>
  <c r="X16" i="110" s="1"/>
  <c r="U16" i="110"/>
  <c r="R20" i="110"/>
  <c r="U20" i="110"/>
  <c r="W50" i="110"/>
  <c r="X50" i="110" s="1"/>
  <c r="R50" i="110"/>
  <c r="V50" i="110" s="1"/>
  <c r="V18" i="110" l="1"/>
  <c r="U53" i="110"/>
  <c r="U54" i="110" s="1"/>
  <c r="R35" i="113"/>
  <c r="R36" i="113" s="1"/>
  <c r="U35" i="113"/>
  <c r="U36" i="113" s="1"/>
  <c r="V16" i="110"/>
  <c r="V20" i="110"/>
  <c r="V12" i="110"/>
  <c r="V11" i="110"/>
  <c r="R53" i="110"/>
  <c r="R54" i="110" s="1"/>
  <c r="V14" i="110"/>
  <c r="V53" i="110" l="1"/>
  <c r="V54" i="110" s="1"/>
  <c r="V35" i="113"/>
  <c r="V36" i="113" s="1"/>
</calcChain>
</file>

<file path=xl/comments1.xml><?xml version="1.0" encoding="utf-8"?>
<comments xmlns="http://schemas.openxmlformats.org/spreadsheetml/2006/main">
  <authors>
    <author>rujipun</author>
    <author>anan</author>
  </authors>
  <commentList>
    <comment ref="B9" authorId="0" shapeId="0">
      <text>
        <r>
          <rPr>
            <b/>
            <sz val="8"/>
            <color indexed="81"/>
            <rFont val="Tahoma"/>
            <family val="2"/>
          </rPr>
          <t>T : Transaction Table
M: Master Table</t>
        </r>
      </text>
    </comment>
    <comment ref="C9" authorId="0" shapeId="0">
      <text>
        <r>
          <rPr>
            <sz val="9"/>
            <color indexed="81"/>
            <rFont val="Tahoma"/>
            <family val="2"/>
          </rPr>
          <t xml:space="preserve">Initial No. of Records = </t>
        </r>
        <r>
          <rPr>
            <b/>
            <sz val="9"/>
            <color indexed="81"/>
            <rFont val="Tahoma"/>
            <family val="2"/>
          </rPr>
          <t>#Current Records from old system  +  #Added Records before GO-LIVE</t>
        </r>
        <r>
          <rPr>
            <sz val="9"/>
            <color indexed="81"/>
            <rFont val="Tahoma"/>
            <family val="2"/>
          </rPr>
          <t xml:space="preserve">
** This column is only for Master table, in case of Transaction table please put 0</t>
        </r>
      </text>
    </comment>
    <comment ref="D9" authorId="0" shapeId="0">
      <text>
        <r>
          <rPr>
            <sz val="8"/>
            <color indexed="81"/>
            <rFont val="Tahoma"/>
            <family val="2"/>
          </rPr>
          <t>Specify source of data, e.g. Import from other system, Manually Key-in.</t>
        </r>
      </text>
    </comment>
    <comment ref="P9" authorId="0" shapeId="0">
      <text>
        <r>
          <rPr>
            <sz val="8"/>
            <color indexed="81"/>
            <rFont val="Tahoma"/>
            <family val="2"/>
          </rPr>
          <t xml:space="preserve">Master Table:
 Total Record = Initial #record * [(Growth Rate)^(#Year for prediction)]
Transaction Table:
 Total Record = #Record per Month * (Data Purging Duration + Forcast Data Duration) * [(Growth Rate)^(#Year for prediction)]
</t>
        </r>
      </text>
    </comment>
    <comment ref="Q9" authorId="0" shapeId="0">
      <text>
        <r>
          <rPr>
            <sz val="8"/>
            <color indexed="81"/>
            <rFont val="Tahoma"/>
            <family val="2"/>
          </rPr>
          <t>Record Size per record -- the value is obtained from "Row Size" column in Table Structure Design worksheet</t>
        </r>
      </text>
    </comment>
    <comment ref="R9" authorId="0" shapeId="0">
      <text>
        <r>
          <rPr>
            <sz val="8"/>
            <color indexed="81"/>
            <rFont val="Tahoma"/>
            <family val="2"/>
          </rPr>
          <t>Logical Table Volume = (Total Record * Record Size per Record) / (1024*1024)</t>
        </r>
      </text>
    </comment>
    <comment ref="S9" authorId="0" shapeId="0">
      <text>
        <r>
          <rPr>
            <sz val="8"/>
            <color indexed="81"/>
            <rFont val="Tahoma"/>
            <family val="2"/>
          </rPr>
          <t>PK Record Size per record -- the value is obtained from "PK Row Size" column in Table Structure Design worksheet</t>
        </r>
      </text>
    </comment>
    <comment ref="T9" authorId="0" shapeId="0">
      <text>
        <r>
          <rPr>
            <sz val="8"/>
            <color indexed="81"/>
            <rFont val="Tahoma"/>
            <family val="2"/>
          </rPr>
          <t>Index Record Size per record -- the value is obtained from "Index Row Size" column in Table Structure Design worksheet</t>
        </r>
      </text>
    </comment>
    <comment ref="U9" authorId="0" shapeId="0">
      <text>
        <r>
          <rPr>
            <sz val="8"/>
            <color indexed="81"/>
            <rFont val="Tahoma"/>
            <family val="2"/>
          </rPr>
          <t xml:space="preserve">Logical </t>
        </r>
        <r>
          <rPr>
            <sz val="8"/>
            <color indexed="81"/>
            <rFont val="ＭＳ Ｐゴシック"/>
            <family val="3"/>
            <charset val="128"/>
          </rPr>
          <t>Index</t>
        </r>
        <r>
          <rPr>
            <sz val="8"/>
            <color indexed="81"/>
            <rFont val="Tahoma"/>
            <family val="2"/>
          </rPr>
          <t xml:space="preserve"> Volume = (Total Record * Index (PK) Record Size per Record) / (1024*1024)</t>
        </r>
      </text>
    </comment>
    <comment ref="V9" authorId="0" shapeId="0">
      <text>
        <r>
          <rPr>
            <sz val="8"/>
            <color indexed="81"/>
            <rFont val="Tahoma"/>
            <family val="2"/>
          </rPr>
          <t>Logical DB Total Volume = Logical Table Volume + Logical Index Volume</t>
        </r>
      </text>
    </comment>
    <comment ref="E10" authorId="0" shapeId="0">
      <text>
        <r>
          <rPr>
            <sz val="8"/>
            <color indexed="81"/>
            <rFont val="Tahoma"/>
            <family val="2"/>
          </rPr>
          <t>Number of times that master table grows from the initial number of records per year
** If the size is constant (not grow), no need to put any thing -- leave it blank</t>
        </r>
      </text>
    </comment>
    <comment ref="F10" authorId="0" shapeId="0">
      <text>
        <r>
          <rPr>
            <sz val="8"/>
            <color indexed="81"/>
            <rFont val="Tahoma"/>
            <family val="2"/>
          </rPr>
          <t>Number of years to predict the growth of Master table.
** If the size is constant (not grow), no need to put any thing -- leave it blank</t>
        </r>
      </text>
    </comment>
    <comment ref="G10" authorId="0" shapeId="0">
      <text>
        <r>
          <rPr>
            <sz val="8"/>
            <color indexed="81"/>
            <rFont val="Tahoma"/>
            <family val="2"/>
          </rPr>
          <t>How many inserted Row of data (record) for each transaction. Value should be Average number of records.
In case of Update and Insert, please put Number of Inserting.
In case of Staging table, please put Maximum number of daily operation records.</t>
        </r>
      </text>
    </comment>
    <comment ref="H10" authorId="0" shapeId="0">
      <text>
        <r>
          <rPr>
            <sz val="8"/>
            <color indexed="81"/>
            <rFont val="Tahoma"/>
            <family val="2"/>
          </rPr>
          <t>Transaction Type:
1) Add -- counted in sizing
2) Replace -- not counted in sizing
In case of Staging Table, it should use "Replace".</t>
        </r>
      </text>
    </comment>
    <comment ref="I10" authorId="0" shapeId="0">
      <text>
        <r>
          <rPr>
            <sz val="8"/>
            <color indexed="81"/>
            <rFont val="Tahoma"/>
            <family val="2"/>
          </rPr>
          <t>Hourly
Daily
Weekly
Monthly
Yearly</t>
        </r>
      </text>
    </comment>
    <comment ref="J10" authorId="0" shapeId="0">
      <text>
        <r>
          <rPr>
            <sz val="8"/>
            <color indexed="81"/>
            <rFont val="Tahoma"/>
            <family val="2"/>
          </rPr>
          <t xml:space="preserve">How many transaction per Month.
This should be closed to actual #Transaction per month. 
It </t>
        </r>
        <r>
          <rPr>
            <b/>
            <sz val="8"/>
            <color indexed="81"/>
            <rFont val="Tahoma"/>
            <family val="2"/>
          </rPr>
          <t>should not</t>
        </r>
        <r>
          <rPr>
            <sz val="8"/>
            <color indexed="81"/>
            <rFont val="Tahoma"/>
            <family val="2"/>
          </rPr>
          <t xml:space="preserve"> use #Transaction per Day x 30.</t>
        </r>
      </text>
    </comment>
    <comment ref="K10" authorId="0" shapeId="0">
      <text>
        <r>
          <rPr>
            <sz val="8"/>
            <color indexed="81"/>
            <rFont val="Tahoma"/>
            <family val="2"/>
          </rPr>
          <t>#Record per month = #Record per Transaction  X #Transaction per Month
** In case that Transaction Type is "Replace", #Record per Month will be 0</t>
        </r>
      </text>
    </comment>
    <comment ref="L10" authorId="0" shapeId="0">
      <text>
        <r>
          <rPr>
            <sz val="8"/>
            <color indexed="81"/>
            <rFont val="Tahoma"/>
            <family val="2"/>
          </rPr>
          <t>Specify the duration of data (record) that will be kept in DB. If the data older than this duration, it will be purged. 
=&gt; how old of record will be determined by checking a date field in record, not when we input record
** This column is only for Transaction Table.</t>
        </r>
      </text>
    </comment>
    <comment ref="M10" authorId="0" shapeId="0">
      <text>
        <r>
          <rPr>
            <sz val="8"/>
            <color indexed="81"/>
            <rFont val="Tahoma"/>
            <family val="2"/>
          </rPr>
          <t xml:space="preserve">In case </t>
        </r>
        <r>
          <rPr>
            <b/>
            <sz val="8"/>
            <color indexed="81"/>
            <rFont val="Tahoma"/>
            <family val="2"/>
          </rPr>
          <t>there are advanced/planned data in DB</t>
        </r>
        <r>
          <rPr>
            <sz val="8"/>
            <color indexed="81"/>
            <rFont val="Tahoma"/>
            <family val="2"/>
          </rPr>
          <t xml:space="preserve">, e.g. future production plan, it is necessary to specify how many months of that planned data will be kept in DB. 
</t>
        </r>
        <r>
          <rPr>
            <b/>
            <sz val="8"/>
            <color indexed="81"/>
            <rFont val="Tahoma"/>
            <family val="2"/>
          </rPr>
          <t>It should be only Plan Data.</t>
        </r>
        <r>
          <rPr>
            <sz val="8"/>
            <color indexed="81"/>
            <rFont val="Tahoma"/>
            <family val="2"/>
          </rPr>
          <t xml:space="preserve">
-&gt; If there is no such kind of data, fill in 0 
** This column is only for Transaction Table.</t>
        </r>
      </text>
    </comment>
    <comment ref="N10" authorId="0" shapeId="0">
      <text>
        <r>
          <rPr>
            <sz val="8"/>
            <color indexed="81"/>
            <rFont val="Tahoma"/>
            <family val="2"/>
          </rPr>
          <t>Number of times that transaction table grows in terms of # of records per transaction for each year.
** If the size is constant (not grow), no need to put any thing -- leave it blank</t>
        </r>
      </text>
    </comment>
    <comment ref="O10" authorId="0" shapeId="0">
      <text>
        <r>
          <rPr>
            <sz val="8"/>
            <color indexed="81"/>
            <rFont val="Tahoma"/>
            <family val="2"/>
          </rPr>
          <t>Number of years to predict the growth of transaction table.
** If the size is constant (not grow), no need to put any thing -- leave it blank</t>
        </r>
      </text>
    </comment>
    <comment ref="Z10" authorId="1" shapeId="0">
      <text>
        <r>
          <rPr>
            <b/>
            <sz val="8"/>
            <color indexed="81"/>
            <rFont val="Tahoma"/>
            <family val="2"/>
          </rPr>
          <t>In case of Unlimited, please put "U".</t>
        </r>
      </text>
    </comment>
  </commentList>
</comments>
</file>

<file path=xl/comments2.xml><?xml version="1.0" encoding="utf-8"?>
<comments xmlns="http://schemas.openxmlformats.org/spreadsheetml/2006/main">
  <authors>
    <author>rujipun</author>
    <author>anan</author>
    <author>Nunchaya Souyroop</author>
  </authors>
  <commentList>
    <comment ref="B9" authorId="0" shapeId="0">
      <text>
        <r>
          <rPr>
            <b/>
            <sz val="8"/>
            <color indexed="81"/>
            <rFont val="Tahoma"/>
            <family val="2"/>
          </rPr>
          <t>T : Transaction Table
M: Master Table</t>
        </r>
      </text>
    </comment>
    <comment ref="C9" authorId="0" shapeId="0">
      <text>
        <r>
          <rPr>
            <sz val="9"/>
            <color indexed="81"/>
            <rFont val="Tahoma"/>
            <family val="2"/>
          </rPr>
          <t xml:space="preserve">Initial No. of Records = </t>
        </r>
        <r>
          <rPr>
            <b/>
            <sz val="9"/>
            <color indexed="81"/>
            <rFont val="Tahoma"/>
            <family val="2"/>
          </rPr>
          <t>#Current Records from old system  +  #Added Records before GO-LIVE</t>
        </r>
        <r>
          <rPr>
            <sz val="9"/>
            <color indexed="81"/>
            <rFont val="Tahoma"/>
            <family val="2"/>
          </rPr>
          <t xml:space="preserve">
** This column is only for Master table, in case of Transaction table please put 0</t>
        </r>
      </text>
    </comment>
    <comment ref="D9" authorId="0" shapeId="0">
      <text>
        <r>
          <rPr>
            <sz val="8"/>
            <color indexed="81"/>
            <rFont val="Tahoma"/>
            <family val="2"/>
          </rPr>
          <t>Specify source of data, e.g. Import from other system, Manually Key-in.</t>
        </r>
      </text>
    </comment>
    <comment ref="P9" authorId="0" shapeId="0">
      <text>
        <r>
          <rPr>
            <sz val="8"/>
            <color indexed="81"/>
            <rFont val="Tahoma"/>
            <family val="2"/>
          </rPr>
          <t xml:space="preserve">Master Table:
 Total Record = Initial #record + [(#Record inc per year)*(#Year for prediction)]
Transaction Table:
 Total Record = #Record per Month * (Data Purging Duration + Forcast Data Duration) * [(Growth Rate)^(#Year for prediction)]
</t>
        </r>
      </text>
    </comment>
    <comment ref="Q9" authorId="0" shapeId="0">
      <text>
        <r>
          <rPr>
            <sz val="8"/>
            <color indexed="81"/>
            <rFont val="Tahoma"/>
            <family val="2"/>
          </rPr>
          <t>Record Size per record -- the value is obtained from "Row Size" column in Table Structure Design worksheet</t>
        </r>
      </text>
    </comment>
    <comment ref="R9" authorId="0" shapeId="0">
      <text>
        <r>
          <rPr>
            <sz val="8"/>
            <color indexed="81"/>
            <rFont val="Tahoma"/>
            <family val="2"/>
          </rPr>
          <t>Logical Table Volume = (Total Record * Record Size per Record) / (1024*1024)</t>
        </r>
      </text>
    </comment>
    <comment ref="S9" authorId="0" shapeId="0">
      <text>
        <r>
          <rPr>
            <sz val="8"/>
            <color indexed="81"/>
            <rFont val="Tahoma"/>
            <family val="2"/>
          </rPr>
          <t>PK Record Size per record -- the value is obtained from "PK Row Size" column in Table Structure Design worksheet</t>
        </r>
      </text>
    </comment>
    <comment ref="T9" authorId="0" shapeId="0">
      <text>
        <r>
          <rPr>
            <sz val="8"/>
            <color indexed="81"/>
            <rFont val="Tahoma"/>
            <family val="2"/>
          </rPr>
          <t>Index Record Size per record -- the value is obtained from "Index Row Size" column in Table Structure Design worksheet</t>
        </r>
      </text>
    </comment>
    <comment ref="U9" authorId="0" shapeId="0">
      <text>
        <r>
          <rPr>
            <sz val="8"/>
            <color indexed="81"/>
            <rFont val="Tahoma"/>
            <family val="2"/>
          </rPr>
          <t xml:space="preserve">Logical </t>
        </r>
        <r>
          <rPr>
            <sz val="8"/>
            <color indexed="81"/>
            <rFont val="ＭＳ Ｐゴシック"/>
            <family val="3"/>
            <charset val="128"/>
          </rPr>
          <t>Index</t>
        </r>
        <r>
          <rPr>
            <sz val="8"/>
            <color indexed="81"/>
            <rFont val="Tahoma"/>
            <family val="2"/>
          </rPr>
          <t xml:space="preserve"> Volume = (Total Record * Index (PK) Record Size per Record) / (1024*1024)</t>
        </r>
      </text>
    </comment>
    <comment ref="V9" authorId="0" shapeId="0">
      <text>
        <r>
          <rPr>
            <sz val="8"/>
            <color indexed="81"/>
            <rFont val="Tahoma"/>
            <family val="2"/>
          </rPr>
          <t>Logical DB Total Volume = Logical Table Volume + Logical Index Volume</t>
        </r>
      </text>
    </comment>
    <comment ref="E10" authorId="0" shapeId="0">
      <text>
        <r>
          <rPr>
            <sz val="8"/>
            <color indexed="81"/>
            <rFont val="Tahoma"/>
            <family val="2"/>
          </rPr>
          <t>Number of records of master table increases per year
** If the size is constant (not grow), no need to put any thing -- leave it blank</t>
        </r>
      </text>
    </comment>
    <comment ref="F10" authorId="0" shapeId="0">
      <text>
        <r>
          <rPr>
            <sz val="8"/>
            <color indexed="81"/>
            <rFont val="Tahoma"/>
            <family val="2"/>
          </rPr>
          <t>Number of years to predict the growth of Master table.
** If the size is constant (not grow), no need to put any thing -- leave it blank</t>
        </r>
      </text>
    </comment>
    <comment ref="G10" authorId="0" shapeId="0">
      <text>
        <r>
          <rPr>
            <sz val="8"/>
            <color indexed="81"/>
            <rFont val="Tahoma"/>
            <family val="2"/>
          </rPr>
          <t>How many inserted Row of data (record) for each transaction. Value should be Average number of records.
In case of Update and Insert, please put Number of Inserting.
In case of Staging table, please put Maximum number of daily operation records.</t>
        </r>
      </text>
    </comment>
    <comment ref="H10" authorId="0" shapeId="0">
      <text>
        <r>
          <rPr>
            <sz val="8"/>
            <color indexed="81"/>
            <rFont val="Tahoma"/>
            <family val="2"/>
          </rPr>
          <t>Transaction Type:
1) Add -- counted in sizing
2) Replace -- not counted in sizing
In case of Staging Table, it should use "Replace".</t>
        </r>
      </text>
    </comment>
    <comment ref="I10" authorId="0" shapeId="0">
      <text>
        <r>
          <rPr>
            <sz val="8"/>
            <color indexed="81"/>
            <rFont val="Tahoma"/>
            <family val="2"/>
          </rPr>
          <t>Hourly
Daily
Weekly
Monthly
Yearly</t>
        </r>
      </text>
    </comment>
    <comment ref="J10" authorId="0" shapeId="0">
      <text>
        <r>
          <rPr>
            <sz val="8"/>
            <color indexed="81"/>
            <rFont val="Tahoma"/>
            <family val="2"/>
          </rPr>
          <t xml:space="preserve">How many transaction per Month.
This should be closed to actual #Transaction per month. 
It </t>
        </r>
        <r>
          <rPr>
            <b/>
            <sz val="8"/>
            <color indexed="81"/>
            <rFont val="Tahoma"/>
            <family val="2"/>
          </rPr>
          <t>should not</t>
        </r>
        <r>
          <rPr>
            <sz val="8"/>
            <color indexed="81"/>
            <rFont val="Tahoma"/>
            <family val="2"/>
          </rPr>
          <t xml:space="preserve"> use #Transaction per Day x 30.</t>
        </r>
      </text>
    </comment>
    <comment ref="K10" authorId="0" shapeId="0">
      <text>
        <r>
          <rPr>
            <sz val="8"/>
            <color indexed="81"/>
            <rFont val="Tahoma"/>
            <family val="2"/>
          </rPr>
          <t>#Record per month = #Record per Transaction  X #Transaction per Month
** In case that Transaction Type is "Replace", #Record per Month will be 0</t>
        </r>
      </text>
    </comment>
    <comment ref="L10" authorId="0" shapeId="0">
      <text>
        <r>
          <rPr>
            <sz val="8"/>
            <color indexed="81"/>
            <rFont val="Tahoma"/>
            <family val="2"/>
          </rPr>
          <t>Specify the duration of data (record) that will be kept in DB. If the data older than this duration, it will be purged. 
=&gt; how old of record will be determined by checking a date field in record, not when we input record
** This column is only for Transaction Table.</t>
        </r>
      </text>
    </comment>
    <comment ref="M10" authorId="0" shapeId="0">
      <text>
        <r>
          <rPr>
            <sz val="8"/>
            <color indexed="81"/>
            <rFont val="Tahoma"/>
            <family val="2"/>
          </rPr>
          <t xml:space="preserve">In case </t>
        </r>
        <r>
          <rPr>
            <b/>
            <sz val="8"/>
            <color indexed="81"/>
            <rFont val="Tahoma"/>
            <family val="2"/>
          </rPr>
          <t>there are advanced/planned data in DB</t>
        </r>
        <r>
          <rPr>
            <sz val="8"/>
            <color indexed="81"/>
            <rFont val="Tahoma"/>
            <family val="2"/>
          </rPr>
          <t xml:space="preserve">, e.g. future production plan, it is necessary to specify how many months of that planned data will be kept in DB. 
</t>
        </r>
        <r>
          <rPr>
            <b/>
            <sz val="8"/>
            <color indexed="81"/>
            <rFont val="Tahoma"/>
            <family val="2"/>
          </rPr>
          <t>It should be only Plan Data.</t>
        </r>
        <r>
          <rPr>
            <sz val="8"/>
            <color indexed="81"/>
            <rFont val="Tahoma"/>
            <family val="2"/>
          </rPr>
          <t xml:space="preserve">
-&gt; If there is no such kind of data, fill in 0 
** This column is only for Transaction Table.</t>
        </r>
      </text>
    </comment>
    <comment ref="N10" authorId="0" shapeId="0">
      <text>
        <r>
          <rPr>
            <sz val="8"/>
            <color indexed="81"/>
            <rFont val="Tahoma"/>
            <family val="2"/>
          </rPr>
          <t>Number of times that transaction table grows in terms of # of records per transaction for each year.
** If the size is constant (not grow), no need to put any thing -- leave it blank</t>
        </r>
      </text>
    </comment>
    <comment ref="O10" authorId="0" shapeId="0">
      <text>
        <r>
          <rPr>
            <sz val="8"/>
            <color indexed="81"/>
            <rFont val="Tahoma"/>
            <family val="2"/>
          </rPr>
          <t>Number of years to predict the growth of transaction table.
** If the size is constant (not grow), no need to put any thing -- leave it blank</t>
        </r>
      </text>
    </comment>
    <comment ref="Z10" authorId="1" shapeId="0">
      <text>
        <r>
          <rPr>
            <b/>
            <sz val="8"/>
            <color indexed="81"/>
            <rFont val="Tahoma"/>
            <family val="2"/>
          </rPr>
          <t>In case of Unlimited, please put "U".</t>
        </r>
      </text>
    </comment>
    <comment ref="F12" authorId="2" shapeId="0">
      <text>
        <r>
          <rPr>
            <sz val="9"/>
            <color indexed="81"/>
            <rFont val="Tahoma"/>
            <family val="2"/>
          </rPr>
          <t>Add when new Vehicle Plant / Unit Plant</t>
        </r>
      </text>
    </comment>
    <comment ref="F13" authorId="2" shapeId="0">
      <text>
        <r>
          <rPr>
            <sz val="9"/>
            <color indexed="81"/>
            <rFont val="Tahoma"/>
            <family val="2"/>
          </rPr>
          <t>Add when new Vehicle Plant / Unit Plant</t>
        </r>
      </text>
    </comment>
    <comment ref="F14" authorId="2" shapeId="0">
      <text>
        <r>
          <rPr>
            <sz val="9"/>
            <color indexed="81"/>
            <rFont val="Tahoma"/>
            <family val="2"/>
          </rPr>
          <t>Add when new Vehicle Plant / Unit Plant</t>
        </r>
      </text>
    </comment>
    <comment ref="E15" authorId="2" shapeId="0">
      <text>
        <r>
          <rPr>
            <sz val="9"/>
            <color indexed="81"/>
            <rFont val="Tahoma"/>
            <family val="2"/>
          </rPr>
          <t>Vehicle Plant x Vehicle Model
Estimate from user data
1 Vehicle Plant : 6 Vehicle Model</t>
        </r>
      </text>
    </comment>
    <comment ref="F15" authorId="2" shapeId="0">
      <text>
        <r>
          <rPr>
            <sz val="9"/>
            <color indexed="81"/>
            <rFont val="Tahoma"/>
            <family val="2"/>
          </rPr>
          <t>Add when have new model or new plant</t>
        </r>
      </text>
    </comment>
    <comment ref="E16" authorId="2" shapeId="0">
      <text>
        <r>
          <rPr>
            <sz val="9"/>
            <color indexed="81"/>
            <rFont val="Tahoma"/>
            <family val="2"/>
          </rPr>
          <t>Unit Plant x Unit Model
Parent Line x Sub Line (STM)
Estimate from user data
1 Unit Plant : 7 Unit Model
Maximum sub line : 2</t>
        </r>
      </text>
    </comment>
    <comment ref="F16" authorId="2" shapeId="0">
      <text>
        <r>
          <rPr>
            <sz val="9"/>
            <color indexed="81"/>
            <rFont val="Tahoma"/>
            <family val="2"/>
          </rPr>
          <t>Add when have new model or new plant</t>
        </r>
      </text>
    </comment>
    <comment ref="E17" authorId="2" shapeId="0">
      <text>
        <r>
          <rPr>
            <sz val="9"/>
            <color indexed="81"/>
            <rFont val="Tahoma"/>
            <family val="2"/>
          </rPr>
          <t>Vehicle Plant x Vehicle Model x Unit Model x Unit Plant
Estimate from user data
1 Vehicle Plant : 6 Vehicle Model
1 Vehicle Model : 4 Unit Model
maximum muti-source = 3</t>
        </r>
      </text>
    </comment>
    <comment ref="F17" authorId="2" shapeId="0">
      <text>
        <r>
          <rPr>
            <sz val="9"/>
            <color indexed="81"/>
            <rFont val="Tahoma"/>
            <family val="2"/>
          </rPr>
          <t>Add when have new model or new plant</t>
        </r>
      </text>
    </comment>
    <comment ref="E18" authorId="2" shapeId="0">
      <text>
        <r>
          <rPr>
            <sz val="9"/>
            <color indexed="81"/>
            <rFont val="Tahoma"/>
            <family val="2"/>
          </rPr>
          <t>Upload with 2 years data (Every Vehicle Plant and Unit Plant)</t>
        </r>
      </text>
    </comment>
    <comment ref="G19" authorId="2" shapeId="0">
      <text>
        <r>
          <rPr>
            <sz val="9"/>
            <color indexed="81"/>
            <rFont val="Tahoma"/>
            <family val="2"/>
          </rPr>
          <t>Vehicle-Unit Relation x Display Month</t>
        </r>
      </text>
    </comment>
    <comment ref="J19" authorId="2" shapeId="0">
      <text>
        <r>
          <rPr>
            <sz val="9"/>
            <color indexed="81"/>
            <rFont val="Tahoma"/>
            <family val="2"/>
          </rPr>
          <t>2 Timing</t>
        </r>
      </text>
    </comment>
    <comment ref="G20" authorId="2" shapeId="0">
      <text>
        <r>
          <rPr>
            <sz val="9"/>
            <color indexed="81"/>
            <rFont val="Tahoma"/>
            <family val="2"/>
          </rPr>
          <t>Unit Plant Master x Display Month</t>
        </r>
      </text>
    </comment>
    <comment ref="J20" authorId="2" shapeId="0">
      <text>
        <r>
          <rPr>
            <sz val="9"/>
            <color indexed="81"/>
            <rFont val="Tahoma"/>
            <family val="2"/>
          </rPr>
          <t>2 Timing</t>
        </r>
      </text>
    </comment>
    <comment ref="J21" authorId="2" shapeId="0">
      <text>
        <r>
          <rPr>
            <sz val="9"/>
            <color indexed="81"/>
            <rFont val="Tahoma"/>
            <family val="2"/>
          </rPr>
          <t>2 Timing</t>
        </r>
      </text>
    </comment>
    <comment ref="J22" authorId="2" shapeId="0">
      <text>
        <r>
          <rPr>
            <sz val="9"/>
            <color indexed="81"/>
            <rFont val="Tahoma"/>
            <family val="2"/>
          </rPr>
          <t>2 Timing</t>
        </r>
      </text>
    </comment>
    <comment ref="J23" authorId="2" shapeId="0">
      <text>
        <r>
          <rPr>
            <sz val="9"/>
            <color indexed="81"/>
            <rFont val="Tahoma"/>
            <family val="2"/>
          </rPr>
          <t>2 Timing</t>
        </r>
      </text>
    </comment>
    <comment ref="J24" authorId="2" shapeId="0">
      <text>
        <r>
          <rPr>
            <sz val="9"/>
            <color indexed="81"/>
            <rFont val="Tahoma"/>
            <family val="2"/>
          </rPr>
          <t>2 Timing</t>
        </r>
      </text>
    </comment>
    <comment ref="J25" authorId="2" shapeId="0">
      <text>
        <r>
          <rPr>
            <sz val="9"/>
            <color indexed="81"/>
            <rFont val="Tahoma"/>
            <family val="2"/>
          </rPr>
          <t>2 Timing</t>
        </r>
      </text>
    </comment>
    <comment ref="J26" authorId="2" shapeId="0">
      <text>
        <r>
          <rPr>
            <sz val="9"/>
            <color indexed="81"/>
            <rFont val="Tahoma"/>
            <family val="2"/>
          </rPr>
          <t>2 Timing</t>
        </r>
      </text>
    </comment>
    <comment ref="J27" authorId="2" shapeId="0">
      <text>
        <r>
          <rPr>
            <sz val="9"/>
            <color indexed="81"/>
            <rFont val="Tahoma"/>
            <family val="2"/>
          </rPr>
          <t>2 Timing</t>
        </r>
      </text>
    </comment>
    <comment ref="J28" authorId="2" shapeId="0">
      <text>
        <r>
          <rPr>
            <sz val="9"/>
            <color indexed="81"/>
            <rFont val="Tahoma"/>
            <family val="2"/>
          </rPr>
          <t>2 Timing</t>
        </r>
      </text>
    </comment>
    <comment ref="G29" authorId="2" shapeId="0">
      <text>
        <r>
          <rPr>
            <sz val="9"/>
            <color indexed="81"/>
            <rFont val="Tahoma"/>
            <family val="2"/>
          </rPr>
          <t>Every Display Month</t>
        </r>
      </text>
    </comment>
    <comment ref="J29" authorId="2" shapeId="0">
      <text>
        <r>
          <rPr>
            <sz val="9"/>
            <color indexed="81"/>
            <rFont val="Tahoma"/>
            <family val="2"/>
          </rPr>
          <t>Every Vehicle Plant x Vehicle Model x 2 Timing x 2 Version (TDEM / TMAP-MS)</t>
        </r>
      </text>
    </comment>
    <comment ref="G30" authorId="2" shapeId="0">
      <text>
        <r>
          <rPr>
            <sz val="9"/>
            <color indexed="81"/>
            <rFont val="Tahoma"/>
            <family val="2"/>
          </rPr>
          <t>Every Display Month X Unit Model</t>
        </r>
      </text>
    </comment>
    <comment ref="J30" authorId="2" shapeId="0">
      <text>
        <r>
          <rPr>
            <sz val="9"/>
            <color indexed="81"/>
            <rFont val="Tahoma"/>
            <family val="2"/>
          </rPr>
          <t>Every Vehicle Plant x Vehicle Model x 2 Timing x 2 Version (TDEM / TMAP-MS)</t>
        </r>
      </text>
    </comment>
    <comment ref="G31" authorId="2" shapeId="0">
      <text>
        <r>
          <rPr>
            <sz val="9"/>
            <color indexed="81"/>
            <rFont val="Tahoma"/>
            <family val="2"/>
          </rPr>
          <t>Every Display Month</t>
        </r>
      </text>
    </comment>
    <comment ref="J31" authorId="2" shapeId="0">
      <text>
        <r>
          <rPr>
            <sz val="9"/>
            <color indexed="81"/>
            <rFont val="Tahoma"/>
            <family val="2"/>
          </rPr>
          <t>Every Vehicle Plant x Vehicle Model x 2 Timing x 2 Version (TDEM / TMAP-MS)</t>
        </r>
      </text>
    </comment>
    <comment ref="G32" authorId="2" shapeId="0">
      <text>
        <r>
          <rPr>
            <sz val="9"/>
            <color indexed="81"/>
            <rFont val="Tahoma"/>
            <family val="2"/>
          </rPr>
          <t>Every Display Month X Unit Model</t>
        </r>
      </text>
    </comment>
    <comment ref="J32" authorId="2" shapeId="0">
      <text>
        <r>
          <rPr>
            <sz val="9"/>
            <color indexed="81"/>
            <rFont val="Tahoma"/>
            <family val="2"/>
          </rPr>
          <t>Every Vehicle Plant x Vehicle Model x 2 Timing x 2 Version (TDEM / TMAP-MS)</t>
        </r>
      </text>
    </comment>
    <comment ref="G33" authorId="2" shapeId="0">
      <text>
        <r>
          <rPr>
            <sz val="9"/>
            <color indexed="81"/>
            <rFont val="Tahoma"/>
            <family val="2"/>
          </rPr>
          <t>Every Display Month x Unit Model x Unit Plant</t>
        </r>
      </text>
    </comment>
    <comment ref="J33" authorId="2" shapeId="0">
      <text>
        <r>
          <rPr>
            <sz val="9"/>
            <color indexed="81"/>
            <rFont val="Tahoma"/>
            <family val="2"/>
          </rPr>
          <t>Every Vehicle Plant x Vehicle Model x 2 Timing</t>
        </r>
      </text>
    </comment>
    <comment ref="G34" authorId="2" shapeId="0">
      <text>
        <r>
          <rPr>
            <sz val="9"/>
            <color indexed="81"/>
            <rFont val="Tahoma"/>
            <family val="2"/>
          </rPr>
          <t>Every Display Month x Unit Model x Unit Plant</t>
        </r>
      </text>
    </comment>
    <comment ref="J34" authorId="2" shapeId="0">
      <text>
        <r>
          <rPr>
            <sz val="9"/>
            <color indexed="81"/>
            <rFont val="Tahoma"/>
            <family val="2"/>
          </rPr>
          <t>Every Vehicle Plant x Vehicle Model x 2 Timing</t>
        </r>
      </text>
    </comment>
    <comment ref="J35" authorId="2" shapeId="0">
      <text>
        <r>
          <rPr>
            <sz val="9"/>
            <color indexed="81"/>
            <rFont val="Tahoma"/>
            <family val="2"/>
          </rPr>
          <t>Every Vehicle Plant x Vehicle Model x Unit Plant x Unit Model x 2 Timing</t>
        </r>
      </text>
    </comment>
    <comment ref="G36" authorId="2" shapeId="0">
      <text>
        <r>
          <rPr>
            <sz val="9"/>
            <color indexed="81"/>
            <rFont val="Tahoma"/>
            <family val="2"/>
          </rPr>
          <t>Display Month x Day (in month)</t>
        </r>
      </text>
    </comment>
    <comment ref="J36" authorId="2" shapeId="0">
      <text>
        <r>
          <rPr>
            <sz val="9"/>
            <color indexed="81"/>
            <rFont val="Tahoma"/>
            <family val="2"/>
          </rPr>
          <t>Every Vehicle Plant x Vehicle Model x Unit Plant x Unit Model x 2 Timing</t>
        </r>
      </text>
    </comment>
    <comment ref="G37" authorId="2" shapeId="0">
      <text>
        <r>
          <rPr>
            <sz val="9"/>
            <color indexed="81"/>
            <rFont val="Tahoma"/>
            <family val="2"/>
          </rPr>
          <t>Display Month x Day (in month) x Production Day (in same Vanning Date)</t>
        </r>
      </text>
    </comment>
    <comment ref="J37" authorId="2" shapeId="0">
      <text>
        <r>
          <rPr>
            <sz val="9"/>
            <color indexed="81"/>
            <rFont val="Tahoma"/>
            <family val="2"/>
          </rPr>
          <t>Every Vehicle Plant x Vehicle Model x Unit Plant x Unit Model x 2 Timing</t>
        </r>
      </text>
    </comment>
    <comment ref="G38" authorId="2" shapeId="0">
      <text>
        <r>
          <rPr>
            <sz val="9"/>
            <color indexed="81"/>
            <rFont val="Tahoma"/>
            <family val="2"/>
          </rPr>
          <t>Every Display Month</t>
        </r>
      </text>
    </comment>
    <comment ref="J38" authorId="2" shapeId="0">
      <text>
        <r>
          <rPr>
            <sz val="9"/>
            <color indexed="81"/>
            <rFont val="Tahoma"/>
            <family val="2"/>
          </rPr>
          <t>Every Vehicle Plant x Vehicle Model x Unit Plant x Unit Model x 2 Timing</t>
        </r>
      </text>
    </comment>
    <comment ref="G39" authorId="2" shapeId="0">
      <text>
        <r>
          <rPr>
            <sz val="9"/>
            <color indexed="81"/>
            <rFont val="Tahoma"/>
            <family val="2"/>
          </rPr>
          <t xml:space="preserve">Every Vehicle Plant x Vehicle Model x Unit Plant x Unit Model in Vehicle-Unit Relation Master
</t>
        </r>
      </text>
    </comment>
    <comment ref="J39" authorId="2" shapeId="0">
      <text>
        <r>
          <rPr>
            <sz val="9"/>
            <color indexed="81"/>
            <rFont val="Tahoma"/>
            <family val="2"/>
          </rPr>
          <t>Parent Line x 2 Timing</t>
        </r>
      </text>
    </comment>
    <comment ref="G40" authorId="2" shapeId="0">
      <text>
        <r>
          <rPr>
            <sz val="9"/>
            <color indexed="81"/>
            <rFont val="Tahoma"/>
            <family val="2"/>
          </rPr>
          <t>Vehicle Plant x Vehicle Model x Unit Model x 1 Unit Plant (STM) x Unit Parent Line
Estimate from user data
maximum muti-vehicle plant = 3
1 Vehicle Plant : 6 Vehicle Model
1 Vehicle Model : 4 Unit Model
maximum muti-sub line = 2</t>
        </r>
      </text>
    </comment>
    <comment ref="J40" authorId="2" shapeId="0">
      <text>
        <r>
          <rPr>
            <sz val="9"/>
            <color indexed="81"/>
            <rFont val="Tahoma"/>
            <family val="2"/>
          </rPr>
          <t>Only Unit Plant (STM) x 2 Timing</t>
        </r>
      </text>
    </comment>
    <comment ref="J41" authorId="2" shapeId="0">
      <text>
        <r>
          <rPr>
            <sz val="9"/>
            <color indexed="81"/>
            <rFont val="Tahoma"/>
            <family val="2"/>
          </rPr>
          <t>Upload Function x 2 Timing x Upload Time (Spare = 4 time)</t>
        </r>
      </text>
    </comment>
    <comment ref="G42" authorId="2" shapeId="0">
      <text>
        <r>
          <rPr>
            <sz val="9"/>
            <color indexed="81"/>
            <rFont val="Tahoma"/>
            <family val="2"/>
          </rPr>
          <t>Same Kompo Value x No. of Basic Error Sheet (4)</t>
        </r>
      </text>
    </comment>
    <comment ref="J42" authorId="2" shapeId="0">
      <text>
        <r>
          <rPr>
            <sz val="9"/>
            <color indexed="81"/>
            <rFont val="Tahoma"/>
            <family val="2"/>
          </rPr>
          <t>1 Function x 2 Timing x Upload Time (Spare = 4 time)</t>
        </r>
      </text>
    </comment>
    <comment ref="G43" authorId="2" shapeId="0">
      <text>
        <r>
          <rPr>
            <sz val="9"/>
            <color indexed="81"/>
            <rFont val="Tahoma"/>
            <family val="2"/>
          </rPr>
          <t>Same Kompo Value x No. of Basic Error Sheet (4)</t>
        </r>
      </text>
    </comment>
    <comment ref="J43" authorId="2" shapeId="0">
      <text>
        <r>
          <rPr>
            <sz val="9"/>
            <color indexed="81"/>
            <rFont val="Tahoma"/>
            <family val="2"/>
          </rPr>
          <t>Upload Function x 2 Timing x Upload Time (Spare = 4 time)</t>
        </r>
      </text>
    </comment>
    <comment ref="E46" authorId="2" shapeId="0">
      <text>
        <r>
          <rPr>
            <sz val="9"/>
            <color indexed="81"/>
            <rFont val="Tahoma"/>
            <family val="2"/>
          </rPr>
          <t>Add when new Vehicle Plant / Vehicle Model / Unit Plant / Unit Model</t>
        </r>
      </text>
    </comment>
    <comment ref="G47" authorId="2" shapeId="0">
      <text>
        <r>
          <rPr>
            <sz val="9"/>
            <color indexed="81"/>
            <rFont val="Tahoma"/>
            <family val="2"/>
          </rPr>
          <t>Batch &amp; report function x Spare upload time (4)</t>
        </r>
      </text>
    </comment>
    <comment ref="J47" authorId="2" shapeId="0">
      <text>
        <r>
          <rPr>
            <sz val="9"/>
            <color indexed="81"/>
            <rFont val="Tahoma"/>
            <family val="2"/>
          </rPr>
          <t>Batch &amp; report function x Spare upload time (4) x 2 Timing</t>
        </r>
      </text>
    </comment>
    <comment ref="G48" authorId="2" shapeId="0">
      <text>
        <r>
          <rPr>
            <sz val="9"/>
            <color indexed="81"/>
            <rFont val="Tahoma"/>
            <family val="2"/>
          </rPr>
          <t xml:space="preserve">Batch &amp; report function x Spare upload time (4) </t>
        </r>
      </text>
    </comment>
    <comment ref="J48" authorId="2" shapeId="0">
      <text>
        <r>
          <rPr>
            <sz val="9"/>
            <color indexed="81"/>
            <rFont val="Tahoma"/>
            <family val="2"/>
          </rPr>
          <t>Batch &amp; report function x Spare upload time (4) x 2 Timing</t>
        </r>
      </text>
    </comment>
    <comment ref="L64" authorId="2" shapeId="0">
      <text>
        <r>
          <rPr>
            <b/>
            <sz val="9"/>
            <color indexed="81"/>
            <rFont val="Tahoma"/>
            <family val="2"/>
          </rPr>
          <t>User change from 
15 -&gt; 20
IS change 
20 -&gt; 18</t>
        </r>
        <r>
          <rPr>
            <sz val="9"/>
            <color indexed="81"/>
            <rFont val="Tahoma"/>
            <family val="2"/>
          </rPr>
          <t xml:space="preserve">
</t>
        </r>
      </text>
    </comment>
    <comment ref="L68" authorId="2" shapeId="0">
      <text>
        <r>
          <rPr>
            <b/>
            <sz val="9"/>
            <color indexed="81"/>
            <rFont val="Tahoma"/>
            <family val="2"/>
          </rPr>
          <t>User change from
19 -&gt; 15 (user:11)</t>
        </r>
      </text>
    </comment>
  </commentList>
</comments>
</file>

<file path=xl/comments3.xml><?xml version="1.0" encoding="utf-8"?>
<comments xmlns="http://schemas.openxmlformats.org/spreadsheetml/2006/main">
  <authors>
    <author>anan</author>
    <author>rujipun</author>
  </authors>
  <commentList>
    <comment ref="B10" authorId="0" shapeId="0">
      <text>
        <r>
          <rPr>
            <sz val="9"/>
            <color indexed="81"/>
            <rFont val="Tahoma"/>
            <family val="2"/>
          </rPr>
          <t>Logical File Name.
In case of Interface file, please also specify File ID.</t>
        </r>
      </text>
    </comment>
    <comment ref="C10" authorId="0" shapeId="0">
      <text>
        <r>
          <rPr>
            <sz val="9"/>
            <color indexed="81"/>
            <rFont val="Tahoma"/>
            <family val="2"/>
          </rPr>
          <t>Server that the file will be stored.</t>
        </r>
      </text>
    </comment>
    <comment ref="D10" authorId="0" shapeId="0">
      <text>
        <r>
          <rPr>
            <sz val="9"/>
            <color indexed="81"/>
            <rFont val="Tahoma"/>
            <family val="2"/>
          </rPr>
          <t>Location/Path in the server to store the file.</t>
        </r>
      </text>
    </comment>
    <comment ref="E10" authorId="0" shapeId="0">
      <text>
        <r>
          <rPr>
            <b/>
            <sz val="9"/>
            <color indexed="81"/>
            <rFont val="Tahoma"/>
            <family val="2"/>
          </rPr>
          <t>R : Roll Over</t>
        </r>
        <r>
          <rPr>
            <sz val="9"/>
            <color indexed="81"/>
            <rFont val="Tahoma"/>
            <family val="2"/>
          </rPr>
          <t xml:space="preserve"> (File will be rolled over if file size reaches its maximum file size, and Number of files will not be increased.)
</t>
        </r>
        <r>
          <rPr>
            <b/>
            <sz val="9"/>
            <color indexed="81"/>
            <rFont val="Tahoma"/>
            <family val="2"/>
          </rPr>
          <t>T : Transaction</t>
        </r>
        <r>
          <rPr>
            <sz val="9"/>
            <color indexed="81"/>
            <rFont val="Tahoma"/>
            <family val="2"/>
          </rPr>
          <t xml:space="preserve"> (File size/Number of files will be increased according to business activity).</t>
        </r>
      </text>
    </comment>
    <comment ref="M10" authorId="0" shapeId="0">
      <text>
        <r>
          <rPr>
            <sz val="9"/>
            <color indexed="81"/>
            <rFont val="Tahoma"/>
            <family val="2"/>
          </rPr>
          <t xml:space="preserve">Logical File Volume = Estimated File Size per Month  X  File Keeping Period (Month) X  [(Growth Rate)^(#Year for prediction)]
</t>
        </r>
      </text>
    </comment>
    <comment ref="F11" authorId="0" shapeId="0">
      <text>
        <r>
          <rPr>
            <sz val="9"/>
            <color indexed="81"/>
            <rFont val="Tahoma"/>
            <family val="2"/>
          </rPr>
          <t>Estimated maximum file size that the file will be rolled over.</t>
        </r>
      </text>
    </comment>
    <comment ref="G11" authorId="0" shapeId="0">
      <text>
        <r>
          <rPr>
            <sz val="9"/>
            <color indexed="81"/>
            <rFont val="Tahoma"/>
            <family val="2"/>
          </rPr>
          <t>Maximum period (Month) to keep the file in the Server.</t>
        </r>
      </text>
    </comment>
    <comment ref="H11" authorId="0" shapeId="0">
      <text>
        <r>
          <rPr>
            <sz val="9"/>
            <color indexed="81"/>
            <rFont val="Tahoma"/>
            <family val="2"/>
          </rPr>
          <t xml:space="preserve">Number of files that will be occurred per month.
</t>
        </r>
      </text>
    </comment>
    <comment ref="I11" authorId="0" shapeId="0">
      <text>
        <r>
          <rPr>
            <sz val="9"/>
            <color indexed="81"/>
            <rFont val="Tahoma"/>
            <family val="2"/>
          </rPr>
          <t>Estimated file size per file.
In case of Interface File with Global system, the file size should be Double because there are stored in two location.</t>
        </r>
      </text>
    </comment>
    <comment ref="J11" authorId="0" shapeId="0">
      <text>
        <r>
          <rPr>
            <sz val="9"/>
            <color indexed="81"/>
            <rFont val="Tahoma"/>
            <family val="2"/>
          </rPr>
          <t>Estimated File Size Per Month = #File per Month  X  Estimated File Size per File</t>
        </r>
      </text>
    </comment>
    <comment ref="K11" authorId="1" shapeId="0">
      <text>
        <r>
          <rPr>
            <sz val="9"/>
            <color indexed="81"/>
            <rFont val="Tahoma"/>
            <family val="2"/>
          </rPr>
          <t>Number of times that the file grows according to increasing of business activity.
** If the size is constant (not grow), no need to put any thing -- leave it blank</t>
        </r>
      </text>
    </comment>
    <comment ref="L11" authorId="0" shapeId="0">
      <text>
        <r>
          <rPr>
            <sz val="9"/>
            <color indexed="81"/>
            <rFont val="Tahoma"/>
            <family val="2"/>
          </rPr>
          <t>Number of years to predict the growth of transaction file.</t>
        </r>
      </text>
    </comment>
  </commentList>
</comments>
</file>

<file path=xl/sharedStrings.xml><?xml version="1.0" encoding="utf-8"?>
<sst xmlns="http://schemas.openxmlformats.org/spreadsheetml/2006/main" count="352" uniqueCount="185">
  <si>
    <t>Table</t>
  </si>
  <si>
    <t>M
/
T</t>
  </si>
  <si>
    <t>Timing</t>
  </si>
  <si>
    <t>Note</t>
  </si>
  <si>
    <t>T</t>
  </si>
  <si>
    <t>Add</t>
  </si>
  <si>
    <t>M</t>
  </si>
  <si>
    <t>3/35</t>
  </si>
  <si>
    <t>Monthly</t>
  </si>
  <si>
    <t>Daily</t>
  </si>
  <si>
    <t>Hourly</t>
  </si>
  <si>
    <t>Weekly</t>
  </si>
  <si>
    <t>Trans. Type
(Add/Replace)</t>
    <phoneticPr fontId="0"/>
  </si>
  <si>
    <t>Add</t>
    <phoneticPr fontId="0"/>
  </si>
  <si>
    <t>Replace</t>
    <phoneticPr fontId="0"/>
  </si>
  <si>
    <t>Timing</t>
    <phoneticPr fontId="0"/>
  </si>
  <si>
    <t>Master/Transaction</t>
    <phoneticPr fontId="0"/>
  </si>
  <si>
    <t>Replace</t>
  </si>
  <si>
    <t>Logical DB Storage Sizing</t>
    <phoneticPr fontId="0"/>
  </si>
  <si>
    <t>* This Logical DB Storage Sizing Information will be passed to Infra-team for further Physical DB Sizing</t>
    <phoneticPr fontId="0"/>
  </si>
  <si>
    <t>** Pattern-2 : Master Table Growth Size is calculated from "Record Increase per Year".</t>
    <phoneticPr fontId="0"/>
  </si>
  <si>
    <t>Record Increase
/Year</t>
    <phoneticPr fontId="0"/>
  </si>
  <si>
    <t>#Year for Prediction of Growth</t>
    <phoneticPr fontId="0"/>
  </si>
  <si>
    <t>Source of Data/Input Data</t>
    <phoneticPr fontId="0"/>
  </si>
  <si>
    <t>Master Table</t>
    <phoneticPr fontId="0"/>
  </si>
  <si>
    <t>Transaction Table</t>
    <phoneticPr fontId="0"/>
  </si>
  <si>
    <t>Total Record</t>
    <phoneticPr fontId="0"/>
  </si>
  <si>
    <t>Record Size
/ Record 
(Byte)</t>
    <phoneticPr fontId="0"/>
  </si>
  <si>
    <t>Logical Table Volume (MB)</t>
    <phoneticPr fontId="0"/>
  </si>
  <si>
    <t>Logical Index Volume
(MB)</t>
    <phoneticPr fontId="0"/>
  </si>
  <si>
    <t>Logical DB Total Volume 
(MB)</t>
    <phoneticPr fontId="0"/>
  </si>
  <si>
    <t>M</t>
    <phoneticPr fontId="0"/>
  </si>
  <si>
    <t>T</t>
    <phoneticPr fontId="0"/>
  </si>
  <si>
    <t>Yearly</t>
    <phoneticPr fontId="0"/>
  </si>
  <si>
    <t>*** As for staging table, please consider as transaction table, but all information is needed to be filled in by vendor.</t>
    <phoneticPr fontId="0"/>
  </si>
  <si>
    <t>Phase</t>
  </si>
  <si>
    <t>Project Name</t>
  </si>
  <si>
    <t>TMAP Standard</t>
  </si>
  <si>
    <t>Page</t>
  </si>
  <si>
    <t>Block Name</t>
  </si>
  <si>
    <t>Function Name</t>
  </si>
  <si>
    <t>Created</t>
  </si>
  <si>
    <t>By</t>
  </si>
  <si>
    <t>Document Name</t>
  </si>
  <si>
    <t>Title</t>
  </si>
  <si>
    <t>Updated</t>
  </si>
  <si>
    <t>Revision Historical Record</t>
    <phoneticPr fontId="31"/>
  </si>
  <si>
    <r>
      <t>Revision a.b means "</t>
    </r>
    <r>
      <rPr>
        <sz val="10"/>
        <rFont val="Arial"/>
        <family val="2"/>
      </rPr>
      <t>a</t>
    </r>
    <r>
      <rPr>
        <sz val="10"/>
        <rFont val="Arial"/>
        <family val="2"/>
      </rPr>
      <t xml:space="preserve"> = official release, b = modification/change"</t>
    </r>
    <phoneticPr fontId="31"/>
  </si>
  <si>
    <t>Revision</t>
    <phoneticPr fontId="31"/>
  </si>
  <si>
    <t>Author</t>
    <phoneticPr fontId="31"/>
  </si>
  <si>
    <t>Revised Date</t>
    <phoneticPr fontId="31"/>
  </si>
  <si>
    <t>Revision Description</t>
    <phoneticPr fontId="31"/>
  </si>
  <si>
    <t>Reviewed By</t>
  </si>
  <si>
    <t>Grand Total in GB</t>
  </si>
  <si>
    <t>Grand Total in MB</t>
  </si>
  <si>
    <t>MB</t>
  </si>
  <si>
    <t>GB</t>
  </si>
  <si>
    <t>PK Record Size / Record 
(Byte)</t>
  </si>
  <si>
    <t>Index Record Size / Record 
(Byte)</t>
  </si>
  <si>
    <t>Min Extents</t>
  </si>
  <si>
    <t>Max Extents</t>
  </si>
  <si>
    <t>Initial Extents Size (MB)</t>
  </si>
  <si>
    <t>Table Storage Allocation (Extents)</t>
  </si>
  <si>
    <t>Next Extents Size (MB)</t>
  </si>
  <si>
    <t>Adjusted Storage Size for Development</t>
  </si>
  <si>
    <t>Adjusted Logical Table Volume (MB)</t>
  </si>
  <si>
    <t>Initial Extents Size (MB) for Production</t>
  </si>
  <si>
    <t>Logical DB Storage Sizing</t>
  </si>
  <si>
    <t>* This Logical DB Storage Sizing Information will be passed to Infra-team for further Physical DB Sizing</t>
  </si>
  <si>
    <t>*** As for staging table, please consider as transaction table, but all information is needed to be filled in by vendor.</t>
  </si>
  <si>
    <t>** Pattern-1 : Master Table Growth Size is calculated from "Growth Rate per Year".</t>
  </si>
  <si>
    <t>Initial No. of Records</t>
  </si>
  <si>
    <t>Source of Data/Input Data</t>
  </si>
  <si>
    <t>Master Table</t>
  </si>
  <si>
    <t>Transaction Table</t>
  </si>
  <si>
    <t>Total Record</t>
  </si>
  <si>
    <t>Record Size
/ Record 
(Byte)</t>
  </si>
  <si>
    <t>Logical Table Volume (MB)</t>
  </si>
  <si>
    <t>Logical Index Volume
(MB)</t>
  </si>
  <si>
    <t>Logical DB Total Volume 
(MB)</t>
  </si>
  <si>
    <t>Growth Rate
/Year</t>
  </si>
  <si>
    <t>#Year for Prediction of Growth</t>
  </si>
  <si>
    <t>#Record 
/Transaction</t>
  </si>
  <si>
    <t>Trans. Type
(Add /Replace)</t>
  </si>
  <si>
    <t>#Transaction
/ Month</t>
  </si>
  <si>
    <t>#Record
/Month</t>
  </si>
  <si>
    <t>Data Purging Duration (Month)</t>
  </si>
  <si>
    <t>Forecast Data Duration (Month)</t>
  </si>
  <si>
    <t>Growth Rate/Year</t>
  </si>
  <si>
    <t>Trans. Type
(Add/Replace)</t>
  </si>
  <si>
    <t>Master/Transaction</t>
  </si>
  <si>
    <t>Yearly</t>
  </si>
  <si>
    <t>* This Logical File Storage Sizing Information will be passed to Infra-team for further Physical File Sizing</t>
  </si>
  <si>
    <t xml:space="preserve">    Common Log files of Common Framework).</t>
  </si>
  <si>
    <t>File Type</t>
  </si>
  <si>
    <t>Logical File Name</t>
  </si>
  <si>
    <t>Server Name</t>
  </si>
  <si>
    <t>File Location</t>
  </si>
  <si>
    <t>R/T</t>
  </si>
  <si>
    <t>Roll over</t>
  </si>
  <si>
    <t>Transaction</t>
  </si>
  <si>
    <t>Logical File Volume (MB)</t>
  </si>
  <si>
    <t>Estimated Maximum File Size (MB)</t>
  </si>
  <si>
    <t>File Keeping Period (Month)</t>
  </si>
  <si>
    <t>#File per Month</t>
  </si>
  <si>
    <t>Estimated File Size per File (MB)</t>
  </si>
  <si>
    <t>Estimated File Size per Month (MB)</t>
  </si>
  <si>
    <t xml:space="preserve"> MB</t>
  </si>
  <si>
    <t xml:space="preserve"> GB</t>
  </si>
  <si>
    <t>File Location (Server)</t>
  </si>
  <si>
    <t>Interface File</t>
  </si>
  <si>
    <t>App Server</t>
  </si>
  <si>
    <t>Report File (PDF, Excel, etc.)</t>
  </si>
  <si>
    <t>DB Server</t>
  </si>
  <si>
    <t>Log File</t>
  </si>
  <si>
    <t>Report Server</t>
  </si>
  <si>
    <t>Backup File</t>
  </si>
  <si>
    <t>Other</t>
  </si>
  <si>
    <r>
      <t xml:space="preserve">** This Logical File Storage Sizing considers only </t>
    </r>
    <r>
      <rPr>
        <b/>
        <sz val="10"/>
        <rFont val="Arial"/>
        <family val="2"/>
      </rPr>
      <t>files generated/used by Application</t>
    </r>
    <r>
      <rPr>
        <sz val="10"/>
        <rFont val="Arial"/>
        <family val="2"/>
      </rPr>
      <t xml:space="preserve">, e.g. Interface file, Application Log file, etc. (Don't include Database files, Program files and </t>
    </r>
  </si>
  <si>
    <t>Logical File Storage Sizing</t>
  </si>
  <si>
    <t>0.1</t>
  </si>
  <si>
    <t>-</t>
  </si>
  <si>
    <t>Create document</t>
  </si>
  <si>
    <t>DR</t>
  </si>
  <si>
    <t>TB_M_UNIT_PLANT</t>
  </si>
  <si>
    <t>TB_M_VEHICLE_UNIT_RELATION</t>
  </si>
  <si>
    <t>TB_M_CALENDAR</t>
  </si>
  <si>
    <t>TB_M_STD_STOCK</t>
  </si>
  <si>
    <t>TB_M_UNIT_PLANT_CAPA</t>
  </si>
  <si>
    <t>TB_R_KAIKIENG_H</t>
  </si>
  <si>
    <t>TB_R_KAIKIENG_D</t>
  </si>
  <si>
    <t>TB_R_WS_MULTI_SOURCE_UNITS</t>
  </si>
  <si>
    <t>TB_R_WS_PACKING_MOVEMENT</t>
  </si>
  <si>
    <t>TB_R_RUNDOWN_KOMPO_STS</t>
  </si>
  <si>
    <t>TB_R_PAMS_RUNDOWN</t>
  </si>
  <si>
    <t>TB_R_KOMPO</t>
  </si>
  <si>
    <t>TB_R_KOMPO_VAN_RESULT</t>
  </si>
  <si>
    <t>TB_R_CAPA_RESULT</t>
  </si>
  <si>
    <t>TB_R_MULTI_LINE_SPLITING</t>
  </si>
  <si>
    <t>TB_S_CALENDAR</t>
  </si>
  <si>
    <t>TB_S_UNIT_PLANT_CAPA</t>
  </si>
  <si>
    <t>TB_S_KAIKIENG</t>
  </si>
  <si>
    <t>TB_S_WS_MULTI_SOURCE_UNITS</t>
  </si>
  <si>
    <t>TB_S_WS_PACKING_MOVEMENT</t>
  </si>
  <si>
    <t>TB_S_PAMS_RUNDOWN</t>
  </si>
  <si>
    <t>TB_S_KOMPO</t>
  </si>
  <si>
    <t>TB_S_MULTI_LINE_SPLITING</t>
  </si>
  <si>
    <t>TB_L_UPLOAD_STS</t>
  </si>
  <si>
    <t>TB_L_UPLOAD_DETAIL</t>
  </si>
  <si>
    <t>TB_L_LOGGER</t>
  </si>
  <si>
    <t>TB_M_MODULE_H</t>
  </si>
  <si>
    <t>TB_M_MODULE_D</t>
  </si>
  <si>
    <t>TB_M_SYSTEM</t>
  </si>
  <si>
    <t>TB_R_BATCH_PARAMETER</t>
  </si>
  <si>
    <t>TB_R_BATCH_QUEUE</t>
  </si>
  <si>
    <t>Manual input direct to DB</t>
  </si>
  <si>
    <t>Upload excel file</t>
  </si>
  <si>
    <t>Screen input</t>
  </si>
  <si>
    <t>Screen input / Upload excel file</t>
  </si>
  <si>
    <t>Screen input (Confirm operation)</t>
  </si>
  <si>
    <t>Manual input direct to DB / Screen Input</t>
  </si>
  <si>
    <t>Result of upload excel file</t>
  </si>
  <si>
    <t>Logging message when running batch process</t>
  </si>
  <si>
    <t>Upload worksheet excel file</t>
  </si>
  <si>
    <t>Upload PAMs &amp; Kampo excel file</t>
  </si>
  <si>
    <t>Error detail of upload PAMs &amp; Kompo file</t>
  </si>
  <si>
    <t>Vehicle Model</t>
  </si>
  <si>
    <t>Evg Display Getsudo Month</t>
  </si>
  <si>
    <t>Unit Model</t>
  </si>
  <si>
    <t>Estimate from user data</t>
  </si>
  <si>
    <t>1 Unit Plant : max N Unit Model</t>
  </si>
  <si>
    <t>1 Vehicle Plant : N Vehicle Model</t>
  </si>
  <si>
    <t>1 Vehicle Model : N Unit Model</t>
  </si>
  <si>
    <t>maximum muti-source :</t>
  </si>
  <si>
    <t>maximum multi-sub line :</t>
  </si>
  <si>
    <t>TB_P_KAIKIENG_H</t>
  </si>
  <si>
    <t>TB_P_KAIKIENG_D</t>
  </si>
  <si>
    <t>1 Unit Plant : max N Vehicle Plant</t>
  </si>
  <si>
    <t>1 Unit Plant : N Parent Line</t>
  </si>
  <si>
    <t>FTH) Thanapon</t>
  </si>
  <si>
    <t>TB_M_GEOGRAPHY</t>
  </si>
  <si>
    <t>TB_M_PROVINCE</t>
  </si>
  <si>
    <t>TB_M_AMPHUR</t>
  </si>
  <si>
    <t>TB_M_DISTRICT</t>
  </si>
  <si>
    <t>TB_M_CUSTOMER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</si>
</sst>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6" formatCode="&quot;$&quot;#,##0_);[Red]\(&quot;$&quot;#,##0\)"/>
    <numFmt numFmtId="8" formatCode="&quot;$&quot;#,##0.00_);[Red]\(&quot;$&quot;#,##0.00\)"/>
    <numFmt numFmtId="164" formatCode="&quot;\&quot;#,##0;[Red]&quot;\&quot;\-#,##0"/>
    <numFmt numFmtId="165" formatCode="&quot;\&quot;#,##0.00;[Red]&quot;\&quot;\-#,##0.00"/>
    <numFmt numFmtId="166" formatCode="0_);[Red]\(0\)"/>
    <numFmt numFmtId="167" formatCode="#,##0;\ #,##0;\ 0;\ &quot;&quot;"/>
    <numFmt numFmtId="168" formatCode="#,##0;[Red]#,##0"/>
    <numFmt numFmtId="169" formatCode="#,##0.00;[Red]#,##0.00"/>
    <numFmt numFmtId="170" formatCode="0.00;[Red]0.00"/>
    <numFmt numFmtId="171" formatCode="&quot;\&quot;#,##0.00;[Red]\-&quot;\&quot;#,##0.00"/>
    <numFmt numFmtId="172" formatCode="#,##0;\(#,##0\)"/>
    <numFmt numFmtId="173" formatCode="\$#,##0\ ;\(\$#,##0\)"/>
    <numFmt numFmtId="174" formatCode="\t0.00%"/>
    <numFmt numFmtId="175" formatCode="\t#\ ??/??"/>
    <numFmt numFmtId="176" formatCode="&quot;$&quot;#,##0;[Red]\-&quot;$&quot;#,##0"/>
    <numFmt numFmtId="177" formatCode="&quot;$&quot;#,##0.00;[Red]\-&quot;$&quot;#,##0.00"/>
    <numFmt numFmtId="178" formatCode="#,##0,"/>
    <numFmt numFmtId="179" formatCode="#,##0.000;[Red]#,##0.000"/>
  </numFmts>
  <fonts count="41">
    <font>
      <sz val="11"/>
      <name val="ＭＳ Ｐゴシック"/>
      <family val="3"/>
      <charset val="128"/>
    </font>
    <font>
      <sz val="11"/>
      <name val="ＭＳ Ｐゴシック"/>
      <family val="3"/>
      <charset val="128"/>
    </font>
    <font>
      <b/>
      <sz val="12"/>
      <name val="Arial"/>
      <family val="2"/>
    </font>
    <font>
      <u/>
      <sz val="11"/>
      <color indexed="12"/>
      <name val="ＭＳ Ｐゴシック"/>
      <family val="3"/>
      <charset val="128"/>
    </font>
    <font>
      <u/>
      <sz val="11"/>
      <color indexed="36"/>
      <name val="ＭＳ Ｐゴシック"/>
      <family val="3"/>
      <charset val="128"/>
    </font>
    <font>
      <sz val="14"/>
      <name val="ＭＳ 明朝"/>
      <family val="1"/>
      <charset val="128"/>
    </font>
    <font>
      <sz val="10"/>
      <name val="ＭＳ ゴシック"/>
      <family val="3"/>
      <charset val="128"/>
    </font>
    <font>
      <sz val="10"/>
      <name val="ＭＳ Ｐゴシック"/>
      <family val="3"/>
      <charset val="128"/>
    </font>
    <font>
      <b/>
      <sz val="8"/>
      <color indexed="81"/>
      <name val="Tahoma"/>
      <family val="2"/>
    </font>
    <font>
      <sz val="9"/>
      <name val="ＭＳ ゴシック"/>
      <family val="3"/>
      <charset val="128"/>
    </font>
    <font>
      <b/>
      <sz val="10"/>
      <name val="ＭＳ Ｐゴシック"/>
      <family val="3"/>
      <charset val="128"/>
    </font>
    <font>
      <sz val="10"/>
      <name val="Arial"/>
      <family val="2"/>
    </font>
    <font>
      <b/>
      <sz val="14"/>
      <name val="Arial"/>
      <family val="2"/>
    </font>
    <font>
      <sz val="8"/>
      <color indexed="81"/>
      <name val="Tahoma"/>
      <family val="2"/>
    </font>
    <font>
      <sz val="9"/>
      <color indexed="81"/>
      <name val="Tahoma"/>
      <family val="2"/>
    </font>
    <font>
      <sz val="8"/>
      <color indexed="81"/>
      <name val="ＭＳ Ｐゴシック"/>
      <family val="3"/>
      <charset val="128"/>
    </font>
    <font>
      <sz val="11"/>
      <name val="ＭＳ Ｐゴシック"/>
      <family val="3"/>
      <charset val="128"/>
    </font>
    <font>
      <sz val="10"/>
      <name val="Times New Roman"/>
      <family val="1"/>
    </font>
    <font>
      <sz val="12"/>
      <name val="Arial"/>
      <family val="2"/>
    </font>
    <font>
      <sz val="8"/>
      <name val="Arial"/>
      <family val="2"/>
    </font>
    <font>
      <b/>
      <sz val="18"/>
      <name val="Arial"/>
      <family val="2"/>
    </font>
    <font>
      <sz val="10"/>
      <name val="?? ????"/>
      <family val="3"/>
      <charset val="128"/>
    </font>
    <font>
      <sz val="8"/>
      <color indexed="12"/>
      <name val="Helv"/>
      <family val="2"/>
    </font>
    <font>
      <sz val="10"/>
      <name val="MS Sans Serif"/>
      <family val="2"/>
    </font>
    <font>
      <sz val="7"/>
      <name val="Small Fonts"/>
      <family val="2"/>
    </font>
    <font>
      <sz val="22"/>
      <name val="ＭＳ 明朝"/>
      <family val="1"/>
      <charset val="128"/>
    </font>
    <font>
      <sz val="14"/>
      <name val="뼻뮝"/>
      <family val="3"/>
      <charset val="129"/>
    </font>
    <font>
      <sz val="12"/>
      <name val="뼻뮝"/>
      <family val="1"/>
      <charset val="129"/>
    </font>
    <font>
      <sz val="12"/>
      <name val=".VnTime"/>
      <family val="2"/>
    </font>
    <font>
      <sz val="12"/>
      <name val="바탕체"/>
      <family val="3"/>
      <charset val="129"/>
    </font>
    <font>
      <sz val="10"/>
      <name val="굴림체"/>
      <family val="3"/>
      <charset val="129"/>
    </font>
    <font>
      <sz val="6"/>
      <name val="ＭＳ Ｐゴシック"/>
      <family val="3"/>
      <charset val="128"/>
    </font>
    <font>
      <sz val="9"/>
      <name val="Arial"/>
      <family val="2"/>
    </font>
    <font>
      <b/>
      <u/>
      <sz val="10"/>
      <name val="Arial"/>
      <family val="2"/>
    </font>
    <font>
      <b/>
      <sz val="9"/>
      <name val="Arial"/>
      <family val="2"/>
    </font>
    <font>
      <sz val="8"/>
      <name val="ＭＳ Ｐゴシック"/>
      <family val="3"/>
      <charset val="128"/>
    </font>
    <font>
      <sz val="10"/>
      <name val="ＭＳ Ｐゴシック"/>
    </font>
    <font>
      <b/>
      <sz val="10"/>
      <name val="Arial"/>
      <family val="2"/>
    </font>
    <font>
      <b/>
      <sz val="9"/>
      <color indexed="81"/>
      <name val="Tahoma"/>
      <family val="2"/>
    </font>
    <font>
      <sz val="10"/>
      <color rgb="FFFF0000"/>
      <name val="ＭＳ ゴシック"/>
      <family val="3"/>
      <charset val="128"/>
    </font>
    <font>
      <sz val="10"/>
      <color rgb="FFFF0000"/>
      <name val="ＭＳ Ｐゴシック"/>
      <family val="3"/>
      <charset val="128"/>
    </font>
  </fonts>
  <fills count="10">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indexed="44"/>
        <bgColor indexed="64"/>
      </patternFill>
    </fill>
    <fill>
      <patternFill patternType="solid">
        <fgColor indexed="22"/>
        <bgColor indexed="22"/>
      </patternFill>
    </fill>
    <fill>
      <patternFill patternType="solid">
        <fgColor indexed="45"/>
        <bgColor indexed="64"/>
      </patternFill>
    </fill>
    <fill>
      <patternFill patternType="solid">
        <fgColor indexed="47"/>
        <bgColor indexed="64"/>
      </patternFill>
    </fill>
  </fills>
  <borders count="6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s>
  <cellStyleXfs count="57">
    <xf numFmtId="0" fontId="0" fillId="0" borderId="0"/>
    <xf numFmtId="40" fontId="1" fillId="0" borderId="0" applyFont="0" applyFill="0" applyBorder="0" applyAlignment="0" applyProtection="0"/>
    <xf numFmtId="172" fontId="17" fillId="0" borderId="0"/>
    <xf numFmtId="3" fontId="11" fillId="0" borderId="0" applyFont="0" applyFill="0" applyBorder="0" applyAlignment="0" applyProtection="0"/>
    <xf numFmtId="173" fontId="11" fillId="0" borderId="0" applyFont="0" applyFill="0" applyBorder="0" applyAlignment="0" applyProtection="0"/>
    <xf numFmtId="174" fontId="11" fillId="0" borderId="0"/>
    <xf numFmtId="0" fontId="18" fillId="0" borderId="0" applyProtection="0"/>
    <xf numFmtId="175" fontId="11" fillId="0" borderId="0"/>
    <xf numFmtId="2" fontId="18" fillId="0" borderId="0" applyProtection="0"/>
    <xf numFmtId="38" fontId="19" fillId="2" borderId="0" applyNumberFormat="0" applyBorder="0" applyAlignment="0" applyProtection="0"/>
    <xf numFmtId="0" fontId="2" fillId="0" borderId="1" applyNumberFormat="0" applyAlignment="0" applyProtection="0">
      <alignment horizontal="left" vertical="center"/>
    </xf>
    <xf numFmtId="0" fontId="2" fillId="0" borderId="2">
      <alignment horizontal="left" vertical="center"/>
    </xf>
    <xf numFmtId="0" fontId="20" fillId="0" borderId="0" applyNumberFormat="0" applyFill="0" applyBorder="0" applyAlignment="0" applyProtection="0"/>
    <xf numFmtId="0" fontId="2" fillId="0" borderId="0" applyNumberFormat="0" applyFill="0" applyBorder="0" applyAlignment="0" applyProtection="0"/>
    <xf numFmtId="0" fontId="20" fillId="0" borderId="0" applyProtection="0"/>
    <xf numFmtId="0" fontId="2" fillId="0" borderId="0" applyProtection="0"/>
    <xf numFmtId="0" fontId="21" fillId="0" borderId="0" applyBorder="0"/>
    <xf numFmtId="0" fontId="22" fillId="0" borderId="0"/>
    <xf numFmtId="10" fontId="19" fillId="3" borderId="3" applyNumberFormat="0" applyBorder="0" applyAlignment="0" applyProtection="0"/>
    <xf numFmtId="0" fontId="21" fillId="0" borderId="0"/>
    <xf numFmtId="38" fontId="23" fillId="0" borderId="0" applyFont="0" applyFill="0" applyBorder="0" applyAlignment="0" applyProtection="0"/>
    <xf numFmtId="40" fontId="23" fillId="0" borderId="0" applyFont="0" applyFill="0" applyBorder="0" applyAlignment="0" applyProtection="0"/>
    <xf numFmtId="176" fontId="23" fillId="0" borderId="0" applyFont="0" applyFill="0" applyBorder="0" applyAlignment="0" applyProtection="0"/>
    <xf numFmtId="177" fontId="23" fillId="0" borderId="0" applyFont="0" applyFill="0" applyBorder="0" applyAlignment="0" applyProtection="0"/>
    <xf numFmtId="6" fontId="23" fillId="0" borderId="0" applyFont="0" applyFill="0" applyBorder="0" applyAlignment="0" applyProtection="0"/>
    <xf numFmtId="8" fontId="23" fillId="0" borderId="0" applyFont="0" applyFill="0" applyBorder="0" applyAlignment="0" applyProtection="0"/>
    <xf numFmtId="0" fontId="17" fillId="0" borderId="0"/>
    <xf numFmtId="37" fontId="24" fillId="0" borderId="0"/>
    <xf numFmtId="37" fontId="16" fillId="0" borderId="0"/>
    <xf numFmtId="0" fontId="11" fillId="0" borderId="0"/>
    <xf numFmtId="0" fontId="16" fillId="0" borderId="0"/>
    <xf numFmtId="10" fontId="11" fillId="0" borderId="0" applyFont="0" applyFill="0" applyBorder="0" applyAlignment="0" applyProtection="0"/>
    <xf numFmtId="9" fontId="23" fillId="0" borderId="4" applyNumberFormat="0" applyBorder="0"/>
    <xf numFmtId="0" fontId="18" fillId="0" borderId="5" applyProtection="0"/>
    <xf numFmtId="0" fontId="16" fillId="0" borderId="0"/>
    <xf numFmtId="0" fontId="25" fillId="0" borderId="0">
      <alignment vertical="center"/>
    </xf>
    <xf numFmtId="0" fontId="3" fillId="0" borderId="0" applyNumberFormat="0" applyFill="0" applyBorder="0" applyAlignment="0" applyProtection="0">
      <alignment vertical="top"/>
      <protection locked="0"/>
    </xf>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11" fillId="0" borderId="0" applyFont="0" applyFill="0" applyBorder="0" applyAlignment="0" applyProtection="0"/>
    <xf numFmtId="0" fontId="27" fillId="0" borderId="0"/>
    <xf numFmtId="0" fontId="11" fillId="0" borderId="0"/>
    <xf numFmtId="178" fontId="11" fillId="0" borderId="0" applyFont="0" applyFill="0" applyBorder="0" applyAlignment="0" applyProtection="0"/>
    <xf numFmtId="171" fontId="28" fillId="0" borderId="0" applyFont="0" applyFill="0" applyBorder="0" applyAlignment="0" applyProtection="0"/>
    <xf numFmtId="165" fontId="29" fillId="0" borderId="0" applyFont="0" applyFill="0" applyBorder="0" applyAlignment="0" applyProtection="0"/>
    <xf numFmtId="164" fontId="29" fillId="0" borderId="0" applyFont="0" applyFill="0" applyBorder="0" applyAlignment="0" applyProtection="0"/>
    <xf numFmtId="0" fontId="30" fillId="0" borderId="0"/>
    <xf numFmtId="0" fontId="5" fillId="0" borderId="0"/>
    <xf numFmtId="0" fontId="11" fillId="0" borderId="0"/>
    <xf numFmtId="0" fontId="16" fillId="0" borderId="0"/>
    <xf numFmtId="0" fontId="1" fillId="0" borderId="0"/>
    <xf numFmtId="0" fontId="1" fillId="0" borderId="0"/>
    <xf numFmtId="0" fontId="16" fillId="0" borderId="0"/>
    <xf numFmtId="0" fontId="16" fillId="0" borderId="0"/>
    <xf numFmtId="0" fontId="4" fillId="0" borderId="0" applyNumberFormat="0" applyFill="0" applyBorder="0" applyAlignment="0" applyProtection="0">
      <alignment vertical="top"/>
      <protection locked="0"/>
    </xf>
  </cellStyleXfs>
  <cellXfs count="383">
    <xf numFmtId="0" fontId="0" fillId="0" borderId="0" xfId="0"/>
    <xf numFmtId="0" fontId="9" fillId="4" borderId="6" xfId="0" applyFont="1" applyFill="1" applyBorder="1" applyAlignment="1">
      <alignment vertical="top"/>
    </xf>
    <xf numFmtId="0" fontId="9" fillId="4" borderId="7" xfId="0" applyFont="1" applyFill="1" applyBorder="1" applyAlignment="1">
      <alignment vertical="top"/>
    </xf>
    <xf numFmtId="0" fontId="6" fillId="0" borderId="0" xfId="51" applyFont="1" applyAlignment="1">
      <alignment vertical="top"/>
    </xf>
    <xf numFmtId="0" fontId="6" fillId="0" borderId="0" xfId="51" applyFont="1" applyAlignment="1">
      <alignment horizontal="center" vertical="top"/>
    </xf>
    <xf numFmtId="0" fontId="7" fillId="0" borderId="0" xfId="51" applyFont="1" applyAlignment="1">
      <alignment vertical="top"/>
    </xf>
    <xf numFmtId="0" fontId="6" fillId="0" borderId="0" xfId="51" quotePrefix="1" applyFont="1" applyAlignment="1">
      <alignment vertical="top"/>
    </xf>
    <xf numFmtId="0" fontId="12" fillId="0" borderId="0" xfId="51" applyFont="1" applyAlignment="1">
      <alignment vertical="top"/>
    </xf>
    <xf numFmtId="0" fontId="11" fillId="0" borderId="0" xfId="51" applyFont="1" applyAlignment="1">
      <alignment vertical="top"/>
    </xf>
    <xf numFmtId="0" fontId="7" fillId="0" borderId="0" xfId="51" applyFont="1" applyAlignment="1">
      <alignment horizontal="center" vertical="center"/>
    </xf>
    <xf numFmtId="0" fontId="7" fillId="2" borderId="9" xfId="51" applyFont="1" applyFill="1" applyBorder="1" applyAlignment="1">
      <alignment horizontal="center" vertical="center" wrapText="1"/>
    </xf>
    <xf numFmtId="0" fontId="7" fillId="2" borderId="10" xfId="51" applyFont="1" applyFill="1" applyBorder="1" applyAlignment="1">
      <alignment horizontal="center" vertical="center" wrapText="1"/>
    </xf>
    <xf numFmtId="0" fontId="7" fillId="2" borderId="11" xfId="51" applyFont="1" applyFill="1" applyBorder="1" applyAlignment="1">
      <alignment horizontal="center" vertical="center" wrapText="1"/>
    </xf>
    <xf numFmtId="0" fontId="6" fillId="0" borderId="13" xfId="51" applyFont="1" applyBorder="1" applyAlignment="1">
      <alignment horizontal="center" vertical="top"/>
    </xf>
    <xf numFmtId="3" fontId="6" fillId="5" borderId="13" xfId="51" applyNumberFormat="1" applyFont="1" applyFill="1" applyBorder="1" applyAlignment="1">
      <alignment vertical="top"/>
    </xf>
    <xf numFmtId="0" fontId="7" fillId="0" borderId="13" xfId="51" applyFont="1" applyBorder="1" applyAlignment="1">
      <alignment vertical="top"/>
    </xf>
    <xf numFmtId="166" fontId="6" fillId="5" borderId="14" xfId="51" applyNumberFormat="1" applyFont="1" applyFill="1" applyBorder="1" applyAlignment="1">
      <alignment horizontal="center" vertical="top"/>
    </xf>
    <xf numFmtId="167" fontId="6" fillId="0" borderId="3" xfId="51" applyNumberFormat="1" applyFont="1" applyFill="1" applyBorder="1" applyAlignment="1">
      <alignment vertical="top"/>
    </xf>
    <xf numFmtId="3" fontId="6" fillId="5" borderId="15" xfId="51" applyNumberFormat="1" applyFont="1" applyFill="1" applyBorder="1" applyAlignment="1">
      <alignment vertical="top"/>
    </xf>
    <xf numFmtId="168" fontId="6" fillId="0" borderId="17" xfId="51" applyNumberFormat="1" applyFont="1" applyFill="1" applyBorder="1" applyAlignment="1">
      <alignment vertical="top"/>
    </xf>
    <xf numFmtId="169" fontId="6" fillId="0" borderId="19" xfId="51" applyNumberFormat="1" applyFont="1" applyFill="1" applyBorder="1" applyAlignment="1">
      <alignment vertical="top"/>
    </xf>
    <xf numFmtId="169" fontId="6" fillId="0" borderId="21" xfId="51" applyNumberFormat="1" applyFont="1" applyFill="1" applyBorder="1" applyAlignment="1">
      <alignment vertical="top"/>
    </xf>
    <xf numFmtId="0" fontId="6" fillId="0" borderId="22" xfId="51" applyFont="1" applyBorder="1" applyAlignment="1">
      <alignment vertical="top"/>
    </xf>
    <xf numFmtId="0" fontId="6" fillId="0" borderId="15" xfId="51" applyFont="1" applyBorder="1" applyAlignment="1">
      <alignment vertical="top"/>
    </xf>
    <xf numFmtId="0" fontId="6" fillId="0" borderId="3" xfId="51" applyFont="1" applyFill="1" applyBorder="1" applyAlignment="1">
      <alignment horizontal="center" vertical="top"/>
    </xf>
    <xf numFmtId="0" fontId="7" fillId="0" borderId="3" xfId="51" applyFont="1" applyFill="1" applyBorder="1" applyAlignment="1">
      <alignment vertical="top"/>
    </xf>
    <xf numFmtId="3" fontId="6" fillId="5" borderId="3" xfId="51" applyNumberFormat="1" applyFont="1" applyFill="1" applyBorder="1" applyAlignment="1">
      <alignment vertical="top"/>
    </xf>
    <xf numFmtId="168" fontId="6" fillId="0" borderId="23" xfId="51" applyNumberFormat="1" applyFont="1" applyFill="1" applyBorder="1" applyAlignment="1">
      <alignment vertical="top"/>
    </xf>
    <xf numFmtId="168" fontId="6" fillId="0" borderId="24" xfId="51" applyNumberFormat="1" applyFont="1" applyFill="1" applyBorder="1" applyAlignment="1">
      <alignment vertical="top"/>
    </xf>
    <xf numFmtId="169" fontId="6" fillId="0" borderId="25" xfId="51" applyNumberFormat="1" applyFont="1" applyFill="1" applyBorder="1" applyAlignment="1">
      <alignment vertical="top"/>
    </xf>
    <xf numFmtId="168" fontId="6" fillId="0" borderId="2" xfId="51" applyNumberFormat="1" applyFont="1" applyBorder="1" applyAlignment="1">
      <alignment vertical="top"/>
    </xf>
    <xf numFmtId="169" fontId="6" fillId="0" borderId="6" xfId="51" applyNumberFormat="1" applyFont="1" applyFill="1" applyBorder="1" applyAlignment="1">
      <alignment vertical="top"/>
    </xf>
    <xf numFmtId="0" fontId="6" fillId="0" borderId="26" xfId="51" applyFont="1" applyFill="1" applyBorder="1" applyAlignment="1">
      <alignment vertical="top"/>
    </xf>
    <xf numFmtId="0" fontId="6" fillId="0" borderId="0" xfId="51" applyFont="1" applyFill="1" applyAlignment="1">
      <alignment vertical="top"/>
    </xf>
    <xf numFmtId="0" fontId="6" fillId="0" borderId="3" xfId="51" applyFont="1" applyFill="1" applyBorder="1" applyAlignment="1">
      <alignment vertical="top"/>
    </xf>
    <xf numFmtId="0" fontId="6" fillId="0" borderId="27" xfId="51" applyFont="1" applyFill="1" applyBorder="1" applyAlignment="1">
      <alignment vertical="top"/>
    </xf>
    <xf numFmtId="0" fontId="6" fillId="0" borderId="28" xfId="51" applyFont="1" applyFill="1" applyBorder="1" applyAlignment="1">
      <alignment horizontal="center" vertical="top"/>
    </xf>
    <xf numFmtId="3" fontId="6" fillId="5" borderId="28" xfId="51" applyNumberFormat="1" applyFont="1" applyFill="1" applyBorder="1" applyAlignment="1">
      <alignment vertical="top"/>
    </xf>
    <xf numFmtId="0" fontId="7" fillId="0" borderId="28" xfId="51" applyFont="1" applyFill="1" applyBorder="1" applyAlignment="1">
      <alignment vertical="top"/>
    </xf>
    <xf numFmtId="166" fontId="6" fillId="5" borderId="29" xfId="51" applyNumberFormat="1" applyFont="1" applyFill="1" applyBorder="1" applyAlignment="1">
      <alignment horizontal="center" vertical="top"/>
    </xf>
    <xf numFmtId="167" fontId="6" fillId="0" borderId="28" xfId="51" applyNumberFormat="1" applyFont="1" applyFill="1" applyBorder="1" applyAlignment="1">
      <alignment vertical="top"/>
    </xf>
    <xf numFmtId="168" fontId="6" fillId="0" borderId="30" xfId="51" applyNumberFormat="1" applyFont="1" applyFill="1" applyBorder="1" applyAlignment="1">
      <alignment vertical="top"/>
    </xf>
    <xf numFmtId="168" fontId="6" fillId="0" borderId="31" xfId="51" applyNumberFormat="1" applyFont="1" applyFill="1" applyBorder="1" applyAlignment="1">
      <alignment vertical="top"/>
    </xf>
    <xf numFmtId="169" fontId="6" fillId="0" borderId="32" xfId="51" applyNumberFormat="1" applyFont="1" applyFill="1" applyBorder="1" applyAlignment="1">
      <alignment vertical="top"/>
    </xf>
    <xf numFmtId="168" fontId="6" fillId="0" borderId="33" xfId="51" applyNumberFormat="1" applyFont="1" applyFill="1" applyBorder="1" applyAlignment="1">
      <alignment vertical="top"/>
    </xf>
    <xf numFmtId="169" fontId="6" fillId="0" borderId="27" xfId="51" applyNumberFormat="1" applyFont="1" applyFill="1" applyBorder="1" applyAlignment="1">
      <alignment vertical="top"/>
    </xf>
    <xf numFmtId="3" fontId="6" fillId="0" borderId="34" xfId="51" applyNumberFormat="1" applyFont="1" applyFill="1" applyBorder="1" applyAlignment="1">
      <alignment vertical="top"/>
    </xf>
    <xf numFmtId="0" fontId="6" fillId="0" borderId="0" xfId="51" applyFont="1" applyAlignment="1">
      <alignment horizontal="right" vertical="top"/>
    </xf>
    <xf numFmtId="169" fontId="6" fillId="6" borderId="35" xfId="51" applyNumberFormat="1" applyFont="1" applyFill="1" applyBorder="1" applyAlignment="1">
      <alignment vertical="top"/>
    </xf>
    <xf numFmtId="38" fontId="6" fillId="5" borderId="7" xfId="51" applyNumberFormat="1" applyFont="1" applyFill="1" applyBorder="1" applyAlignment="1">
      <alignment horizontal="center" vertical="top"/>
    </xf>
    <xf numFmtId="38" fontId="6" fillId="5" borderId="6" xfId="51" applyNumberFormat="1" applyFont="1" applyFill="1" applyBorder="1" applyAlignment="1">
      <alignment horizontal="center" vertical="top"/>
    </xf>
    <xf numFmtId="38" fontId="6" fillId="5" borderId="27" xfId="51" applyNumberFormat="1" applyFont="1" applyFill="1" applyBorder="1" applyAlignment="1">
      <alignment horizontal="center" vertical="top"/>
    </xf>
    <xf numFmtId="3" fontId="6" fillId="5" borderId="36" xfId="51" applyNumberFormat="1" applyFont="1" applyFill="1" applyBorder="1" applyAlignment="1">
      <alignment vertical="top"/>
    </xf>
    <xf numFmtId="3" fontId="6" fillId="5" borderId="24" xfId="51" applyNumberFormat="1" applyFont="1" applyFill="1" applyBorder="1" applyAlignment="1">
      <alignment vertical="top"/>
    </xf>
    <xf numFmtId="3" fontId="6" fillId="5" borderId="31" xfId="51" applyNumberFormat="1" applyFont="1" applyFill="1" applyBorder="1" applyAlignment="1">
      <alignment vertical="top"/>
    </xf>
    <xf numFmtId="4" fontId="6" fillId="5" borderId="15" xfId="51" applyNumberFormat="1" applyFont="1" applyFill="1" applyBorder="1" applyAlignment="1">
      <alignment horizontal="center" vertical="top"/>
    </xf>
    <xf numFmtId="4" fontId="6" fillId="5" borderId="3" xfId="51" applyNumberFormat="1" applyFont="1" applyFill="1" applyBorder="1" applyAlignment="1">
      <alignment horizontal="center" vertical="top"/>
    </xf>
    <xf numFmtId="4" fontId="6" fillId="5" borderId="28" xfId="51" applyNumberFormat="1" applyFont="1" applyFill="1" applyBorder="1" applyAlignment="1">
      <alignment horizontal="center" vertical="top"/>
    </xf>
    <xf numFmtId="3" fontId="6" fillId="5" borderId="37" xfId="51" applyNumberFormat="1" applyFont="1" applyFill="1" applyBorder="1" applyAlignment="1">
      <alignment horizontal="center" vertical="top"/>
    </xf>
    <xf numFmtId="3" fontId="6" fillId="5" borderId="26" xfId="51" applyNumberFormat="1" applyFont="1" applyFill="1" applyBorder="1" applyAlignment="1">
      <alignment horizontal="center" vertical="top"/>
    </xf>
    <xf numFmtId="3" fontId="6" fillId="5" borderId="34" xfId="51" applyNumberFormat="1" applyFont="1" applyFill="1" applyBorder="1" applyAlignment="1">
      <alignment horizontal="center" vertical="top"/>
    </xf>
    <xf numFmtId="0" fontId="10" fillId="0" borderId="0" xfId="51" applyFont="1" applyBorder="1" applyAlignment="1">
      <alignment horizontal="center" vertical="center" wrapText="1"/>
    </xf>
    <xf numFmtId="0" fontId="10" fillId="0" borderId="0" xfId="51" applyFont="1" applyBorder="1" applyAlignment="1">
      <alignment horizontal="center" vertical="center"/>
    </xf>
    <xf numFmtId="0" fontId="7" fillId="0" borderId="0" xfId="51" applyFont="1" applyBorder="1" applyAlignment="1">
      <alignment horizontal="center" vertical="center"/>
    </xf>
    <xf numFmtId="0" fontId="10" fillId="0" borderId="38" xfId="51" applyFont="1" applyBorder="1" applyAlignment="1">
      <alignment horizontal="center" vertical="center" wrapText="1"/>
    </xf>
    <xf numFmtId="0" fontId="10" fillId="0" borderId="38" xfId="51" applyFont="1" applyBorder="1" applyAlignment="1">
      <alignment horizontal="center" vertical="center"/>
    </xf>
    <xf numFmtId="0" fontId="11" fillId="7" borderId="24" xfId="54" applyFont="1" applyFill="1" applyBorder="1" applyAlignment="1"/>
    <xf numFmtId="0" fontId="11" fillId="7" borderId="2" xfId="54" applyFont="1" applyFill="1" applyBorder="1" applyAlignment="1"/>
    <xf numFmtId="0" fontId="11" fillId="7" borderId="23" xfId="54" applyFont="1" applyFill="1" applyBorder="1" applyAlignment="1"/>
    <xf numFmtId="0" fontId="11" fillId="2" borderId="24" xfId="54" applyFont="1" applyFill="1" applyBorder="1" applyAlignment="1"/>
    <xf numFmtId="0" fontId="11" fillId="2" borderId="2" xfId="54" applyFont="1" applyFill="1" applyBorder="1" applyAlignment="1"/>
    <xf numFmtId="0" fontId="11" fillId="2" borderId="23" xfId="54" applyFont="1" applyFill="1" applyBorder="1" applyAlignment="1"/>
    <xf numFmtId="0" fontId="11" fillId="2" borderId="2" xfId="54" applyFont="1" applyFill="1" applyBorder="1" applyAlignment="1">
      <alignment horizontal="center"/>
    </xf>
    <xf numFmtId="0" fontId="11" fillId="0" borderId="0" xfId="54" applyFont="1" applyAlignment="1">
      <alignment horizontal="left"/>
    </xf>
    <xf numFmtId="0" fontId="11" fillId="2" borderId="24" xfId="54" applyFont="1" applyFill="1" applyBorder="1" applyAlignment="1">
      <alignment horizontal="center"/>
    </xf>
    <xf numFmtId="0" fontId="11" fillId="2" borderId="23" xfId="54" applyFont="1" applyFill="1" applyBorder="1" applyAlignment="1">
      <alignment horizontal="center"/>
    </xf>
    <xf numFmtId="0" fontId="33" fillId="0" borderId="0" xfId="54" applyFont="1" applyAlignment="1">
      <alignment horizontal="left"/>
    </xf>
    <xf numFmtId="0" fontId="34" fillId="0" borderId="0" xfId="54" applyFont="1" applyFill="1" applyAlignment="1"/>
    <xf numFmtId="0" fontId="11" fillId="0" borderId="0" xfId="54" applyFont="1" applyBorder="1" applyAlignment="1">
      <alignment horizontal="center" vertical="center"/>
    </xf>
    <xf numFmtId="0" fontId="11" fillId="0" borderId="0" xfId="54" applyFont="1" applyAlignment="1">
      <alignment horizontal="center" vertical="center"/>
    </xf>
    <xf numFmtId="0" fontId="11" fillId="0" borderId="0" xfId="54" applyFont="1" applyBorder="1" applyAlignment="1">
      <alignment vertical="top"/>
    </xf>
    <xf numFmtId="0" fontId="11" fillId="0" borderId="0" xfId="54" applyFont="1" applyFill="1" applyBorder="1" applyAlignment="1">
      <alignment vertical="top"/>
    </xf>
    <xf numFmtId="169" fontId="6" fillId="0" borderId="39" xfId="51" applyNumberFormat="1" applyFont="1" applyBorder="1" applyAlignment="1">
      <alignment vertical="top"/>
    </xf>
    <xf numFmtId="169" fontId="6" fillId="0" borderId="40" xfId="51" applyNumberFormat="1" applyFont="1" applyBorder="1" applyAlignment="1">
      <alignment vertical="top"/>
    </xf>
    <xf numFmtId="169" fontId="6" fillId="0" borderId="29" xfId="51" applyNumberFormat="1" applyFont="1" applyFill="1" applyBorder="1" applyAlignment="1">
      <alignment vertical="top"/>
    </xf>
    <xf numFmtId="168" fontId="6" fillId="0" borderId="25" xfId="51" applyNumberFormat="1" applyFont="1" applyBorder="1" applyAlignment="1">
      <alignment vertical="top"/>
    </xf>
    <xf numFmtId="168" fontId="6" fillId="0" borderId="32" xfId="51" applyNumberFormat="1" applyFont="1" applyFill="1" applyBorder="1" applyAlignment="1">
      <alignment vertical="top"/>
    </xf>
    <xf numFmtId="0" fontId="7" fillId="6" borderId="41" xfId="51" applyFont="1" applyFill="1" applyBorder="1" applyAlignment="1">
      <alignment horizontal="center" vertical="center" wrapText="1"/>
    </xf>
    <xf numFmtId="0" fontId="7" fillId="6" borderId="11" xfId="51" applyFont="1" applyFill="1" applyBorder="1" applyAlignment="1">
      <alignment horizontal="center" vertical="center" wrapText="1"/>
    </xf>
    <xf numFmtId="169" fontId="6" fillId="0" borderId="13" xfId="51" applyNumberFormat="1" applyFont="1" applyFill="1" applyBorder="1" applyAlignment="1">
      <alignment vertical="top"/>
    </xf>
    <xf numFmtId="169" fontId="6" fillId="0" borderId="39" xfId="51" applyNumberFormat="1" applyFont="1" applyFill="1" applyBorder="1" applyAlignment="1">
      <alignment vertical="top"/>
    </xf>
    <xf numFmtId="169" fontId="6" fillId="0" borderId="3" xfId="51" applyNumberFormat="1" applyFont="1" applyFill="1" applyBorder="1" applyAlignment="1">
      <alignment vertical="top"/>
    </xf>
    <xf numFmtId="169" fontId="6" fillId="0" borderId="40" xfId="51" applyNumberFormat="1" applyFont="1" applyFill="1" applyBorder="1" applyAlignment="1">
      <alignment vertical="top"/>
    </xf>
    <xf numFmtId="169" fontId="6" fillId="0" borderId="28" xfId="51" applyNumberFormat="1" applyFont="1" applyFill="1" applyBorder="1" applyAlignment="1">
      <alignment vertical="top"/>
    </xf>
    <xf numFmtId="169" fontId="6" fillId="0" borderId="0" xfId="51" applyNumberFormat="1" applyFont="1" applyFill="1" applyBorder="1" applyAlignment="1">
      <alignment vertical="top"/>
    </xf>
    <xf numFmtId="0" fontId="7" fillId="2" borderId="42" xfId="51" applyFont="1" applyFill="1" applyBorder="1" applyAlignment="1">
      <alignment horizontal="center" vertical="center" wrapText="1"/>
    </xf>
    <xf numFmtId="0" fontId="6" fillId="0" borderId="35" xfId="51" applyFont="1" applyBorder="1" applyAlignment="1">
      <alignment vertical="top"/>
    </xf>
    <xf numFmtId="0" fontId="7" fillId="8" borderId="35" xfId="51" applyFont="1" applyFill="1" applyBorder="1" applyAlignment="1">
      <alignment horizontal="center" vertical="center" wrapText="1"/>
    </xf>
    <xf numFmtId="0" fontId="7" fillId="6" borderId="35" xfId="51" applyFont="1" applyFill="1" applyBorder="1" applyAlignment="1">
      <alignment horizontal="center" vertical="center" wrapText="1"/>
    </xf>
    <xf numFmtId="179" fontId="6" fillId="0" borderId="19" xfId="51" applyNumberFormat="1" applyFont="1" applyFill="1" applyBorder="1" applyAlignment="1">
      <alignment vertical="top"/>
    </xf>
    <xf numFmtId="179" fontId="6" fillId="0" borderId="25" xfId="51" applyNumberFormat="1" applyFont="1" applyFill="1" applyBorder="1" applyAlignment="1">
      <alignment vertical="top"/>
    </xf>
    <xf numFmtId="0" fontId="6" fillId="0" borderId="0" xfId="52" applyFont="1" applyAlignment="1">
      <alignment vertical="top"/>
    </xf>
    <xf numFmtId="0" fontId="6" fillId="0" borderId="0" xfId="52" applyFont="1" applyAlignment="1">
      <alignment horizontal="center" vertical="top"/>
    </xf>
    <xf numFmtId="0" fontId="7" fillId="0" borderId="0" xfId="52" applyFont="1" applyAlignment="1">
      <alignment vertical="top"/>
    </xf>
    <xf numFmtId="0" fontId="6" fillId="0" borderId="0" xfId="52" quotePrefix="1" applyFont="1" applyAlignment="1">
      <alignment vertical="top"/>
    </xf>
    <xf numFmtId="0" fontId="12" fillId="0" borderId="0" xfId="52" applyFont="1" applyAlignment="1">
      <alignment vertical="top"/>
    </xf>
    <xf numFmtId="0" fontId="11" fillId="0" borderId="0" xfId="52" applyFont="1" applyAlignment="1">
      <alignment vertical="top"/>
    </xf>
    <xf numFmtId="0" fontId="7" fillId="2" borderId="43" xfId="52" applyFont="1" applyFill="1" applyBorder="1" applyAlignment="1">
      <alignment horizontal="center" vertical="center" wrapText="1"/>
    </xf>
    <xf numFmtId="0" fontId="7" fillId="6" borderId="41" xfId="52" applyFont="1" applyFill="1" applyBorder="1" applyAlignment="1">
      <alignment horizontal="center" vertical="center" wrapText="1"/>
    </xf>
    <xf numFmtId="0" fontId="7" fillId="6" borderId="11" xfId="52" applyFont="1" applyFill="1" applyBorder="1" applyAlignment="1">
      <alignment horizontal="center" vertical="center" wrapText="1"/>
    </xf>
    <xf numFmtId="0" fontId="7" fillId="8" borderId="35" xfId="52" applyFont="1" applyFill="1" applyBorder="1" applyAlignment="1">
      <alignment horizontal="center" vertical="center" wrapText="1"/>
    </xf>
    <xf numFmtId="0" fontId="7" fillId="0" borderId="0" xfId="52" applyFont="1" applyAlignment="1">
      <alignment horizontal="center" vertical="center"/>
    </xf>
    <xf numFmtId="0" fontId="7" fillId="2" borderId="44" xfId="52" applyFont="1" applyFill="1" applyBorder="1" applyAlignment="1">
      <alignment horizontal="center" vertical="center" wrapText="1"/>
    </xf>
    <xf numFmtId="0" fontId="7" fillId="2" borderId="9" xfId="52" applyFont="1" applyFill="1" applyBorder="1" applyAlignment="1">
      <alignment horizontal="center" vertical="center" wrapText="1"/>
    </xf>
    <xf numFmtId="0" fontId="7" fillId="2" borderId="10" xfId="52" applyFont="1" applyFill="1" applyBorder="1" applyAlignment="1">
      <alignment horizontal="center" vertical="center" wrapText="1"/>
    </xf>
    <xf numFmtId="0" fontId="7" fillId="2" borderId="45" xfId="52" applyFont="1" applyFill="1" applyBorder="1" applyAlignment="1">
      <alignment horizontal="center" vertical="center" wrapText="1"/>
    </xf>
    <xf numFmtId="0" fontId="7" fillId="2" borderId="11" xfId="52" applyFont="1" applyFill="1" applyBorder="1" applyAlignment="1">
      <alignment horizontal="center" vertical="center" wrapText="1"/>
    </xf>
    <xf numFmtId="0" fontId="7" fillId="2" borderId="46" xfId="52" applyFont="1" applyFill="1" applyBorder="1" applyAlignment="1">
      <alignment horizontal="center" vertical="center" wrapText="1"/>
    </xf>
    <xf numFmtId="0" fontId="7" fillId="6" borderId="44" xfId="52" applyFont="1" applyFill="1" applyBorder="1" applyAlignment="1">
      <alignment horizontal="center" vertical="center" wrapText="1"/>
    </xf>
    <xf numFmtId="0" fontId="7" fillId="2" borderId="47" xfId="52" applyFont="1" applyFill="1" applyBorder="1" applyAlignment="1">
      <alignment horizontal="center" vertical="center" wrapText="1"/>
    </xf>
    <xf numFmtId="0" fontId="7" fillId="2" borderId="48" xfId="52" applyFont="1" applyFill="1" applyBorder="1" applyAlignment="1">
      <alignment horizontal="center" vertical="center" wrapText="1"/>
    </xf>
    <xf numFmtId="0" fontId="7" fillId="6" borderId="35" xfId="52" applyFont="1" applyFill="1" applyBorder="1" applyAlignment="1">
      <alignment horizontal="center" vertical="center" wrapText="1"/>
    </xf>
    <xf numFmtId="166" fontId="6" fillId="5" borderId="14" xfId="52" applyNumberFormat="1" applyFont="1" applyFill="1" applyBorder="1" applyAlignment="1">
      <alignment horizontal="center" vertical="top"/>
    </xf>
    <xf numFmtId="3" fontId="6" fillId="5" borderId="17" xfId="52" applyNumberFormat="1" applyFont="1" applyFill="1" applyBorder="1" applyAlignment="1">
      <alignment vertical="top"/>
    </xf>
    <xf numFmtId="3" fontId="6" fillId="0" borderId="15" xfId="52" applyNumberFormat="1" applyFont="1" applyFill="1" applyBorder="1" applyAlignment="1">
      <alignment vertical="top"/>
    </xf>
    <xf numFmtId="0" fontId="6" fillId="5" borderId="13" xfId="52" applyFont="1" applyFill="1" applyBorder="1" applyAlignment="1">
      <alignment vertical="top"/>
    </xf>
    <xf numFmtId="38" fontId="6" fillId="5" borderId="16" xfId="52" applyNumberFormat="1" applyFont="1" applyFill="1" applyBorder="1" applyAlignment="1">
      <alignment vertical="top"/>
    </xf>
    <xf numFmtId="167" fontId="6" fillId="0" borderId="3" xfId="52" applyNumberFormat="1" applyFont="1" applyFill="1" applyBorder="1" applyAlignment="1">
      <alignment vertical="top"/>
    </xf>
    <xf numFmtId="3" fontId="6" fillId="5" borderId="15" xfId="52" applyNumberFormat="1" applyFont="1" applyFill="1" applyBorder="1" applyAlignment="1">
      <alignment vertical="top"/>
    </xf>
    <xf numFmtId="168" fontId="6" fillId="0" borderId="18" xfId="52" applyNumberFormat="1" applyFont="1" applyFill="1" applyBorder="1" applyAlignment="1">
      <alignment vertical="top"/>
    </xf>
    <xf numFmtId="168" fontId="6" fillId="0" borderId="20" xfId="52" applyNumberFormat="1" applyFont="1" applyBorder="1" applyAlignment="1">
      <alignment vertical="top"/>
    </xf>
    <xf numFmtId="168" fontId="6" fillId="0" borderId="19" xfId="52" applyNumberFormat="1" applyFont="1" applyBorder="1" applyAlignment="1">
      <alignment vertical="top"/>
    </xf>
    <xf numFmtId="169" fontId="6" fillId="0" borderId="21" xfId="52" applyNumberFormat="1" applyFont="1" applyFill="1" applyBorder="1" applyAlignment="1">
      <alignment vertical="top"/>
    </xf>
    <xf numFmtId="0" fontId="6" fillId="0" borderId="3" xfId="52" applyFont="1" applyFill="1" applyBorder="1" applyAlignment="1">
      <alignment horizontal="center" vertical="top"/>
    </xf>
    <xf numFmtId="0" fontId="7" fillId="0" borderId="3" xfId="52" applyFont="1" applyFill="1" applyBorder="1" applyAlignment="1">
      <alignment vertical="top"/>
    </xf>
    <xf numFmtId="40" fontId="6" fillId="5" borderId="6" xfId="52" applyNumberFormat="1" applyFont="1" applyFill="1" applyBorder="1" applyAlignment="1">
      <alignment horizontal="center" vertical="top"/>
    </xf>
    <xf numFmtId="3" fontId="6" fillId="5" borderId="23" xfId="52" applyNumberFormat="1" applyFont="1" applyFill="1" applyBorder="1" applyAlignment="1">
      <alignment vertical="top"/>
    </xf>
    <xf numFmtId="3" fontId="6" fillId="0" borderId="3" xfId="52" applyNumberFormat="1" applyFont="1" applyFill="1" applyBorder="1" applyAlignment="1">
      <alignment vertical="top"/>
    </xf>
    <xf numFmtId="0" fontId="6" fillId="5" borderId="3" xfId="52" applyFont="1" applyFill="1" applyBorder="1" applyAlignment="1">
      <alignment vertical="top"/>
    </xf>
    <xf numFmtId="38" fontId="6" fillId="5" borderId="23" xfId="52" applyNumberFormat="1" applyFont="1" applyFill="1" applyBorder="1" applyAlignment="1">
      <alignment vertical="top"/>
    </xf>
    <xf numFmtId="3" fontId="6" fillId="5" borderId="3" xfId="52" applyNumberFormat="1" applyFont="1" applyFill="1" applyBorder="1" applyAlignment="1">
      <alignment vertical="top"/>
    </xf>
    <xf numFmtId="3" fontId="6" fillId="5" borderId="24" xfId="52" applyNumberFormat="1" applyFont="1" applyFill="1" applyBorder="1" applyAlignment="1">
      <alignment vertical="top"/>
    </xf>
    <xf numFmtId="4" fontId="6" fillId="5" borderId="3" xfId="52" applyNumberFormat="1" applyFont="1" applyFill="1" applyBorder="1" applyAlignment="1">
      <alignment horizontal="center" vertical="top"/>
    </xf>
    <xf numFmtId="3" fontId="6" fillId="5" borderId="26" xfId="52" applyNumberFormat="1" applyFont="1" applyFill="1" applyBorder="1" applyAlignment="1">
      <alignment horizontal="center" vertical="top"/>
    </xf>
    <xf numFmtId="168" fontId="6" fillId="0" borderId="23" xfId="52" applyNumberFormat="1" applyFont="1" applyFill="1" applyBorder="1" applyAlignment="1">
      <alignment vertical="top"/>
    </xf>
    <xf numFmtId="168" fontId="6" fillId="0" borderId="24" xfId="52" applyNumberFormat="1" applyFont="1" applyFill="1" applyBorder="1" applyAlignment="1">
      <alignment vertical="top"/>
    </xf>
    <xf numFmtId="169" fontId="6" fillId="0" borderId="25" xfId="52" applyNumberFormat="1" applyFont="1" applyFill="1" applyBorder="1" applyAlignment="1">
      <alignment vertical="top"/>
    </xf>
    <xf numFmtId="168" fontId="6" fillId="0" borderId="2" xfId="52" applyNumberFormat="1" applyFont="1" applyBorder="1" applyAlignment="1">
      <alignment vertical="top"/>
    </xf>
    <xf numFmtId="168" fontId="6" fillId="0" borderId="25" xfId="52" applyNumberFormat="1" applyFont="1" applyBorder="1" applyAlignment="1">
      <alignment vertical="top"/>
    </xf>
    <xf numFmtId="169" fontId="6" fillId="0" borderId="6" xfId="52" applyNumberFormat="1" applyFont="1" applyFill="1" applyBorder="1" applyAlignment="1">
      <alignment vertical="top"/>
    </xf>
    <xf numFmtId="169" fontId="6" fillId="0" borderId="40" xfId="52" applyNumberFormat="1" applyFont="1" applyBorder="1" applyAlignment="1">
      <alignment vertical="top"/>
    </xf>
    <xf numFmtId="169" fontId="6" fillId="0" borderId="3" xfId="52" applyNumberFormat="1" applyFont="1" applyFill="1" applyBorder="1" applyAlignment="1">
      <alignment vertical="top"/>
    </xf>
    <xf numFmtId="169" fontId="6" fillId="0" borderId="40" xfId="52" applyNumberFormat="1" applyFont="1" applyFill="1" applyBorder="1" applyAlignment="1">
      <alignment vertical="top"/>
    </xf>
    <xf numFmtId="0" fontId="6" fillId="0" borderId="26" xfId="52" applyFont="1" applyFill="1" applyBorder="1" applyAlignment="1">
      <alignment vertical="top"/>
    </xf>
    <xf numFmtId="179" fontId="6" fillId="0" borderId="25" xfId="52" applyNumberFormat="1" applyFont="1" applyFill="1" applyBorder="1" applyAlignment="1">
      <alignment vertical="top"/>
    </xf>
    <xf numFmtId="0" fontId="6" fillId="0" borderId="0" xfId="52" applyFont="1" applyFill="1" applyAlignment="1">
      <alignment vertical="top"/>
    </xf>
    <xf numFmtId="0" fontId="6" fillId="0" borderId="27" xfId="52" applyFont="1" applyFill="1" applyBorder="1" applyAlignment="1">
      <alignment vertical="top"/>
    </xf>
    <xf numFmtId="0" fontId="6" fillId="0" borderId="28" xfId="52" applyFont="1" applyFill="1" applyBorder="1" applyAlignment="1">
      <alignment horizontal="center" vertical="top"/>
    </xf>
    <xf numFmtId="3" fontId="6" fillId="5" borderId="28" xfId="52" applyNumberFormat="1" applyFont="1" applyFill="1" applyBorder="1" applyAlignment="1">
      <alignment vertical="top"/>
    </xf>
    <xf numFmtId="0" fontId="7" fillId="0" borderId="28" xfId="52" applyFont="1" applyFill="1" applyBorder="1" applyAlignment="1">
      <alignment vertical="top"/>
    </xf>
    <xf numFmtId="40" fontId="6" fillId="5" borderId="27" xfId="52" applyNumberFormat="1" applyFont="1" applyFill="1" applyBorder="1" applyAlignment="1">
      <alignment horizontal="center" vertical="top"/>
    </xf>
    <xf numFmtId="166" fontId="6" fillId="5" borderId="29" xfId="52" applyNumberFormat="1" applyFont="1" applyFill="1" applyBorder="1" applyAlignment="1">
      <alignment horizontal="center" vertical="top"/>
    </xf>
    <xf numFmtId="3" fontId="6" fillId="5" borderId="30" xfId="52" applyNumberFormat="1" applyFont="1" applyFill="1" applyBorder="1" applyAlignment="1">
      <alignment vertical="top"/>
    </xf>
    <xf numFmtId="3" fontId="6" fillId="0" borderId="28" xfId="52" applyNumberFormat="1" applyFont="1" applyFill="1" applyBorder="1" applyAlignment="1">
      <alignment vertical="top"/>
    </xf>
    <xf numFmtId="0" fontId="6" fillId="5" borderId="28" xfId="52" applyFont="1" applyFill="1" applyBorder="1" applyAlignment="1">
      <alignment vertical="top"/>
    </xf>
    <xf numFmtId="38" fontId="6" fillId="5" borderId="30" xfId="52" applyNumberFormat="1" applyFont="1" applyFill="1" applyBorder="1" applyAlignment="1">
      <alignment vertical="top"/>
    </xf>
    <xf numFmtId="167" fontId="6" fillId="0" borderId="28" xfId="52" applyNumberFormat="1" applyFont="1" applyFill="1" applyBorder="1" applyAlignment="1">
      <alignment vertical="top"/>
    </xf>
    <xf numFmtId="3" fontId="6" fillId="5" borderId="31" xfId="52" applyNumberFormat="1" applyFont="1" applyFill="1" applyBorder="1" applyAlignment="1">
      <alignment vertical="top"/>
    </xf>
    <xf numFmtId="4" fontId="6" fillId="5" borderId="28" xfId="52" applyNumberFormat="1" applyFont="1" applyFill="1" applyBorder="1" applyAlignment="1">
      <alignment horizontal="center" vertical="top"/>
    </xf>
    <xf numFmtId="3" fontId="6" fillId="5" borderId="34" xfId="52" applyNumberFormat="1" applyFont="1" applyFill="1" applyBorder="1" applyAlignment="1">
      <alignment horizontal="center" vertical="top"/>
    </xf>
    <xf numFmtId="168" fontId="6" fillId="0" borderId="30" xfId="52" applyNumberFormat="1" applyFont="1" applyFill="1" applyBorder="1" applyAlignment="1">
      <alignment vertical="top"/>
    </xf>
    <xf numFmtId="168" fontId="6" fillId="0" borderId="31" xfId="52" applyNumberFormat="1" applyFont="1" applyFill="1" applyBorder="1" applyAlignment="1">
      <alignment vertical="top"/>
    </xf>
    <xf numFmtId="169" fontId="6" fillId="0" borderId="32" xfId="52" applyNumberFormat="1" applyFont="1" applyFill="1" applyBorder="1" applyAlignment="1">
      <alignment vertical="top"/>
    </xf>
    <xf numFmtId="168" fontId="6" fillId="0" borderId="33" xfId="52" applyNumberFormat="1" applyFont="1" applyFill="1" applyBorder="1" applyAlignment="1">
      <alignment vertical="top"/>
    </xf>
    <xf numFmtId="168" fontId="6" fillId="0" borderId="32" xfId="52" applyNumberFormat="1" applyFont="1" applyFill="1" applyBorder="1" applyAlignment="1">
      <alignment vertical="top"/>
    </xf>
    <xf numFmtId="169" fontId="6" fillId="0" borderId="27" xfId="52" applyNumberFormat="1" applyFont="1" applyFill="1" applyBorder="1" applyAlignment="1">
      <alignment vertical="top"/>
    </xf>
    <xf numFmtId="170" fontId="6" fillId="0" borderId="29" xfId="52" applyNumberFormat="1" applyFont="1" applyFill="1" applyBorder="1" applyAlignment="1">
      <alignment vertical="top"/>
    </xf>
    <xf numFmtId="169" fontId="6" fillId="0" borderId="28" xfId="52" applyNumberFormat="1" applyFont="1" applyFill="1" applyBorder="1" applyAlignment="1">
      <alignment vertical="top"/>
    </xf>
    <xf numFmtId="169" fontId="6" fillId="0" borderId="29" xfId="52" applyNumberFormat="1" applyFont="1" applyFill="1" applyBorder="1" applyAlignment="1">
      <alignment vertical="top"/>
    </xf>
    <xf numFmtId="3" fontId="6" fillId="0" borderId="34" xfId="52" applyNumberFormat="1" applyFont="1" applyFill="1" applyBorder="1" applyAlignment="1">
      <alignment vertical="top"/>
    </xf>
    <xf numFmtId="0" fontId="6" fillId="0" borderId="0" xfId="52" applyFont="1" applyAlignment="1">
      <alignment horizontal="right" vertical="top"/>
    </xf>
    <xf numFmtId="169" fontId="6" fillId="6" borderId="35" xfId="52" applyNumberFormat="1" applyFont="1" applyFill="1" applyBorder="1" applyAlignment="1">
      <alignment vertical="top"/>
    </xf>
    <xf numFmtId="169" fontId="6" fillId="0" borderId="0" xfId="52" applyNumberFormat="1" applyFont="1" applyFill="1" applyBorder="1" applyAlignment="1">
      <alignment vertical="top"/>
    </xf>
    <xf numFmtId="0" fontId="6" fillId="0" borderId="35" xfId="52" applyFont="1" applyBorder="1" applyAlignment="1">
      <alignment vertical="top"/>
    </xf>
    <xf numFmtId="0" fontId="10" fillId="0" borderId="8" xfId="52" applyFont="1" applyBorder="1" applyAlignment="1">
      <alignment horizontal="center" vertical="center" wrapText="1"/>
    </xf>
    <xf numFmtId="0" fontId="10" fillId="0" borderId="8" xfId="52" applyFont="1" applyBorder="1" applyAlignment="1">
      <alignment horizontal="center" vertical="center"/>
    </xf>
    <xf numFmtId="0" fontId="10" fillId="0" borderId="12" xfId="52" applyFont="1" applyBorder="1" applyAlignment="1">
      <alignment horizontal="center" vertical="center" wrapText="1"/>
    </xf>
    <xf numFmtId="0" fontId="10" fillId="0" borderId="12" xfId="52" applyFont="1" applyBorder="1" applyAlignment="1">
      <alignment horizontal="center" vertical="center"/>
    </xf>
    <xf numFmtId="0" fontId="6" fillId="0" borderId="15" xfId="52" applyFont="1" applyBorder="1" applyAlignment="1">
      <alignment vertical="top"/>
    </xf>
    <xf numFmtId="0" fontId="6" fillId="0" borderId="3" xfId="52" applyFont="1" applyFill="1" applyBorder="1" applyAlignment="1">
      <alignment vertical="top"/>
    </xf>
    <xf numFmtId="2" fontId="6" fillId="0" borderId="3" xfId="51" applyNumberFormat="1" applyFont="1" applyBorder="1" applyAlignment="1">
      <alignment vertical="top"/>
    </xf>
    <xf numFmtId="2" fontId="6" fillId="0" borderId="3" xfId="52" applyNumberFormat="1" applyFont="1" applyBorder="1" applyAlignment="1">
      <alignment vertical="top"/>
    </xf>
    <xf numFmtId="0" fontId="12" fillId="0" borderId="0" xfId="0" applyFont="1" applyAlignment="1">
      <alignment vertical="top"/>
    </xf>
    <xf numFmtId="0" fontId="11" fillId="0" borderId="0" xfId="0" applyFont="1" applyAlignment="1">
      <alignment vertical="top"/>
    </xf>
    <xf numFmtId="0" fontId="11" fillId="0" borderId="0" xfId="53" applyFont="1" applyAlignment="1">
      <alignment vertical="top"/>
    </xf>
    <xf numFmtId="0" fontId="36" fillId="2" borderId="49" xfId="0" applyFont="1" applyFill="1" applyBorder="1" applyAlignment="1">
      <alignment horizontal="center" vertical="top"/>
    </xf>
    <xf numFmtId="0" fontId="36" fillId="2" borderId="35" xfId="0" applyFont="1" applyFill="1" applyBorder="1" applyAlignment="1">
      <alignment horizontal="center" vertical="center" wrapText="1"/>
    </xf>
    <xf numFmtId="0" fontId="36" fillId="2" borderId="41" xfId="0" applyFont="1" applyFill="1" applyBorder="1" applyAlignment="1">
      <alignment horizontal="center" vertical="center" wrapText="1"/>
    </xf>
    <xf numFmtId="0" fontId="36" fillId="2" borderId="50" xfId="0" applyFont="1" applyFill="1" applyBorder="1" applyAlignment="1">
      <alignment horizontal="center" vertical="center" wrapText="1"/>
    </xf>
    <xf numFmtId="0" fontId="36" fillId="6" borderId="11" xfId="0" applyFont="1" applyFill="1" applyBorder="1" applyAlignment="1">
      <alignment horizontal="center" vertical="center" wrapText="1"/>
    </xf>
    <xf numFmtId="0" fontId="36" fillId="2" borderId="11" xfId="0" applyFont="1" applyFill="1" applyBorder="1" applyAlignment="1">
      <alignment horizontal="center" vertical="center" wrapText="1"/>
    </xf>
    <xf numFmtId="0" fontId="36" fillId="2" borderId="42" xfId="0" applyFont="1" applyFill="1" applyBorder="1" applyAlignment="1">
      <alignment horizontal="center" vertical="center" wrapText="1"/>
    </xf>
    <xf numFmtId="0" fontId="11" fillId="0" borderId="0" xfId="0" applyFont="1" applyAlignment="1">
      <alignment horizontal="center" vertical="center" wrapText="1"/>
    </xf>
    <xf numFmtId="0" fontId="36" fillId="0" borderId="7" xfId="0" applyFont="1" applyBorder="1" applyAlignment="1">
      <alignment horizontal="center" vertical="top" wrapText="1"/>
    </xf>
    <xf numFmtId="0" fontId="36" fillId="0" borderId="15" xfId="0" applyFont="1" applyBorder="1" applyAlignment="1">
      <alignment vertical="top" wrapText="1"/>
    </xf>
    <xf numFmtId="0" fontId="36" fillId="0" borderId="15" xfId="0" applyFont="1" applyBorder="1" applyAlignment="1">
      <alignment horizontal="center" vertical="top" wrapText="1"/>
    </xf>
    <xf numFmtId="0" fontId="36" fillId="0" borderId="36" xfId="0" applyFont="1" applyBorder="1" applyAlignment="1">
      <alignment horizontal="center" vertical="top" wrapText="1"/>
    </xf>
    <xf numFmtId="40" fontId="36" fillId="0" borderId="51" xfId="1" applyFont="1" applyBorder="1" applyAlignment="1">
      <alignment vertical="top" wrapText="1"/>
    </xf>
    <xf numFmtId="40" fontId="36" fillId="0" borderId="7" xfId="1" applyNumberFormat="1" applyFont="1" applyBorder="1" applyAlignment="1">
      <alignment vertical="top" wrapText="1"/>
    </xf>
    <xf numFmtId="38" fontId="36" fillId="0" borderId="16" xfId="1" applyNumberFormat="1" applyFont="1" applyBorder="1" applyAlignment="1">
      <alignment vertical="top" wrapText="1"/>
    </xf>
    <xf numFmtId="40" fontId="36" fillId="0" borderId="16" xfId="1" applyNumberFormat="1" applyFont="1" applyBorder="1" applyAlignment="1">
      <alignment vertical="top" wrapText="1"/>
    </xf>
    <xf numFmtId="40" fontId="36" fillId="0" borderId="15" xfId="1" applyFont="1" applyBorder="1" applyAlignment="1">
      <alignment vertical="top" wrapText="1"/>
    </xf>
    <xf numFmtId="40" fontId="36" fillId="0" borderId="15" xfId="1" applyFont="1" applyBorder="1" applyAlignment="1">
      <alignment horizontal="center" vertical="top" wrapText="1"/>
    </xf>
    <xf numFmtId="38" fontId="36" fillId="0" borderId="14" xfId="1" applyNumberFormat="1" applyFont="1" applyBorder="1" applyAlignment="1">
      <alignment horizontal="center" vertical="top" wrapText="1"/>
    </xf>
    <xf numFmtId="0" fontId="36" fillId="0" borderId="37" xfId="0" applyFont="1" applyBorder="1" applyAlignment="1">
      <alignment vertical="top" wrapText="1"/>
    </xf>
    <xf numFmtId="0" fontId="11" fillId="0" borderId="0" xfId="0" applyFont="1" applyAlignment="1">
      <alignment vertical="top" wrapText="1"/>
    </xf>
    <xf numFmtId="0" fontId="36" fillId="0" borderId="6" xfId="0" applyFont="1" applyBorder="1" applyAlignment="1">
      <alignment horizontal="center" vertical="top" wrapText="1"/>
    </xf>
    <xf numFmtId="0" fontId="36" fillId="0" borderId="3" xfId="0" applyFont="1" applyBorder="1" applyAlignment="1">
      <alignment vertical="top" wrapText="1"/>
    </xf>
    <xf numFmtId="0" fontId="36" fillId="0" borderId="3" xfId="0" applyFont="1" applyBorder="1" applyAlignment="1">
      <alignment horizontal="center" vertical="top" wrapText="1"/>
    </xf>
    <xf numFmtId="0" fontId="36" fillId="0" borderId="24" xfId="0" applyFont="1" applyBorder="1" applyAlignment="1">
      <alignment horizontal="center" vertical="top" wrapText="1"/>
    </xf>
    <xf numFmtId="40" fontId="36" fillId="0" borderId="25" xfId="1" applyFont="1" applyBorder="1" applyAlignment="1">
      <alignment vertical="top" wrapText="1"/>
    </xf>
    <xf numFmtId="40" fontId="36" fillId="0" borderId="6" xfId="1" applyNumberFormat="1" applyFont="1" applyBorder="1" applyAlignment="1">
      <alignment vertical="top" wrapText="1"/>
    </xf>
    <xf numFmtId="38" fontId="36" fillId="0" borderId="23" xfId="1" applyNumberFormat="1" applyFont="1" applyBorder="1" applyAlignment="1">
      <alignment vertical="top" wrapText="1"/>
    </xf>
    <xf numFmtId="40" fontId="36" fillId="0" borderId="23" xfId="1" applyNumberFormat="1" applyFont="1" applyBorder="1" applyAlignment="1">
      <alignment vertical="top" wrapText="1"/>
    </xf>
    <xf numFmtId="40" fontId="36" fillId="0" borderId="3" xfId="1" applyFont="1" applyBorder="1" applyAlignment="1">
      <alignment vertical="top" wrapText="1"/>
    </xf>
    <xf numFmtId="40" fontId="36" fillId="0" borderId="3" xfId="1" applyFont="1" applyBorder="1" applyAlignment="1">
      <alignment horizontal="center" vertical="top" wrapText="1"/>
    </xf>
    <xf numFmtId="38" fontId="36" fillId="0" borderId="40" xfId="1" applyNumberFormat="1" applyFont="1" applyBorder="1" applyAlignment="1">
      <alignment horizontal="center" vertical="top" wrapText="1"/>
    </xf>
    <xf numFmtId="0" fontId="36" fillId="0" borderId="26" xfId="0" applyFont="1" applyBorder="1" applyAlignment="1">
      <alignment vertical="top" wrapText="1"/>
    </xf>
    <xf numFmtId="0" fontId="36" fillId="0" borderId="3" xfId="0" quotePrefix="1" applyFont="1" applyBorder="1" applyAlignment="1">
      <alignment vertical="top" wrapText="1"/>
    </xf>
    <xf numFmtId="0" fontId="36" fillId="0" borderId="27" xfId="0" applyFont="1" applyBorder="1" applyAlignment="1">
      <alignment horizontal="center" vertical="top" wrapText="1"/>
    </xf>
    <xf numFmtId="0" fontId="36" fillId="0" borderId="28" xfId="0" applyFont="1" applyBorder="1" applyAlignment="1">
      <alignment vertical="top" wrapText="1"/>
    </xf>
    <xf numFmtId="0" fontId="36" fillId="0" borderId="28" xfId="0" applyFont="1" applyBorder="1" applyAlignment="1">
      <alignment horizontal="center" vertical="top" wrapText="1"/>
    </xf>
    <xf numFmtId="0" fontId="36" fillId="0" borderId="31" xfId="0" applyFont="1" applyBorder="1" applyAlignment="1">
      <alignment horizontal="center" vertical="top" wrapText="1"/>
    </xf>
    <xf numFmtId="40" fontId="36" fillId="0" borderId="32" xfId="1" applyFont="1" applyBorder="1" applyAlignment="1">
      <alignment vertical="top" wrapText="1"/>
    </xf>
    <xf numFmtId="40" fontId="36" fillId="0" borderId="27" xfId="1" applyNumberFormat="1" applyFont="1" applyBorder="1" applyAlignment="1">
      <alignment vertical="top" wrapText="1"/>
    </xf>
    <xf numFmtId="38" fontId="36" fillId="0" borderId="30" xfId="1" applyNumberFormat="1" applyFont="1" applyBorder="1" applyAlignment="1">
      <alignment vertical="top" wrapText="1"/>
    </xf>
    <xf numFmtId="40" fontId="36" fillId="0" borderId="30" xfId="1" applyNumberFormat="1" applyFont="1" applyBorder="1" applyAlignment="1">
      <alignment vertical="top" wrapText="1"/>
    </xf>
    <xf numFmtId="40" fontId="36" fillId="0" borderId="28" xfId="1" applyFont="1" applyBorder="1" applyAlignment="1">
      <alignment vertical="top" wrapText="1"/>
    </xf>
    <xf numFmtId="40" fontId="36" fillId="0" borderId="28" xfId="1" applyFont="1" applyBorder="1" applyAlignment="1">
      <alignment horizontal="center" vertical="top" wrapText="1"/>
    </xf>
    <xf numFmtId="38" fontId="36" fillId="0" borderId="29" xfId="1" applyNumberFormat="1" applyFont="1" applyBorder="1" applyAlignment="1">
      <alignment horizontal="center" vertical="top" wrapText="1"/>
    </xf>
    <xf numFmtId="0" fontId="36" fillId="0" borderId="34" xfId="0" applyFont="1" applyBorder="1" applyAlignment="1">
      <alignment vertical="top" wrapText="1"/>
    </xf>
    <xf numFmtId="0" fontId="36" fillId="0" borderId="0" xfId="0" applyFont="1" applyAlignment="1">
      <alignment vertical="top"/>
    </xf>
    <xf numFmtId="0" fontId="36" fillId="0" borderId="0" xfId="0" applyFont="1" applyAlignment="1">
      <alignment horizontal="right" vertical="top"/>
    </xf>
    <xf numFmtId="40" fontId="36" fillId="6" borderId="35" xfId="1" applyFont="1" applyFill="1" applyBorder="1" applyAlignment="1">
      <alignment vertical="top"/>
    </xf>
    <xf numFmtId="0" fontId="37" fillId="0" borderId="3" xfId="0" applyFont="1" applyBorder="1" applyAlignment="1">
      <alignment vertical="top"/>
    </xf>
    <xf numFmtId="0" fontId="37" fillId="0" borderId="0" xfId="0" applyFont="1" applyBorder="1" applyAlignment="1">
      <alignment vertical="top"/>
    </xf>
    <xf numFmtId="0" fontId="11" fillId="0" borderId="3" xfId="0" applyFont="1" applyBorder="1" applyAlignment="1">
      <alignment vertical="top"/>
    </xf>
    <xf numFmtId="0" fontId="11" fillId="0" borderId="0" xfId="0" applyFont="1" applyBorder="1" applyAlignment="1">
      <alignment vertical="top"/>
    </xf>
    <xf numFmtId="3" fontId="39" fillId="5" borderId="15" xfId="52" applyNumberFormat="1" applyFont="1" applyFill="1" applyBorder="1" applyAlignment="1">
      <alignment vertical="top"/>
    </xf>
    <xf numFmtId="0" fontId="6" fillId="0" borderId="0" xfId="52" applyFont="1" applyBorder="1" applyAlignment="1">
      <alignment vertical="top"/>
    </xf>
    <xf numFmtId="0" fontId="6" fillId="0" borderId="24" xfId="52" applyFont="1" applyFill="1" applyBorder="1" applyAlignment="1">
      <alignment vertical="top"/>
    </xf>
    <xf numFmtId="0" fontId="7" fillId="0" borderId="2" xfId="52" applyFont="1" applyBorder="1" applyAlignment="1">
      <alignment vertical="top"/>
    </xf>
    <xf numFmtId="0" fontId="6" fillId="0" borderId="23" xfId="52" applyFont="1" applyBorder="1" applyAlignment="1">
      <alignment vertical="top"/>
    </xf>
    <xf numFmtId="0" fontId="7" fillId="0" borderId="3" xfId="52" applyFont="1" applyBorder="1" applyAlignment="1">
      <alignment vertical="top"/>
    </xf>
    <xf numFmtId="0" fontId="6" fillId="0" borderId="24" xfId="52" applyFont="1" applyBorder="1" applyAlignment="1">
      <alignment vertical="top"/>
    </xf>
    <xf numFmtId="0" fontId="6" fillId="0" borderId="2" xfId="52" applyFont="1" applyBorder="1" applyAlignment="1">
      <alignment vertical="top"/>
    </xf>
    <xf numFmtId="0" fontId="6" fillId="0" borderId="3" xfId="52" applyFont="1" applyBorder="1" applyAlignment="1">
      <alignment vertical="top"/>
    </xf>
    <xf numFmtId="3" fontId="6" fillId="5" borderId="6" xfId="52" applyNumberFormat="1" applyFont="1" applyFill="1" applyBorder="1" applyAlignment="1">
      <alignment vertical="top"/>
    </xf>
    <xf numFmtId="3" fontId="6" fillId="5" borderId="27" xfId="52" applyNumberFormat="1" applyFont="1" applyFill="1" applyBorder="1" applyAlignment="1">
      <alignment vertical="top"/>
    </xf>
    <xf numFmtId="3" fontId="6" fillId="5" borderId="44" xfId="52" applyNumberFormat="1" applyFont="1" applyFill="1" applyBorder="1" applyAlignment="1">
      <alignment vertical="top"/>
    </xf>
    <xf numFmtId="0" fontId="40" fillId="0" borderId="3" xfId="52" applyFont="1" applyBorder="1" applyAlignment="1">
      <alignment vertical="top"/>
    </xf>
    <xf numFmtId="0" fontId="39" fillId="0" borderId="3" xfId="52" applyFont="1" applyBorder="1" applyAlignment="1">
      <alignment vertical="top"/>
    </xf>
    <xf numFmtId="0" fontId="39" fillId="0" borderId="24" xfId="52" applyFont="1" applyBorder="1" applyAlignment="1">
      <alignment vertical="top"/>
    </xf>
    <xf numFmtId="0" fontId="40" fillId="0" borderId="2" xfId="52" applyFont="1" applyBorder="1" applyAlignment="1">
      <alignment vertical="top"/>
    </xf>
    <xf numFmtId="0" fontId="39" fillId="0" borderId="2" xfId="52" applyFont="1" applyBorder="1" applyAlignment="1">
      <alignment vertical="top"/>
    </xf>
    <xf numFmtId="0" fontId="39" fillId="0" borderId="23" xfId="52" applyFont="1" applyBorder="1" applyAlignment="1">
      <alignment vertical="top"/>
    </xf>
    <xf numFmtId="0" fontId="32" fillId="0" borderId="54" xfId="54" applyFont="1" applyBorder="1" applyAlignment="1">
      <alignment horizontal="center"/>
    </xf>
    <xf numFmtId="0" fontId="32" fillId="0" borderId="52" xfId="54" applyFont="1" applyBorder="1" applyAlignment="1">
      <alignment horizontal="center"/>
    </xf>
    <xf numFmtId="0" fontId="32" fillId="0" borderId="52" xfId="54" applyFont="1" applyFill="1" applyBorder="1" applyAlignment="1">
      <alignment horizontal="left" vertical="top"/>
    </xf>
    <xf numFmtId="0" fontId="32" fillId="0" borderId="54" xfId="54" applyFont="1" applyFill="1" applyBorder="1" applyAlignment="1">
      <alignment horizontal="left" vertical="top"/>
    </xf>
    <xf numFmtId="0" fontId="32" fillId="0" borderId="52" xfId="29" applyFont="1" applyFill="1" applyBorder="1" applyAlignment="1">
      <alignment horizontal="left" vertical="top"/>
    </xf>
    <xf numFmtId="0" fontId="32" fillId="0" borderId="52" xfId="54" applyFont="1" applyBorder="1" applyAlignment="1">
      <alignment horizontal="left" vertical="center"/>
    </xf>
    <xf numFmtId="0" fontId="32" fillId="0" borderId="52" xfId="54" applyFont="1" applyFill="1" applyBorder="1" applyAlignment="1">
      <alignment horizontal="center" vertical="top"/>
    </xf>
    <xf numFmtId="0" fontId="32" fillId="0" borderId="52" xfId="29" applyFont="1" applyFill="1" applyBorder="1" applyAlignment="1">
      <alignment horizontal="left"/>
    </xf>
    <xf numFmtId="0" fontId="32" fillId="0" borderId="52" xfId="54" quotePrefix="1" applyFont="1" applyBorder="1" applyAlignment="1">
      <alignment horizontal="center"/>
    </xf>
    <xf numFmtId="0" fontId="32" fillId="0" borderId="52" xfId="29" applyFont="1" applyFill="1" applyBorder="1" applyAlignment="1">
      <alignment horizontal="center" vertical="top"/>
    </xf>
    <xf numFmtId="0" fontId="32" fillId="0" borderId="54" xfId="54" applyFont="1" applyFill="1" applyBorder="1" applyAlignment="1">
      <alignment horizontal="center" vertical="top"/>
    </xf>
    <xf numFmtId="0" fontId="32" fillId="0" borderId="52" xfId="54" applyFont="1" applyBorder="1" applyAlignment="1">
      <alignment horizontal="center" vertical="top"/>
    </xf>
    <xf numFmtId="0" fontId="32" fillId="0" borderId="54" xfId="54" applyFont="1" applyBorder="1" applyAlignment="1">
      <alignment horizontal="center" vertical="top"/>
    </xf>
    <xf numFmtId="0" fontId="34" fillId="9" borderId="38" xfId="54" applyFont="1" applyFill="1" applyBorder="1" applyAlignment="1">
      <alignment horizontal="center" vertical="top"/>
    </xf>
    <xf numFmtId="0" fontId="32" fillId="0" borderId="52" xfId="54" applyFont="1" applyFill="1" applyBorder="1" applyAlignment="1">
      <alignment horizontal="center" vertical="center"/>
    </xf>
    <xf numFmtId="15" fontId="32" fillId="0" borderId="52" xfId="29" quotePrefix="1" applyNumberFormat="1" applyFont="1" applyFill="1" applyBorder="1" applyAlignment="1">
      <alignment horizontal="center"/>
    </xf>
    <xf numFmtId="15" fontId="32" fillId="0" borderId="52" xfId="29" applyNumberFormat="1" applyFont="1" applyFill="1" applyBorder="1" applyAlignment="1">
      <alignment horizontal="center"/>
    </xf>
    <xf numFmtId="0" fontId="32" fillId="0" borderId="52" xfId="54" applyFont="1" applyBorder="1" applyAlignment="1">
      <alignment horizontal="center" vertical="center"/>
    </xf>
    <xf numFmtId="0" fontId="32" fillId="0" borderId="52" xfId="29" applyFont="1" applyFill="1" applyBorder="1" applyAlignment="1">
      <alignment horizontal="center"/>
    </xf>
    <xf numFmtId="0" fontId="32" fillId="0" borderId="24" xfId="54" applyFont="1" applyBorder="1"/>
    <xf numFmtId="0" fontId="32" fillId="0" borderId="2" xfId="54" applyFont="1" applyBorder="1"/>
    <xf numFmtId="0" fontId="32" fillId="0" borderId="23" xfId="54" applyFont="1" applyBorder="1"/>
    <xf numFmtId="0" fontId="32" fillId="0" borderId="24" xfId="54" applyFont="1" applyBorder="1" applyAlignment="1">
      <alignment horizontal="center"/>
    </xf>
    <xf numFmtId="0" fontId="32" fillId="0" borderId="2" xfId="54" applyFont="1" applyBorder="1" applyAlignment="1"/>
    <xf numFmtId="0" fontId="32" fillId="0" borderId="23" xfId="54" applyFont="1" applyBorder="1" applyAlignment="1"/>
    <xf numFmtId="0" fontId="32" fillId="0" borderId="2" xfId="54" applyFont="1" applyBorder="1" applyAlignment="1">
      <alignment horizontal="center"/>
    </xf>
    <xf numFmtId="0" fontId="32" fillId="0" borderId="23" xfId="54" applyFont="1" applyBorder="1" applyAlignment="1">
      <alignment horizontal="center"/>
    </xf>
    <xf numFmtId="0" fontId="32" fillId="0" borderId="24" xfId="54" applyFont="1" applyFill="1" applyBorder="1" applyAlignment="1">
      <alignment horizontal="center"/>
    </xf>
    <xf numFmtId="0" fontId="32" fillId="0" borderId="24" xfId="54" applyFont="1" applyFill="1" applyBorder="1" applyAlignment="1">
      <alignment horizontal="left"/>
    </xf>
    <xf numFmtId="0" fontId="32" fillId="0" borderId="2" xfId="54" applyFont="1" applyFill="1" applyBorder="1" applyAlignment="1">
      <alignment horizontal="left"/>
    </xf>
    <xf numFmtId="0" fontId="32" fillId="0" borderId="23" xfId="54" applyFont="1" applyFill="1" applyBorder="1" applyAlignment="1">
      <alignment horizontal="left"/>
    </xf>
    <xf numFmtId="0" fontId="32" fillId="0" borderId="53" xfId="54" applyFont="1" applyBorder="1" applyAlignment="1">
      <alignment horizontal="center"/>
    </xf>
    <xf numFmtId="0" fontId="32" fillId="0" borderId="24" xfId="55" applyFont="1" applyBorder="1" applyAlignment="1">
      <alignment horizontal="center"/>
    </xf>
    <xf numFmtId="0" fontId="32" fillId="0" borderId="2" xfId="55" applyFont="1" applyBorder="1" applyAlignment="1">
      <alignment horizontal="center"/>
    </xf>
    <xf numFmtId="0" fontId="32" fillId="0" borderId="23" xfId="55" applyFont="1" applyBorder="1" applyAlignment="1">
      <alignment horizontal="center"/>
    </xf>
    <xf numFmtId="0" fontId="32" fillId="0" borderId="24" xfId="54" quotePrefix="1" applyFont="1" applyBorder="1" applyAlignment="1">
      <alignment horizontal="left"/>
    </xf>
    <xf numFmtId="0" fontId="32" fillId="0" borderId="2" xfId="54" applyFont="1" applyBorder="1" applyAlignment="1">
      <alignment horizontal="left"/>
    </xf>
    <xf numFmtId="0" fontId="32" fillId="0" borderId="23" xfId="54" applyFont="1" applyBorder="1" applyAlignment="1">
      <alignment horizontal="left"/>
    </xf>
    <xf numFmtId="14" fontId="32" fillId="0" borderId="24" xfId="54" applyNumberFormat="1" applyFont="1" applyFill="1" applyBorder="1" applyAlignment="1">
      <alignment horizontal="center"/>
    </xf>
    <xf numFmtId="0" fontId="32" fillId="0" borderId="2" xfId="30" applyFont="1" applyBorder="1" applyAlignment="1">
      <alignment horizontal="center"/>
    </xf>
    <xf numFmtId="0" fontId="32" fillId="0" borderId="23" xfId="30" applyFont="1" applyBorder="1" applyAlignment="1">
      <alignment horizontal="center"/>
    </xf>
    <xf numFmtId="0" fontId="32" fillId="0" borderId="53" xfId="54" applyFont="1" applyBorder="1" applyAlignment="1">
      <alignment horizontal="left" vertical="center"/>
    </xf>
    <xf numFmtId="0" fontId="32" fillId="0" borderId="52" xfId="54" applyFont="1" applyBorder="1" applyAlignment="1">
      <alignment horizontal="left"/>
    </xf>
    <xf numFmtId="0" fontId="32" fillId="0" borderId="53" xfId="54" quotePrefix="1" applyFont="1" applyBorder="1" applyAlignment="1">
      <alignment horizontal="center"/>
    </xf>
    <xf numFmtId="0" fontId="34" fillId="9" borderId="38" xfId="54" applyFont="1" applyFill="1" applyBorder="1" applyAlignment="1">
      <alignment horizontal="center"/>
    </xf>
    <xf numFmtId="0" fontId="32" fillId="0" borderId="53" xfId="54" quotePrefix="1" applyFont="1" applyFill="1" applyBorder="1" applyAlignment="1">
      <alignment horizontal="center" vertical="center"/>
    </xf>
    <xf numFmtId="0" fontId="32" fillId="0" borderId="53" xfId="54" applyFont="1" applyFill="1" applyBorder="1" applyAlignment="1">
      <alignment horizontal="center" vertical="center"/>
    </xf>
    <xf numFmtId="14" fontId="32" fillId="0" borderId="53" xfId="54" quotePrefix="1" applyNumberFormat="1" applyFont="1" applyBorder="1" applyAlignment="1">
      <alignment horizontal="center" vertical="center"/>
    </xf>
    <xf numFmtId="0" fontId="32" fillId="0" borderId="53" xfId="54" applyFont="1" applyBorder="1" applyAlignment="1">
      <alignment horizontal="center" vertical="center"/>
    </xf>
    <xf numFmtId="0" fontId="7" fillId="0" borderId="55" xfId="52" applyFont="1" applyBorder="1" applyAlignment="1">
      <alignment horizontal="center" vertical="center" wrapText="1"/>
    </xf>
    <xf numFmtId="0" fontId="7" fillId="0" borderId="15" xfId="52" applyFont="1" applyBorder="1" applyAlignment="1">
      <alignment horizontal="center" vertical="center" wrapText="1"/>
    </xf>
    <xf numFmtId="0" fontId="7" fillId="6" borderId="41" xfId="52" applyFont="1" applyFill="1" applyBorder="1" applyAlignment="1">
      <alignment horizontal="center" vertical="center" wrapText="1"/>
    </xf>
    <xf numFmtId="0" fontId="7" fillId="6" borderId="11" xfId="52" applyFont="1" applyFill="1" applyBorder="1" applyAlignment="1">
      <alignment horizontal="center" vertical="center" wrapText="1"/>
    </xf>
    <xf numFmtId="0" fontId="7" fillId="6" borderId="42" xfId="52" applyFont="1" applyFill="1" applyBorder="1" applyAlignment="1">
      <alignment horizontal="center" vertical="center" wrapText="1"/>
    </xf>
    <xf numFmtId="0" fontId="7" fillId="2" borderId="49" xfId="52" applyFont="1" applyFill="1" applyBorder="1" applyAlignment="1">
      <alignment horizontal="center" vertical="center" wrapText="1"/>
    </xf>
    <xf numFmtId="0" fontId="7" fillId="2" borderId="56" xfId="52" applyFont="1" applyFill="1" applyBorder="1" applyAlignment="1">
      <alignment horizontal="center" vertical="center" wrapText="1"/>
    </xf>
    <xf numFmtId="0" fontId="7" fillId="2" borderId="45" xfId="52" applyFont="1" applyFill="1" applyBorder="1" applyAlignment="1">
      <alignment horizontal="center" vertical="center"/>
    </xf>
    <xf numFmtId="0" fontId="7" fillId="2" borderId="9" xfId="52" applyFont="1" applyFill="1" applyBorder="1" applyAlignment="1">
      <alignment horizontal="center" vertical="center"/>
    </xf>
    <xf numFmtId="0" fontId="7" fillId="6" borderId="45" xfId="52" applyFont="1" applyFill="1" applyBorder="1" applyAlignment="1">
      <alignment horizontal="center" vertical="center" wrapText="1"/>
    </xf>
    <xf numFmtId="0" fontId="7" fillId="6" borderId="9" xfId="52" applyFont="1" applyFill="1" applyBorder="1" applyAlignment="1">
      <alignment horizontal="center" vertical="center" wrapText="1"/>
    </xf>
    <xf numFmtId="0" fontId="7" fillId="6" borderId="57" xfId="52" applyFont="1" applyFill="1" applyBorder="1" applyAlignment="1">
      <alignment horizontal="center" vertical="center" wrapText="1"/>
    </xf>
    <xf numFmtId="0" fontId="7" fillId="6" borderId="10" xfId="52" applyFont="1" applyFill="1" applyBorder="1" applyAlignment="1">
      <alignment horizontal="center" vertical="center" wrapText="1"/>
    </xf>
    <xf numFmtId="0" fontId="7" fillId="2" borderId="49" xfId="52" applyFont="1" applyFill="1" applyBorder="1" applyAlignment="1">
      <alignment horizontal="center" vertical="center"/>
    </xf>
    <xf numFmtId="0" fontId="7" fillId="2" borderId="56" xfId="52" applyFont="1" applyFill="1" applyBorder="1" applyAlignment="1">
      <alignment horizontal="center" vertical="center"/>
    </xf>
    <xf numFmtId="0" fontId="7" fillId="2" borderId="43" xfId="52" applyFont="1" applyFill="1" applyBorder="1" applyAlignment="1">
      <alignment horizontal="center" vertical="center" wrapText="1"/>
    </xf>
    <xf numFmtId="0" fontId="7" fillId="2" borderId="44" xfId="52" applyFont="1" applyFill="1" applyBorder="1" applyAlignment="1">
      <alignment horizontal="center" vertical="center" wrapText="1"/>
    </xf>
    <xf numFmtId="0" fontId="7" fillId="2" borderId="43" xfId="52" applyFont="1" applyFill="1" applyBorder="1" applyAlignment="1">
      <alignment horizontal="center" vertical="center"/>
    </xf>
    <xf numFmtId="0" fontId="7" fillId="2" borderId="44" xfId="52" applyFont="1" applyFill="1" applyBorder="1" applyAlignment="1">
      <alignment horizontal="center" vertical="center"/>
    </xf>
    <xf numFmtId="0" fontId="7" fillId="6" borderId="49" xfId="52" applyFont="1" applyFill="1" applyBorder="1" applyAlignment="1">
      <alignment horizontal="center" vertical="center" wrapText="1"/>
    </xf>
    <xf numFmtId="0" fontId="7" fillId="6" borderId="56" xfId="52" applyFont="1" applyFill="1" applyBorder="1" applyAlignment="1">
      <alignment horizontal="center" vertical="center" wrapText="1"/>
    </xf>
    <xf numFmtId="0" fontId="7" fillId="2" borderId="58" xfId="52" applyFont="1" applyFill="1" applyBorder="1" applyAlignment="1">
      <alignment horizontal="center" vertical="center" wrapText="1"/>
    </xf>
    <xf numFmtId="0" fontId="7" fillId="2" borderId="59" xfId="52" applyFont="1" applyFill="1" applyBorder="1" applyAlignment="1">
      <alignment horizontal="center" vertical="center" wrapText="1"/>
    </xf>
    <xf numFmtId="0" fontId="7" fillId="2" borderId="1" xfId="52" applyFont="1" applyFill="1" applyBorder="1" applyAlignment="1">
      <alignment horizontal="center" vertical="center" wrapText="1"/>
    </xf>
    <xf numFmtId="0" fontId="7" fillId="6" borderId="60" xfId="52" applyFont="1" applyFill="1" applyBorder="1" applyAlignment="1">
      <alignment horizontal="center" vertical="center" wrapText="1"/>
    </xf>
    <xf numFmtId="0" fontId="7" fillId="6" borderId="46" xfId="52" applyFont="1" applyFill="1" applyBorder="1" applyAlignment="1">
      <alignment horizontal="center" vertical="center" wrapText="1"/>
    </xf>
    <xf numFmtId="0" fontId="7" fillId="2" borderId="57" xfId="52" applyFont="1" applyFill="1" applyBorder="1" applyAlignment="1">
      <alignment horizontal="center" vertical="center" wrapText="1"/>
    </xf>
    <xf numFmtId="0" fontId="7" fillId="2" borderId="10" xfId="52" applyFont="1" applyFill="1" applyBorder="1" applyAlignment="1">
      <alignment horizontal="center" vertical="center" wrapText="1"/>
    </xf>
    <xf numFmtId="0" fontId="7" fillId="0" borderId="55" xfId="51" applyFont="1" applyBorder="1" applyAlignment="1">
      <alignment horizontal="center" vertical="center" wrapText="1"/>
    </xf>
    <xf numFmtId="0" fontId="7" fillId="0" borderId="15" xfId="51" applyFont="1" applyBorder="1" applyAlignment="1">
      <alignment horizontal="center" vertical="center" wrapText="1"/>
    </xf>
    <xf numFmtId="0" fontId="7" fillId="2" borderId="45" xfId="51" applyFont="1" applyFill="1" applyBorder="1" applyAlignment="1">
      <alignment horizontal="center" vertical="center"/>
    </xf>
    <xf numFmtId="0" fontId="7" fillId="2" borderId="9" xfId="51" applyFont="1" applyFill="1" applyBorder="1" applyAlignment="1">
      <alignment horizontal="center" vertical="center"/>
    </xf>
    <xf numFmtId="0" fontId="7" fillId="6" borderId="45" xfId="51" applyFont="1" applyFill="1" applyBorder="1" applyAlignment="1">
      <alignment horizontal="center" vertical="center" wrapText="1"/>
    </xf>
    <xf numFmtId="0" fontId="7" fillId="6" borderId="9" xfId="51" applyFont="1" applyFill="1" applyBorder="1" applyAlignment="1">
      <alignment horizontal="center" vertical="center" wrapText="1"/>
    </xf>
    <xf numFmtId="0" fontId="7" fillId="6" borderId="57" xfId="51" applyFont="1" applyFill="1" applyBorder="1" applyAlignment="1">
      <alignment horizontal="center" vertical="center" wrapText="1"/>
    </xf>
    <xf numFmtId="0" fontId="7" fillId="6" borderId="10" xfId="51" applyFont="1" applyFill="1" applyBorder="1" applyAlignment="1">
      <alignment horizontal="center" vertical="center" wrapText="1"/>
    </xf>
    <xf numFmtId="0" fontId="7" fillId="2" borderId="43" xfId="51" applyFont="1" applyFill="1" applyBorder="1" applyAlignment="1">
      <alignment horizontal="center" vertical="center" wrapText="1"/>
    </xf>
    <xf numFmtId="0" fontId="7" fillId="2" borderId="44" xfId="51" applyFont="1" applyFill="1" applyBorder="1" applyAlignment="1">
      <alignment horizontal="center" vertical="center" wrapText="1"/>
    </xf>
    <xf numFmtId="0" fontId="7" fillId="2" borderId="43" xfId="51" applyFont="1" applyFill="1" applyBorder="1" applyAlignment="1">
      <alignment horizontal="center" vertical="center"/>
    </xf>
    <xf numFmtId="0" fontId="7" fillId="2" borderId="44" xfId="51" applyFont="1" applyFill="1" applyBorder="1" applyAlignment="1">
      <alignment horizontal="center" vertical="center"/>
    </xf>
    <xf numFmtId="0" fontId="7" fillId="2" borderId="58" xfId="51" applyFont="1" applyFill="1" applyBorder="1" applyAlignment="1">
      <alignment horizontal="center" vertical="center" wrapText="1"/>
    </xf>
    <xf numFmtId="0" fontId="7" fillId="2" borderId="59" xfId="51" applyFont="1" applyFill="1" applyBorder="1" applyAlignment="1">
      <alignment horizontal="center" vertical="center" wrapText="1"/>
    </xf>
    <xf numFmtId="0" fontId="7" fillId="2" borderId="1" xfId="51" applyFont="1" applyFill="1" applyBorder="1" applyAlignment="1">
      <alignment horizontal="center" vertical="center" wrapText="1"/>
    </xf>
    <xf numFmtId="0" fontId="7" fillId="6" borderId="41" xfId="51" applyFont="1" applyFill="1" applyBorder="1" applyAlignment="1">
      <alignment horizontal="center" vertical="center" wrapText="1"/>
    </xf>
    <xf numFmtId="0" fontId="7" fillId="6" borderId="11" xfId="51" applyFont="1" applyFill="1" applyBorder="1" applyAlignment="1">
      <alignment horizontal="center" vertical="center" wrapText="1"/>
    </xf>
    <xf numFmtId="0" fontId="7" fillId="6" borderId="42" xfId="51" applyFont="1" applyFill="1" applyBorder="1" applyAlignment="1">
      <alignment horizontal="center" vertical="center" wrapText="1"/>
    </xf>
    <xf numFmtId="0" fontId="7" fillId="2" borderId="49" xfId="51" applyFont="1" applyFill="1" applyBorder="1" applyAlignment="1">
      <alignment horizontal="center" vertical="center"/>
    </xf>
    <xf numFmtId="0" fontId="7" fillId="2" borderId="56" xfId="51" applyFont="1" applyFill="1" applyBorder="1" applyAlignment="1">
      <alignment horizontal="center" vertical="center"/>
    </xf>
    <xf numFmtId="0" fontId="7" fillId="2" borderId="57" xfId="51" applyFont="1" applyFill="1" applyBorder="1" applyAlignment="1">
      <alignment horizontal="center" vertical="center" wrapText="1"/>
    </xf>
    <xf numFmtId="0" fontId="7" fillId="2" borderId="10" xfId="51" applyFont="1" applyFill="1" applyBorder="1" applyAlignment="1">
      <alignment horizontal="center" vertical="center" wrapText="1"/>
    </xf>
    <xf numFmtId="0" fontId="7" fillId="6" borderId="49" xfId="51" applyFont="1" applyFill="1" applyBorder="1" applyAlignment="1">
      <alignment horizontal="center" vertical="center" wrapText="1"/>
    </xf>
    <xf numFmtId="0" fontId="7" fillId="6" borderId="56" xfId="51" applyFont="1" applyFill="1" applyBorder="1" applyAlignment="1">
      <alignment horizontal="center" vertical="center" wrapText="1"/>
    </xf>
    <xf numFmtId="0" fontId="7" fillId="2" borderId="49" xfId="51" applyFont="1" applyFill="1" applyBorder="1" applyAlignment="1">
      <alignment horizontal="center" vertical="center" wrapText="1"/>
    </xf>
    <xf numFmtId="0" fontId="7" fillId="2" borderId="56" xfId="51" applyFont="1" applyFill="1" applyBorder="1" applyAlignment="1">
      <alignment horizontal="center" vertical="center" wrapText="1"/>
    </xf>
    <xf numFmtId="0" fontId="36" fillId="2" borderId="13" xfId="0" applyFont="1" applyFill="1" applyBorder="1" applyAlignment="1">
      <alignment horizontal="center" vertical="center" wrapText="1"/>
    </xf>
    <xf numFmtId="0" fontId="36" fillId="2" borderId="28" xfId="0" applyFont="1" applyFill="1" applyBorder="1" applyAlignment="1">
      <alignment horizontal="center" vertical="center" wrapText="1"/>
    </xf>
    <xf numFmtId="0" fontId="36" fillId="2" borderId="21" xfId="0" applyFont="1" applyFill="1" applyBorder="1" applyAlignment="1">
      <alignment horizontal="center" vertical="center" wrapText="1"/>
    </xf>
    <xf numFmtId="0" fontId="36" fillId="2" borderId="27" xfId="0" applyFont="1" applyFill="1" applyBorder="1" applyAlignment="1">
      <alignment horizontal="center" vertical="center" wrapText="1"/>
    </xf>
    <xf numFmtId="0" fontId="36" fillId="6" borderId="19" xfId="0" applyFont="1" applyFill="1" applyBorder="1" applyAlignment="1">
      <alignment horizontal="center" vertical="center" wrapText="1"/>
    </xf>
    <xf numFmtId="0" fontId="36" fillId="6" borderId="32"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34" xfId="0" applyFont="1" applyFill="1" applyBorder="1" applyAlignment="1">
      <alignment horizontal="center" vertical="center" wrapText="1"/>
    </xf>
    <xf numFmtId="0" fontId="36" fillId="2" borderId="45" xfId="0" applyFont="1" applyFill="1" applyBorder="1" applyAlignment="1">
      <alignment horizontal="center" vertical="top"/>
    </xf>
    <xf numFmtId="0" fontId="36" fillId="2" borderId="60" xfId="0" applyFont="1" applyFill="1" applyBorder="1" applyAlignment="1">
      <alignment horizontal="center" vertical="top"/>
    </xf>
    <xf numFmtId="0" fontId="36" fillId="2" borderId="43" xfId="0" applyFont="1" applyFill="1" applyBorder="1" applyAlignment="1">
      <alignment horizontal="center" vertical="top"/>
    </xf>
    <xf numFmtId="0" fontId="36" fillId="2" borderId="57" xfId="0" applyFont="1" applyFill="1" applyBorder="1" applyAlignment="1">
      <alignment horizontal="center" vertical="top"/>
    </xf>
    <xf numFmtId="0" fontId="36" fillId="2" borderId="18" xfId="0" applyFont="1" applyFill="1" applyBorder="1" applyAlignment="1">
      <alignment horizontal="center" vertical="center" wrapText="1"/>
    </xf>
    <xf numFmtId="0" fontId="36" fillId="2" borderId="31" xfId="0" applyFont="1" applyFill="1" applyBorder="1" applyAlignment="1">
      <alignment horizontal="center" vertical="center" wrapText="1"/>
    </xf>
  </cellXfs>
  <cellStyles count="57">
    <cellStyle name="Comma" xfId="1" builtinId="3"/>
    <cellStyle name="comma zerodec" xfId="2"/>
    <cellStyle name="Comma0" xfId="3"/>
    <cellStyle name="Currency0" xfId="4"/>
    <cellStyle name="Currency1" xfId="5"/>
    <cellStyle name="Date" xfId="6"/>
    <cellStyle name="Dollar (zero dec)" xfId="7"/>
    <cellStyle name="Fixed" xfId="8"/>
    <cellStyle name="Grey" xfId="9"/>
    <cellStyle name="Header1" xfId="10"/>
    <cellStyle name="Header2" xfId="11"/>
    <cellStyle name="Heading 1" xfId="12" builtinId="16" customBuiltin="1"/>
    <cellStyle name="Heading 2" xfId="13" builtinId="17" customBuiltin="1"/>
    <cellStyle name="HEADING1" xfId="14"/>
    <cellStyle name="HEADING2" xfId="15"/>
    <cellStyle name="IBM(401K)" xfId="16"/>
    <cellStyle name="Input" xfId="17" builtinId="20" customBuiltin="1"/>
    <cellStyle name="Input [yellow]" xfId="18"/>
    <cellStyle name="J401K" xfId="19"/>
    <cellStyle name="Milliers [0]_AR1194" xfId="20"/>
    <cellStyle name="Milliers_AR1194" xfId="21"/>
    <cellStyle name="Monétaire [0]_AR1194" xfId="22"/>
    <cellStyle name="Monétaire_AR1194" xfId="23"/>
    <cellStyle name="Mon騁aire [0]_AR1194" xfId="24"/>
    <cellStyle name="Mon騁aire_AR1194" xfId="25"/>
    <cellStyle name="New Times Roman" xfId="26"/>
    <cellStyle name="no dec" xfId="27"/>
    <cellStyle name="Normal" xfId="0" builtinId="0"/>
    <cellStyle name="Normal - Style1" xfId="28"/>
    <cellStyle name="Normal_Revision Historical Record" xfId="29"/>
    <cellStyle name="Normal_業務FW利用ガイド（EJB編）V1.0.4" xfId="30"/>
    <cellStyle name="Percent [2]" xfId="31"/>
    <cellStyle name="PERCENTAGE" xfId="32"/>
    <cellStyle name="Total" xfId="33" builtinId="25" customBuiltin="1"/>
    <cellStyle name="センター" xfId="35"/>
    <cellStyle name="ハイパーリンク" xfId="36"/>
    <cellStyle name="ปกติ_Business_Flow_LPCS_0.3_20040721" xfId="34"/>
    <cellStyle name="똿뗦먛귟 [0.00]_PRODUCT DETAIL Q1" xfId="37"/>
    <cellStyle name="똿뗦먛귟_PRODUCT DETAIL Q1" xfId="38"/>
    <cellStyle name="믅됞 [0.00]_PRODUCT DETAIL Q1" xfId="39"/>
    <cellStyle name="믅됞_PRODUCT DETAIL Q1" xfId="40"/>
    <cellStyle name="백분율_HOBONG" xfId="41"/>
    <cellStyle name="뷭?_BOOKSHIP" xfId="42"/>
    <cellStyle name="콤마 [0]_1202" xfId="44"/>
    <cellStyle name="콤마_1202" xfId="45"/>
    <cellStyle name="통화 [0]_1202" xfId="46"/>
    <cellStyle name="통화_1202" xfId="47"/>
    <cellStyle name="표준_(정보부문)월별인원계획" xfId="48"/>
    <cellStyle name="一般_PLDT" xfId="43"/>
    <cellStyle name="未定義" xfId="49"/>
    <cellStyle name="標準_01. ScreenSpecification" xfId="50"/>
    <cellStyle name="標準_01.01RecordCount20040526_DB Structure_X.X_SSSS" xfId="51"/>
    <cellStyle name="標準_01.01RecordCount20040526_DB Structure_X.X_SSSS_Logical DB Storage Sizing" xfId="52"/>
    <cellStyle name="標準_01.01RecordCount20040526_DB Structure_X.X_SSSS_Logical Storage Sizing" xfId="53"/>
    <cellStyle name="標準_ドキュメント記入要領（外部設計）" xfId="54"/>
    <cellStyle name="標準_ドキュメント記入要領（外部設計）_A-TOP_WSAD開発ガイド_業務FW利用ガイドV1.0_050331" xfId="55"/>
    <cellStyle name="表示済みのハイパーリンク" xfId="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38100</xdr:colOff>
      <xdr:row>48</xdr:row>
      <xdr:rowOff>0</xdr:rowOff>
    </xdr:from>
    <xdr:to>
      <xdr:col>11</xdr:col>
      <xdr:colOff>57150</xdr:colOff>
      <xdr:row>48</xdr:row>
      <xdr:rowOff>0</xdr:rowOff>
    </xdr:to>
    <xdr:sp macro="" textlink="">
      <xdr:nvSpPr>
        <xdr:cNvPr id="110593" name="Text Box 1"/>
        <xdr:cNvSpPr txBox="1">
          <a:spLocks noChangeArrowheads="1"/>
        </xdr:cNvSpPr>
      </xdr:nvSpPr>
      <xdr:spPr bwMode="auto">
        <a:xfrm>
          <a:off x="838200" y="7334250"/>
          <a:ext cx="495300" cy="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Probability</a:t>
          </a:r>
        </a:p>
      </xdr:txBody>
    </xdr:sp>
    <xdr:clientData/>
  </xdr:twoCellAnchor>
  <xdr:twoCellAnchor>
    <xdr:from>
      <xdr:col>11</xdr:col>
      <xdr:colOff>104775</xdr:colOff>
      <xdr:row>48</xdr:row>
      <xdr:rowOff>0</xdr:rowOff>
    </xdr:from>
    <xdr:to>
      <xdr:col>18</xdr:col>
      <xdr:colOff>28575</xdr:colOff>
      <xdr:row>48</xdr:row>
      <xdr:rowOff>0</xdr:rowOff>
    </xdr:to>
    <xdr:sp macro="" textlink="">
      <xdr:nvSpPr>
        <xdr:cNvPr id="110594" name="Text Box 2"/>
        <xdr:cNvSpPr txBox="1">
          <a:spLocks noChangeArrowheads="1"/>
        </xdr:cNvSpPr>
      </xdr:nvSpPr>
      <xdr:spPr bwMode="auto">
        <a:xfrm>
          <a:off x="1381125" y="7334250"/>
          <a:ext cx="723900" cy="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Impact</a:t>
          </a:r>
        </a:p>
      </xdr:txBody>
    </xdr:sp>
    <xdr:clientData/>
  </xdr:twoCellAnchor>
  <xdr:twoCellAnchor>
    <xdr:from>
      <xdr:col>32</xdr:col>
      <xdr:colOff>104775</xdr:colOff>
      <xdr:row>48</xdr:row>
      <xdr:rowOff>0</xdr:rowOff>
    </xdr:from>
    <xdr:to>
      <xdr:col>39</xdr:col>
      <xdr:colOff>28575</xdr:colOff>
      <xdr:row>48</xdr:row>
      <xdr:rowOff>0</xdr:rowOff>
    </xdr:to>
    <xdr:sp macro="" textlink="">
      <xdr:nvSpPr>
        <xdr:cNvPr id="110595" name="Text Box 3"/>
        <xdr:cNvSpPr txBox="1">
          <a:spLocks noChangeArrowheads="1"/>
        </xdr:cNvSpPr>
      </xdr:nvSpPr>
      <xdr:spPr bwMode="auto">
        <a:xfrm>
          <a:off x="3781425" y="7334250"/>
          <a:ext cx="723900" cy="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Impact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228600</xdr:colOff>
      <xdr:row>3</xdr:row>
      <xdr:rowOff>19050</xdr:rowOff>
    </xdr:to>
    <xdr:grpSp>
      <xdr:nvGrpSpPr>
        <xdr:cNvPr id="111717" name="Group 1"/>
        <xdr:cNvGrpSpPr>
          <a:grpSpLocks/>
        </xdr:cNvGrpSpPr>
      </xdr:nvGrpSpPr>
      <xdr:grpSpPr bwMode="auto">
        <a:xfrm>
          <a:off x="0" y="0"/>
          <a:ext cx="24983017" cy="569383"/>
          <a:chOff x="0" y="0"/>
          <a:chExt cx="1681" cy="61"/>
        </a:xfrm>
      </xdr:grpSpPr>
      <xdr:sp macro="" textlink="">
        <xdr:nvSpPr>
          <xdr:cNvPr id="111618" name="Text Box 2"/>
          <xdr:cNvSpPr txBox="1">
            <a:spLocks noChangeArrowheads="1"/>
          </xdr:cNvSpPr>
        </xdr:nvSpPr>
        <xdr:spPr bwMode="auto">
          <a:xfrm>
            <a:off x="0" y="0"/>
            <a:ext cx="101"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Phase</a:t>
            </a:r>
          </a:p>
        </xdr:txBody>
      </xdr:sp>
      <xdr:sp macro="" textlink="">
        <xdr:nvSpPr>
          <xdr:cNvPr id="111619" name="Text Box 3"/>
          <xdr:cNvSpPr txBox="1">
            <a:spLocks noChangeArrowheads="1"/>
          </xdr:cNvSpPr>
        </xdr:nvSpPr>
        <xdr:spPr bwMode="auto">
          <a:xfrm>
            <a:off x="0" y="20"/>
            <a:ext cx="203"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Block Name</a:t>
            </a:r>
          </a:p>
        </xdr:txBody>
      </xdr:sp>
      <xdr:sp macro="" textlink="">
        <xdr:nvSpPr>
          <xdr:cNvPr id="111620" name="Text Box 4"/>
          <xdr:cNvSpPr txBox="1">
            <a:spLocks noChangeArrowheads="1"/>
          </xdr:cNvSpPr>
        </xdr:nvSpPr>
        <xdr:spPr bwMode="auto">
          <a:xfrm>
            <a:off x="0" y="40"/>
            <a:ext cx="203"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Document Name</a:t>
            </a:r>
          </a:p>
        </xdr:txBody>
      </xdr:sp>
      <xdr:sp macro="" textlink="">
        <xdr:nvSpPr>
          <xdr:cNvPr id="111621" name="Text Box 5"/>
          <xdr:cNvSpPr txBox="1">
            <a:spLocks noChangeArrowheads="1"/>
          </xdr:cNvSpPr>
        </xdr:nvSpPr>
        <xdr:spPr bwMode="auto">
          <a:xfrm>
            <a:off x="101" y="0"/>
            <a:ext cx="102" cy="2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DR</a:t>
            </a:r>
          </a:p>
        </xdr:txBody>
      </xdr:sp>
      <xdr:sp macro="" textlink="">
        <xdr:nvSpPr>
          <xdr:cNvPr id="111725" name="Text Box 6"/>
          <xdr:cNvSpPr txBox="1">
            <a:spLocks noChangeArrowheads="1"/>
          </xdr:cNvSpPr>
        </xdr:nvSpPr>
        <xdr:spPr bwMode="auto">
          <a:xfrm>
            <a:off x="203" y="21"/>
            <a:ext cx="385" cy="20"/>
          </a:xfrm>
          <a:prstGeom prst="rect">
            <a:avLst/>
          </a:prstGeom>
          <a:solidFill>
            <a:srgbClr val="FFFFFF"/>
          </a:solidFill>
          <a:ln w="9525">
            <a:solidFill>
              <a:srgbClr val="000000"/>
            </a:solidFill>
            <a:miter lim="800000"/>
            <a:headEnd/>
            <a:tailEnd/>
          </a:ln>
        </xdr:spPr>
      </xdr:sp>
      <xdr:sp macro="" textlink="">
        <xdr:nvSpPr>
          <xdr:cNvPr id="111623" name="Text Box 7"/>
          <xdr:cNvSpPr txBox="1">
            <a:spLocks noChangeArrowheads="1"/>
          </xdr:cNvSpPr>
        </xdr:nvSpPr>
        <xdr:spPr bwMode="auto">
          <a:xfrm>
            <a:off x="203" y="41"/>
            <a:ext cx="385" cy="2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Logical Storage Sizing</a:t>
            </a:r>
          </a:p>
        </xdr:txBody>
      </xdr:sp>
      <xdr:sp macro="" textlink="">
        <xdr:nvSpPr>
          <xdr:cNvPr id="111624" name="Text Box 8"/>
          <xdr:cNvSpPr txBox="1">
            <a:spLocks noChangeArrowheads="1"/>
          </xdr:cNvSpPr>
        </xdr:nvSpPr>
        <xdr:spPr bwMode="auto">
          <a:xfrm>
            <a:off x="203" y="0"/>
            <a:ext cx="165"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Project Name</a:t>
            </a:r>
          </a:p>
        </xdr:txBody>
      </xdr:sp>
      <xdr:sp macro="" textlink="">
        <xdr:nvSpPr>
          <xdr:cNvPr id="111728" name="Text Box 9"/>
          <xdr:cNvSpPr txBox="1">
            <a:spLocks noChangeArrowheads="1"/>
          </xdr:cNvSpPr>
        </xdr:nvSpPr>
        <xdr:spPr bwMode="auto">
          <a:xfrm>
            <a:off x="368" y="0"/>
            <a:ext cx="1093" cy="21"/>
          </a:xfrm>
          <a:prstGeom prst="rect">
            <a:avLst/>
          </a:prstGeom>
          <a:solidFill>
            <a:srgbClr val="FFFFFF"/>
          </a:solidFill>
          <a:ln w="9525">
            <a:solidFill>
              <a:srgbClr val="000000"/>
            </a:solidFill>
            <a:miter lim="800000"/>
            <a:headEnd/>
            <a:tailEnd/>
          </a:ln>
        </xdr:spPr>
      </xdr:sp>
      <xdr:sp macro="" textlink="">
        <xdr:nvSpPr>
          <xdr:cNvPr id="111626" name="Text Box 10"/>
          <xdr:cNvSpPr txBox="1">
            <a:spLocks noChangeArrowheads="1"/>
          </xdr:cNvSpPr>
        </xdr:nvSpPr>
        <xdr:spPr bwMode="auto">
          <a:xfrm>
            <a:off x="588" y="21"/>
            <a:ext cx="170"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Function Name</a:t>
            </a:r>
          </a:p>
        </xdr:txBody>
      </xdr:sp>
      <xdr:sp macro="" textlink="">
        <xdr:nvSpPr>
          <xdr:cNvPr id="111627" name="Text Box 11"/>
          <xdr:cNvSpPr txBox="1">
            <a:spLocks noChangeArrowheads="1"/>
          </xdr:cNvSpPr>
        </xdr:nvSpPr>
        <xdr:spPr bwMode="auto">
          <a:xfrm>
            <a:off x="588" y="41"/>
            <a:ext cx="170" cy="20"/>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Title</a:t>
            </a:r>
          </a:p>
        </xdr:txBody>
      </xdr:sp>
      <xdr:sp macro="" textlink="">
        <xdr:nvSpPr>
          <xdr:cNvPr id="111731" name="Text Box 12"/>
          <xdr:cNvSpPr txBox="1">
            <a:spLocks noChangeArrowheads="1"/>
          </xdr:cNvSpPr>
        </xdr:nvSpPr>
        <xdr:spPr bwMode="auto">
          <a:xfrm>
            <a:off x="758" y="21"/>
            <a:ext cx="452" cy="21"/>
          </a:xfrm>
          <a:prstGeom prst="rect">
            <a:avLst/>
          </a:prstGeom>
          <a:solidFill>
            <a:srgbClr val="FFFFFF"/>
          </a:solidFill>
          <a:ln w="9525">
            <a:solidFill>
              <a:srgbClr val="000000"/>
            </a:solidFill>
            <a:miter lim="800000"/>
            <a:headEnd/>
            <a:tailEnd/>
          </a:ln>
        </xdr:spPr>
      </xdr:sp>
      <xdr:sp macro="" textlink="">
        <xdr:nvSpPr>
          <xdr:cNvPr id="111629" name="Text Box 13"/>
          <xdr:cNvSpPr txBox="1">
            <a:spLocks noChangeArrowheads="1"/>
          </xdr:cNvSpPr>
        </xdr:nvSpPr>
        <xdr:spPr bwMode="auto">
          <a:xfrm>
            <a:off x="758" y="41"/>
            <a:ext cx="452" cy="2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Logical DB Storage Sizing</a:t>
            </a:r>
          </a:p>
        </xdr:txBody>
      </xdr:sp>
      <xdr:sp macro="" textlink="">
        <xdr:nvSpPr>
          <xdr:cNvPr id="111733" name="Text Box 14"/>
          <xdr:cNvSpPr txBox="1">
            <a:spLocks noChangeArrowheads="1"/>
          </xdr:cNvSpPr>
        </xdr:nvSpPr>
        <xdr:spPr bwMode="auto">
          <a:xfrm>
            <a:off x="1313" y="21"/>
            <a:ext cx="136" cy="20"/>
          </a:xfrm>
          <a:prstGeom prst="rect">
            <a:avLst/>
          </a:prstGeom>
          <a:solidFill>
            <a:srgbClr val="FFFFFF"/>
          </a:solidFill>
          <a:ln w="9525">
            <a:solidFill>
              <a:srgbClr val="000000"/>
            </a:solidFill>
            <a:miter lim="800000"/>
            <a:headEnd/>
            <a:tailEnd/>
          </a:ln>
        </xdr:spPr>
      </xdr:sp>
      <xdr:sp macro="" textlink="">
        <xdr:nvSpPr>
          <xdr:cNvPr id="111631" name="Text Box 15"/>
          <xdr:cNvSpPr txBox="1">
            <a:spLocks noChangeArrowheads="1"/>
          </xdr:cNvSpPr>
        </xdr:nvSpPr>
        <xdr:spPr bwMode="auto">
          <a:xfrm>
            <a:off x="1210" y="21"/>
            <a:ext cx="103"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Created</a:t>
            </a:r>
          </a:p>
        </xdr:txBody>
      </xdr:sp>
      <xdr:sp macro="" textlink="">
        <xdr:nvSpPr>
          <xdr:cNvPr id="111632" name="Text Box 16"/>
          <xdr:cNvSpPr txBox="1">
            <a:spLocks noChangeArrowheads="1"/>
          </xdr:cNvSpPr>
        </xdr:nvSpPr>
        <xdr:spPr bwMode="auto">
          <a:xfrm>
            <a:off x="1210" y="40"/>
            <a:ext cx="103"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Updated</a:t>
            </a:r>
          </a:p>
        </xdr:txBody>
      </xdr:sp>
      <xdr:sp macro="" textlink="">
        <xdr:nvSpPr>
          <xdr:cNvPr id="111736" name="Text Box 17"/>
          <xdr:cNvSpPr txBox="1">
            <a:spLocks noChangeArrowheads="1"/>
          </xdr:cNvSpPr>
        </xdr:nvSpPr>
        <xdr:spPr bwMode="auto">
          <a:xfrm>
            <a:off x="1313" y="41"/>
            <a:ext cx="136" cy="20"/>
          </a:xfrm>
          <a:prstGeom prst="rect">
            <a:avLst/>
          </a:prstGeom>
          <a:solidFill>
            <a:srgbClr val="FFFFFF"/>
          </a:solidFill>
          <a:ln w="9525">
            <a:solidFill>
              <a:srgbClr val="000000"/>
            </a:solidFill>
            <a:miter lim="800000"/>
            <a:headEnd/>
            <a:tailEnd/>
          </a:ln>
        </xdr:spPr>
      </xdr:sp>
      <xdr:sp macro="" textlink="">
        <xdr:nvSpPr>
          <xdr:cNvPr id="111634" name="Text Box 18"/>
          <xdr:cNvSpPr txBox="1">
            <a:spLocks noChangeArrowheads="1"/>
          </xdr:cNvSpPr>
        </xdr:nvSpPr>
        <xdr:spPr bwMode="auto">
          <a:xfrm>
            <a:off x="1459" y="0"/>
            <a:ext cx="93"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Page</a:t>
            </a:r>
          </a:p>
        </xdr:txBody>
      </xdr:sp>
      <xdr:sp macro="" textlink="">
        <xdr:nvSpPr>
          <xdr:cNvPr id="111635" name="Text Box 19"/>
          <xdr:cNvSpPr txBox="1">
            <a:spLocks noChangeArrowheads="1"/>
          </xdr:cNvSpPr>
        </xdr:nvSpPr>
        <xdr:spPr bwMode="auto">
          <a:xfrm>
            <a:off x="1449" y="21"/>
            <a:ext cx="103"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By</a:t>
            </a:r>
          </a:p>
        </xdr:txBody>
      </xdr:sp>
      <xdr:sp macro="" textlink="">
        <xdr:nvSpPr>
          <xdr:cNvPr id="111636" name="Text Box 20"/>
          <xdr:cNvSpPr txBox="1">
            <a:spLocks noChangeArrowheads="1"/>
          </xdr:cNvSpPr>
        </xdr:nvSpPr>
        <xdr:spPr bwMode="auto">
          <a:xfrm>
            <a:off x="1449" y="41"/>
            <a:ext cx="103" cy="20"/>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By</a:t>
            </a:r>
          </a:p>
        </xdr:txBody>
      </xdr:sp>
      <xdr:sp macro="" textlink="">
        <xdr:nvSpPr>
          <xdr:cNvPr id="111740" name="Text Box 21"/>
          <xdr:cNvSpPr txBox="1">
            <a:spLocks noChangeArrowheads="1"/>
          </xdr:cNvSpPr>
        </xdr:nvSpPr>
        <xdr:spPr bwMode="auto">
          <a:xfrm>
            <a:off x="1552" y="0"/>
            <a:ext cx="129" cy="21"/>
          </a:xfrm>
          <a:prstGeom prst="rect">
            <a:avLst/>
          </a:prstGeom>
          <a:noFill/>
          <a:ln w="9525">
            <a:solidFill>
              <a:srgbClr val="000000"/>
            </a:solidFill>
            <a:miter lim="800000"/>
            <a:headEnd/>
            <a:tailEnd/>
          </a:ln>
        </xdr:spPr>
      </xdr:sp>
      <xdr:sp macro="" textlink="">
        <xdr:nvSpPr>
          <xdr:cNvPr id="111741" name="Text Box 22"/>
          <xdr:cNvSpPr txBox="1">
            <a:spLocks noChangeArrowheads="1"/>
          </xdr:cNvSpPr>
        </xdr:nvSpPr>
        <xdr:spPr bwMode="auto">
          <a:xfrm>
            <a:off x="1552" y="20"/>
            <a:ext cx="129" cy="22"/>
          </a:xfrm>
          <a:prstGeom prst="rect">
            <a:avLst/>
          </a:prstGeom>
          <a:solidFill>
            <a:srgbClr val="FFFFFF"/>
          </a:solidFill>
          <a:ln w="9525">
            <a:solidFill>
              <a:srgbClr val="000000"/>
            </a:solidFill>
            <a:miter lim="800000"/>
            <a:headEnd/>
            <a:tailEnd/>
          </a:ln>
        </xdr:spPr>
      </xdr:sp>
      <xdr:sp macro="" textlink="">
        <xdr:nvSpPr>
          <xdr:cNvPr id="111742" name="Text Box 23"/>
          <xdr:cNvSpPr txBox="1">
            <a:spLocks noChangeArrowheads="1"/>
          </xdr:cNvSpPr>
        </xdr:nvSpPr>
        <xdr:spPr bwMode="auto">
          <a:xfrm>
            <a:off x="1552" y="40"/>
            <a:ext cx="129" cy="21"/>
          </a:xfrm>
          <a:prstGeom prst="rect">
            <a:avLst/>
          </a:prstGeom>
          <a:solidFill>
            <a:srgbClr val="FFFFFF"/>
          </a:solidFill>
          <a:ln w="9525">
            <a:solidFill>
              <a:srgbClr val="000000"/>
            </a:solidFill>
            <a:miter lim="800000"/>
            <a:headEnd/>
            <a:tailEnd/>
          </a:ln>
        </xdr:spPr>
      </xdr:sp>
    </xdr:grpSp>
    <xdr:clientData/>
  </xdr:twoCellAnchor>
  <xdr:twoCellAnchor>
    <xdr:from>
      <xdr:col>2</xdr:col>
      <xdr:colOff>28575</xdr:colOff>
      <xdr:row>6</xdr:row>
      <xdr:rowOff>85725</xdr:rowOff>
    </xdr:from>
    <xdr:to>
      <xdr:col>2</xdr:col>
      <xdr:colOff>390525</xdr:colOff>
      <xdr:row>7</xdr:row>
      <xdr:rowOff>9525</xdr:rowOff>
    </xdr:to>
    <xdr:sp macro="" textlink="">
      <xdr:nvSpPr>
        <xdr:cNvPr id="111718" name="Rectangle 24"/>
        <xdr:cNvSpPr>
          <a:spLocks noChangeArrowheads="1"/>
        </xdr:cNvSpPr>
      </xdr:nvSpPr>
      <xdr:spPr bwMode="auto">
        <a:xfrm>
          <a:off x="2457450" y="1257300"/>
          <a:ext cx="361950" cy="152400"/>
        </a:xfrm>
        <a:prstGeom prst="rect">
          <a:avLst/>
        </a:prstGeom>
        <a:solidFill>
          <a:srgbClr val="FFFF99"/>
        </a:solidFill>
        <a:ln w="9525">
          <a:solidFill>
            <a:srgbClr val="000000"/>
          </a:solidFill>
          <a:miter lim="800000"/>
          <a:headEnd/>
          <a:tailEnd/>
        </a:ln>
      </xdr:spPr>
    </xdr:sp>
    <xdr:clientData/>
  </xdr:twoCellAnchor>
  <xdr:twoCellAnchor>
    <xdr:from>
      <xdr:col>2</xdr:col>
      <xdr:colOff>438150</xdr:colOff>
      <xdr:row>6</xdr:row>
      <xdr:rowOff>66675</xdr:rowOff>
    </xdr:from>
    <xdr:to>
      <xdr:col>3</xdr:col>
      <xdr:colOff>1485900</xdr:colOff>
      <xdr:row>7</xdr:row>
      <xdr:rowOff>57150</xdr:rowOff>
    </xdr:to>
    <xdr:sp macro="" textlink="">
      <xdr:nvSpPr>
        <xdr:cNvPr id="111641" name="Text Box 25"/>
        <xdr:cNvSpPr txBox="1">
          <a:spLocks noChangeArrowheads="1"/>
        </xdr:cNvSpPr>
      </xdr:nvSpPr>
      <xdr:spPr bwMode="auto">
        <a:xfrm>
          <a:off x="2867025" y="1238250"/>
          <a:ext cx="1590675" cy="2190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100" b="0" i="0" strike="noStrike">
              <a:solidFill>
                <a:srgbClr val="000000"/>
              </a:solidFill>
              <a:latin typeface="ＭＳ Ｐゴシック"/>
              <a:ea typeface="ＭＳ Ｐゴシック"/>
            </a:rPr>
            <a:t>To be filled by User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0</xdr:colOff>
      <xdr:row>3</xdr:row>
      <xdr:rowOff>19050</xdr:rowOff>
    </xdr:to>
    <xdr:grpSp>
      <xdr:nvGrpSpPr>
        <xdr:cNvPr id="108667" name="Group 1"/>
        <xdr:cNvGrpSpPr>
          <a:grpSpLocks/>
        </xdr:cNvGrpSpPr>
      </xdr:nvGrpSpPr>
      <xdr:grpSpPr bwMode="auto">
        <a:xfrm>
          <a:off x="0" y="0"/>
          <a:ext cx="23018750" cy="569383"/>
          <a:chOff x="0" y="0"/>
          <a:chExt cx="1681" cy="61"/>
        </a:xfrm>
      </xdr:grpSpPr>
      <xdr:sp macro="" textlink="">
        <xdr:nvSpPr>
          <xdr:cNvPr id="108546" name="Text Box 2"/>
          <xdr:cNvSpPr txBox="1">
            <a:spLocks noChangeArrowheads="1"/>
          </xdr:cNvSpPr>
        </xdr:nvSpPr>
        <xdr:spPr bwMode="auto">
          <a:xfrm>
            <a:off x="0" y="0"/>
            <a:ext cx="101"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Phase</a:t>
            </a:r>
          </a:p>
        </xdr:txBody>
      </xdr:sp>
      <xdr:sp macro="" textlink="">
        <xdr:nvSpPr>
          <xdr:cNvPr id="108547" name="Text Box 3"/>
          <xdr:cNvSpPr txBox="1">
            <a:spLocks noChangeArrowheads="1"/>
          </xdr:cNvSpPr>
        </xdr:nvSpPr>
        <xdr:spPr bwMode="auto">
          <a:xfrm>
            <a:off x="0" y="20"/>
            <a:ext cx="203"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Block Name</a:t>
            </a:r>
          </a:p>
        </xdr:txBody>
      </xdr:sp>
      <xdr:sp macro="" textlink="">
        <xdr:nvSpPr>
          <xdr:cNvPr id="108548" name="Text Box 4"/>
          <xdr:cNvSpPr txBox="1">
            <a:spLocks noChangeArrowheads="1"/>
          </xdr:cNvSpPr>
        </xdr:nvSpPr>
        <xdr:spPr bwMode="auto">
          <a:xfrm>
            <a:off x="0" y="40"/>
            <a:ext cx="203"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Document Name</a:t>
            </a:r>
          </a:p>
        </xdr:txBody>
      </xdr:sp>
      <xdr:sp macro="" textlink="">
        <xdr:nvSpPr>
          <xdr:cNvPr id="108549" name="Text Box 5"/>
          <xdr:cNvSpPr txBox="1">
            <a:spLocks noChangeArrowheads="1"/>
          </xdr:cNvSpPr>
        </xdr:nvSpPr>
        <xdr:spPr bwMode="auto">
          <a:xfrm>
            <a:off x="101" y="0"/>
            <a:ext cx="102" cy="2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DR</a:t>
            </a:r>
          </a:p>
        </xdr:txBody>
      </xdr:sp>
      <xdr:sp macro="" textlink="">
        <xdr:nvSpPr>
          <xdr:cNvPr id="108675" name="Text Box 6"/>
          <xdr:cNvSpPr txBox="1">
            <a:spLocks noChangeArrowheads="1"/>
          </xdr:cNvSpPr>
        </xdr:nvSpPr>
        <xdr:spPr bwMode="auto">
          <a:xfrm>
            <a:off x="203" y="21"/>
            <a:ext cx="385" cy="20"/>
          </a:xfrm>
          <a:prstGeom prst="rect">
            <a:avLst/>
          </a:prstGeom>
          <a:solidFill>
            <a:srgbClr val="FFFFFF"/>
          </a:solidFill>
          <a:ln w="9525">
            <a:solidFill>
              <a:srgbClr val="000000"/>
            </a:solidFill>
            <a:miter lim="800000"/>
            <a:headEnd/>
            <a:tailEnd/>
          </a:ln>
        </xdr:spPr>
      </xdr:sp>
      <xdr:sp macro="" textlink="">
        <xdr:nvSpPr>
          <xdr:cNvPr id="108551" name="Text Box 7"/>
          <xdr:cNvSpPr txBox="1">
            <a:spLocks noChangeArrowheads="1"/>
          </xdr:cNvSpPr>
        </xdr:nvSpPr>
        <xdr:spPr bwMode="auto">
          <a:xfrm>
            <a:off x="203" y="41"/>
            <a:ext cx="385" cy="2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Logical Storage Sizing</a:t>
            </a:r>
          </a:p>
        </xdr:txBody>
      </xdr:sp>
      <xdr:sp macro="" textlink="">
        <xdr:nvSpPr>
          <xdr:cNvPr id="108552" name="Text Box 8"/>
          <xdr:cNvSpPr txBox="1">
            <a:spLocks noChangeArrowheads="1"/>
          </xdr:cNvSpPr>
        </xdr:nvSpPr>
        <xdr:spPr bwMode="auto">
          <a:xfrm>
            <a:off x="203" y="0"/>
            <a:ext cx="165"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Project Name</a:t>
            </a:r>
          </a:p>
        </xdr:txBody>
      </xdr:sp>
      <xdr:sp macro="" textlink="">
        <xdr:nvSpPr>
          <xdr:cNvPr id="108678" name="Text Box 9"/>
          <xdr:cNvSpPr txBox="1">
            <a:spLocks noChangeArrowheads="1"/>
          </xdr:cNvSpPr>
        </xdr:nvSpPr>
        <xdr:spPr bwMode="auto">
          <a:xfrm>
            <a:off x="368" y="0"/>
            <a:ext cx="1093" cy="21"/>
          </a:xfrm>
          <a:prstGeom prst="rect">
            <a:avLst/>
          </a:prstGeom>
          <a:solidFill>
            <a:srgbClr val="FFFFFF"/>
          </a:solidFill>
          <a:ln w="9525">
            <a:solidFill>
              <a:srgbClr val="000000"/>
            </a:solidFill>
            <a:miter lim="800000"/>
            <a:headEnd/>
            <a:tailEnd/>
          </a:ln>
        </xdr:spPr>
      </xdr:sp>
      <xdr:sp macro="" textlink="">
        <xdr:nvSpPr>
          <xdr:cNvPr id="108554" name="Text Box 10"/>
          <xdr:cNvSpPr txBox="1">
            <a:spLocks noChangeArrowheads="1"/>
          </xdr:cNvSpPr>
        </xdr:nvSpPr>
        <xdr:spPr bwMode="auto">
          <a:xfrm>
            <a:off x="588" y="21"/>
            <a:ext cx="170"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Function Name</a:t>
            </a:r>
          </a:p>
        </xdr:txBody>
      </xdr:sp>
      <xdr:sp macro="" textlink="">
        <xdr:nvSpPr>
          <xdr:cNvPr id="108555" name="Text Box 11"/>
          <xdr:cNvSpPr txBox="1">
            <a:spLocks noChangeArrowheads="1"/>
          </xdr:cNvSpPr>
        </xdr:nvSpPr>
        <xdr:spPr bwMode="auto">
          <a:xfrm>
            <a:off x="588" y="41"/>
            <a:ext cx="170" cy="20"/>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Title</a:t>
            </a:r>
          </a:p>
        </xdr:txBody>
      </xdr:sp>
      <xdr:sp macro="" textlink="">
        <xdr:nvSpPr>
          <xdr:cNvPr id="108681" name="Text Box 12"/>
          <xdr:cNvSpPr txBox="1">
            <a:spLocks noChangeArrowheads="1"/>
          </xdr:cNvSpPr>
        </xdr:nvSpPr>
        <xdr:spPr bwMode="auto">
          <a:xfrm>
            <a:off x="758" y="21"/>
            <a:ext cx="452" cy="21"/>
          </a:xfrm>
          <a:prstGeom prst="rect">
            <a:avLst/>
          </a:prstGeom>
          <a:solidFill>
            <a:srgbClr val="FFFFFF"/>
          </a:solidFill>
          <a:ln w="9525">
            <a:solidFill>
              <a:srgbClr val="000000"/>
            </a:solidFill>
            <a:miter lim="800000"/>
            <a:headEnd/>
            <a:tailEnd/>
          </a:ln>
        </xdr:spPr>
      </xdr:sp>
      <xdr:sp macro="" textlink="">
        <xdr:nvSpPr>
          <xdr:cNvPr id="108557" name="Text Box 13"/>
          <xdr:cNvSpPr txBox="1">
            <a:spLocks noChangeArrowheads="1"/>
          </xdr:cNvSpPr>
        </xdr:nvSpPr>
        <xdr:spPr bwMode="auto">
          <a:xfrm>
            <a:off x="758" y="41"/>
            <a:ext cx="452" cy="2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Logical DB Storage Sizing</a:t>
            </a:r>
          </a:p>
        </xdr:txBody>
      </xdr:sp>
      <xdr:sp macro="" textlink="">
        <xdr:nvSpPr>
          <xdr:cNvPr id="108683" name="Text Box 14"/>
          <xdr:cNvSpPr txBox="1">
            <a:spLocks noChangeArrowheads="1"/>
          </xdr:cNvSpPr>
        </xdr:nvSpPr>
        <xdr:spPr bwMode="auto">
          <a:xfrm>
            <a:off x="1313" y="21"/>
            <a:ext cx="136" cy="20"/>
          </a:xfrm>
          <a:prstGeom prst="rect">
            <a:avLst/>
          </a:prstGeom>
          <a:solidFill>
            <a:srgbClr val="FFFFFF"/>
          </a:solidFill>
          <a:ln w="9525">
            <a:solidFill>
              <a:srgbClr val="000000"/>
            </a:solidFill>
            <a:miter lim="800000"/>
            <a:headEnd/>
            <a:tailEnd/>
          </a:ln>
        </xdr:spPr>
      </xdr:sp>
      <xdr:sp macro="" textlink="">
        <xdr:nvSpPr>
          <xdr:cNvPr id="108559" name="Text Box 15"/>
          <xdr:cNvSpPr txBox="1">
            <a:spLocks noChangeArrowheads="1"/>
          </xdr:cNvSpPr>
        </xdr:nvSpPr>
        <xdr:spPr bwMode="auto">
          <a:xfrm>
            <a:off x="1210" y="21"/>
            <a:ext cx="103"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Created</a:t>
            </a:r>
          </a:p>
        </xdr:txBody>
      </xdr:sp>
      <xdr:sp macro="" textlink="">
        <xdr:nvSpPr>
          <xdr:cNvPr id="108560" name="Text Box 16"/>
          <xdr:cNvSpPr txBox="1">
            <a:spLocks noChangeArrowheads="1"/>
          </xdr:cNvSpPr>
        </xdr:nvSpPr>
        <xdr:spPr bwMode="auto">
          <a:xfrm>
            <a:off x="1210" y="40"/>
            <a:ext cx="103"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Updated</a:t>
            </a:r>
          </a:p>
        </xdr:txBody>
      </xdr:sp>
      <xdr:sp macro="" textlink="">
        <xdr:nvSpPr>
          <xdr:cNvPr id="108686" name="Text Box 17"/>
          <xdr:cNvSpPr txBox="1">
            <a:spLocks noChangeArrowheads="1"/>
          </xdr:cNvSpPr>
        </xdr:nvSpPr>
        <xdr:spPr bwMode="auto">
          <a:xfrm>
            <a:off x="1313" y="41"/>
            <a:ext cx="136" cy="20"/>
          </a:xfrm>
          <a:prstGeom prst="rect">
            <a:avLst/>
          </a:prstGeom>
          <a:solidFill>
            <a:srgbClr val="FFFFFF"/>
          </a:solidFill>
          <a:ln w="9525">
            <a:solidFill>
              <a:srgbClr val="000000"/>
            </a:solidFill>
            <a:miter lim="800000"/>
            <a:headEnd/>
            <a:tailEnd/>
          </a:ln>
        </xdr:spPr>
      </xdr:sp>
      <xdr:sp macro="" textlink="">
        <xdr:nvSpPr>
          <xdr:cNvPr id="108562" name="Text Box 18"/>
          <xdr:cNvSpPr txBox="1">
            <a:spLocks noChangeArrowheads="1"/>
          </xdr:cNvSpPr>
        </xdr:nvSpPr>
        <xdr:spPr bwMode="auto">
          <a:xfrm>
            <a:off x="1459" y="0"/>
            <a:ext cx="92"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Page</a:t>
            </a:r>
          </a:p>
        </xdr:txBody>
      </xdr:sp>
      <xdr:sp macro="" textlink="">
        <xdr:nvSpPr>
          <xdr:cNvPr id="108563" name="Text Box 19"/>
          <xdr:cNvSpPr txBox="1">
            <a:spLocks noChangeArrowheads="1"/>
          </xdr:cNvSpPr>
        </xdr:nvSpPr>
        <xdr:spPr bwMode="auto">
          <a:xfrm>
            <a:off x="1449" y="21"/>
            <a:ext cx="103"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By</a:t>
            </a:r>
          </a:p>
        </xdr:txBody>
      </xdr:sp>
      <xdr:sp macro="" textlink="">
        <xdr:nvSpPr>
          <xdr:cNvPr id="108564" name="Text Box 20"/>
          <xdr:cNvSpPr txBox="1">
            <a:spLocks noChangeArrowheads="1"/>
          </xdr:cNvSpPr>
        </xdr:nvSpPr>
        <xdr:spPr bwMode="auto">
          <a:xfrm>
            <a:off x="1449" y="41"/>
            <a:ext cx="103" cy="20"/>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By</a:t>
            </a:r>
          </a:p>
        </xdr:txBody>
      </xdr:sp>
      <xdr:sp macro="" textlink="">
        <xdr:nvSpPr>
          <xdr:cNvPr id="108690" name="Text Box 21"/>
          <xdr:cNvSpPr txBox="1">
            <a:spLocks noChangeArrowheads="1"/>
          </xdr:cNvSpPr>
        </xdr:nvSpPr>
        <xdr:spPr bwMode="auto">
          <a:xfrm>
            <a:off x="1552" y="0"/>
            <a:ext cx="129" cy="21"/>
          </a:xfrm>
          <a:prstGeom prst="rect">
            <a:avLst/>
          </a:prstGeom>
          <a:noFill/>
          <a:ln w="9525">
            <a:solidFill>
              <a:srgbClr val="000000"/>
            </a:solidFill>
            <a:miter lim="800000"/>
            <a:headEnd/>
            <a:tailEnd/>
          </a:ln>
        </xdr:spPr>
      </xdr:sp>
      <xdr:sp macro="" textlink="">
        <xdr:nvSpPr>
          <xdr:cNvPr id="108691" name="Text Box 22"/>
          <xdr:cNvSpPr txBox="1">
            <a:spLocks noChangeArrowheads="1"/>
          </xdr:cNvSpPr>
        </xdr:nvSpPr>
        <xdr:spPr bwMode="auto">
          <a:xfrm>
            <a:off x="1552" y="20"/>
            <a:ext cx="129" cy="22"/>
          </a:xfrm>
          <a:prstGeom prst="rect">
            <a:avLst/>
          </a:prstGeom>
          <a:solidFill>
            <a:srgbClr val="FFFFFF"/>
          </a:solidFill>
          <a:ln w="9525">
            <a:solidFill>
              <a:srgbClr val="000000"/>
            </a:solidFill>
            <a:miter lim="800000"/>
            <a:headEnd/>
            <a:tailEnd/>
          </a:ln>
        </xdr:spPr>
      </xdr:sp>
      <xdr:sp macro="" textlink="">
        <xdr:nvSpPr>
          <xdr:cNvPr id="108692" name="Text Box 23"/>
          <xdr:cNvSpPr txBox="1">
            <a:spLocks noChangeArrowheads="1"/>
          </xdr:cNvSpPr>
        </xdr:nvSpPr>
        <xdr:spPr bwMode="auto">
          <a:xfrm>
            <a:off x="1552" y="40"/>
            <a:ext cx="129" cy="21"/>
          </a:xfrm>
          <a:prstGeom prst="rect">
            <a:avLst/>
          </a:prstGeom>
          <a:solidFill>
            <a:srgbClr val="FFFFFF"/>
          </a:solidFill>
          <a:ln w="9525">
            <a:solidFill>
              <a:srgbClr val="000000"/>
            </a:solidFill>
            <a:miter lim="800000"/>
            <a:headEnd/>
            <a:tailEnd/>
          </a:ln>
        </xdr:spPr>
      </xdr:sp>
    </xdr:grpSp>
    <xdr:clientData/>
  </xdr:twoCellAnchor>
  <xdr:twoCellAnchor>
    <xdr:from>
      <xdr:col>2</xdr:col>
      <xdr:colOff>28575</xdr:colOff>
      <xdr:row>6</xdr:row>
      <xdr:rowOff>85725</xdr:rowOff>
    </xdr:from>
    <xdr:to>
      <xdr:col>2</xdr:col>
      <xdr:colOff>390525</xdr:colOff>
      <xdr:row>7</xdr:row>
      <xdr:rowOff>9525</xdr:rowOff>
    </xdr:to>
    <xdr:sp macro="" textlink="">
      <xdr:nvSpPr>
        <xdr:cNvPr id="108668" name="Rectangle 24"/>
        <xdr:cNvSpPr>
          <a:spLocks noChangeArrowheads="1"/>
        </xdr:cNvSpPr>
      </xdr:nvSpPr>
      <xdr:spPr bwMode="auto">
        <a:xfrm>
          <a:off x="2466975" y="1257300"/>
          <a:ext cx="361950" cy="152400"/>
        </a:xfrm>
        <a:prstGeom prst="rect">
          <a:avLst/>
        </a:prstGeom>
        <a:solidFill>
          <a:srgbClr val="FFFF99"/>
        </a:solidFill>
        <a:ln w="9525">
          <a:solidFill>
            <a:srgbClr val="000000"/>
          </a:solidFill>
          <a:miter lim="800000"/>
          <a:headEnd/>
          <a:tailEnd/>
        </a:ln>
      </xdr:spPr>
    </xdr:sp>
    <xdr:clientData/>
  </xdr:twoCellAnchor>
  <xdr:twoCellAnchor>
    <xdr:from>
      <xdr:col>2</xdr:col>
      <xdr:colOff>438150</xdr:colOff>
      <xdr:row>6</xdr:row>
      <xdr:rowOff>66675</xdr:rowOff>
    </xdr:from>
    <xdr:to>
      <xdr:col>4</xdr:col>
      <xdr:colOff>0</xdr:colOff>
      <xdr:row>7</xdr:row>
      <xdr:rowOff>38100</xdr:rowOff>
    </xdr:to>
    <xdr:sp macro="" textlink="">
      <xdr:nvSpPr>
        <xdr:cNvPr id="108569" name="Text Box 25"/>
        <xdr:cNvSpPr txBox="1">
          <a:spLocks noChangeArrowheads="1"/>
        </xdr:cNvSpPr>
      </xdr:nvSpPr>
      <xdr:spPr bwMode="auto">
        <a:xfrm>
          <a:off x="2876550" y="1238250"/>
          <a:ext cx="2152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100" b="0" i="0" strike="noStrike">
              <a:solidFill>
                <a:srgbClr val="000000"/>
              </a:solidFill>
              <a:latin typeface="ＭＳ Ｐゴシック"/>
              <a:ea typeface="ＭＳ Ｐゴシック"/>
            </a:rPr>
            <a:t>To be filled by User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0</xdr:rowOff>
    </xdr:from>
    <xdr:to>
      <xdr:col>13</xdr:col>
      <xdr:colOff>1933575</xdr:colOff>
      <xdr:row>3</xdr:row>
      <xdr:rowOff>95250</xdr:rowOff>
    </xdr:to>
    <xdr:grpSp>
      <xdr:nvGrpSpPr>
        <xdr:cNvPr id="112641" name="Group 1"/>
        <xdr:cNvGrpSpPr>
          <a:grpSpLocks/>
        </xdr:cNvGrpSpPr>
      </xdr:nvGrpSpPr>
      <xdr:grpSpPr bwMode="auto">
        <a:xfrm>
          <a:off x="9525" y="0"/>
          <a:ext cx="15830550" cy="571500"/>
          <a:chOff x="0" y="0"/>
          <a:chExt cx="1681" cy="61"/>
        </a:xfrm>
      </xdr:grpSpPr>
      <xdr:sp macro="" textlink="">
        <xdr:nvSpPr>
          <xdr:cNvPr id="112642" name="Text Box 2"/>
          <xdr:cNvSpPr txBox="1">
            <a:spLocks noChangeArrowheads="1"/>
          </xdr:cNvSpPr>
        </xdr:nvSpPr>
        <xdr:spPr bwMode="auto">
          <a:xfrm>
            <a:off x="0" y="0"/>
            <a:ext cx="101"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Phase</a:t>
            </a:r>
          </a:p>
        </xdr:txBody>
      </xdr:sp>
      <xdr:sp macro="" textlink="">
        <xdr:nvSpPr>
          <xdr:cNvPr id="112643" name="Text Box 3"/>
          <xdr:cNvSpPr txBox="1">
            <a:spLocks noChangeArrowheads="1"/>
          </xdr:cNvSpPr>
        </xdr:nvSpPr>
        <xdr:spPr bwMode="auto">
          <a:xfrm>
            <a:off x="0" y="20"/>
            <a:ext cx="203"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Block Name</a:t>
            </a:r>
          </a:p>
        </xdr:txBody>
      </xdr:sp>
      <xdr:sp macro="" textlink="">
        <xdr:nvSpPr>
          <xdr:cNvPr id="112644" name="Text Box 4"/>
          <xdr:cNvSpPr txBox="1">
            <a:spLocks noChangeArrowheads="1"/>
          </xdr:cNvSpPr>
        </xdr:nvSpPr>
        <xdr:spPr bwMode="auto">
          <a:xfrm>
            <a:off x="0" y="40"/>
            <a:ext cx="203"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Document Name</a:t>
            </a:r>
          </a:p>
        </xdr:txBody>
      </xdr:sp>
      <xdr:sp macro="" textlink="">
        <xdr:nvSpPr>
          <xdr:cNvPr id="112645" name="Text Box 5"/>
          <xdr:cNvSpPr txBox="1">
            <a:spLocks noChangeArrowheads="1"/>
          </xdr:cNvSpPr>
        </xdr:nvSpPr>
        <xdr:spPr bwMode="auto">
          <a:xfrm>
            <a:off x="101" y="0"/>
            <a:ext cx="102" cy="2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DR</a:t>
            </a:r>
          </a:p>
        </xdr:txBody>
      </xdr:sp>
      <xdr:sp macro="" textlink="">
        <xdr:nvSpPr>
          <xdr:cNvPr id="112646" name="Text Box 6"/>
          <xdr:cNvSpPr txBox="1">
            <a:spLocks noChangeArrowheads="1"/>
          </xdr:cNvSpPr>
        </xdr:nvSpPr>
        <xdr:spPr bwMode="auto">
          <a:xfrm>
            <a:off x="203" y="21"/>
            <a:ext cx="385" cy="20"/>
          </a:xfrm>
          <a:prstGeom prst="rect">
            <a:avLst/>
          </a:prstGeom>
          <a:solidFill>
            <a:srgbClr val="FFFFFF"/>
          </a:solidFill>
          <a:ln w="9525">
            <a:solidFill>
              <a:srgbClr val="000000"/>
            </a:solidFill>
            <a:miter lim="800000"/>
            <a:headEnd/>
            <a:tailEnd/>
          </a:ln>
        </xdr:spPr>
      </xdr:sp>
      <xdr:sp macro="" textlink="">
        <xdr:nvSpPr>
          <xdr:cNvPr id="112647" name="Text Box 7"/>
          <xdr:cNvSpPr txBox="1">
            <a:spLocks noChangeArrowheads="1"/>
          </xdr:cNvSpPr>
        </xdr:nvSpPr>
        <xdr:spPr bwMode="auto">
          <a:xfrm>
            <a:off x="203" y="41"/>
            <a:ext cx="385" cy="2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Logical Storage Sizing</a:t>
            </a:r>
          </a:p>
        </xdr:txBody>
      </xdr:sp>
      <xdr:sp macro="" textlink="">
        <xdr:nvSpPr>
          <xdr:cNvPr id="112648" name="Text Box 8"/>
          <xdr:cNvSpPr txBox="1">
            <a:spLocks noChangeArrowheads="1"/>
          </xdr:cNvSpPr>
        </xdr:nvSpPr>
        <xdr:spPr bwMode="auto">
          <a:xfrm>
            <a:off x="203" y="0"/>
            <a:ext cx="165"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Project Name</a:t>
            </a:r>
          </a:p>
        </xdr:txBody>
      </xdr:sp>
      <xdr:sp macro="" textlink="">
        <xdr:nvSpPr>
          <xdr:cNvPr id="112649" name="Text Box 9"/>
          <xdr:cNvSpPr txBox="1">
            <a:spLocks noChangeArrowheads="1"/>
          </xdr:cNvSpPr>
        </xdr:nvSpPr>
        <xdr:spPr bwMode="auto">
          <a:xfrm>
            <a:off x="368" y="0"/>
            <a:ext cx="1093" cy="21"/>
          </a:xfrm>
          <a:prstGeom prst="rect">
            <a:avLst/>
          </a:prstGeom>
          <a:solidFill>
            <a:srgbClr val="FFFFFF"/>
          </a:solidFill>
          <a:ln w="9525">
            <a:solidFill>
              <a:srgbClr val="000000"/>
            </a:solidFill>
            <a:miter lim="800000"/>
            <a:headEnd/>
            <a:tailEnd/>
          </a:ln>
        </xdr:spPr>
      </xdr:sp>
      <xdr:sp macro="" textlink="">
        <xdr:nvSpPr>
          <xdr:cNvPr id="112650" name="Text Box 10"/>
          <xdr:cNvSpPr txBox="1">
            <a:spLocks noChangeArrowheads="1"/>
          </xdr:cNvSpPr>
        </xdr:nvSpPr>
        <xdr:spPr bwMode="auto">
          <a:xfrm>
            <a:off x="588" y="21"/>
            <a:ext cx="170"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Function Name</a:t>
            </a:r>
          </a:p>
        </xdr:txBody>
      </xdr:sp>
      <xdr:sp macro="" textlink="">
        <xdr:nvSpPr>
          <xdr:cNvPr id="112651" name="Text Box 11"/>
          <xdr:cNvSpPr txBox="1">
            <a:spLocks noChangeArrowheads="1"/>
          </xdr:cNvSpPr>
        </xdr:nvSpPr>
        <xdr:spPr bwMode="auto">
          <a:xfrm>
            <a:off x="588" y="41"/>
            <a:ext cx="170" cy="20"/>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Title</a:t>
            </a:r>
          </a:p>
        </xdr:txBody>
      </xdr:sp>
      <xdr:sp macro="" textlink="">
        <xdr:nvSpPr>
          <xdr:cNvPr id="112652" name="Text Box 12"/>
          <xdr:cNvSpPr txBox="1">
            <a:spLocks noChangeArrowheads="1"/>
          </xdr:cNvSpPr>
        </xdr:nvSpPr>
        <xdr:spPr bwMode="auto">
          <a:xfrm>
            <a:off x="758" y="21"/>
            <a:ext cx="452" cy="21"/>
          </a:xfrm>
          <a:prstGeom prst="rect">
            <a:avLst/>
          </a:prstGeom>
          <a:solidFill>
            <a:srgbClr val="FFFFFF"/>
          </a:solidFill>
          <a:ln w="9525">
            <a:solidFill>
              <a:srgbClr val="000000"/>
            </a:solidFill>
            <a:miter lim="800000"/>
            <a:headEnd/>
            <a:tailEnd/>
          </a:ln>
        </xdr:spPr>
      </xdr:sp>
      <xdr:sp macro="" textlink="">
        <xdr:nvSpPr>
          <xdr:cNvPr id="112653" name="Text Box 13"/>
          <xdr:cNvSpPr txBox="1">
            <a:spLocks noChangeArrowheads="1"/>
          </xdr:cNvSpPr>
        </xdr:nvSpPr>
        <xdr:spPr bwMode="auto">
          <a:xfrm>
            <a:off x="758" y="41"/>
            <a:ext cx="452" cy="2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Logical File Storage Sizing</a:t>
            </a:r>
          </a:p>
        </xdr:txBody>
      </xdr:sp>
      <xdr:sp macro="" textlink="">
        <xdr:nvSpPr>
          <xdr:cNvPr id="112654" name="Text Box 14"/>
          <xdr:cNvSpPr txBox="1">
            <a:spLocks noChangeArrowheads="1"/>
          </xdr:cNvSpPr>
        </xdr:nvSpPr>
        <xdr:spPr bwMode="auto">
          <a:xfrm>
            <a:off x="1313" y="21"/>
            <a:ext cx="136" cy="20"/>
          </a:xfrm>
          <a:prstGeom prst="rect">
            <a:avLst/>
          </a:prstGeom>
          <a:solidFill>
            <a:srgbClr val="FFFFFF"/>
          </a:solidFill>
          <a:ln w="9525">
            <a:solidFill>
              <a:srgbClr val="000000"/>
            </a:solidFill>
            <a:miter lim="800000"/>
            <a:headEnd/>
            <a:tailEnd/>
          </a:ln>
        </xdr:spPr>
      </xdr:sp>
      <xdr:sp macro="" textlink="">
        <xdr:nvSpPr>
          <xdr:cNvPr id="112655" name="Text Box 15"/>
          <xdr:cNvSpPr txBox="1">
            <a:spLocks noChangeArrowheads="1"/>
          </xdr:cNvSpPr>
        </xdr:nvSpPr>
        <xdr:spPr bwMode="auto">
          <a:xfrm>
            <a:off x="1210" y="21"/>
            <a:ext cx="103"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Created</a:t>
            </a:r>
          </a:p>
        </xdr:txBody>
      </xdr:sp>
      <xdr:sp macro="" textlink="">
        <xdr:nvSpPr>
          <xdr:cNvPr id="112656" name="Text Box 16"/>
          <xdr:cNvSpPr txBox="1">
            <a:spLocks noChangeArrowheads="1"/>
          </xdr:cNvSpPr>
        </xdr:nvSpPr>
        <xdr:spPr bwMode="auto">
          <a:xfrm>
            <a:off x="1210" y="40"/>
            <a:ext cx="103"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Updated</a:t>
            </a:r>
          </a:p>
        </xdr:txBody>
      </xdr:sp>
      <xdr:sp macro="" textlink="">
        <xdr:nvSpPr>
          <xdr:cNvPr id="112657" name="Text Box 17"/>
          <xdr:cNvSpPr txBox="1">
            <a:spLocks noChangeArrowheads="1"/>
          </xdr:cNvSpPr>
        </xdr:nvSpPr>
        <xdr:spPr bwMode="auto">
          <a:xfrm>
            <a:off x="1313" y="41"/>
            <a:ext cx="136" cy="20"/>
          </a:xfrm>
          <a:prstGeom prst="rect">
            <a:avLst/>
          </a:prstGeom>
          <a:solidFill>
            <a:srgbClr val="FFFFFF"/>
          </a:solidFill>
          <a:ln w="9525">
            <a:solidFill>
              <a:srgbClr val="000000"/>
            </a:solidFill>
            <a:miter lim="800000"/>
            <a:headEnd/>
            <a:tailEnd/>
          </a:ln>
        </xdr:spPr>
      </xdr:sp>
      <xdr:sp macro="" textlink="">
        <xdr:nvSpPr>
          <xdr:cNvPr id="112658" name="Text Box 18"/>
          <xdr:cNvSpPr txBox="1">
            <a:spLocks noChangeArrowheads="1"/>
          </xdr:cNvSpPr>
        </xdr:nvSpPr>
        <xdr:spPr bwMode="auto">
          <a:xfrm>
            <a:off x="1459" y="0"/>
            <a:ext cx="93" cy="22"/>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Page</a:t>
            </a:r>
          </a:p>
        </xdr:txBody>
      </xdr:sp>
      <xdr:sp macro="" textlink="">
        <xdr:nvSpPr>
          <xdr:cNvPr id="112659" name="Text Box 19"/>
          <xdr:cNvSpPr txBox="1">
            <a:spLocks noChangeArrowheads="1"/>
          </xdr:cNvSpPr>
        </xdr:nvSpPr>
        <xdr:spPr bwMode="auto">
          <a:xfrm>
            <a:off x="1449" y="21"/>
            <a:ext cx="103" cy="21"/>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By</a:t>
            </a:r>
          </a:p>
        </xdr:txBody>
      </xdr:sp>
      <xdr:sp macro="" textlink="">
        <xdr:nvSpPr>
          <xdr:cNvPr id="112660" name="Text Box 20"/>
          <xdr:cNvSpPr txBox="1">
            <a:spLocks noChangeArrowheads="1"/>
          </xdr:cNvSpPr>
        </xdr:nvSpPr>
        <xdr:spPr bwMode="auto">
          <a:xfrm>
            <a:off x="1449" y="41"/>
            <a:ext cx="103" cy="20"/>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Arial"/>
                <a:cs typeface="Arial"/>
              </a:rPr>
              <a:t>By</a:t>
            </a:r>
          </a:p>
        </xdr:txBody>
      </xdr:sp>
      <xdr:sp macro="" textlink="">
        <xdr:nvSpPr>
          <xdr:cNvPr id="112661" name="Text Box 21"/>
          <xdr:cNvSpPr txBox="1">
            <a:spLocks noChangeArrowheads="1"/>
          </xdr:cNvSpPr>
        </xdr:nvSpPr>
        <xdr:spPr bwMode="auto">
          <a:xfrm>
            <a:off x="1552" y="0"/>
            <a:ext cx="129" cy="21"/>
          </a:xfrm>
          <a:prstGeom prst="rect">
            <a:avLst/>
          </a:prstGeom>
          <a:noFill/>
          <a:ln w="9525">
            <a:solidFill>
              <a:srgbClr val="000000"/>
            </a:solidFill>
            <a:miter lim="800000"/>
            <a:headEnd/>
            <a:tailEnd/>
          </a:ln>
        </xdr:spPr>
      </xdr:sp>
      <xdr:sp macro="" textlink="">
        <xdr:nvSpPr>
          <xdr:cNvPr id="112662" name="Text Box 22"/>
          <xdr:cNvSpPr txBox="1">
            <a:spLocks noChangeArrowheads="1"/>
          </xdr:cNvSpPr>
        </xdr:nvSpPr>
        <xdr:spPr bwMode="auto">
          <a:xfrm>
            <a:off x="1552" y="20"/>
            <a:ext cx="129" cy="22"/>
          </a:xfrm>
          <a:prstGeom prst="rect">
            <a:avLst/>
          </a:prstGeom>
          <a:solidFill>
            <a:srgbClr val="FFFFFF"/>
          </a:solidFill>
          <a:ln w="9525">
            <a:solidFill>
              <a:srgbClr val="000000"/>
            </a:solidFill>
            <a:miter lim="800000"/>
            <a:headEnd/>
            <a:tailEnd/>
          </a:ln>
        </xdr:spPr>
      </xdr:sp>
      <xdr:sp macro="" textlink="">
        <xdr:nvSpPr>
          <xdr:cNvPr id="112663" name="Text Box 23"/>
          <xdr:cNvSpPr txBox="1">
            <a:spLocks noChangeArrowheads="1"/>
          </xdr:cNvSpPr>
        </xdr:nvSpPr>
        <xdr:spPr bwMode="auto">
          <a:xfrm>
            <a:off x="1552" y="40"/>
            <a:ext cx="129" cy="21"/>
          </a:xfrm>
          <a:prstGeom prst="rect">
            <a:avLst/>
          </a:prstGeom>
          <a:solidFill>
            <a:srgbClr val="FFFFFF"/>
          </a:solidFill>
          <a:ln w="9525">
            <a:solidFill>
              <a:srgbClr val="000000"/>
            </a:solidFill>
            <a:miter lim="800000"/>
            <a:headEnd/>
            <a:tailEnd/>
          </a:ln>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X48"/>
  <sheetViews>
    <sheetView showGridLines="0" view="pageBreakPreview" zoomScaleNormal="100" zoomScaleSheetLayoutView="100" workbookViewId="0">
      <selection activeCell="AQ8" sqref="AQ8:CW8"/>
    </sheetView>
  </sheetViews>
  <sheetFormatPr defaultRowHeight="12" customHeight="1"/>
  <cols>
    <col min="1" max="7" width="1.5" style="73" customWidth="1"/>
    <col min="8" max="8" width="1.75" style="73" customWidth="1"/>
    <col min="9" max="51" width="1.5" style="73" customWidth="1"/>
    <col min="52" max="52" width="1.375" style="73" customWidth="1"/>
    <col min="53" max="102" width="1.5" style="73" customWidth="1"/>
    <col min="103" max="16384" width="9" style="73"/>
  </cols>
  <sheetData>
    <row r="1" spans="1:102" ht="12" customHeight="1">
      <c r="A1" s="66" t="s">
        <v>35</v>
      </c>
      <c r="B1" s="67"/>
      <c r="C1" s="68"/>
      <c r="D1" s="288" t="s">
        <v>123</v>
      </c>
      <c r="E1" s="289"/>
      <c r="F1" s="289"/>
      <c r="G1" s="289"/>
      <c r="H1" s="289"/>
      <c r="I1" s="289"/>
      <c r="J1" s="289"/>
      <c r="K1" s="289"/>
      <c r="L1" s="290"/>
      <c r="M1" s="69" t="s">
        <v>36</v>
      </c>
      <c r="N1" s="70"/>
      <c r="O1" s="70"/>
      <c r="P1" s="70"/>
      <c r="Q1" s="70"/>
      <c r="R1" s="70"/>
      <c r="S1" s="70"/>
      <c r="T1" s="71"/>
      <c r="U1" s="294" t="s">
        <v>37</v>
      </c>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5"/>
      <c r="AV1" s="295"/>
      <c r="AW1" s="295"/>
      <c r="AX1" s="295"/>
      <c r="AY1" s="295"/>
      <c r="AZ1" s="295"/>
      <c r="BA1" s="295"/>
      <c r="BB1" s="295"/>
      <c r="BC1" s="295"/>
      <c r="BD1" s="295"/>
      <c r="BE1" s="295"/>
      <c r="BF1" s="295"/>
      <c r="BG1" s="295"/>
      <c r="BH1" s="295"/>
      <c r="BI1" s="295"/>
      <c r="BJ1" s="295"/>
      <c r="BK1" s="295"/>
      <c r="BL1" s="295"/>
      <c r="BM1" s="295"/>
      <c r="BN1" s="295"/>
      <c r="BO1" s="295"/>
      <c r="BP1" s="295"/>
      <c r="BQ1" s="295"/>
      <c r="BR1" s="295"/>
      <c r="BS1" s="295"/>
      <c r="BT1" s="295"/>
      <c r="BU1" s="295"/>
      <c r="BV1" s="295"/>
      <c r="BW1" s="295"/>
      <c r="BX1" s="295"/>
      <c r="BY1" s="295"/>
      <c r="BZ1" s="295"/>
      <c r="CA1" s="295"/>
      <c r="CB1" s="295"/>
      <c r="CC1" s="295"/>
      <c r="CD1" s="295"/>
      <c r="CE1" s="295"/>
      <c r="CF1" s="295"/>
      <c r="CG1" s="295"/>
      <c r="CH1" s="295"/>
      <c r="CI1" s="295"/>
      <c r="CJ1" s="295"/>
      <c r="CK1" s="295"/>
      <c r="CL1" s="295"/>
      <c r="CM1" s="296"/>
      <c r="CN1" s="70"/>
      <c r="CO1" s="72" t="s">
        <v>38</v>
      </c>
      <c r="CP1" s="71"/>
      <c r="CQ1" s="285"/>
      <c r="CR1" s="286"/>
      <c r="CS1" s="286"/>
      <c r="CT1" s="286"/>
      <c r="CU1" s="286"/>
      <c r="CV1" s="286"/>
      <c r="CW1" s="286"/>
      <c r="CX1" s="287"/>
    </row>
    <row r="2" spans="1:102" ht="12" customHeight="1">
      <c r="A2" s="66" t="s">
        <v>39</v>
      </c>
      <c r="B2" s="67"/>
      <c r="C2" s="67"/>
      <c r="D2" s="67"/>
      <c r="E2" s="67"/>
      <c r="F2" s="67"/>
      <c r="G2" s="67"/>
      <c r="H2" s="67"/>
      <c r="I2" s="67"/>
      <c r="J2" s="67"/>
      <c r="K2" s="67"/>
      <c r="L2" s="71"/>
      <c r="M2" s="288"/>
      <c r="N2" s="291"/>
      <c r="O2" s="291"/>
      <c r="P2" s="291"/>
      <c r="Q2" s="291"/>
      <c r="R2" s="291"/>
      <c r="S2" s="291"/>
      <c r="T2" s="291"/>
      <c r="U2" s="291"/>
      <c r="V2" s="291"/>
      <c r="W2" s="291"/>
      <c r="X2" s="291"/>
      <c r="Y2" s="291"/>
      <c r="Z2" s="291"/>
      <c r="AA2" s="291"/>
      <c r="AB2" s="291"/>
      <c r="AC2" s="291"/>
      <c r="AD2" s="291"/>
      <c r="AE2" s="291"/>
      <c r="AF2" s="291"/>
      <c r="AG2" s="291"/>
      <c r="AH2" s="291"/>
      <c r="AI2" s="291"/>
      <c r="AJ2" s="291"/>
      <c r="AK2" s="291"/>
      <c r="AL2" s="291"/>
      <c r="AM2" s="291"/>
      <c r="AN2" s="291"/>
      <c r="AO2" s="291"/>
      <c r="AP2" s="291"/>
      <c r="AQ2" s="291"/>
      <c r="AR2" s="291"/>
      <c r="AS2" s="291"/>
      <c r="AT2" s="292"/>
      <c r="AU2" s="69" t="s">
        <v>40</v>
      </c>
      <c r="AV2" s="70"/>
      <c r="AW2" s="70"/>
      <c r="AX2" s="70"/>
      <c r="AY2" s="70"/>
      <c r="AZ2" s="71"/>
      <c r="BA2" s="74"/>
      <c r="BB2" s="75"/>
      <c r="BC2" s="288"/>
      <c r="BD2" s="291"/>
      <c r="BE2" s="291"/>
      <c r="BF2" s="291"/>
      <c r="BG2" s="291"/>
      <c r="BH2" s="291"/>
      <c r="BI2" s="291"/>
      <c r="BJ2" s="291"/>
      <c r="BK2" s="291"/>
      <c r="BL2" s="291"/>
      <c r="BM2" s="291"/>
      <c r="BN2" s="291"/>
      <c r="BO2" s="291"/>
      <c r="BP2" s="291"/>
      <c r="BQ2" s="291"/>
      <c r="BR2" s="291"/>
      <c r="BS2" s="291"/>
      <c r="BT2" s="291"/>
      <c r="BU2" s="291"/>
      <c r="BV2" s="291"/>
      <c r="BW2" s="291"/>
      <c r="BX2" s="292"/>
      <c r="BY2" s="74"/>
      <c r="BZ2" s="72"/>
      <c r="CA2" s="72" t="s">
        <v>41</v>
      </c>
      <c r="CB2" s="72"/>
      <c r="CC2" s="75"/>
      <c r="CD2" s="304">
        <v>43419</v>
      </c>
      <c r="CE2" s="291"/>
      <c r="CF2" s="291"/>
      <c r="CG2" s="291"/>
      <c r="CH2" s="291"/>
      <c r="CI2" s="291"/>
      <c r="CJ2" s="291"/>
      <c r="CK2" s="292"/>
      <c r="CL2" s="74"/>
      <c r="CM2" s="72"/>
      <c r="CN2" s="72" t="s">
        <v>42</v>
      </c>
      <c r="CO2" s="72"/>
      <c r="CP2" s="75"/>
      <c r="CQ2" s="293" t="s">
        <v>179</v>
      </c>
      <c r="CR2" s="291"/>
      <c r="CS2" s="291"/>
      <c r="CT2" s="291"/>
      <c r="CU2" s="291"/>
      <c r="CV2" s="291"/>
      <c r="CW2" s="291"/>
      <c r="CX2" s="292"/>
    </row>
    <row r="3" spans="1:102" ht="12" customHeight="1">
      <c r="A3" s="66" t="s">
        <v>43</v>
      </c>
      <c r="B3" s="67"/>
      <c r="C3" s="67"/>
      <c r="D3" s="67"/>
      <c r="E3" s="67"/>
      <c r="F3" s="67"/>
      <c r="G3" s="67"/>
      <c r="H3" s="67"/>
      <c r="I3" s="67"/>
      <c r="J3" s="67"/>
      <c r="K3" s="67"/>
      <c r="L3" s="71"/>
      <c r="M3" s="298" t="s">
        <v>46</v>
      </c>
      <c r="N3" s="299"/>
      <c r="O3" s="299"/>
      <c r="P3" s="299"/>
      <c r="Q3" s="299"/>
      <c r="R3" s="299"/>
      <c r="S3" s="299"/>
      <c r="T3" s="299"/>
      <c r="U3" s="299"/>
      <c r="V3" s="299"/>
      <c r="W3" s="299"/>
      <c r="X3" s="299"/>
      <c r="Y3" s="299"/>
      <c r="Z3" s="299"/>
      <c r="AA3" s="299"/>
      <c r="AB3" s="299"/>
      <c r="AC3" s="299"/>
      <c r="AD3" s="299"/>
      <c r="AE3" s="299"/>
      <c r="AF3" s="299"/>
      <c r="AG3" s="299"/>
      <c r="AH3" s="299"/>
      <c r="AI3" s="299"/>
      <c r="AJ3" s="299"/>
      <c r="AK3" s="299"/>
      <c r="AL3" s="299"/>
      <c r="AM3" s="299"/>
      <c r="AN3" s="299"/>
      <c r="AO3" s="299"/>
      <c r="AP3" s="299"/>
      <c r="AQ3" s="299"/>
      <c r="AR3" s="299"/>
      <c r="AS3" s="299"/>
      <c r="AT3" s="300"/>
      <c r="AU3" s="69"/>
      <c r="AV3" s="70"/>
      <c r="AW3" s="70" t="s">
        <v>44</v>
      </c>
      <c r="AX3" s="70"/>
      <c r="AY3" s="70"/>
      <c r="AZ3" s="70"/>
      <c r="BA3" s="72"/>
      <c r="BB3" s="75"/>
      <c r="BC3" s="301"/>
      <c r="BD3" s="302"/>
      <c r="BE3" s="302"/>
      <c r="BF3" s="302"/>
      <c r="BG3" s="302"/>
      <c r="BH3" s="302"/>
      <c r="BI3" s="302"/>
      <c r="BJ3" s="302"/>
      <c r="BK3" s="302"/>
      <c r="BL3" s="302"/>
      <c r="BM3" s="302"/>
      <c r="BN3" s="302"/>
      <c r="BO3" s="302"/>
      <c r="BP3" s="302"/>
      <c r="BQ3" s="302"/>
      <c r="BR3" s="302"/>
      <c r="BS3" s="302"/>
      <c r="BT3" s="302"/>
      <c r="BU3" s="302"/>
      <c r="BV3" s="302"/>
      <c r="BW3" s="302"/>
      <c r="BX3" s="303"/>
      <c r="BY3" s="74"/>
      <c r="BZ3" s="72"/>
      <c r="CA3" s="72" t="s">
        <v>45</v>
      </c>
      <c r="CB3" s="72"/>
      <c r="CC3" s="75"/>
      <c r="CD3" s="304"/>
      <c r="CE3" s="305"/>
      <c r="CF3" s="305"/>
      <c r="CG3" s="305"/>
      <c r="CH3" s="305"/>
      <c r="CI3" s="305"/>
      <c r="CJ3" s="305"/>
      <c r="CK3" s="306"/>
      <c r="CL3" s="74"/>
      <c r="CM3" s="72"/>
      <c r="CN3" s="72" t="s">
        <v>42</v>
      </c>
      <c r="CO3" s="72"/>
      <c r="CP3" s="75"/>
      <c r="CQ3" s="293"/>
      <c r="CR3" s="291"/>
      <c r="CS3" s="291"/>
      <c r="CT3" s="291"/>
      <c r="CU3" s="291"/>
      <c r="CV3" s="291"/>
      <c r="CW3" s="291"/>
      <c r="CX3" s="292"/>
    </row>
    <row r="5" spans="1:102" ht="12" customHeight="1">
      <c r="B5" s="76" t="s">
        <v>46</v>
      </c>
      <c r="S5" s="73" t="s">
        <v>47</v>
      </c>
    </row>
    <row r="7" spans="1:102" ht="13.5" thickBot="1">
      <c r="B7" s="279" t="s">
        <v>48</v>
      </c>
      <c r="C7" s="279"/>
      <c r="D7" s="279"/>
      <c r="E7" s="279"/>
      <c r="F7" s="279"/>
      <c r="G7" s="279"/>
      <c r="H7" s="279"/>
      <c r="I7" s="279"/>
      <c r="J7" s="279"/>
      <c r="K7" s="279" t="s">
        <v>49</v>
      </c>
      <c r="L7" s="279"/>
      <c r="M7" s="279"/>
      <c r="N7" s="279"/>
      <c r="O7" s="279"/>
      <c r="P7" s="279"/>
      <c r="Q7" s="279"/>
      <c r="R7" s="279"/>
      <c r="S7" s="279"/>
      <c r="T7" s="279"/>
      <c r="U7" s="279"/>
      <c r="V7" s="279" t="s">
        <v>50</v>
      </c>
      <c r="W7" s="279"/>
      <c r="X7" s="279"/>
      <c r="Y7" s="279"/>
      <c r="Z7" s="279"/>
      <c r="AA7" s="279"/>
      <c r="AB7" s="279"/>
      <c r="AC7" s="279"/>
      <c r="AD7" s="279"/>
      <c r="AE7" s="279"/>
      <c r="AF7" s="279" t="s">
        <v>52</v>
      </c>
      <c r="AG7" s="279"/>
      <c r="AH7" s="279"/>
      <c r="AI7" s="279"/>
      <c r="AJ7" s="279"/>
      <c r="AK7" s="279"/>
      <c r="AL7" s="279"/>
      <c r="AM7" s="279"/>
      <c r="AN7" s="279"/>
      <c r="AO7" s="279"/>
      <c r="AP7" s="279"/>
      <c r="AQ7" s="310" t="s">
        <v>51</v>
      </c>
      <c r="AR7" s="310"/>
      <c r="AS7" s="310"/>
      <c r="AT7" s="310"/>
      <c r="AU7" s="310"/>
      <c r="AV7" s="310"/>
      <c r="AW7" s="310"/>
      <c r="AX7" s="310"/>
      <c r="AY7" s="310"/>
      <c r="AZ7" s="310"/>
      <c r="BA7" s="310"/>
      <c r="BB7" s="310"/>
      <c r="BC7" s="310"/>
      <c r="BD7" s="310"/>
      <c r="BE7" s="310"/>
      <c r="BF7" s="310"/>
      <c r="BG7" s="310"/>
      <c r="BH7" s="310"/>
      <c r="BI7" s="310"/>
      <c r="BJ7" s="310"/>
      <c r="BK7" s="310"/>
      <c r="BL7" s="310"/>
      <c r="BM7" s="310"/>
      <c r="BN7" s="310"/>
      <c r="BO7" s="310"/>
      <c r="BP7" s="310"/>
      <c r="BQ7" s="310"/>
      <c r="BR7" s="310"/>
      <c r="BS7" s="310"/>
      <c r="BT7" s="310"/>
      <c r="BU7" s="310"/>
      <c r="BV7" s="310"/>
      <c r="BW7" s="310"/>
      <c r="BX7" s="310"/>
      <c r="BY7" s="310"/>
      <c r="BZ7" s="310"/>
      <c r="CA7" s="310"/>
      <c r="CB7" s="310"/>
      <c r="CC7" s="310"/>
      <c r="CD7" s="310"/>
      <c r="CE7" s="310"/>
      <c r="CF7" s="310"/>
      <c r="CG7" s="310"/>
      <c r="CH7" s="310"/>
      <c r="CI7" s="310"/>
      <c r="CJ7" s="310"/>
      <c r="CK7" s="310"/>
      <c r="CL7" s="310"/>
      <c r="CM7" s="310"/>
      <c r="CN7" s="310"/>
      <c r="CO7" s="310"/>
      <c r="CP7" s="310"/>
      <c r="CQ7" s="310"/>
      <c r="CR7" s="310"/>
      <c r="CS7" s="310"/>
      <c r="CT7" s="310"/>
      <c r="CU7" s="310"/>
      <c r="CV7" s="310"/>
      <c r="CW7" s="310"/>
      <c r="CX7" s="77"/>
    </row>
    <row r="8" spans="1:102" s="79" customFormat="1" ht="12" customHeight="1" thickTop="1">
      <c r="A8" s="78"/>
      <c r="B8" s="311" t="s">
        <v>120</v>
      </c>
      <c r="C8" s="312"/>
      <c r="D8" s="312"/>
      <c r="E8" s="312"/>
      <c r="F8" s="312"/>
      <c r="G8" s="312"/>
      <c r="H8" s="312"/>
      <c r="I8" s="312"/>
      <c r="J8" s="312"/>
      <c r="K8" s="297" t="str">
        <f>CQ2</f>
        <v>FTH) Thanapon</v>
      </c>
      <c r="L8" s="297"/>
      <c r="M8" s="297"/>
      <c r="N8" s="297"/>
      <c r="O8" s="297"/>
      <c r="P8" s="297"/>
      <c r="Q8" s="297"/>
      <c r="R8" s="297"/>
      <c r="S8" s="297"/>
      <c r="T8" s="297"/>
      <c r="U8" s="297"/>
      <c r="V8" s="313">
        <f>CD2</f>
        <v>43419</v>
      </c>
      <c r="W8" s="314"/>
      <c r="X8" s="314"/>
      <c r="Y8" s="314"/>
      <c r="Z8" s="314"/>
      <c r="AA8" s="314"/>
      <c r="AB8" s="314"/>
      <c r="AC8" s="314"/>
      <c r="AD8" s="314"/>
      <c r="AE8" s="314"/>
      <c r="AF8" s="309" t="s">
        <v>121</v>
      </c>
      <c r="AG8" s="297"/>
      <c r="AH8" s="297"/>
      <c r="AI8" s="297"/>
      <c r="AJ8" s="297"/>
      <c r="AK8" s="297"/>
      <c r="AL8" s="297"/>
      <c r="AM8" s="297"/>
      <c r="AN8" s="297"/>
      <c r="AO8" s="297"/>
      <c r="AP8" s="297"/>
      <c r="AQ8" s="307" t="s">
        <v>122</v>
      </c>
      <c r="AR8" s="307"/>
      <c r="AS8" s="307"/>
      <c r="AT8" s="307"/>
      <c r="AU8" s="307"/>
      <c r="AV8" s="307"/>
      <c r="AW8" s="307"/>
      <c r="AX8" s="307"/>
      <c r="AY8" s="307"/>
      <c r="AZ8" s="307"/>
      <c r="BA8" s="307"/>
      <c r="BB8" s="307"/>
      <c r="BC8" s="307"/>
      <c r="BD8" s="307"/>
      <c r="BE8" s="307"/>
      <c r="BF8" s="307"/>
      <c r="BG8" s="307"/>
      <c r="BH8" s="307"/>
      <c r="BI8" s="307"/>
      <c r="BJ8" s="307"/>
      <c r="BK8" s="307"/>
      <c r="BL8" s="307"/>
      <c r="BM8" s="307"/>
      <c r="BN8" s="307"/>
      <c r="BO8" s="307"/>
      <c r="BP8" s="307"/>
      <c r="BQ8" s="307"/>
      <c r="BR8" s="307"/>
      <c r="BS8" s="307"/>
      <c r="BT8" s="307"/>
      <c r="BU8" s="307"/>
      <c r="BV8" s="307"/>
      <c r="BW8" s="307"/>
      <c r="BX8" s="307"/>
      <c r="BY8" s="307"/>
      <c r="BZ8" s="307"/>
      <c r="CA8" s="307"/>
      <c r="CB8" s="307"/>
      <c r="CC8" s="307"/>
      <c r="CD8" s="307"/>
      <c r="CE8" s="307"/>
      <c r="CF8" s="307"/>
      <c r="CG8" s="307"/>
      <c r="CH8" s="307"/>
      <c r="CI8" s="307"/>
      <c r="CJ8" s="307"/>
      <c r="CK8" s="307"/>
      <c r="CL8" s="307"/>
      <c r="CM8" s="307"/>
      <c r="CN8" s="307"/>
      <c r="CO8" s="307"/>
      <c r="CP8" s="307"/>
      <c r="CQ8" s="307"/>
      <c r="CR8" s="307"/>
      <c r="CS8" s="307"/>
      <c r="CT8" s="307"/>
      <c r="CU8" s="307"/>
      <c r="CV8" s="307"/>
      <c r="CW8" s="307"/>
      <c r="CX8" s="78"/>
    </row>
    <row r="9" spans="1:102" ht="12" customHeight="1">
      <c r="A9" s="80"/>
      <c r="B9" s="277"/>
      <c r="C9" s="277"/>
      <c r="D9" s="277"/>
      <c r="E9" s="277"/>
      <c r="F9" s="277"/>
      <c r="G9" s="277"/>
      <c r="H9" s="277"/>
      <c r="I9" s="277"/>
      <c r="J9" s="277"/>
      <c r="K9" s="267"/>
      <c r="L9" s="267"/>
      <c r="M9" s="267"/>
      <c r="N9" s="267"/>
      <c r="O9" s="267"/>
      <c r="P9" s="267"/>
      <c r="Q9" s="267"/>
      <c r="R9" s="267"/>
      <c r="S9" s="267"/>
      <c r="T9" s="267"/>
      <c r="U9" s="267"/>
      <c r="V9" s="281"/>
      <c r="W9" s="282"/>
      <c r="X9" s="282"/>
      <c r="Y9" s="282"/>
      <c r="Z9" s="282"/>
      <c r="AA9" s="282"/>
      <c r="AB9" s="282"/>
      <c r="AC9" s="282"/>
      <c r="AD9" s="282"/>
      <c r="AE9" s="282"/>
      <c r="AF9" s="274"/>
      <c r="AG9" s="267"/>
      <c r="AH9" s="267"/>
      <c r="AI9" s="267"/>
      <c r="AJ9" s="267"/>
      <c r="AK9" s="267"/>
      <c r="AL9" s="267"/>
      <c r="AM9" s="267"/>
      <c r="AN9" s="267"/>
      <c r="AO9" s="267"/>
      <c r="AP9" s="267"/>
      <c r="AQ9" s="308"/>
      <c r="AR9" s="308"/>
      <c r="AS9" s="308"/>
      <c r="AT9" s="308"/>
      <c r="AU9" s="308"/>
      <c r="AV9" s="308"/>
      <c r="AW9" s="308"/>
      <c r="AX9" s="308"/>
      <c r="AY9" s="308"/>
      <c r="AZ9" s="308"/>
      <c r="BA9" s="308"/>
      <c r="BB9" s="308"/>
      <c r="BC9" s="308"/>
      <c r="BD9" s="308"/>
      <c r="BE9" s="308"/>
      <c r="BF9" s="308"/>
      <c r="BG9" s="308"/>
      <c r="BH9" s="308"/>
      <c r="BI9" s="308"/>
      <c r="BJ9" s="308"/>
      <c r="BK9" s="308"/>
      <c r="BL9" s="308"/>
      <c r="BM9" s="308"/>
      <c r="BN9" s="308"/>
      <c r="BO9" s="308"/>
      <c r="BP9" s="308"/>
      <c r="BQ9" s="308"/>
      <c r="BR9" s="308"/>
      <c r="BS9" s="308"/>
      <c r="BT9" s="308"/>
      <c r="BU9" s="308"/>
      <c r="BV9" s="308"/>
      <c r="BW9" s="308"/>
      <c r="BX9" s="308"/>
      <c r="BY9" s="308"/>
      <c r="BZ9" s="308"/>
      <c r="CA9" s="308"/>
      <c r="CB9" s="308"/>
      <c r="CC9" s="308"/>
      <c r="CD9" s="308"/>
      <c r="CE9" s="308"/>
      <c r="CF9" s="308"/>
      <c r="CG9" s="308"/>
      <c r="CH9" s="308"/>
      <c r="CI9" s="308"/>
      <c r="CJ9" s="308"/>
      <c r="CK9" s="308"/>
      <c r="CL9" s="308"/>
      <c r="CM9" s="308"/>
      <c r="CN9" s="308"/>
      <c r="CO9" s="308"/>
      <c r="CP9" s="308"/>
      <c r="CQ9" s="308"/>
      <c r="CR9" s="308"/>
      <c r="CS9" s="308"/>
      <c r="CT9" s="308"/>
      <c r="CU9" s="308"/>
      <c r="CV9" s="308"/>
      <c r="CW9" s="308"/>
      <c r="CX9" s="80"/>
    </row>
    <row r="10" spans="1:102" ht="12" customHeight="1">
      <c r="A10" s="80"/>
      <c r="B10" s="277"/>
      <c r="C10" s="277"/>
      <c r="D10" s="277"/>
      <c r="E10" s="277"/>
      <c r="F10" s="277"/>
      <c r="G10" s="277"/>
      <c r="H10" s="277"/>
      <c r="I10" s="277"/>
      <c r="J10" s="277"/>
      <c r="K10" s="267"/>
      <c r="L10" s="267"/>
      <c r="M10" s="267"/>
      <c r="N10" s="267"/>
      <c r="O10" s="267"/>
      <c r="P10" s="267"/>
      <c r="Q10" s="267"/>
      <c r="R10" s="267"/>
      <c r="S10" s="267"/>
      <c r="T10" s="267"/>
      <c r="U10" s="267"/>
      <c r="V10" s="281"/>
      <c r="W10" s="282"/>
      <c r="X10" s="282"/>
      <c r="Y10" s="282"/>
      <c r="Z10" s="282"/>
      <c r="AA10" s="282"/>
      <c r="AB10" s="282"/>
      <c r="AC10" s="282"/>
      <c r="AD10" s="282"/>
      <c r="AE10" s="282"/>
      <c r="AF10" s="274"/>
      <c r="AG10" s="267"/>
      <c r="AH10" s="267"/>
      <c r="AI10" s="267"/>
      <c r="AJ10" s="267"/>
      <c r="AK10" s="267"/>
      <c r="AL10" s="267"/>
      <c r="AM10" s="267"/>
      <c r="AN10" s="267"/>
      <c r="AO10" s="267"/>
      <c r="AP10" s="267"/>
      <c r="AQ10" s="270"/>
      <c r="AR10" s="270"/>
      <c r="AS10" s="270"/>
      <c r="AT10" s="270"/>
      <c r="AU10" s="270"/>
      <c r="AV10" s="270"/>
      <c r="AW10" s="270"/>
      <c r="AX10" s="270"/>
      <c r="AY10" s="270"/>
      <c r="AZ10" s="270"/>
      <c r="BA10" s="270"/>
      <c r="BB10" s="270"/>
      <c r="BC10" s="270"/>
      <c r="BD10" s="270"/>
      <c r="BE10" s="270"/>
      <c r="BF10" s="270"/>
      <c r="BG10" s="270"/>
      <c r="BH10" s="270"/>
      <c r="BI10" s="270"/>
      <c r="BJ10" s="270"/>
      <c r="BK10" s="270"/>
      <c r="BL10" s="270"/>
      <c r="BM10" s="270"/>
      <c r="BN10" s="270"/>
      <c r="BO10" s="270"/>
      <c r="BP10" s="270"/>
      <c r="BQ10" s="270"/>
      <c r="BR10" s="270"/>
      <c r="BS10" s="270"/>
      <c r="BT10" s="270"/>
      <c r="BU10" s="270"/>
      <c r="BV10" s="270"/>
      <c r="BW10" s="270"/>
      <c r="BX10" s="270"/>
      <c r="BY10" s="270"/>
      <c r="BZ10" s="270"/>
      <c r="CA10" s="270"/>
      <c r="CB10" s="270"/>
      <c r="CC10" s="270"/>
      <c r="CD10" s="270"/>
      <c r="CE10" s="270"/>
      <c r="CF10" s="270"/>
      <c r="CG10" s="270"/>
      <c r="CH10" s="270"/>
      <c r="CI10" s="270"/>
      <c r="CJ10" s="270"/>
      <c r="CK10" s="270"/>
      <c r="CL10" s="270"/>
      <c r="CM10" s="270"/>
      <c r="CN10" s="270"/>
      <c r="CO10" s="270"/>
      <c r="CP10" s="270"/>
      <c r="CQ10" s="270"/>
      <c r="CR10" s="270"/>
      <c r="CS10" s="270"/>
      <c r="CT10" s="270"/>
      <c r="CU10" s="270"/>
      <c r="CV10" s="270"/>
      <c r="CW10" s="270"/>
      <c r="CX10" s="80"/>
    </row>
    <row r="11" spans="1:102" s="79" customFormat="1" ht="12" customHeight="1">
      <c r="A11" s="78"/>
      <c r="B11" s="280"/>
      <c r="C11" s="280"/>
      <c r="D11" s="280"/>
      <c r="E11" s="280"/>
      <c r="F11" s="280"/>
      <c r="G11" s="280"/>
      <c r="H11" s="280"/>
      <c r="I11" s="280"/>
      <c r="J11" s="280"/>
      <c r="K11" s="267"/>
      <c r="L11" s="267"/>
      <c r="M11" s="267"/>
      <c r="N11" s="267"/>
      <c r="O11" s="267"/>
      <c r="P11" s="267"/>
      <c r="Q11" s="267"/>
      <c r="R11" s="267"/>
      <c r="S11" s="267"/>
      <c r="T11" s="267"/>
      <c r="U11" s="267"/>
      <c r="V11" s="283"/>
      <c r="W11" s="283"/>
      <c r="X11" s="283"/>
      <c r="Y11" s="283"/>
      <c r="Z11" s="283"/>
      <c r="AA11" s="283"/>
      <c r="AB11" s="283"/>
      <c r="AC11" s="283"/>
      <c r="AD11" s="283"/>
      <c r="AE11" s="283"/>
      <c r="AF11" s="267"/>
      <c r="AG11" s="267"/>
      <c r="AH11" s="267"/>
      <c r="AI11" s="267"/>
      <c r="AJ11" s="267"/>
      <c r="AK11" s="267"/>
      <c r="AL11" s="267"/>
      <c r="AM11" s="267"/>
      <c r="AN11" s="267"/>
      <c r="AO11" s="267"/>
      <c r="AP11" s="267"/>
      <c r="AQ11" s="271"/>
      <c r="AR11" s="271"/>
      <c r="AS11" s="271"/>
      <c r="AT11" s="271"/>
      <c r="AU11" s="271"/>
      <c r="AV11" s="271"/>
      <c r="AW11" s="271"/>
      <c r="AX11" s="271"/>
      <c r="AY11" s="271"/>
      <c r="AZ11" s="271"/>
      <c r="BA11" s="271"/>
      <c r="BB11" s="271"/>
      <c r="BC11" s="271"/>
      <c r="BD11" s="271"/>
      <c r="BE11" s="271"/>
      <c r="BF11" s="271"/>
      <c r="BG11" s="271"/>
      <c r="BH11" s="271"/>
      <c r="BI11" s="271"/>
      <c r="BJ11" s="271"/>
      <c r="BK11" s="271"/>
      <c r="BL11" s="271"/>
      <c r="BM11" s="271"/>
      <c r="BN11" s="271"/>
      <c r="BO11" s="271"/>
      <c r="BP11" s="271"/>
      <c r="BQ11" s="271"/>
      <c r="BR11" s="271"/>
      <c r="BS11" s="271"/>
      <c r="BT11" s="271"/>
      <c r="BU11" s="271"/>
      <c r="BV11" s="271"/>
      <c r="BW11" s="271"/>
      <c r="BX11" s="271"/>
      <c r="BY11" s="271"/>
      <c r="BZ11" s="271"/>
      <c r="CA11" s="271"/>
      <c r="CB11" s="271"/>
      <c r="CC11" s="271"/>
      <c r="CD11" s="271"/>
      <c r="CE11" s="271"/>
      <c r="CF11" s="271"/>
      <c r="CG11" s="271"/>
      <c r="CH11" s="271"/>
      <c r="CI11" s="271"/>
      <c r="CJ11" s="271"/>
      <c r="CK11" s="271"/>
      <c r="CL11" s="271"/>
      <c r="CM11" s="271"/>
      <c r="CN11" s="271"/>
      <c r="CO11" s="271"/>
      <c r="CP11" s="271"/>
      <c r="CQ11" s="271"/>
      <c r="CR11" s="271"/>
      <c r="CS11" s="271"/>
      <c r="CT11" s="271"/>
      <c r="CU11" s="271"/>
      <c r="CV11" s="271"/>
      <c r="CW11" s="271"/>
      <c r="CX11" s="78"/>
    </row>
    <row r="12" spans="1:102" ht="12" customHeight="1">
      <c r="A12" s="80"/>
      <c r="B12" s="277"/>
      <c r="C12" s="277"/>
      <c r="D12" s="277"/>
      <c r="E12" s="277"/>
      <c r="F12" s="277"/>
      <c r="G12" s="277"/>
      <c r="H12" s="277"/>
      <c r="I12" s="277"/>
      <c r="J12" s="277"/>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7"/>
      <c r="AQ12" s="273"/>
      <c r="AR12" s="273"/>
      <c r="AS12" s="273"/>
      <c r="AT12" s="273"/>
      <c r="AU12" s="273"/>
      <c r="AV12" s="273"/>
      <c r="AW12" s="273"/>
      <c r="AX12" s="273"/>
      <c r="AY12" s="273"/>
      <c r="AZ12" s="273"/>
      <c r="BA12" s="273"/>
      <c r="BB12" s="273"/>
      <c r="BC12" s="273"/>
      <c r="BD12" s="273"/>
      <c r="BE12" s="273"/>
      <c r="BF12" s="273"/>
      <c r="BG12" s="273"/>
      <c r="BH12" s="273"/>
      <c r="BI12" s="273"/>
      <c r="BJ12" s="273"/>
      <c r="BK12" s="273"/>
      <c r="BL12" s="273"/>
      <c r="BM12" s="273"/>
      <c r="BN12" s="273"/>
      <c r="BO12" s="273"/>
      <c r="BP12" s="273"/>
      <c r="BQ12" s="273"/>
      <c r="BR12" s="273"/>
      <c r="BS12" s="273"/>
      <c r="BT12" s="273"/>
      <c r="BU12" s="273"/>
      <c r="BV12" s="273"/>
      <c r="BW12" s="273"/>
      <c r="BX12" s="273"/>
      <c r="BY12" s="273"/>
      <c r="BZ12" s="273"/>
      <c r="CA12" s="273"/>
      <c r="CB12" s="273"/>
      <c r="CC12" s="273"/>
      <c r="CD12" s="273"/>
      <c r="CE12" s="273"/>
      <c r="CF12" s="273"/>
      <c r="CG12" s="273"/>
      <c r="CH12" s="273"/>
      <c r="CI12" s="273"/>
      <c r="CJ12" s="273"/>
      <c r="CK12" s="273"/>
      <c r="CL12" s="273"/>
      <c r="CM12" s="273"/>
      <c r="CN12" s="273"/>
      <c r="CO12" s="273"/>
      <c r="CP12" s="273"/>
      <c r="CQ12" s="273"/>
      <c r="CR12" s="273"/>
      <c r="CS12" s="273"/>
      <c r="CT12" s="273"/>
      <c r="CU12" s="273"/>
      <c r="CV12" s="273"/>
      <c r="CW12" s="273"/>
      <c r="CX12" s="80"/>
    </row>
    <row r="13" spans="1:102" ht="12" customHeight="1">
      <c r="A13" s="80"/>
      <c r="B13" s="277"/>
      <c r="C13" s="277"/>
      <c r="D13" s="277"/>
      <c r="E13" s="277"/>
      <c r="F13" s="277"/>
      <c r="G13" s="277"/>
      <c r="H13" s="277"/>
      <c r="I13" s="277"/>
      <c r="J13" s="277"/>
      <c r="K13" s="267"/>
      <c r="L13" s="267"/>
      <c r="M13" s="267"/>
      <c r="N13" s="267"/>
      <c r="O13" s="267"/>
      <c r="P13" s="267"/>
      <c r="Q13" s="267"/>
      <c r="R13" s="267"/>
      <c r="S13" s="267"/>
      <c r="T13" s="267"/>
      <c r="U13" s="267"/>
      <c r="V13" s="275"/>
      <c r="W13" s="275"/>
      <c r="X13" s="275"/>
      <c r="Y13" s="275"/>
      <c r="Z13" s="275"/>
      <c r="AA13" s="275"/>
      <c r="AB13" s="275"/>
      <c r="AC13" s="275"/>
      <c r="AD13" s="275"/>
      <c r="AE13" s="275"/>
      <c r="AF13" s="267"/>
      <c r="AG13" s="267"/>
      <c r="AH13" s="267"/>
      <c r="AI13" s="267"/>
      <c r="AJ13" s="267"/>
      <c r="AK13" s="267"/>
      <c r="AL13" s="267"/>
      <c r="AM13" s="267"/>
      <c r="AN13" s="267"/>
      <c r="AO13" s="267"/>
      <c r="AP13" s="267"/>
      <c r="AQ13" s="270"/>
      <c r="AR13" s="270"/>
      <c r="AS13" s="270"/>
      <c r="AT13" s="270"/>
      <c r="AU13" s="270"/>
      <c r="AV13" s="270"/>
      <c r="AW13" s="270"/>
      <c r="AX13" s="270"/>
      <c r="AY13" s="270"/>
      <c r="AZ13" s="270"/>
      <c r="BA13" s="270"/>
      <c r="BB13" s="270"/>
      <c r="BC13" s="270"/>
      <c r="BD13" s="270"/>
      <c r="BE13" s="270"/>
      <c r="BF13" s="270"/>
      <c r="BG13" s="270"/>
      <c r="BH13" s="270"/>
      <c r="BI13" s="270"/>
      <c r="BJ13" s="270"/>
      <c r="BK13" s="270"/>
      <c r="BL13" s="270"/>
      <c r="BM13" s="270"/>
      <c r="BN13" s="270"/>
      <c r="BO13" s="270"/>
      <c r="BP13" s="270"/>
      <c r="BQ13" s="270"/>
      <c r="BR13" s="270"/>
      <c r="BS13" s="270"/>
      <c r="BT13" s="270"/>
      <c r="BU13" s="270"/>
      <c r="BV13" s="270"/>
      <c r="BW13" s="270"/>
      <c r="BX13" s="270"/>
      <c r="BY13" s="270"/>
      <c r="BZ13" s="270"/>
      <c r="CA13" s="270"/>
      <c r="CB13" s="270"/>
      <c r="CC13" s="270"/>
      <c r="CD13" s="270"/>
      <c r="CE13" s="270"/>
      <c r="CF13" s="270"/>
      <c r="CG13" s="270"/>
      <c r="CH13" s="270"/>
      <c r="CI13" s="270"/>
      <c r="CJ13" s="270"/>
      <c r="CK13" s="270"/>
      <c r="CL13" s="270"/>
      <c r="CM13" s="270"/>
      <c r="CN13" s="270"/>
      <c r="CO13" s="270"/>
      <c r="CP13" s="270"/>
      <c r="CQ13" s="270"/>
      <c r="CR13" s="270"/>
      <c r="CS13" s="270"/>
      <c r="CT13" s="270"/>
      <c r="CU13" s="270"/>
      <c r="CV13" s="270"/>
      <c r="CW13" s="270"/>
      <c r="CX13" s="80"/>
    </row>
    <row r="14" spans="1:102" s="79" customFormat="1" ht="12" customHeight="1">
      <c r="A14" s="78"/>
      <c r="B14" s="280"/>
      <c r="C14" s="280"/>
      <c r="D14" s="280"/>
      <c r="E14" s="280"/>
      <c r="F14" s="280"/>
      <c r="G14" s="280"/>
      <c r="H14" s="280"/>
      <c r="I14" s="280"/>
      <c r="J14" s="280"/>
      <c r="K14" s="267"/>
      <c r="L14" s="267"/>
      <c r="M14" s="267"/>
      <c r="N14" s="267"/>
      <c r="O14" s="267"/>
      <c r="P14" s="267"/>
      <c r="Q14" s="267"/>
      <c r="R14" s="267"/>
      <c r="S14" s="267"/>
      <c r="T14" s="267"/>
      <c r="U14" s="267"/>
      <c r="V14" s="283"/>
      <c r="W14" s="283"/>
      <c r="X14" s="283"/>
      <c r="Y14" s="283"/>
      <c r="Z14" s="283"/>
      <c r="AA14" s="283"/>
      <c r="AB14" s="283"/>
      <c r="AC14" s="283"/>
      <c r="AD14" s="283"/>
      <c r="AE14" s="283"/>
      <c r="AF14" s="267"/>
      <c r="AG14" s="267"/>
      <c r="AH14" s="267"/>
      <c r="AI14" s="267"/>
      <c r="AJ14" s="267"/>
      <c r="AK14" s="267"/>
      <c r="AL14" s="267"/>
      <c r="AM14" s="267"/>
      <c r="AN14" s="267"/>
      <c r="AO14" s="267"/>
      <c r="AP14" s="267"/>
      <c r="AQ14" s="271"/>
      <c r="AR14" s="271"/>
      <c r="AS14" s="271"/>
      <c r="AT14" s="271"/>
      <c r="AU14" s="271"/>
      <c r="AV14" s="271"/>
      <c r="AW14" s="271"/>
      <c r="AX14" s="271"/>
      <c r="AY14" s="271"/>
      <c r="AZ14" s="271"/>
      <c r="BA14" s="271"/>
      <c r="BB14" s="271"/>
      <c r="BC14" s="271"/>
      <c r="BD14" s="271"/>
      <c r="BE14" s="271"/>
      <c r="BF14" s="271"/>
      <c r="BG14" s="271"/>
      <c r="BH14" s="271"/>
      <c r="BI14" s="271"/>
      <c r="BJ14" s="271"/>
      <c r="BK14" s="271"/>
      <c r="BL14" s="271"/>
      <c r="BM14" s="271"/>
      <c r="BN14" s="271"/>
      <c r="BO14" s="271"/>
      <c r="BP14" s="271"/>
      <c r="BQ14" s="271"/>
      <c r="BR14" s="271"/>
      <c r="BS14" s="271"/>
      <c r="BT14" s="271"/>
      <c r="BU14" s="271"/>
      <c r="BV14" s="271"/>
      <c r="BW14" s="271"/>
      <c r="BX14" s="271"/>
      <c r="BY14" s="271"/>
      <c r="BZ14" s="271"/>
      <c r="CA14" s="271"/>
      <c r="CB14" s="271"/>
      <c r="CC14" s="271"/>
      <c r="CD14" s="271"/>
      <c r="CE14" s="271"/>
      <c r="CF14" s="271"/>
      <c r="CG14" s="271"/>
      <c r="CH14" s="271"/>
      <c r="CI14" s="271"/>
      <c r="CJ14" s="271"/>
      <c r="CK14" s="271"/>
      <c r="CL14" s="271"/>
      <c r="CM14" s="271"/>
      <c r="CN14" s="271"/>
      <c r="CO14" s="271"/>
      <c r="CP14" s="271"/>
      <c r="CQ14" s="271"/>
      <c r="CR14" s="271"/>
      <c r="CS14" s="271"/>
      <c r="CT14" s="271"/>
      <c r="CU14" s="271"/>
      <c r="CV14" s="271"/>
      <c r="CW14" s="271"/>
      <c r="CX14" s="78"/>
    </row>
    <row r="15" spans="1:102" ht="12" customHeight="1">
      <c r="A15" s="80"/>
      <c r="B15" s="277"/>
      <c r="C15" s="277"/>
      <c r="D15" s="277"/>
      <c r="E15" s="277"/>
      <c r="F15" s="277"/>
      <c r="G15" s="277"/>
      <c r="H15" s="277"/>
      <c r="I15" s="277"/>
      <c r="J15" s="277"/>
      <c r="K15" s="267"/>
      <c r="L15" s="267"/>
      <c r="M15" s="267"/>
      <c r="N15" s="267"/>
      <c r="O15" s="267"/>
      <c r="P15" s="267"/>
      <c r="Q15" s="267"/>
      <c r="R15" s="267"/>
      <c r="S15" s="267"/>
      <c r="T15" s="267"/>
      <c r="U15" s="267"/>
      <c r="V15" s="284"/>
      <c r="W15" s="284"/>
      <c r="X15" s="284"/>
      <c r="Y15" s="284"/>
      <c r="Z15" s="284"/>
      <c r="AA15" s="284"/>
      <c r="AB15" s="284"/>
      <c r="AC15" s="284"/>
      <c r="AD15" s="284"/>
      <c r="AE15" s="284"/>
      <c r="AF15" s="267"/>
      <c r="AG15" s="267"/>
      <c r="AH15" s="267"/>
      <c r="AI15" s="267"/>
      <c r="AJ15" s="267"/>
      <c r="AK15" s="267"/>
      <c r="AL15" s="267"/>
      <c r="AM15" s="267"/>
      <c r="AN15" s="267"/>
      <c r="AO15" s="267"/>
      <c r="AP15" s="267"/>
      <c r="AQ15" s="273"/>
      <c r="AR15" s="273"/>
      <c r="AS15" s="273"/>
      <c r="AT15" s="273"/>
      <c r="AU15" s="273"/>
      <c r="AV15" s="273"/>
      <c r="AW15" s="273"/>
      <c r="AX15" s="273"/>
      <c r="AY15" s="273"/>
      <c r="AZ15" s="273"/>
      <c r="BA15" s="273"/>
      <c r="BB15" s="273"/>
      <c r="BC15" s="273"/>
      <c r="BD15" s="273"/>
      <c r="BE15" s="273"/>
      <c r="BF15" s="273"/>
      <c r="BG15" s="273"/>
      <c r="BH15" s="273"/>
      <c r="BI15" s="273"/>
      <c r="BJ15" s="273"/>
      <c r="BK15" s="273"/>
      <c r="BL15" s="273"/>
      <c r="BM15" s="273"/>
      <c r="BN15" s="273"/>
      <c r="BO15" s="273"/>
      <c r="BP15" s="273"/>
      <c r="BQ15" s="273"/>
      <c r="BR15" s="273"/>
      <c r="BS15" s="273"/>
      <c r="BT15" s="273"/>
      <c r="BU15" s="273"/>
      <c r="BV15" s="273"/>
      <c r="BW15" s="273"/>
      <c r="BX15" s="273"/>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80"/>
    </row>
    <row r="16" spans="1:102" ht="12" customHeight="1">
      <c r="A16" s="80"/>
      <c r="B16" s="277"/>
      <c r="C16" s="277"/>
      <c r="D16" s="277"/>
      <c r="E16" s="277"/>
      <c r="F16" s="277"/>
      <c r="G16" s="277"/>
      <c r="H16" s="277"/>
      <c r="I16" s="277"/>
      <c r="J16" s="277"/>
      <c r="K16" s="267"/>
      <c r="L16" s="267"/>
      <c r="M16" s="267"/>
      <c r="N16" s="267"/>
      <c r="O16" s="267"/>
      <c r="P16" s="267"/>
      <c r="Q16" s="267"/>
      <c r="R16" s="267"/>
      <c r="S16" s="267"/>
      <c r="T16" s="267"/>
      <c r="U16" s="267"/>
      <c r="V16" s="275"/>
      <c r="W16" s="275"/>
      <c r="X16" s="275"/>
      <c r="Y16" s="275"/>
      <c r="Z16" s="275"/>
      <c r="AA16" s="275"/>
      <c r="AB16" s="275"/>
      <c r="AC16" s="275"/>
      <c r="AD16" s="275"/>
      <c r="AE16" s="275"/>
      <c r="AF16" s="267"/>
      <c r="AG16" s="267"/>
      <c r="AH16" s="267"/>
      <c r="AI16" s="267"/>
      <c r="AJ16" s="267"/>
      <c r="AK16" s="267"/>
      <c r="AL16" s="267"/>
      <c r="AM16" s="267"/>
      <c r="AN16" s="267"/>
      <c r="AO16" s="267"/>
      <c r="AP16" s="267"/>
      <c r="AQ16" s="270"/>
      <c r="AR16" s="270"/>
      <c r="AS16" s="270"/>
      <c r="AT16" s="270"/>
      <c r="AU16" s="270"/>
      <c r="AV16" s="270"/>
      <c r="AW16" s="270"/>
      <c r="AX16" s="270"/>
      <c r="AY16" s="270"/>
      <c r="AZ16" s="270"/>
      <c r="BA16" s="270"/>
      <c r="BB16" s="270"/>
      <c r="BC16" s="270"/>
      <c r="BD16" s="270"/>
      <c r="BE16" s="270"/>
      <c r="BF16" s="270"/>
      <c r="BG16" s="270"/>
      <c r="BH16" s="270"/>
      <c r="BI16" s="270"/>
      <c r="BJ16" s="270"/>
      <c r="BK16" s="270"/>
      <c r="BL16" s="270"/>
      <c r="BM16" s="270"/>
      <c r="BN16" s="270"/>
      <c r="BO16" s="270"/>
      <c r="BP16" s="270"/>
      <c r="BQ16" s="270"/>
      <c r="BR16" s="270"/>
      <c r="BS16" s="270"/>
      <c r="BT16" s="270"/>
      <c r="BU16" s="270"/>
      <c r="BV16" s="270"/>
      <c r="BW16" s="270"/>
      <c r="BX16" s="270"/>
      <c r="BY16" s="270"/>
      <c r="BZ16" s="270"/>
      <c r="CA16" s="270"/>
      <c r="CB16" s="270"/>
      <c r="CC16" s="270"/>
      <c r="CD16" s="270"/>
      <c r="CE16" s="270"/>
      <c r="CF16" s="270"/>
      <c r="CG16" s="270"/>
      <c r="CH16" s="270"/>
      <c r="CI16" s="270"/>
      <c r="CJ16" s="270"/>
      <c r="CK16" s="270"/>
      <c r="CL16" s="270"/>
      <c r="CM16" s="270"/>
      <c r="CN16" s="270"/>
      <c r="CO16" s="270"/>
      <c r="CP16" s="270"/>
      <c r="CQ16" s="270"/>
      <c r="CR16" s="270"/>
      <c r="CS16" s="270"/>
      <c r="CT16" s="270"/>
      <c r="CU16" s="270"/>
      <c r="CV16" s="270"/>
      <c r="CW16" s="270"/>
      <c r="CX16" s="80"/>
    </row>
    <row r="17" spans="1:102" ht="12" customHeight="1">
      <c r="A17" s="80"/>
      <c r="B17" s="277"/>
      <c r="C17" s="277"/>
      <c r="D17" s="277"/>
      <c r="E17" s="277"/>
      <c r="F17" s="277"/>
      <c r="G17" s="277"/>
      <c r="H17" s="277"/>
      <c r="I17" s="277"/>
      <c r="J17" s="277"/>
      <c r="K17" s="267"/>
      <c r="L17" s="267"/>
      <c r="M17" s="267"/>
      <c r="N17" s="267"/>
      <c r="O17" s="267"/>
      <c r="P17" s="267"/>
      <c r="Q17" s="267"/>
      <c r="R17" s="267"/>
      <c r="S17" s="267"/>
      <c r="T17" s="267"/>
      <c r="U17" s="267"/>
      <c r="V17" s="272"/>
      <c r="W17" s="272"/>
      <c r="X17" s="272"/>
      <c r="Y17" s="272"/>
      <c r="Z17" s="272"/>
      <c r="AA17" s="272"/>
      <c r="AB17" s="272"/>
      <c r="AC17" s="272"/>
      <c r="AD17" s="272"/>
      <c r="AE17" s="272"/>
      <c r="AF17" s="267"/>
      <c r="AG17" s="267"/>
      <c r="AH17" s="267"/>
      <c r="AI17" s="267"/>
      <c r="AJ17" s="267"/>
      <c r="AK17" s="267"/>
      <c r="AL17" s="267"/>
      <c r="AM17" s="267"/>
      <c r="AN17" s="267"/>
      <c r="AO17" s="267"/>
      <c r="AP17" s="267"/>
      <c r="AQ17" s="268"/>
      <c r="AR17" s="268"/>
      <c r="AS17" s="268"/>
      <c r="AT17" s="268"/>
      <c r="AU17" s="268"/>
      <c r="AV17" s="268"/>
      <c r="AW17" s="268"/>
      <c r="AX17" s="268"/>
      <c r="AY17" s="268"/>
      <c r="AZ17" s="268"/>
      <c r="BA17" s="268"/>
      <c r="BB17" s="268"/>
      <c r="BC17" s="268"/>
      <c r="BD17" s="268"/>
      <c r="BE17" s="268"/>
      <c r="BF17" s="268"/>
      <c r="BG17" s="268"/>
      <c r="BH17" s="268"/>
      <c r="BI17" s="268"/>
      <c r="BJ17" s="268"/>
      <c r="BK17" s="268"/>
      <c r="BL17" s="268"/>
      <c r="BM17" s="268"/>
      <c r="BN17" s="268"/>
      <c r="BO17" s="268"/>
      <c r="BP17" s="268"/>
      <c r="BQ17" s="268"/>
      <c r="BR17" s="268"/>
      <c r="BS17" s="268"/>
      <c r="BT17" s="268"/>
      <c r="BU17" s="268"/>
      <c r="BV17" s="268"/>
      <c r="BW17" s="268"/>
      <c r="BX17" s="268"/>
      <c r="BY17" s="268"/>
      <c r="BZ17" s="268"/>
      <c r="CA17" s="268"/>
      <c r="CB17" s="268"/>
      <c r="CC17" s="268"/>
      <c r="CD17" s="268"/>
      <c r="CE17" s="268"/>
      <c r="CF17" s="268"/>
      <c r="CG17" s="268"/>
      <c r="CH17" s="268"/>
      <c r="CI17" s="268"/>
      <c r="CJ17" s="268"/>
      <c r="CK17" s="268"/>
      <c r="CL17" s="268"/>
      <c r="CM17" s="268"/>
      <c r="CN17" s="268"/>
      <c r="CO17" s="268"/>
      <c r="CP17" s="268"/>
      <c r="CQ17" s="268"/>
      <c r="CR17" s="268"/>
      <c r="CS17" s="268"/>
      <c r="CT17" s="268"/>
      <c r="CU17" s="268"/>
      <c r="CV17" s="268"/>
      <c r="CW17" s="268"/>
      <c r="CX17" s="80"/>
    </row>
    <row r="18" spans="1:102" ht="12" customHeight="1">
      <c r="A18" s="80"/>
      <c r="B18" s="277"/>
      <c r="C18" s="277"/>
      <c r="D18" s="277"/>
      <c r="E18" s="277"/>
      <c r="F18" s="277"/>
      <c r="G18" s="277"/>
      <c r="H18" s="277"/>
      <c r="I18" s="277"/>
      <c r="J18" s="277"/>
      <c r="K18" s="267"/>
      <c r="L18" s="267"/>
      <c r="M18" s="267"/>
      <c r="N18" s="267"/>
      <c r="O18" s="267"/>
      <c r="P18" s="267"/>
      <c r="Q18" s="267"/>
      <c r="R18" s="267"/>
      <c r="S18" s="267"/>
      <c r="T18" s="267"/>
      <c r="U18" s="267"/>
      <c r="V18" s="272"/>
      <c r="W18" s="272"/>
      <c r="X18" s="272"/>
      <c r="Y18" s="272"/>
      <c r="Z18" s="272"/>
      <c r="AA18" s="272"/>
      <c r="AB18" s="272"/>
      <c r="AC18" s="272"/>
      <c r="AD18" s="272"/>
      <c r="AE18" s="272"/>
      <c r="AF18" s="267"/>
      <c r="AG18" s="267"/>
      <c r="AH18" s="267"/>
      <c r="AI18" s="267"/>
      <c r="AJ18" s="267"/>
      <c r="AK18" s="267"/>
      <c r="AL18" s="267"/>
      <c r="AM18" s="267"/>
      <c r="AN18" s="267"/>
      <c r="AO18" s="267"/>
      <c r="AP18" s="267"/>
      <c r="AQ18" s="268"/>
      <c r="AR18" s="268"/>
      <c r="AS18" s="268"/>
      <c r="AT18" s="268"/>
      <c r="AU18" s="268"/>
      <c r="AV18" s="268"/>
      <c r="AW18" s="268"/>
      <c r="AX18" s="268"/>
      <c r="AY18" s="268"/>
      <c r="AZ18" s="268"/>
      <c r="BA18" s="268"/>
      <c r="BB18" s="268"/>
      <c r="BC18" s="268"/>
      <c r="BD18" s="268"/>
      <c r="BE18" s="268"/>
      <c r="BF18" s="268"/>
      <c r="BG18" s="268"/>
      <c r="BH18" s="268"/>
      <c r="BI18" s="268"/>
      <c r="BJ18" s="268"/>
      <c r="BK18" s="268"/>
      <c r="BL18" s="268"/>
      <c r="BM18" s="268"/>
      <c r="BN18" s="268"/>
      <c r="BO18" s="268"/>
      <c r="BP18" s="268"/>
      <c r="BQ18" s="268"/>
      <c r="BR18" s="268"/>
      <c r="BS18" s="268"/>
      <c r="BT18" s="268"/>
      <c r="BU18" s="268"/>
      <c r="BV18" s="268"/>
      <c r="BW18" s="268"/>
      <c r="BX18" s="268"/>
      <c r="BY18" s="268"/>
      <c r="BZ18" s="268"/>
      <c r="CA18" s="268"/>
      <c r="CB18" s="268"/>
      <c r="CC18" s="268"/>
      <c r="CD18" s="268"/>
      <c r="CE18" s="268"/>
      <c r="CF18" s="268"/>
      <c r="CG18" s="268"/>
      <c r="CH18" s="268"/>
      <c r="CI18" s="268"/>
      <c r="CJ18" s="268"/>
      <c r="CK18" s="268"/>
      <c r="CL18" s="268"/>
      <c r="CM18" s="268"/>
      <c r="CN18" s="268"/>
      <c r="CO18" s="268"/>
      <c r="CP18" s="268"/>
      <c r="CQ18" s="268"/>
      <c r="CR18" s="268"/>
      <c r="CS18" s="268"/>
      <c r="CT18" s="268"/>
      <c r="CU18" s="268"/>
      <c r="CV18" s="268"/>
      <c r="CW18" s="268"/>
      <c r="CX18" s="80"/>
    </row>
    <row r="19" spans="1:102" ht="12" customHeight="1">
      <c r="A19" s="80"/>
      <c r="B19" s="277"/>
      <c r="C19" s="277"/>
      <c r="D19" s="277"/>
      <c r="E19" s="277"/>
      <c r="F19" s="277"/>
      <c r="G19" s="277"/>
      <c r="H19" s="277"/>
      <c r="I19" s="277"/>
      <c r="J19" s="277"/>
      <c r="K19" s="267"/>
      <c r="L19" s="267"/>
      <c r="M19" s="267"/>
      <c r="N19" s="267"/>
      <c r="O19" s="267"/>
      <c r="P19" s="267"/>
      <c r="Q19" s="267"/>
      <c r="R19" s="267"/>
      <c r="S19" s="267"/>
      <c r="T19" s="267"/>
      <c r="U19" s="267"/>
      <c r="V19" s="272"/>
      <c r="W19" s="272"/>
      <c r="X19" s="272"/>
      <c r="Y19" s="272"/>
      <c r="Z19" s="272"/>
      <c r="AA19" s="272"/>
      <c r="AB19" s="272"/>
      <c r="AC19" s="272"/>
      <c r="AD19" s="272"/>
      <c r="AE19" s="272"/>
      <c r="AF19" s="267"/>
      <c r="AG19" s="267"/>
      <c r="AH19" s="267"/>
      <c r="AI19" s="267"/>
      <c r="AJ19" s="267"/>
      <c r="AK19" s="267"/>
      <c r="AL19" s="267"/>
      <c r="AM19" s="267"/>
      <c r="AN19" s="267"/>
      <c r="AO19" s="267"/>
      <c r="AP19" s="267"/>
      <c r="AQ19" s="268"/>
      <c r="AR19" s="268"/>
      <c r="AS19" s="268"/>
      <c r="AT19" s="268"/>
      <c r="AU19" s="268"/>
      <c r="AV19" s="268"/>
      <c r="AW19" s="268"/>
      <c r="AX19" s="268"/>
      <c r="AY19" s="268"/>
      <c r="AZ19" s="268"/>
      <c r="BA19" s="268"/>
      <c r="BB19" s="268"/>
      <c r="BC19" s="268"/>
      <c r="BD19" s="268"/>
      <c r="BE19" s="268"/>
      <c r="BF19" s="268"/>
      <c r="BG19" s="268"/>
      <c r="BH19" s="268"/>
      <c r="BI19" s="268"/>
      <c r="BJ19" s="268"/>
      <c r="BK19" s="268"/>
      <c r="BL19" s="268"/>
      <c r="BM19" s="268"/>
      <c r="BN19" s="268"/>
      <c r="BO19" s="268"/>
      <c r="BP19" s="268"/>
      <c r="BQ19" s="268"/>
      <c r="BR19" s="268"/>
      <c r="BS19" s="268"/>
      <c r="BT19" s="268"/>
      <c r="BU19" s="268"/>
      <c r="BV19" s="268"/>
      <c r="BW19" s="268"/>
      <c r="BX19" s="268"/>
      <c r="BY19" s="268"/>
      <c r="BZ19" s="268"/>
      <c r="CA19" s="268"/>
      <c r="CB19" s="268"/>
      <c r="CC19" s="268"/>
      <c r="CD19" s="268"/>
      <c r="CE19" s="268"/>
      <c r="CF19" s="268"/>
      <c r="CG19" s="268"/>
      <c r="CH19" s="268"/>
      <c r="CI19" s="268"/>
      <c r="CJ19" s="268"/>
      <c r="CK19" s="268"/>
      <c r="CL19" s="268"/>
      <c r="CM19" s="268"/>
      <c r="CN19" s="268"/>
      <c r="CO19" s="268"/>
      <c r="CP19" s="268"/>
      <c r="CQ19" s="268"/>
      <c r="CR19" s="268"/>
      <c r="CS19" s="268"/>
      <c r="CT19" s="268"/>
      <c r="CU19" s="268"/>
      <c r="CV19" s="268"/>
      <c r="CW19" s="268"/>
      <c r="CX19" s="80"/>
    </row>
    <row r="20" spans="1:102" ht="12" customHeight="1">
      <c r="A20" s="80"/>
      <c r="B20" s="277"/>
      <c r="C20" s="277"/>
      <c r="D20" s="277"/>
      <c r="E20" s="277"/>
      <c r="F20" s="277"/>
      <c r="G20" s="277"/>
      <c r="H20" s="277"/>
      <c r="I20" s="277"/>
      <c r="J20" s="277"/>
      <c r="K20" s="267"/>
      <c r="L20" s="267"/>
      <c r="M20" s="267"/>
      <c r="N20" s="267"/>
      <c r="O20" s="267"/>
      <c r="P20" s="267"/>
      <c r="Q20" s="267"/>
      <c r="R20" s="267"/>
      <c r="S20" s="267"/>
      <c r="T20" s="267"/>
      <c r="U20" s="267"/>
      <c r="V20" s="272"/>
      <c r="W20" s="272"/>
      <c r="X20" s="272"/>
      <c r="Y20" s="272"/>
      <c r="Z20" s="272"/>
      <c r="AA20" s="272"/>
      <c r="AB20" s="272"/>
      <c r="AC20" s="272"/>
      <c r="AD20" s="272"/>
      <c r="AE20" s="272"/>
      <c r="AF20" s="267"/>
      <c r="AG20" s="267"/>
      <c r="AH20" s="267"/>
      <c r="AI20" s="267"/>
      <c r="AJ20" s="267"/>
      <c r="AK20" s="267"/>
      <c r="AL20" s="267"/>
      <c r="AM20" s="267"/>
      <c r="AN20" s="267"/>
      <c r="AO20" s="267"/>
      <c r="AP20" s="267"/>
      <c r="AQ20" s="268"/>
      <c r="AR20" s="268"/>
      <c r="AS20" s="268"/>
      <c r="AT20" s="268"/>
      <c r="AU20" s="268"/>
      <c r="AV20" s="268"/>
      <c r="AW20" s="268"/>
      <c r="AX20" s="268"/>
      <c r="AY20" s="268"/>
      <c r="AZ20" s="268"/>
      <c r="BA20" s="268"/>
      <c r="BB20" s="268"/>
      <c r="BC20" s="268"/>
      <c r="BD20" s="268"/>
      <c r="BE20" s="268"/>
      <c r="BF20" s="268"/>
      <c r="BG20" s="268"/>
      <c r="BH20" s="268"/>
      <c r="BI20" s="268"/>
      <c r="BJ20" s="268"/>
      <c r="BK20" s="268"/>
      <c r="BL20" s="268"/>
      <c r="BM20" s="268"/>
      <c r="BN20" s="268"/>
      <c r="BO20" s="268"/>
      <c r="BP20" s="268"/>
      <c r="BQ20" s="268"/>
      <c r="BR20" s="268"/>
      <c r="BS20" s="268"/>
      <c r="BT20" s="268"/>
      <c r="BU20" s="268"/>
      <c r="BV20" s="268"/>
      <c r="BW20" s="268"/>
      <c r="BX20" s="268"/>
      <c r="BY20" s="268"/>
      <c r="BZ20" s="268"/>
      <c r="CA20" s="268"/>
      <c r="CB20" s="268"/>
      <c r="CC20" s="268"/>
      <c r="CD20" s="268"/>
      <c r="CE20" s="268"/>
      <c r="CF20" s="268"/>
      <c r="CG20" s="268"/>
      <c r="CH20" s="268"/>
      <c r="CI20" s="268"/>
      <c r="CJ20" s="268"/>
      <c r="CK20" s="268"/>
      <c r="CL20" s="268"/>
      <c r="CM20" s="268"/>
      <c r="CN20" s="268"/>
      <c r="CO20" s="268"/>
      <c r="CP20" s="268"/>
      <c r="CQ20" s="268"/>
      <c r="CR20" s="268"/>
      <c r="CS20" s="268"/>
      <c r="CT20" s="268"/>
      <c r="CU20" s="268"/>
      <c r="CV20" s="268"/>
      <c r="CW20" s="268"/>
      <c r="CX20" s="80"/>
    </row>
    <row r="21" spans="1:102" ht="12" customHeight="1">
      <c r="A21" s="80"/>
      <c r="B21" s="277"/>
      <c r="C21" s="277"/>
      <c r="D21" s="277"/>
      <c r="E21" s="277"/>
      <c r="F21" s="277"/>
      <c r="G21" s="277"/>
      <c r="H21" s="277"/>
      <c r="I21" s="277"/>
      <c r="J21" s="277"/>
      <c r="K21" s="267"/>
      <c r="L21" s="267"/>
      <c r="M21" s="267"/>
      <c r="N21" s="267"/>
      <c r="O21" s="267"/>
      <c r="P21" s="267"/>
      <c r="Q21" s="267"/>
      <c r="R21" s="267"/>
      <c r="S21" s="267"/>
      <c r="T21" s="267"/>
      <c r="U21" s="267"/>
      <c r="V21" s="272"/>
      <c r="W21" s="272"/>
      <c r="X21" s="272"/>
      <c r="Y21" s="272"/>
      <c r="Z21" s="272"/>
      <c r="AA21" s="272"/>
      <c r="AB21" s="272"/>
      <c r="AC21" s="272"/>
      <c r="AD21" s="272"/>
      <c r="AE21" s="272"/>
      <c r="AF21" s="267"/>
      <c r="AG21" s="267"/>
      <c r="AH21" s="267"/>
      <c r="AI21" s="267"/>
      <c r="AJ21" s="267"/>
      <c r="AK21" s="267"/>
      <c r="AL21" s="267"/>
      <c r="AM21" s="267"/>
      <c r="AN21" s="267"/>
      <c r="AO21" s="267"/>
      <c r="AP21" s="267"/>
      <c r="AQ21" s="268"/>
      <c r="AR21" s="268"/>
      <c r="AS21" s="268"/>
      <c r="AT21" s="268"/>
      <c r="AU21" s="268"/>
      <c r="AV21" s="268"/>
      <c r="AW21" s="268"/>
      <c r="AX21" s="268"/>
      <c r="AY21" s="268"/>
      <c r="AZ21" s="268"/>
      <c r="BA21" s="268"/>
      <c r="BB21" s="268"/>
      <c r="BC21" s="268"/>
      <c r="BD21" s="268"/>
      <c r="BE21" s="268"/>
      <c r="BF21" s="268"/>
      <c r="BG21" s="268"/>
      <c r="BH21" s="268"/>
      <c r="BI21" s="268"/>
      <c r="BJ21" s="268"/>
      <c r="BK21" s="268"/>
      <c r="BL21" s="268"/>
      <c r="BM21" s="268"/>
      <c r="BN21" s="268"/>
      <c r="BO21" s="268"/>
      <c r="BP21" s="268"/>
      <c r="BQ21" s="268"/>
      <c r="BR21" s="268"/>
      <c r="BS21" s="268"/>
      <c r="BT21" s="268"/>
      <c r="BU21" s="268"/>
      <c r="BV21" s="268"/>
      <c r="BW21" s="268"/>
      <c r="BX21" s="268"/>
      <c r="BY21" s="268"/>
      <c r="BZ21" s="268"/>
      <c r="CA21" s="268"/>
      <c r="CB21" s="268"/>
      <c r="CC21" s="268"/>
      <c r="CD21" s="268"/>
      <c r="CE21" s="268"/>
      <c r="CF21" s="268"/>
      <c r="CG21" s="268"/>
      <c r="CH21" s="268"/>
      <c r="CI21" s="268"/>
      <c r="CJ21" s="268"/>
      <c r="CK21" s="268"/>
      <c r="CL21" s="268"/>
      <c r="CM21" s="268"/>
      <c r="CN21" s="268"/>
      <c r="CO21" s="268"/>
      <c r="CP21" s="268"/>
      <c r="CQ21" s="268"/>
      <c r="CR21" s="268"/>
      <c r="CS21" s="268"/>
      <c r="CT21" s="268"/>
      <c r="CU21" s="268"/>
      <c r="CV21" s="268"/>
      <c r="CW21" s="268"/>
      <c r="CX21" s="80"/>
    </row>
    <row r="22" spans="1:102" ht="12" customHeight="1">
      <c r="A22" s="80"/>
      <c r="B22" s="277"/>
      <c r="C22" s="277"/>
      <c r="D22" s="277"/>
      <c r="E22" s="277"/>
      <c r="F22" s="277"/>
      <c r="G22" s="277"/>
      <c r="H22" s="277"/>
      <c r="I22" s="277"/>
      <c r="J22" s="277"/>
      <c r="K22" s="267"/>
      <c r="L22" s="267"/>
      <c r="M22" s="267"/>
      <c r="N22" s="267"/>
      <c r="O22" s="267"/>
      <c r="P22" s="267"/>
      <c r="Q22" s="267"/>
      <c r="R22" s="267"/>
      <c r="S22" s="267"/>
      <c r="T22" s="267"/>
      <c r="U22" s="267"/>
      <c r="V22" s="272"/>
      <c r="W22" s="272"/>
      <c r="X22" s="272"/>
      <c r="Y22" s="272"/>
      <c r="Z22" s="272"/>
      <c r="AA22" s="272"/>
      <c r="AB22" s="272"/>
      <c r="AC22" s="272"/>
      <c r="AD22" s="272"/>
      <c r="AE22" s="272"/>
      <c r="AF22" s="267"/>
      <c r="AG22" s="267"/>
      <c r="AH22" s="267"/>
      <c r="AI22" s="267"/>
      <c r="AJ22" s="267"/>
      <c r="AK22" s="267"/>
      <c r="AL22" s="267"/>
      <c r="AM22" s="267"/>
      <c r="AN22" s="267"/>
      <c r="AO22" s="267"/>
      <c r="AP22" s="267"/>
      <c r="AQ22" s="268"/>
      <c r="AR22" s="268"/>
      <c r="AS22" s="268"/>
      <c r="AT22" s="268"/>
      <c r="AU22" s="268"/>
      <c r="AV22" s="268"/>
      <c r="AW22" s="268"/>
      <c r="AX22" s="268"/>
      <c r="AY22" s="268"/>
      <c r="AZ22" s="268"/>
      <c r="BA22" s="268"/>
      <c r="BB22" s="268"/>
      <c r="BC22" s="268"/>
      <c r="BD22" s="268"/>
      <c r="BE22" s="268"/>
      <c r="BF22" s="268"/>
      <c r="BG22" s="268"/>
      <c r="BH22" s="268"/>
      <c r="BI22" s="268"/>
      <c r="BJ22" s="268"/>
      <c r="BK22" s="268"/>
      <c r="BL22" s="268"/>
      <c r="BM22" s="268"/>
      <c r="BN22" s="268"/>
      <c r="BO22" s="268"/>
      <c r="BP22" s="268"/>
      <c r="BQ22" s="268"/>
      <c r="BR22" s="268"/>
      <c r="BS22" s="268"/>
      <c r="BT22" s="268"/>
      <c r="BU22" s="268"/>
      <c r="BV22" s="268"/>
      <c r="BW22" s="268"/>
      <c r="BX22" s="268"/>
      <c r="BY22" s="268"/>
      <c r="BZ22" s="268"/>
      <c r="CA22" s="268"/>
      <c r="CB22" s="268"/>
      <c r="CC22" s="268"/>
      <c r="CD22" s="268"/>
      <c r="CE22" s="268"/>
      <c r="CF22" s="268"/>
      <c r="CG22" s="268"/>
      <c r="CH22" s="268"/>
      <c r="CI22" s="268"/>
      <c r="CJ22" s="268"/>
      <c r="CK22" s="268"/>
      <c r="CL22" s="268"/>
      <c r="CM22" s="268"/>
      <c r="CN22" s="268"/>
      <c r="CO22" s="268"/>
      <c r="CP22" s="268"/>
      <c r="CQ22" s="268"/>
      <c r="CR22" s="268"/>
      <c r="CS22" s="268"/>
      <c r="CT22" s="268"/>
      <c r="CU22" s="268"/>
      <c r="CV22" s="268"/>
      <c r="CW22" s="268"/>
      <c r="CX22" s="80"/>
    </row>
    <row r="23" spans="1:102" ht="12" customHeight="1">
      <c r="A23" s="80"/>
      <c r="B23" s="277"/>
      <c r="C23" s="277"/>
      <c r="D23" s="277"/>
      <c r="E23" s="277"/>
      <c r="F23" s="277"/>
      <c r="G23" s="277"/>
      <c r="H23" s="277"/>
      <c r="I23" s="277"/>
      <c r="J23" s="277"/>
      <c r="K23" s="267"/>
      <c r="L23" s="267"/>
      <c r="M23" s="267"/>
      <c r="N23" s="267"/>
      <c r="O23" s="267"/>
      <c r="P23" s="267"/>
      <c r="Q23" s="267"/>
      <c r="R23" s="267"/>
      <c r="S23" s="267"/>
      <c r="T23" s="267"/>
      <c r="U23" s="267"/>
      <c r="V23" s="272"/>
      <c r="W23" s="272"/>
      <c r="X23" s="272"/>
      <c r="Y23" s="272"/>
      <c r="Z23" s="272"/>
      <c r="AA23" s="272"/>
      <c r="AB23" s="272"/>
      <c r="AC23" s="272"/>
      <c r="AD23" s="272"/>
      <c r="AE23" s="272"/>
      <c r="AF23" s="267"/>
      <c r="AG23" s="267"/>
      <c r="AH23" s="267"/>
      <c r="AI23" s="267"/>
      <c r="AJ23" s="267"/>
      <c r="AK23" s="267"/>
      <c r="AL23" s="267"/>
      <c r="AM23" s="267"/>
      <c r="AN23" s="267"/>
      <c r="AO23" s="267"/>
      <c r="AP23" s="267"/>
      <c r="AQ23" s="268"/>
      <c r="AR23" s="268"/>
      <c r="AS23" s="268"/>
      <c r="AT23" s="268"/>
      <c r="AU23" s="268"/>
      <c r="AV23" s="268"/>
      <c r="AW23" s="268"/>
      <c r="AX23" s="268"/>
      <c r="AY23" s="268"/>
      <c r="AZ23" s="268"/>
      <c r="BA23" s="268"/>
      <c r="BB23" s="268"/>
      <c r="BC23" s="268"/>
      <c r="BD23" s="268"/>
      <c r="BE23" s="268"/>
      <c r="BF23" s="268"/>
      <c r="BG23" s="268"/>
      <c r="BH23" s="268"/>
      <c r="BI23" s="268"/>
      <c r="BJ23" s="268"/>
      <c r="BK23" s="268"/>
      <c r="BL23" s="268"/>
      <c r="BM23" s="268"/>
      <c r="BN23" s="268"/>
      <c r="BO23" s="268"/>
      <c r="BP23" s="268"/>
      <c r="BQ23" s="268"/>
      <c r="BR23" s="268"/>
      <c r="BS23" s="268"/>
      <c r="BT23" s="268"/>
      <c r="BU23" s="268"/>
      <c r="BV23" s="268"/>
      <c r="BW23" s="268"/>
      <c r="BX23" s="268"/>
      <c r="BY23" s="268"/>
      <c r="BZ23" s="268"/>
      <c r="CA23" s="268"/>
      <c r="CB23" s="268"/>
      <c r="CC23" s="268"/>
      <c r="CD23" s="268"/>
      <c r="CE23" s="268"/>
      <c r="CF23" s="268"/>
      <c r="CG23" s="268"/>
      <c r="CH23" s="268"/>
      <c r="CI23" s="268"/>
      <c r="CJ23" s="268"/>
      <c r="CK23" s="268"/>
      <c r="CL23" s="268"/>
      <c r="CM23" s="268"/>
      <c r="CN23" s="268"/>
      <c r="CO23" s="268"/>
      <c r="CP23" s="268"/>
      <c r="CQ23" s="268"/>
      <c r="CR23" s="268"/>
      <c r="CS23" s="268"/>
      <c r="CT23" s="268"/>
      <c r="CU23" s="268"/>
      <c r="CV23" s="268"/>
      <c r="CW23" s="268"/>
      <c r="CX23" s="80"/>
    </row>
    <row r="24" spans="1:102" ht="12" customHeight="1">
      <c r="A24" s="80"/>
      <c r="B24" s="277"/>
      <c r="C24" s="277"/>
      <c r="D24" s="277"/>
      <c r="E24" s="277"/>
      <c r="F24" s="277"/>
      <c r="G24" s="277"/>
      <c r="H24" s="277"/>
      <c r="I24" s="277"/>
      <c r="J24" s="277"/>
      <c r="K24" s="267"/>
      <c r="L24" s="267"/>
      <c r="M24" s="267"/>
      <c r="N24" s="267"/>
      <c r="O24" s="267"/>
      <c r="P24" s="267"/>
      <c r="Q24" s="267"/>
      <c r="R24" s="267"/>
      <c r="S24" s="267"/>
      <c r="T24" s="267"/>
      <c r="U24" s="267"/>
      <c r="V24" s="272"/>
      <c r="W24" s="272"/>
      <c r="X24" s="272"/>
      <c r="Y24" s="272"/>
      <c r="Z24" s="272"/>
      <c r="AA24" s="272"/>
      <c r="AB24" s="272"/>
      <c r="AC24" s="272"/>
      <c r="AD24" s="272"/>
      <c r="AE24" s="272"/>
      <c r="AF24" s="267"/>
      <c r="AG24" s="267"/>
      <c r="AH24" s="267"/>
      <c r="AI24" s="267"/>
      <c r="AJ24" s="267"/>
      <c r="AK24" s="267"/>
      <c r="AL24" s="267"/>
      <c r="AM24" s="267"/>
      <c r="AN24" s="267"/>
      <c r="AO24" s="267"/>
      <c r="AP24" s="267"/>
      <c r="AQ24" s="268"/>
      <c r="AR24" s="268"/>
      <c r="AS24" s="268"/>
      <c r="AT24" s="268"/>
      <c r="AU24" s="268"/>
      <c r="AV24" s="268"/>
      <c r="AW24" s="268"/>
      <c r="AX24" s="268"/>
      <c r="AY24" s="268"/>
      <c r="AZ24" s="268"/>
      <c r="BA24" s="268"/>
      <c r="BB24" s="268"/>
      <c r="BC24" s="268"/>
      <c r="BD24" s="268"/>
      <c r="BE24" s="268"/>
      <c r="BF24" s="268"/>
      <c r="BG24" s="268"/>
      <c r="BH24" s="268"/>
      <c r="BI24" s="268"/>
      <c r="BJ24" s="268"/>
      <c r="BK24" s="268"/>
      <c r="BL24" s="268"/>
      <c r="BM24" s="268"/>
      <c r="BN24" s="268"/>
      <c r="BO24" s="268"/>
      <c r="BP24" s="268"/>
      <c r="BQ24" s="268"/>
      <c r="BR24" s="268"/>
      <c r="BS24" s="268"/>
      <c r="BT24" s="268"/>
      <c r="BU24" s="268"/>
      <c r="BV24" s="268"/>
      <c r="BW24" s="268"/>
      <c r="BX24" s="268"/>
      <c r="BY24" s="268"/>
      <c r="BZ24" s="268"/>
      <c r="CA24" s="268"/>
      <c r="CB24" s="268"/>
      <c r="CC24" s="268"/>
      <c r="CD24" s="268"/>
      <c r="CE24" s="268"/>
      <c r="CF24" s="268"/>
      <c r="CG24" s="268"/>
      <c r="CH24" s="268"/>
      <c r="CI24" s="268"/>
      <c r="CJ24" s="268"/>
      <c r="CK24" s="268"/>
      <c r="CL24" s="268"/>
      <c r="CM24" s="268"/>
      <c r="CN24" s="268"/>
      <c r="CO24" s="268"/>
      <c r="CP24" s="268"/>
      <c r="CQ24" s="268"/>
      <c r="CR24" s="268"/>
      <c r="CS24" s="268"/>
      <c r="CT24" s="268"/>
      <c r="CU24" s="268"/>
      <c r="CV24" s="268"/>
      <c r="CW24" s="268"/>
      <c r="CX24" s="80"/>
    </row>
    <row r="25" spans="1:102" ht="12" customHeight="1">
      <c r="A25" s="80"/>
      <c r="B25" s="277"/>
      <c r="C25" s="277"/>
      <c r="D25" s="277"/>
      <c r="E25" s="277"/>
      <c r="F25" s="277"/>
      <c r="G25" s="277"/>
      <c r="H25" s="277"/>
      <c r="I25" s="277"/>
      <c r="J25" s="277"/>
      <c r="K25" s="267"/>
      <c r="L25" s="267"/>
      <c r="M25" s="267"/>
      <c r="N25" s="267"/>
      <c r="O25" s="267"/>
      <c r="P25" s="267"/>
      <c r="Q25" s="267"/>
      <c r="R25" s="267"/>
      <c r="S25" s="267"/>
      <c r="T25" s="267"/>
      <c r="U25" s="267"/>
      <c r="V25" s="272"/>
      <c r="W25" s="272"/>
      <c r="X25" s="272"/>
      <c r="Y25" s="272"/>
      <c r="Z25" s="272"/>
      <c r="AA25" s="272"/>
      <c r="AB25" s="272"/>
      <c r="AC25" s="272"/>
      <c r="AD25" s="272"/>
      <c r="AE25" s="272"/>
      <c r="AF25" s="267"/>
      <c r="AG25" s="267"/>
      <c r="AH25" s="267"/>
      <c r="AI25" s="267"/>
      <c r="AJ25" s="267"/>
      <c r="AK25" s="267"/>
      <c r="AL25" s="267"/>
      <c r="AM25" s="267"/>
      <c r="AN25" s="267"/>
      <c r="AO25" s="267"/>
      <c r="AP25" s="267"/>
      <c r="AQ25" s="268"/>
      <c r="AR25" s="268"/>
      <c r="AS25" s="268"/>
      <c r="AT25" s="268"/>
      <c r="AU25" s="268"/>
      <c r="AV25" s="268"/>
      <c r="AW25" s="268"/>
      <c r="AX25" s="268"/>
      <c r="AY25" s="268"/>
      <c r="AZ25" s="268"/>
      <c r="BA25" s="268"/>
      <c r="BB25" s="268"/>
      <c r="BC25" s="268"/>
      <c r="BD25" s="268"/>
      <c r="BE25" s="268"/>
      <c r="BF25" s="268"/>
      <c r="BG25" s="268"/>
      <c r="BH25" s="268"/>
      <c r="BI25" s="268"/>
      <c r="BJ25" s="268"/>
      <c r="BK25" s="268"/>
      <c r="BL25" s="268"/>
      <c r="BM25" s="268"/>
      <c r="BN25" s="268"/>
      <c r="BO25" s="268"/>
      <c r="BP25" s="268"/>
      <c r="BQ25" s="268"/>
      <c r="BR25" s="268"/>
      <c r="BS25" s="268"/>
      <c r="BT25" s="268"/>
      <c r="BU25" s="268"/>
      <c r="BV25" s="268"/>
      <c r="BW25" s="268"/>
      <c r="BX25" s="268"/>
      <c r="BY25" s="268"/>
      <c r="BZ25" s="268"/>
      <c r="CA25" s="268"/>
      <c r="CB25" s="268"/>
      <c r="CC25" s="268"/>
      <c r="CD25" s="268"/>
      <c r="CE25" s="268"/>
      <c r="CF25" s="268"/>
      <c r="CG25" s="268"/>
      <c r="CH25" s="268"/>
      <c r="CI25" s="268"/>
      <c r="CJ25" s="268"/>
      <c r="CK25" s="268"/>
      <c r="CL25" s="268"/>
      <c r="CM25" s="268"/>
      <c r="CN25" s="268"/>
      <c r="CO25" s="268"/>
      <c r="CP25" s="268"/>
      <c r="CQ25" s="268"/>
      <c r="CR25" s="268"/>
      <c r="CS25" s="268"/>
      <c r="CT25" s="268"/>
      <c r="CU25" s="268"/>
      <c r="CV25" s="268"/>
      <c r="CW25" s="268"/>
      <c r="CX25" s="80"/>
    </row>
    <row r="26" spans="1:102" ht="12" customHeight="1">
      <c r="A26" s="80"/>
      <c r="B26" s="277"/>
      <c r="C26" s="277"/>
      <c r="D26" s="277"/>
      <c r="E26" s="277"/>
      <c r="F26" s="277"/>
      <c r="G26" s="277"/>
      <c r="H26" s="277"/>
      <c r="I26" s="277"/>
      <c r="J26" s="277"/>
      <c r="K26" s="267"/>
      <c r="L26" s="267"/>
      <c r="M26" s="267"/>
      <c r="N26" s="267"/>
      <c r="O26" s="267"/>
      <c r="P26" s="267"/>
      <c r="Q26" s="267"/>
      <c r="R26" s="267"/>
      <c r="S26" s="267"/>
      <c r="T26" s="267"/>
      <c r="U26" s="267"/>
      <c r="V26" s="272"/>
      <c r="W26" s="272"/>
      <c r="X26" s="272"/>
      <c r="Y26" s="272"/>
      <c r="Z26" s="272"/>
      <c r="AA26" s="272"/>
      <c r="AB26" s="272"/>
      <c r="AC26" s="272"/>
      <c r="AD26" s="272"/>
      <c r="AE26" s="272"/>
      <c r="AF26" s="267"/>
      <c r="AG26" s="267"/>
      <c r="AH26" s="267"/>
      <c r="AI26" s="267"/>
      <c r="AJ26" s="267"/>
      <c r="AK26" s="267"/>
      <c r="AL26" s="267"/>
      <c r="AM26" s="267"/>
      <c r="AN26" s="267"/>
      <c r="AO26" s="267"/>
      <c r="AP26" s="267"/>
      <c r="AQ26" s="268"/>
      <c r="AR26" s="268"/>
      <c r="AS26" s="268"/>
      <c r="AT26" s="268"/>
      <c r="AU26" s="268"/>
      <c r="AV26" s="268"/>
      <c r="AW26" s="268"/>
      <c r="AX26" s="268"/>
      <c r="AY26" s="268"/>
      <c r="AZ26" s="268"/>
      <c r="BA26" s="268"/>
      <c r="BB26" s="268"/>
      <c r="BC26" s="268"/>
      <c r="BD26" s="268"/>
      <c r="BE26" s="268"/>
      <c r="BF26" s="268"/>
      <c r="BG26" s="268"/>
      <c r="BH26" s="268"/>
      <c r="BI26" s="268"/>
      <c r="BJ26" s="268"/>
      <c r="BK26" s="268"/>
      <c r="BL26" s="268"/>
      <c r="BM26" s="268"/>
      <c r="BN26" s="268"/>
      <c r="BO26" s="268"/>
      <c r="BP26" s="268"/>
      <c r="BQ26" s="268"/>
      <c r="BR26" s="268"/>
      <c r="BS26" s="268"/>
      <c r="BT26" s="268"/>
      <c r="BU26" s="268"/>
      <c r="BV26" s="268"/>
      <c r="BW26" s="268"/>
      <c r="BX26" s="268"/>
      <c r="BY26" s="268"/>
      <c r="BZ26" s="268"/>
      <c r="CA26" s="268"/>
      <c r="CB26" s="268"/>
      <c r="CC26" s="268"/>
      <c r="CD26" s="268"/>
      <c r="CE26" s="268"/>
      <c r="CF26" s="268"/>
      <c r="CG26" s="268"/>
      <c r="CH26" s="268"/>
      <c r="CI26" s="268"/>
      <c r="CJ26" s="268"/>
      <c r="CK26" s="268"/>
      <c r="CL26" s="268"/>
      <c r="CM26" s="268"/>
      <c r="CN26" s="268"/>
      <c r="CO26" s="268"/>
      <c r="CP26" s="268"/>
      <c r="CQ26" s="268"/>
      <c r="CR26" s="268"/>
      <c r="CS26" s="268"/>
      <c r="CT26" s="268"/>
      <c r="CU26" s="268"/>
      <c r="CV26" s="268"/>
      <c r="CW26" s="268"/>
      <c r="CX26" s="80"/>
    </row>
    <row r="27" spans="1:102" ht="12" customHeight="1">
      <c r="A27" s="80"/>
      <c r="B27" s="277"/>
      <c r="C27" s="277"/>
      <c r="D27" s="277"/>
      <c r="E27" s="277"/>
      <c r="F27" s="277"/>
      <c r="G27" s="277"/>
      <c r="H27" s="277"/>
      <c r="I27" s="277"/>
      <c r="J27" s="277"/>
      <c r="K27" s="267"/>
      <c r="L27" s="267"/>
      <c r="M27" s="267"/>
      <c r="N27" s="267"/>
      <c r="O27" s="267"/>
      <c r="P27" s="267"/>
      <c r="Q27" s="267"/>
      <c r="R27" s="267"/>
      <c r="S27" s="267"/>
      <c r="T27" s="267"/>
      <c r="U27" s="267"/>
      <c r="V27" s="272"/>
      <c r="W27" s="272"/>
      <c r="X27" s="272"/>
      <c r="Y27" s="272"/>
      <c r="Z27" s="272"/>
      <c r="AA27" s="272"/>
      <c r="AB27" s="272"/>
      <c r="AC27" s="272"/>
      <c r="AD27" s="272"/>
      <c r="AE27" s="272"/>
      <c r="AF27" s="267"/>
      <c r="AG27" s="267"/>
      <c r="AH27" s="267"/>
      <c r="AI27" s="267"/>
      <c r="AJ27" s="267"/>
      <c r="AK27" s="267"/>
      <c r="AL27" s="267"/>
      <c r="AM27" s="267"/>
      <c r="AN27" s="267"/>
      <c r="AO27" s="267"/>
      <c r="AP27" s="267"/>
      <c r="AQ27" s="268"/>
      <c r="AR27" s="268"/>
      <c r="AS27" s="268"/>
      <c r="AT27" s="268"/>
      <c r="AU27" s="268"/>
      <c r="AV27" s="268"/>
      <c r="AW27" s="268"/>
      <c r="AX27" s="268"/>
      <c r="AY27" s="268"/>
      <c r="AZ27" s="268"/>
      <c r="BA27" s="268"/>
      <c r="BB27" s="268"/>
      <c r="BC27" s="268"/>
      <c r="BD27" s="268"/>
      <c r="BE27" s="268"/>
      <c r="BF27" s="268"/>
      <c r="BG27" s="268"/>
      <c r="BH27" s="268"/>
      <c r="BI27" s="268"/>
      <c r="BJ27" s="268"/>
      <c r="BK27" s="268"/>
      <c r="BL27" s="268"/>
      <c r="BM27" s="268"/>
      <c r="BN27" s="268"/>
      <c r="BO27" s="268"/>
      <c r="BP27" s="268"/>
      <c r="BQ27" s="268"/>
      <c r="BR27" s="268"/>
      <c r="BS27" s="268"/>
      <c r="BT27" s="268"/>
      <c r="BU27" s="268"/>
      <c r="BV27" s="268"/>
      <c r="BW27" s="268"/>
      <c r="BX27" s="268"/>
      <c r="BY27" s="268"/>
      <c r="BZ27" s="268"/>
      <c r="CA27" s="268"/>
      <c r="CB27" s="268"/>
      <c r="CC27" s="268"/>
      <c r="CD27" s="268"/>
      <c r="CE27" s="268"/>
      <c r="CF27" s="268"/>
      <c r="CG27" s="268"/>
      <c r="CH27" s="268"/>
      <c r="CI27" s="268"/>
      <c r="CJ27" s="268"/>
      <c r="CK27" s="268"/>
      <c r="CL27" s="268"/>
      <c r="CM27" s="268"/>
      <c r="CN27" s="268"/>
      <c r="CO27" s="268"/>
      <c r="CP27" s="268"/>
      <c r="CQ27" s="268"/>
      <c r="CR27" s="268"/>
      <c r="CS27" s="268"/>
      <c r="CT27" s="268"/>
      <c r="CU27" s="268"/>
      <c r="CV27" s="268"/>
      <c r="CW27" s="268"/>
      <c r="CX27" s="80"/>
    </row>
    <row r="28" spans="1:102" ht="12" customHeight="1">
      <c r="A28" s="80"/>
      <c r="B28" s="277"/>
      <c r="C28" s="277"/>
      <c r="D28" s="277"/>
      <c r="E28" s="277"/>
      <c r="F28" s="277"/>
      <c r="G28" s="277"/>
      <c r="H28" s="277"/>
      <c r="I28" s="277"/>
      <c r="J28" s="277"/>
      <c r="K28" s="267"/>
      <c r="L28" s="267"/>
      <c r="M28" s="267"/>
      <c r="N28" s="267"/>
      <c r="O28" s="267"/>
      <c r="P28" s="267"/>
      <c r="Q28" s="267"/>
      <c r="R28" s="267"/>
      <c r="S28" s="267"/>
      <c r="T28" s="267"/>
      <c r="U28" s="267"/>
      <c r="V28" s="272"/>
      <c r="W28" s="272"/>
      <c r="X28" s="272"/>
      <c r="Y28" s="272"/>
      <c r="Z28" s="272"/>
      <c r="AA28" s="272"/>
      <c r="AB28" s="272"/>
      <c r="AC28" s="272"/>
      <c r="AD28" s="272"/>
      <c r="AE28" s="272"/>
      <c r="AF28" s="267"/>
      <c r="AG28" s="267"/>
      <c r="AH28" s="267"/>
      <c r="AI28" s="267"/>
      <c r="AJ28" s="267"/>
      <c r="AK28" s="267"/>
      <c r="AL28" s="267"/>
      <c r="AM28" s="267"/>
      <c r="AN28" s="267"/>
      <c r="AO28" s="267"/>
      <c r="AP28" s="267"/>
      <c r="AQ28" s="268"/>
      <c r="AR28" s="268"/>
      <c r="AS28" s="268"/>
      <c r="AT28" s="268"/>
      <c r="AU28" s="268"/>
      <c r="AV28" s="268"/>
      <c r="AW28" s="268"/>
      <c r="AX28" s="268"/>
      <c r="AY28" s="268"/>
      <c r="AZ28" s="268"/>
      <c r="BA28" s="268"/>
      <c r="BB28" s="268"/>
      <c r="BC28" s="268"/>
      <c r="BD28" s="268"/>
      <c r="BE28" s="268"/>
      <c r="BF28" s="268"/>
      <c r="BG28" s="268"/>
      <c r="BH28" s="268"/>
      <c r="BI28" s="268"/>
      <c r="BJ28" s="268"/>
      <c r="BK28" s="268"/>
      <c r="BL28" s="268"/>
      <c r="BM28" s="268"/>
      <c r="BN28" s="268"/>
      <c r="BO28" s="268"/>
      <c r="BP28" s="268"/>
      <c r="BQ28" s="268"/>
      <c r="BR28" s="268"/>
      <c r="BS28" s="268"/>
      <c r="BT28" s="268"/>
      <c r="BU28" s="268"/>
      <c r="BV28" s="268"/>
      <c r="BW28" s="268"/>
      <c r="BX28" s="268"/>
      <c r="BY28" s="268"/>
      <c r="BZ28" s="268"/>
      <c r="CA28" s="268"/>
      <c r="CB28" s="268"/>
      <c r="CC28" s="268"/>
      <c r="CD28" s="268"/>
      <c r="CE28" s="268"/>
      <c r="CF28" s="268"/>
      <c r="CG28" s="268"/>
      <c r="CH28" s="268"/>
      <c r="CI28" s="268"/>
      <c r="CJ28" s="268"/>
      <c r="CK28" s="268"/>
      <c r="CL28" s="268"/>
      <c r="CM28" s="268"/>
      <c r="CN28" s="268"/>
      <c r="CO28" s="268"/>
      <c r="CP28" s="268"/>
      <c r="CQ28" s="268"/>
      <c r="CR28" s="268"/>
      <c r="CS28" s="268"/>
      <c r="CT28" s="268"/>
      <c r="CU28" s="268"/>
      <c r="CV28" s="268"/>
      <c r="CW28" s="268"/>
      <c r="CX28" s="80"/>
    </row>
    <row r="29" spans="1:102" ht="12" customHeight="1">
      <c r="A29" s="80"/>
      <c r="B29" s="277"/>
      <c r="C29" s="277"/>
      <c r="D29" s="277"/>
      <c r="E29" s="277"/>
      <c r="F29" s="277"/>
      <c r="G29" s="277"/>
      <c r="H29" s="277"/>
      <c r="I29" s="277"/>
      <c r="J29" s="277"/>
      <c r="K29" s="267"/>
      <c r="L29" s="267"/>
      <c r="M29" s="267"/>
      <c r="N29" s="267"/>
      <c r="O29" s="267"/>
      <c r="P29" s="267"/>
      <c r="Q29" s="267"/>
      <c r="R29" s="267"/>
      <c r="S29" s="267"/>
      <c r="T29" s="267"/>
      <c r="U29" s="267"/>
      <c r="V29" s="272"/>
      <c r="W29" s="272"/>
      <c r="X29" s="272"/>
      <c r="Y29" s="272"/>
      <c r="Z29" s="272"/>
      <c r="AA29" s="272"/>
      <c r="AB29" s="272"/>
      <c r="AC29" s="272"/>
      <c r="AD29" s="272"/>
      <c r="AE29" s="272"/>
      <c r="AF29" s="267"/>
      <c r="AG29" s="267"/>
      <c r="AH29" s="267"/>
      <c r="AI29" s="267"/>
      <c r="AJ29" s="267"/>
      <c r="AK29" s="267"/>
      <c r="AL29" s="267"/>
      <c r="AM29" s="267"/>
      <c r="AN29" s="267"/>
      <c r="AO29" s="267"/>
      <c r="AP29" s="267"/>
      <c r="AQ29" s="268"/>
      <c r="AR29" s="268"/>
      <c r="AS29" s="268"/>
      <c r="AT29" s="268"/>
      <c r="AU29" s="268"/>
      <c r="AV29" s="268"/>
      <c r="AW29" s="268"/>
      <c r="AX29" s="268"/>
      <c r="AY29" s="268"/>
      <c r="AZ29" s="268"/>
      <c r="BA29" s="268"/>
      <c r="BB29" s="268"/>
      <c r="BC29" s="268"/>
      <c r="BD29" s="268"/>
      <c r="BE29" s="268"/>
      <c r="BF29" s="268"/>
      <c r="BG29" s="268"/>
      <c r="BH29" s="268"/>
      <c r="BI29" s="268"/>
      <c r="BJ29" s="268"/>
      <c r="BK29" s="268"/>
      <c r="BL29" s="268"/>
      <c r="BM29" s="268"/>
      <c r="BN29" s="268"/>
      <c r="BO29" s="268"/>
      <c r="BP29" s="268"/>
      <c r="BQ29" s="268"/>
      <c r="BR29" s="268"/>
      <c r="BS29" s="268"/>
      <c r="BT29" s="268"/>
      <c r="BU29" s="268"/>
      <c r="BV29" s="268"/>
      <c r="BW29" s="268"/>
      <c r="BX29" s="268"/>
      <c r="BY29" s="268"/>
      <c r="BZ29" s="268"/>
      <c r="CA29" s="268"/>
      <c r="CB29" s="268"/>
      <c r="CC29" s="268"/>
      <c r="CD29" s="268"/>
      <c r="CE29" s="268"/>
      <c r="CF29" s="268"/>
      <c r="CG29" s="268"/>
      <c r="CH29" s="268"/>
      <c r="CI29" s="268"/>
      <c r="CJ29" s="268"/>
      <c r="CK29" s="268"/>
      <c r="CL29" s="268"/>
      <c r="CM29" s="268"/>
      <c r="CN29" s="268"/>
      <c r="CO29" s="268"/>
      <c r="CP29" s="268"/>
      <c r="CQ29" s="268"/>
      <c r="CR29" s="268"/>
      <c r="CS29" s="268"/>
      <c r="CT29" s="268"/>
      <c r="CU29" s="268"/>
      <c r="CV29" s="268"/>
      <c r="CW29" s="268"/>
      <c r="CX29" s="80"/>
    </row>
    <row r="30" spans="1:102" ht="12" customHeight="1">
      <c r="A30" s="80"/>
      <c r="B30" s="277"/>
      <c r="C30" s="277"/>
      <c r="D30" s="277"/>
      <c r="E30" s="277"/>
      <c r="F30" s="277"/>
      <c r="G30" s="277"/>
      <c r="H30" s="277"/>
      <c r="I30" s="277"/>
      <c r="J30" s="277"/>
      <c r="K30" s="267"/>
      <c r="L30" s="267"/>
      <c r="M30" s="267"/>
      <c r="N30" s="267"/>
      <c r="O30" s="267"/>
      <c r="P30" s="267"/>
      <c r="Q30" s="267"/>
      <c r="R30" s="267"/>
      <c r="S30" s="267"/>
      <c r="T30" s="267"/>
      <c r="U30" s="267"/>
      <c r="V30" s="272"/>
      <c r="W30" s="272"/>
      <c r="X30" s="272"/>
      <c r="Y30" s="272"/>
      <c r="Z30" s="272"/>
      <c r="AA30" s="272"/>
      <c r="AB30" s="272"/>
      <c r="AC30" s="272"/>
      <c r="AD30" s="272"/>
      <c r="AE30" s="272"/>
      <c r="AF30" s="267"/>
      <c r="AG30" s="267"/>
      <c r="AH30" s="267"/>
      <c r="AI30" s="267"/>
      <c r="AJ30" s="267"/>
      <c r="AK30" s="267"/>
      <c r="AL30" s="267"/>
      <c r="AM30" s="267"/>
      <c r="AN30" s="267"/>
      <c r="AO30" s="267"/>
      <c r="AP30" s="267"/>
      <c r="AQ30" s="268"/>
      <c r="AR30" s="268"/>
      <c r="AS30" s="268"/>
      <c r="AT30" s="268"/>
      <c r="AU30" s="268"/>
      <c r="AV30" s="268"/>
      <c r="AW30" s="268"/>
      <c r="AX30" s="268"/>
      <c r="AY30" s="268"/>
      <c r="AZ30" s="268"/>
      <c r="BA30" s="268"/>
      <c r="BB30" s="268"/>
      <c r="BC30" s="268"/>
      <c r="BD30" s="268"/>
      <c r="BE30" s="268"/>
      <c r="BF30" s="268"/>
      <c r="BG30" s="268"/>
      <c r="BH30" s="268"/>
      <c r="BI30" s="268"/>
      <c r="BJ30" s="268"/>
      <c r="BK30" s="268"/>
      <c r="BL30" s="268"/>
      <c r="BM30" s="268"/>
      <c r="BN30" s="268"/>
      <c r="BO30" s="268"/>
      <c r="BP30" s="268"/>
      <c r="BQ30" s="268"/>
      <c r="BR30" s="268"/>
      <c r="BS30" s="268"/>
      <c r="BT30" s="268"/>
      <c r="BU30" s="268"/>
      <c r="BV30" s="268"/>
      <c r="BW30" s="268"/>
      <c r="BX30" s="268"/>
      <c r="BY30" s="268"/>
      <c r="BZ30" s="268"/>
      <c r="CA30" s="268"/>
      <c r="CB30" s="268"/>
      <c r="CC30" s="268"/>
      <c r="CD30" s="268"/>
      <c r="CE30" s="268"/>
      <c r="CF30" s="268"/>
      <c r="CG30" s="268"/>
      <c r="CH30" s="268"/>
      <c r="CI30" s="268"/>
      <c r="CJ30" s="268"/>
      <c r="CK30" s="268"/>
      <c r="CL30" s="268"/>
      <c r="CM30" s="268"/>
      <c r="CN30" s="268"/>
      <c r="CO30" s="268"/>
      <c r="CP30" s="268"/>
      <c r="CQ30" s="268"/>
      <c r="CR30" s="268"/>
      <c r="CS30" s="268"/>
      <c r="CT30" s="268"/>
      <c r="CU30" s="268"/>
      <c r="CV30" s="268"/>
      <c r="CW30" s="268"/>
      <c r="CX30" s="80"/>
    </row>
    <row r="31" spans="1:102" ht="12" customHeight="1">
      <c r="A31" s="80"/>
      <c r="B31" s="277"/>
      <c r="C31" s="277"/>
      <c r="D31" s="277"/>
      <c r="E31" s="277"/>
      <c r="F31" s="277"/>
      <c r="G31" s="277"/>
      <c r="H31" s="277"/>
      <c r="I31" s="277"/>
      <c r="J31" s="277"/>
      <c r="K31" s="267"/>
      <c r="L31" s="267"/>
      <c r="M31" s="267"/>
      <c r="N31" s="267"/>
      <c r="O31" s="267"/>
      <c r="P31" s="267"/>
      <c r="Q31" s="267"/>
      <c r="R31" s="267"/>
      <c r="S31" s="267"/>
      <c r="T31" s="267"/>
      <c r="U31" s="267"/>
      <c r="V31" s="272"/>
      <c r="W31" s="272"/>
      <c r="X31" s="272"/>
      <c r="Y31" s="272"/>
      <c r="Z31" s="272"/>
      <c r="AA31" s="272"/>
      <c r="AB31" s="272"/>
      <c r="AC31" s="272"/>
      <c r="AD31" s="272"/>
      <c r="AE31" s="272"/>
      <c r="AF31" s="267"/>
      <c r="AG31" s="267"/>
      <c r="AH31" s="267"/>
      <c r="AI31" s="267"/>
      <c r="AJ31" s="267"/>
      <c r="AK31" s="267"/>
      <c r="AL31" s="267"/>
      <c r="AM31" s="267"/>
      <c r="AN31" s="267"/>
      <c r="AO31" s="267"/>
      <c r="AP31" s="267"/>
      <c r="AQ31" s="268"/>
      <c r="AR31" s="268"/>
      <c r="AS31" s="268"/>
      <c r="AT31" s="268"/>
      <c r="AU31" s="268"/>
      <c r="AV31" s="268"/>
      <c r="AW31" s="268"/>
      <c r="AX31" s="268"/>
      <c r="AY31" s="268"/>
      <c r="AZ31" s="268"/>
      <c r="BA31" s="268"/>
      <c r="BB31" s="268"/>
      <c r="BC31" s="268"/>
      <c r="BD31" s="268"/>
      <c r="BE31" s="268"/>
      <c r="BF31" s="268"/>
      <c r="BG31" s="268"/>
      <c r="BH31" s="268"/>
      <c r="BI31" s="268"/>
      <c r="BJ31" s="268"/>
      <c r="BK31" s="268"/>
      <c r="BL31" s="268"/>
      <c r="BM31" s="268"/>
      <c r="BN31" s="268"/>
      <c r="BO31" s="268"/>
      <c r="BP31" s="268"/>
      <c r="BQ31" s="268"/>
      <c r="BR31" s="268"/>
      <c r="BS31" s="268"/>
      <c r="BT31" s="268"/>
      <c r="BU31" s="268"/>
      <c r="BV31" s="268"/>
      <c r="BW31" s="268"/>
      <c r="BX31" s="268"/>
      <c r="BY31" s="268"/>
      <c r="BZ31" s="268"/>
      <c r="CA31" s="268"/>
      <c r="CB31" s="268"/>
      <c r="CC31" s="268"/>
      <c r="CD31" s="268"/>
      <c r="CE31" s="268"/>
      <c r="CF31" s="268"/>
      <c r="CG31" s="268"/>
      <c r="CH31" s="268"/>
      <c r="CI31" s="268"/>
      <c r="CJ31" s="268"/>
      <c r="CK31" s="268"/>
      <c r="CL31" s="268"/>
      <c r="CM31" s="268"/>
      <c r="CN31" s="268"/>
      <c r="CO31" s="268"/>
      <c r="CP31" s="268"/>
      <c r="CQ31" s="268"/>
      <c r="CR31" s="268"/>
      <c r="CS31" s="268"/>
      <c r="CT31" s="268"/>
      <c r="CU31" s="268"/>
      <c r="CV31" s="268"/>
      <c r="CW31" s="268"/>
      <c r="CX31" s="80"/>
    </row>
    <row r="32" spans="1:102" ht="12" customHeight="1">
      <c r="A32" s="80"/>
      <c r="B32" s="277"/>
      <c r="C32" s="277"/>
      <c r="D32" s="277"/>
      <c r="E32" s="277"/>
      <c r="F32" s="277"/>
      <c r="G32" s="277"/>
      <c r="H32" s="277"/>
      <c r="I32" s="277"/>
      <c r="J32" s="277"/>
      <c r="K32" s="267"/>
      <c r="L32" s="267"/>
      <c r="M32" s="267"/>
      <c r="N32" s="267"/>
      <c r="O32" s="267"/>
      <c r="P32" s="267"/>
      <c r="Q32" s="267"/>
      <c r="R32" s="267"/>
      <c r="S32" s="267"/>
      <c r="T32" s="267"/>
      <c r="U32" s="267"/>
      <c r="V32" s="272"/>
      <c r="W32" s="272"/>
      <c r="X32" s="272"/>
      <c r="Y32" s="272"/>
      <c r="Z32" s="272"/>
      <c r="AA32" s="272"/>
      <c r="AB32" s="272"/>
      <c r="AC32" s="272"/>
      <c r="AD32" s="272"/>
      <c r="AE32" s="272"/>
      <c r="AF32" s="267"/>
      <c r="AG32" s="267"/>
      <c r="AH32" s="267"/>
      <c r="AI32" s="267"/>
      <c r="AJ32" s="267"/>
      <c r="AK32" s="267"/>
      <c r="AL32" s="267"/>
      <c r="AM32" s="267"/>
      <c r="AN32" s="267"/>
      <c r="AO32" s="267"/>
      <c r="AP32" s="267"/>
      <c r="AQ32" s="268"/>
      <c r="AR32" s="268"/>
      <c r="AS32" s="268"/>
      <c r="AT32" s="268"/>
      <c r="AU32" s="268"/>
      <c r="AV32" s="268"/>
      <c r="AW32" s="268"/>
      <c r="AX32" s="268"/>
      <c r="AY32" s="268"/>
      <c r="AZ32" s="268"/>
      <c r="BA32" s="268"/>
      <c r="BB32" s="268"/>
      <c r="BC32" s="268"/>
      <c r="BD32" s="268"/>
      <c r="BE32" s="268"/>
      <c r="BF32" s="268"/>
      <c r="BG32" s="268"/>
      <c r="BH32" s="268"/>
      <c r="BI32" s="268"/>
      <c r="BJ32" s="268"/>
      <c r="BK32" s="268"/>
      <c r="BL32" s="268"/>
      <c r="BM32" s="268"/>
      <c r="BN32" s="268"/>
      <c r="BO32" s="268"/>
      <c r="BP32" s="268"/>
      <c r="BQ32" s="268"/>
      <c r="BR32" s="268"/>
      <c r="BS32" s="268"/>
      <c r="BT32" s="268"/>
      <c r="BU32" s="268"/>
      <c r="BV32" s="268"/>
      <c r="BW32" s="268"/>
      <c r="BX32" s="268"/>
      <c r="BY32" s="268"/>
      <c r="BZ32" s="268"/>
      <c r="CA32" s="268"/>
      <c r="CB32" s="268"/>
      <c r="CC32" s="268"/>
      <c r="CD32" s="268"/>
      <c r="CE32" s="268"/>
      <c r="CF32" s="268"/>
      <c r="CG32" s="268"/>
      <c r="CH32" s="268"/>
      <c r="CI32" s="268"/>
      <c r="CJ32" s="268"/>
      <c r="CK32" s="268"/>
      <c r="CL32" s="268"/>
      <c r="CM32" s="268"/>
      <c r="CN32" s="268"/>
      <c r="CO32" s="268"/>
      <c r="CP32" s="268"/>
      <c r="CQ32" s="268"/>
      <c r="CR32" s="268"/>
      <c r="CS32" s="268"/>
      <c r="CT32" s="268"/>
      <c r="CU32" s="268"/>
      <c r="CV32" s="268"/>
      <c r="CW32" s="268"/>
      <c r="CX32" s="80"/>
    </row>
    <row r="33" spans="1:102" ht="12" customHeight="1">
      <c r="A33" s="80"/>
      <c r="B33" s="277"/>
      <c r="C33" s="277"/>
      <c r="D33" s="277"/>
      <c r="E33" s="277"/>
      <c r="F33" s="277"/>
      <c r="G33" s="277"/>
      <c r="H33" s="277"/>
      <c r="I33" s="277"/>
      <c r="J33" s="277"/>
      <c r="K33" s="267"/>
      <c r="L33" s="267"/>
      <c r="M33" s="267"/>
      <c r="N33" s="267"/>
      <c r="O33" s="267"/>
      <c r="P33" s="267"/>
      <c r="Q33" s="267"/>
      <c r="R33" s="267"/>
      <c r="S33" s="267"/>
      <c r="T33" s="267"/>
      <c r="U33" s="267"/>
      <c r="V33" s="272"/>
      <c r="W33" s="272"/>
      <c r="X33" s="272"/>
      <c r="Y33" s="272"/>
      <c r="Z33" s="272"/>
      <c r="AA33" s="272"/>
      <c r="AB33" s="272"/>
      <c r="AC33" s="272"/>
      <c r="AD33" s="272"/>
      <c r="AE33" s="272"/>
      <c r="AF33" s="267"/>
      <c r="AG33" s="267"/>
      <c r="AH33" s="267"/>
      <c r="AI33" s="267"/>
      <c r="AJ33" s="267"/>
      <c r="AK33" s="267"/>
      <c r="AL33" s="267"/>
      <c r="AM33" s="267"/>
      <c r="AN33" s="267"/>
      <c r="AO33" s="267"/>
      <c r="AP33" s="267"/>
      <c r="AQ33" s="268"/>
      <c r="AR33" s="268"/>
      <c r="AS33" s="268"/>
      <c r="AT33" s="268"/>
      <c r="AU33" s="268"/>
      <c r="AV33" s="268"/>
      <c r="AW33" s="268"/>
      <c r="AX33" s="268"/>
      <c r="AY33" s="268"/>
      <c r="AZ33" s="268"/>
      <c r="BA33" s="268"/>
      <c r="BB33" s="268"/>
      <c r="BC33" s="268"/>
      <c r="BD33" s="268"/>
      <c r="BE33" s="268"/>
      <c r="BF33" s="268"/>
      <c r="BG33" s="268"/>
      <c r="BH33" s="268"/>
      <c r="BI33" s="268"/>
      <c r="BJ33" s="268"/>
      <c r="BK33" s="268"/>
      <c r="BL33" s="268"/>
      <c r="BM33" s="268"/>
      <c r="BN33" s="268"/>
      <c r="BO33" s="268"/>
      <c r="BP33" s="268"/>
      <c r="BQ33" s="268"/>
      <c r="BR33" s="268"/>
      <c r="BS33" s="268"/>
      <c r="BT33" s="268"/>
      <c r="BU33" s="268"/>
      <c r="BV33" s="268"/>
      <c r="BW33" s="268"/>
      <c r="BX33" s="268"/>
      <c r="BY33" s="268"/>
      <c r="BZ33" s="268"/>
      <c r="CA33" s="268"/>
      <c r="CB33" s="268"/>
      <c r="CC33" s="268"/>
      <c r="CD33" s="268"/>
      <c r="CE33" s="268"/>
      <c r="CF33" s="268"/>
      <c r="CG33" s="268"/>
      <c r="CH33" s="268"/>
      <c r="CI33" s="268"/>
      <c r="CJ33" s="268"/>
      <c r="CK33" s="268"/>
      <c r="CL33" s="268"/>
      <c r="CM33" s="268"/>
      <c r="CN33" s="268"/>
      <c r="CO33" s="268"/>
      <c r="CP33" s="268"/>
      <c r="CQ33" s="268"/>
      <c r="CR33" s="268"/>
      <c r="CS33" s="268"/>
      <c r="CT33" s="268"/>
      <c r="CU33" s="268"/>
      <c r="CV33" s="268"/>
      <c r="CW33" s="268"/>
      <c r="CX33" s="80"/>
    </row>
    <row r="34" spans="1:102" ht="12" customHeight="1">
      <c r="A34" s="80"/>
      <c r="B34" s="277"/>
      <c r="C34" s="277"/>
      <c r="D34" s="277"/>
      <c r="E34" s="277"/>
      <c r="F34" s="277"/>
      <c r="G34" s="277"/>
      <c r="H34" s="277"/>
      <c r="I34" s="277"/>
      <c r="J34" s="277"/>
      <c r="K34" s="267"/>
      <c r="L34" s="267"/>
      <c r="M34" s="267"/>
      <c r="N34" s="267"/>
      <c r="O34" s="267"/>
      <c r="P34" s="267"/>
      <c r="Q34" s="267"/>
      <c r="R34" s="267"/>
      <c r="S34" s="267"/>
      <c r="T34" s="267"/>
      <c r="U34" s="267"/>
      <c r="V34" s="272"/>
      <c r="W34" s="272"/>
      <c r="X34" s="272"/>
      <c r="Y34" s="272"/>
      <c r="Z34" s="272"/>
      <c r="AA34" s="272"/>
      <c r="AB34" s="272"/>
      <c r="AC34" s="272"/>
      <c r="AD34" s="272"/>
      <c r="AE34" s="272"/>
      <c r="AF34" s="267"/>
      <c r="AG34" s="267"/>
      <c r="AH34" s="267"/>
      <c r="AI34" s="267"/>
      <c r="AJ34" s="267"/>
      <c r="AK34" s="267"/>
      <c r="AL34" s="267"/>
      <c r="AM34" s="267"/>
      <c r="AN34" s="267"/>
      <c r="AO34" s="267"/>
      <c r="AP34" s="267"/>
      <c r="AQ34" s="268"/>
      <c r="AR34" s="268"/>
      <c r="AS34" s="268"/>
      <c r="AT34" s="268"/>
      <c r="AU34" s="268"/>
      <c r="AV34" s="268"/>
      <c r="AW34" s="268"/>
      <c r="AX34" s="268"/>
      <c r="AY34" s="268"/>
      <c r="AZ34" s="268"/>
      <c r="BA34" s="268"/>
      <c r="BB34" s="268"/>
      <c r="BC34" s="268"/>
      <c r="BD34" s="268"/>
      <c r="BE34" s="268"/>
      <c r="BF34" s="268"/>
      <c r="BG34" s="268"/>
      <c r="BH34" s="268"/>
      <c r="BI34" s="268"/>
      <c r="BJ34" s="268"/>
      <c r="BK34" s="268"/>
      <c r="BL34" s="268"/>
      <c r="BM34" s="268"/>
      <c r="BN34" s="268"/>
      <c r="BO34" s="268"/>
      <c r="BP34" s="268"/>
      <c r="BQ34" s="268"/>
      <c r="BR34" s="268"/>
      <c r="BS34" s="268"/>
      <c r="BT34" s="268"/>
      <c r="BU34" s="268"/>
      <c r="BV34" s="268"/>
      <c r="BW34" s="268"/>
      <c r="BX34" s="268"/>
      <c r="BY34" s="268"/>
      <c r="BZ34" s="268"/>
      <c r="CA34" s="268"/>
      <c r="CB34" s="268"/>
      <c r="CC34" s="268"/>
      <c r="CD34" s="268"/>
      <c r="CE34" s="268"/>
      <c r="CF34" s="268"/>
      <c r="CG34" s="268"/>
      <c r="CH34" s="268"/>
      <c r="CI34" s="268"/>
      <c r="CJ34" s="268"/>
      <c r="CK34" s="268"/>
      <c r="CL34" s="268"/>
      <c r="CM34" s="268"/>
      <c r="CN34" s="268"/>
      <c r="CO34" s="268"/>
      <c r="CP34" s="268"/>
      <c r="CQ34" s="268"/>
      <c r="CR34" s="268"/>
      <c r="CS34" s="268"/>
      <c r="CT34" s="268"/>
      <c r="CU34" s="268"/>
      <c r="CV34" s="268"/>
      <c r="CW34" s="268"/>
      <c r="CX34" s="80"/>
    </row>
    <row r="35" spans="1:102" ht="12" customHeight="1">
      <c r="A35" s="80"/>
      <c r="B35" s="277"/>
      <c r="C35" s="277"/>
      <c r="D35" s="277"/>
      <c r="E35" s="277"/>
      <c r="F35" s="277"/>
      <c r="G35" s="277"/>
      <c r="H35" s="277"/>
      <c r="I35" s="277"/>
      <c r="J35" s="277"/>
      <c r="K35" s="267"/>
      <c r="L35" s="267"/>
      <c r="M35" s="267"/>
      <c r="N35" s="267"/>
      <c r="O35" s="267"/>
      <c r="P35" s="267"/>
      <c r="Q35" s="267"/>
      <c r="R35" s="267"/>
      <c r="S35" s="267"/>
      <c r="T35" s="267"/>
      <c r="U35" s="267"/>
      <c r="V35" s="272"/>
      <c r="W35" s="272"/>
      <c r="X35" s="272"/>
      <c r="Y35" s="272"/>
      <c r="Z35" s="272"/>
      <c r="AA35" s="272"/>
      <c r="AB35" s="272"/>
      <c r="AC35" s="272"/>
      <c r="AD35" s="272"/>
      <c r="AE35" s="272"/>
      <c r="AF35" s="267"/>
      <c r="AG35" s="267"/>
      <c r="AH35" s="267"/>
      <c r="AI35" s="267"/>
      <c r="AJ35" s="267"/>
      <c r="AK35" s="267"/>
      <c r="AL35" s="267"/>
      <c r="AM35" s="267"/>
      <c r="AN35" s="267"/>
      <c r="AO35" s="267"/>
      <c r="AP35" s="267"/>
      <c r="AQ35" s="268"/>
      <c r="AR35" s="268"/>
      <c r="AS35" s="268"/>
      <c r="AT35" s="268"/>
      <c r="AU35" s="268"/>
      <c r="AV35" s="268"/>
      <c r="AW35" s="268"/>
      <c r="AX35" s="268"/>
      <c r="AY35" s="268"/>
      <c r="AZ35" s="268"/>
      <c r="BA35" s="268"/>
      <c r="BB35" s="268"/>
      <c r="BC35" s="268"/>
      <c r="BD35" s="268"/>
      <c r="BE35" s="268"/>
      <c r="BF35" s="268"/>
      <c r="BG35" s="268"/>
      <c r="BH35" s="268"/>
      <c r="BI35" s="268"/>
      <c r="BJ35" s="268"/>
      <c r="BK35" s="268"/>
      <c r="BL35" s="268"/>
      <c r="BM35" s="268"/>
      <c r="BN35" s="268"/>
      <c r="BO35" s="268"/>
      <c r="BP35" s="268"/>
      <c r="BQ35" s="268"/>
      <c r="BR35" s="268"/>
      <c r="BS35" s="268"/>
      <c r="BT35" s="268"/>
      <c r="BU35" s="268"/>
      <c r="BV35" s="268"/>
      <c r="BW35" s="268"/>
      <c r="BX35" s="268"/>
      <c r="BY35" s="268"/>
      <c r="BZ35" s="268"/>
      <c r="CA35" s="268"/>
      <c r="CB35" s="268"/>
      <c r="CC35" s="268"/>
      <c r="CD35" s="268"/>
      <c r="CE35" s="268"/>
      <c r="CF35" s="268"/>
      <c r="CG35" s="268"/>
      <c r="CH35" s="268"/>
      <c r="CI35" s="268"/>
      <c r="CJ35" s="268"/>
      <c r="CK35" s="268"/>
      <c r="CL35" s="268"/>
      <c r="CM35" s="268"/>
      <c r="CN35" s="268"/>
      <c r="CO35" s="268"/>
      <c r="CP35" s="268"/>
      <c r="CQ35" s="268"/>
      <c r="CR35" s="268"/>
      <c r="CS35" s="268"/>
      <c r="CT35" s="268"/>
      <c r="CU35" s="268"/>
      <c r="CV35" s="268"/>
      <c r="CW35" s="268"/>
      <c r="CX35" s="80"/>
    </row>
    <row r="36" spans="1:102" ht="12" customHeight="1">
      <c r="A36" s="80"/>
      <c r="B36" s="277"/>
      <c r="C36" s="277"/>
      <c r="D36" s="277"/>
      <c r="E36" s="277"/>
      <c r="F36" s="277"/>
      <c r="G36" s="277"/>
      <c r="H36" s="277"/>
      <c r="I36" s="277"/>
      <c r="J36" s="277"/>
      <c r="K36" s="267"/>
      <c r="L36" s="267"/>
      <c r="M36" s="267"/>
      <c r="N36" s="267"/>
      <c r="O36" s="267"/>
      <c r="P36" s="267"/>
      <c r="Q36" s="267"/>
      <c r="R36" s="267"/>
      <c r="S36" s="267"/>
      <c r="T36" s="267"/>
      <c r="U36" s="267"/>
      <c r="V36" s="272"/>
      <c r="W36" s="272"/>
      <c r="X36" s="272"/>
      <c r="Y36" s="272"/>
      <c r="Z36" s="272"/>
      <c r="AA36" s="272"/>
      <c r="AB36" s="272"/>
      <c r="AC36" s="272"/>
      <c r="AD36" s="272"/>
      <c r="AE36" s="272"/>
      <c r="AF36" s="267"/>
      <c r="AG36" s="267"/>
      <c r="AH36" s="267"/>
      <c r="AI36" s="267"/>
      <c r="AJ36" s="267"/>
      <c r="AK36" s="267"/>
      <c r="AL36" s="267"/>
      <c r="AM36" s="267"/>
      <c r="AN36" s="267"/>
      <c r="AO36" s="267"/>
      <c r="AP36" s="267"/>
      <c r="AQ36" s="268"/>
      <c r="AR36" s="268"/>
      <c r="AS36" s="268"/>
      <c r="AT36" s="268"/>
      <c r="AU36" s="268"/>
      <c r="AV36" s="268"/>
      <c r="AW36" s="268"/>
      <c r="AX36" s="268"/>
      <c r="AY36" s="268"/>
      <c r="AZ36" s="268"/>
      <c r="BA36" s="268"/>
      <c r="BB36" s="268"/>
      <c r="BC36" s="268"/>
      <c r="BD36" s="268"/>
      <c r="BE36" s="268"/>
      <c r="BF36" s="268"/>
      <c r="BG36" s="268"/>
      <c r="BH36" s="268"/>
      <c r="BI36" s="268"/>
      <c r="BJ36" s="268"/>
      <c r="BK36" s="268"/>
      <c r="BL36" s="268"/>
      <c r="BM36" s="268"/>
      <c r="BN36" s="268"/>
      <c r="BO36" s="268"/>
      <c r="BP36" s="268"/>
      <c r="BQ36" s="268"/>
      <c r="BR36" s="268"/>
      <c r="BS36" s="268"/>
      <c r="BT36" s="268"/>
      <c r="BU36" s="268"/>
      <c r="BV36" s="268"/>
      <c r="BW36" s="268"/>
      <c r="BX36" s="268"/>
      <c r="BY36" s="268"/>
      <c r="BZ36" s="268"/>
      <c r="CA36" s="268"/>
      <c r="CB36" s="268"/>
      <c r="CC36" s="268"/>
      <c r="CD36" s="268"/>
      <c r="CE36" s="268"/>
      <c r="CF36" s="268"/>
      <c r="CG36" s="268"/>
      <c r="CH36" s="268"/>
      <c r="CI36" s="268"/>
      <c r="CJ36" s="268"/>
      <c r="CK36" s="268"/>
      <c r="CL36" s="268"/>
      <c r="CM36" s="268"/>
      <c r="CN36" s="268"/>
      <c r="CO36" s="268"/>
      <c r="CP36" s="268"/>
      <c r="CQ36" s="268"/>
      <c r="CR36" s="268"/>
      <c r="CS36" s="268"/>
      <c r="CT36" s="268"/>
      <c r="CU36" s="268"/>
      <c r="CV36" s="268"/>
      <c r="CW36" s="268"/>
      <c r="CX36" s="80"/>
    </row>
    <row r="37" spans="1:102" ht="12" customHeight="1">
      <c r="A37" s="80"/>
      <c r="B37" s="277"/>
      <c r="C37" s="277"/>
      <c r="D37" s="277"/>
      <c r="E37" s="277"/>
      <c r="F37" s="277"/>
      <c r="G37" s="277"/>
      <c r="H37" s="277"/>
      <c r="I37" s="277"/>
      <c r="J37" s="277"/>
      <c r="K37" s="267"/>
      <c r="L37" s="267"/>
      <c r="M37" s="267"/>
      <c r="N37" s="267"/>
      <c r="O37" s="267"/>
      <c r="P37" s="267"/>
      <c r="Q37" s="267"/>
      <c r="R37" s="267"/>
      <c r="S37" s="267"/>
      <c r="T37" s="267"/>
      <c r="U37" s="267"/>
      <c r="V37" s="272"/>
      <c r="W37" s="272"/>
      <c r="X37" s="272"/>
      <c r="Y37" s="272"/>
      <c r="Z37" s="272"/>
      <c r="AA37" s="272"/>
      <c r="AB37" s="272"/>
      <c r="AC37" s="272"/>
      <c r="AD37" s="272"/>
      <c r="AE37" s="272"/>
      <c r="AF37" s="267"/>
      <c r="AG37" s="267"/>
      <c r="AH37" s="267"/>
      <c r="AI37" s="267"/>
      <c r="AJ37" s="267"/>
      <c r="AK37" s="267"/>
      <c r="AL37" s="267"/>
      <c r="AM37" s="267"/>
      <c r="AN37" s="267"/>
      <c r="AO37" s="267"/>
      <c r="AP37" s="267"/>
      <c r="AQ37" s="268"/>
      <c r="AR37" s="268"/>
      <c r="AS37" s="268"/>
      <c r="AT37" s="268"/>
      <c r="AU37" s="268"/>
      <c r="AV37" s="268"/>
      <c r="AW37" s="268"/>
      <c r="AX37" s="268"/>
      <c r="AY37" s="268"/>
      <c r="AZ37" s="268"/>
      <c r="BA37" s="268"/>
      <c r="BB37" s="268"/>
      <c r="BC37" s="268"/>
      <c r="BD37" s="268"/>
      <c r="BE37" s="268"/>
      <c r="BF37" s="268"/>
      <c r="BG37" s="268"/>
      <c r="BH37" s="268"/>
      <c r="BI37" s="268"/>
      <c r="BJ37" s="268"/>
      <c r="BK37" s="268"/>
      <c r="BL37" s="268"/>
      <c r="BM37" s="268"/>
      <c r="BN37" s="268"/>
      <c r="BO37" s="268"/>
      <c r="BP37" s="268"/>
      <c r="BQ37" s="268"/>
      <c r="BR37" s="268"/>
      <c r="BS37" s="268"/>
      <c r="BT37" s="268"/>
      <c r="BU37" s="268"/>
      <c r="BV37" s="268"/>
      <c r="BW37" s="268"/>
      <c r="BX37" s="268"/>
      <c r="BY37" s="268"/>
      <c r="BZ37" s="268"/>
      <c r="CA37" s="268"/>
      <c r="CB37" s="268"/>
      <c r="CC37" s="268"/>
      <c r="CD37" s="268"/>
      <c r="CE37" s="268"/>
      <c r="CF37" s="268"/>
      <c r="CG37" s="268"/>
      <c r="CH37" s="268"/>
      <c r="CI37" s="268"/>
      <c r="CJ37" s="268"/>
      <c r="CK37" s="268"/>
      <c r="CL37" s="268"/>
      <c r="CM37" s="268"/>
      <c r="CN37" s="268"/>
      <c r="CO37" s="268"/>
      <c r="CP37" s="268"/>
      <c r="CQ37" s="268"/>
      <c r="CR37" s="268"/>
      <c r="CS37" s="268"/>
      <c r="CT37" s="268"/>
      <c r="CU37" s="268"/>
      <c r="CV37" s="268"/>
      <c r="CW37" s="268"/>
      <c r="CX37" s="80"/>
    </row>
    <row r="38" spans="1:102" ht="12" customHeight="1">
      <c r="A38" s="80"/>
      <c r="B38" s="277"/>
      <c r="C38" s="277"/>
      <c r="D38" s="277"/>
      <c r="E38" s="277"/>
      <c r="F38" s="277"/>
      <c r="G38" s="277"/>
      <c r="H38" s="277"/>
      <c r="I38" s="277"/>
      <c r="J38" s="277"/>
      <c r="K38" s="267"/>
      <c r="L38" s="267"/>
      <c r="M38" s="267"/>
      <c r="N38" s="267"/>
      <c r="O38" s="267"/>
      <c r="P38" s="267"/>
      <c r="Q38" s="267"/>
      <c r="R38" s="267"/>
      <c r="S38" s="267"/>
      <c r="T38" s="267"/>
      <c r="U38" s="267"/>
      <c r="V38" s="272"/>
      <c r="W38" s="272"/>
      <c r="X38" s="272"/>
      <c r="Y38" s="272"/>
      <c r="Z38" s="272"/>
      <c r="AA38" s="272"/>
      <c r="AB38" s="272"/>
      <c r="AC38" s="272"/>
      <c r="AD38" s="272"/>
      <c r="AE38" s="272"/>
      <c r="AF38" s="267"/>
      <c r="AG38" s="267"/>
      <c r="AH38" s="267"/>
      <c r="AI38" s="267"/>
      <c r="AJ38" s="267"/>
      <c r="AK38" s="267"/>
      <c r="AL38" s="267"/>
      <c r="AM38" s="267"/>
      <c r="AN38" s="267"/>
      <c r="AO38" s="267"/>
      <c r="AP38" s="267"/>
      <c r="AQ38" s="268"/>
      <c r="AR38" s="268"/>
      <c r="AS38" s="268"/>
      <c r="AT38" s="268"/>
      <c r="AU38" s="268"/>
      <c r="AV38" s="268"/>
      <c r="AW38" s="268"/>
      <c r="AX38" s="268"/>
      <c r="AY38" s="268"/>
      <c r="AZ38" s="268"/>
      <c r="BA38" s="268"/>
      <c r="BB38" s="268"/>
      <c r="BC38" s="268"/>
      <c r="BD38" s="268"/>
      <c r="BE38" s="268"/>
      <c r="BF38" s="268"/>
      <c r="BG38" s="268"/>
      <c r="BH38" s="268"/>
      <c r="BI38" s="268"/>
      <c r="BJ38" s="268"/>
      <c r="BK38" s="268"/>
      <c r="BL38" s="268"/>
      <c r="BM38" s="268"/>
      <c r="BN38" s="268"/>
      <c r="BO38" s="268"/>
      <c r="BP38" s="268"/>
      <c r="BQ38" s="268"/>
      <c r="BR38" s="268"/>
      <c r="BS38" s="268"/>
      <c r="BT38" s="268"/>
      <c r="BU38" s="268"/>
      <c r="BV38" s="268"/>
      <c r="BW38" s="268"/>
      <c r="BX38" s="268"/>
      <c r="BY38" s="268"/>
      <c r="BZ38" s="268"/>
      <c r="CA38" s="268"/>
      <c r="CB38" s="268"/>
      <c r="CC38" s="268"/>
      <c r="CD38" s="268"/>
      <c r="CE38" s="268"/>
      <c r="CF38" s="268"/>
      <c r="CG38" s="268"/>
      <c r="CH38" s="268"/>
      <c r="CI38" s="268"/>
      <c r="CJ38" s="268"/>
      <c r="CK38" s="268"/>
      <c r="CL38" s="268"/>
      <c r="CM38" s="268"/>
      <c r="CN38" s="268"/>
      <c r="CO38" s="268"/>
      <c r="CP38" s="268"/>
      <c r="CQ38" s="268"/>
      <c r="CR38" s="268"/>
      <c r="CS38" s="268"/>
      <c r="CT38" s="268"/>
      <c r="CU38" s="268"/>
      <c r="CV38" s="268"/>
      <c r="CW38" s="268"/>
      <c r="CX38" s="80"/>
    </row>
    <row r="39" spans="1:102" ht="12" customHeight="1">
      <c r="A39" s="80"/>
      <c r="B39" s="277"/>
      <c r="C39" s="277"/>
      <c r="D39" s="277"/>
      <c r="E39" s="277"/>
      <c r="F39" s="277"/>
      <c r="G39" s="277"/>
      <c r="H39" s="277"/>
      <c r="I39" s="277"/>
      <c r="J39" s="277"/>
      <c r="K39" s="267"/>
      <c r="L39" s="267"/>
      <c r="M39" s="267"/>
      <c r="N39" s="267"/>
      <c r="O39" s="267"/>
      <c r="P39" s="267"/>
      <c r="Q39" s="267"/>
      <c r="R39" s="267"/>
      <c r="S39" s="267"/>
      <c r="T39" s="267"/>
      <c r="U39" s="267"/>
      <c r="V39" s="272"/>
      <c r="W39" s="272"/>
      <c r="X39" s="272"/>
      <c r="Y39" s="272"/>
      <c r="Z39" s="272"/>
      <c r="AA39" s="272"/>
      <c r="AB39" s="272"/>
      <c r="AC39" s="272"/>
      <c r="AD39" s="272"/>
      <c r="AE39" s="272"/>
      <c r="AF39" s="267"/>
      <c r="AG39" s="267"/>
      <c r="AH39" s="267"/>
      <c r="AI39" s="267"/>
      <c r="AJ39" s="267"/>
      <c r="AK39" s="267"/>
      <c r="AL39" s="267"/>
      <c r="AM39" s="267"/>
      <c r="AN39" s="267"/>
      <c r="AO39" s="267"/>
      <c r="AP39" s="267"/>
      <c r="AQ39" s="268"/>
      <c r="AR39" s="268"/>
      <c r="AS39" s="268"/>
      <c r="AT39" s="268"/>
      <c r="AU39" s="268"/>
      <c r="AV39" s="268"/>
      <c r="AW39" s="268"/>
      <c r="AX39" s="268"/>
      <c r="AY39" s="268"/>
      <c r="AZ39" s="268"/>
      <c r="BA39" s="268"/>
      <c r="BB39" s="268"/>
      <c r="BC39" s="268"/>
      <c r="BD39" s="268"/>
      <c r="BE39" s="268"/>
      <c r="BF39" s="268"/>
      <c r="BG39" s="268"/>
      <c r="BH39" s="268"/>
      <c r="BI39" s="268"/>
      <c r="BJ39" s="268"/>
      <c r="BK39" s="268"/>
      <c r="BL39" s="268"/>
      <c r="BM39" s="268"/>
      <c r="BN39" s="268"/>
      <c r="BO39" s="268"/>
      <c r="BP39" s="268"/>
      <c r="BQ39" s="268"/>
      <c r="BR39" s="268"/>
      <c r="BS39" s="268"/>
      <c r="BT39" s="268"/>
      <c r="BU39" s="268"/>
      <c r="BV39" s="268"/>
      <c r="BW39" s="268"/>
      <c r="BX39" s="268"/>
      <c r="BY39" s="268"/>
      <c r="BZ39" s="268"/>
      <c r="CA39" s="268"/>
      <c r="CB39" s="268"/>
      <c r="CC39" s="268"/>
      <c r="CD39" s="268"/>
      <c r="CE39" s="268"/>
      <c r="CF39" s="268"/>
      <c r="CG39" s="268"/>
      <c r="CH39" s="268"/>
      <c r="CI39" s="268"/>
      <c r="CJ39" s="268"/>
      <c r="CK39" s="268"/>
      <c r="CL39" s="268"/>
      <c r="CM39" s="268"/>
      <c r="CN39" s="268"/>
      <c r="CO39" s="268"/>
      <c r="CP39" s="268"/>
      <c r="CQ39" s="268"/>
      <c r="CR39" s="268"/>
      <c r="CS39" s="268"/>
      <c r="CT39" s="268"/>
      <c r="CU39" s="268"/>
      <c r="CV39" s="268"/>
      <c r="CW39" s="268"/>
      <c r="CX39" s="80"/>
    </row>
    <row r="40" spans="1:102" ht="12" customHeight="1">
      <c r="A40" s="80"/>
      <c r="B40" s="277"/>
      <c r="C40" s="277"/>
      <c r="D40" s="277"/>
      <c r="E40" s="277"/>
      <c r="F40" s="277"/>
      <c r="G40" s="277"/>
      <c r="H40" s="277"/>
      <c r="I40" s="277"/>
      <c r="J40" s="277"/>
      <c r="K40" s="267"/>
      <c r="L40" s="267"/>
      <c r="M40" s="267"/>
      <c r="N40" s="267"/>
      <c r="O40" s="267"/>
      <c r="P40" s="267"/>
      <c r="Q40" s="267"/>
      <c r="R40" s="267"/>
      <c r="S40" s="267"/>
      <c r="T40" s="267"/>
      <c r="U40" s="267"/>
      <c r="V40" s="272"/>
      <c r="W40" s="272"/>
      <c r="X40" s="272"/>
      <c r="Y40" s="272"/>
      <c r="Z40" s="272"/>
      <c r="AA40" s="272"/>
      <c r="AB40" s="272"/>
      <c r="AC40" s="272"/>
      <c r="AD40" s="272"/>
      <c r="AE40" s="272"/>
      <c r="AF40" s="267"/>
      <c r="AG40" s="267"/>
      <c r="AH40" s="267"/>
      <c r="AI40" s="267"/>
      <c r="AJ40" s="267"/>
      <c r="AK40" s="267"/>
      <c r="AL40" s="267"/>
      <c r="AM40" s="267"/>
      <c r="AN40" s="267"/>
      <c r="AO40" s="267"/>
      <c r="AP40" s="267"/>
      <c r="AQ40" s="268"/>
      <c r="AR40" s="268"/>
      <c r="AS40" s="268"/>
      <c r="AT40" s="268"/>
      <c r="AU40" s="268"/>
      <c r="AV40" s="268"/>
      <c r="AW40" s="268"/>
      <c r="AX40" s="268"/>
      <c r="AY40" s="268"/>
      <c r="AZ40" s="268"/>
      <c r="BA40" s="268"/>
      <c r="BB40" s="268"/>
      <c r="BC40" s="268"/>
      <c r="BD40" s="268"/>
      <c r="BE40" s="268"/>
      <c r="BF40" s="268"/>
      <c r="BG40" s="268"/>
      <c r="BH40" s="268"/>
      <c r="BI40" s="268"/>
      <c r="BJ40" s="268"/>
      <c r="BK40" s="268"/>
      <c r="BL40" s="268"/>
      <c r="BM40" s="268"/>
      <c r="BN40" s="268"/>
      <c r="BO40" s="268"/>
      <c r="BP40" s="268"/>
      <c r="BQ40" s="268"/>
      <c r="BR40" s="268"/>
      <c r="BS40" s="268"/>
      <c r="BT40" s="268"/>
      <c r="BU40" s="268"/>
      <c r="BV40" s="268"/>
      <c r="BW40" s="268"/>
      <c r="BX40" s="268"/>
      <c r="BY40" s="268"/>
      <c r="BZ40" s="268"/>
      <c r="CA40" s="268"/>
      <c r="CB40" s="268"/>
      <c r="CC40" s="268"/>
      <c r="CD40" s="268"/>
      <c r="CE40" s="268"/>
      <c r="CF40" s="268"/>
      <c r="CG40" s="268"/>
      <c r="CH40" s="268"/>
      <c r="CI40" s="268"/>
      <c r="CJ40" s="268"/>
      <c r="CK40" s="268"/>
      <c r="CL40" s="268"/>
      <c r="CM40" s="268"/>
      <c r="CN40" s="268"/>
      <c r="CO40" s="268"/>
      <c r="CP40" s="268"/>
      <c r="CQ40" s="268"/>
      <c r="CR40" s="268"/>
      <c r="CS40" s="268"/>
      <c r="CT40" s="268"/>
      <c r="CU40" s="268"/>
      <c r="CV40" s="268"/>
      <c r="CW40" s="268"/>
      <c r="CX40" s="80"/>
    </row>
    <row r="41" spans="1:102" ht="12" customHeight="1">
      <c r="A41" s="80"/>
      <c r="B41" s="277"/>
      <c r="C41" s="277"/>
      <c r="D41" s="277"/>
      <c r="E41" s="277"/>
      <c r="F41" s="277"/>
      <c r="G41" s="277"/>
      <c r="H41" s="277"/>
      <c r="I41" s="277"/>
      <c r="J41" s="277"/>
      <c r="K41" s="267"/>
      <c r="L41" s="267"/>
      <c r="M41" s="267"/>
      <c r="N41" s="267"/>
      <c r="O41" s="267"/>
      <c r="P41" s="267"/>
      <c r="Q41" s="267"/>
      <c r="R41" s="267"/>
      <c r="S41" s="267"/>
      <c r="T41" s="267"/>
      <c r="U41" s="267"/>
      <c r="V41" s="272"/>
      <c r="W41" s="272"/>
      <c r="X41" s="272"/>
      <c r="Y41" s="272"/>
      <c r="Z41" s="272"/>
      <c r="AA41" s="272"/>
      <c r="AB41" s="272"/>
      <c r="AC41" s="272"/>
      <c r="AD41" s="272"/>
      <c r="AE41" s="272"/>
      <c r="AF41" s="267"/>
      <c r="AG41" s="267"/>
      <c r="AH41" s="267"/>
      <c r="AI41" s="267"/>
      <c r="AJ41" s="267"/>
      <c r="AK41" s="267"/>
      <c r="AL41" s="267"/>
      <c r="AM41" s="267"/>
      <c r="AN41" s="267"/>
      <c r="AO41" s="267"/>
      <c r="AP41" s="267"/>
      <c r="AQ41" s="268"/>
      <c r="AR41" s="268"/>
      <c r="AS41" s="268"/>
      <c r="AT41" s="268"/>
      <c r="AU41" s="268"/>
      <c r="AV41" s="268"/>
      <c r="AW41" s="268"/>
      <c r="AX41" s="268"/>
      <c r="AY41" s="268"/>
      <c r="AZ41" s="268"/>
      <c r="BA41" s="268"/>
      <c r="BB41" s="268"/>
      <c r="BC41" s="268"/>
      <c r="BD41" s="268"/>
      <c r="BE41" s="268"/>
      <c r="BF41" s="268"/>
      <c r="BG41" s="268"/>
      <c r="BH41" s="268"/>
      <c r="BI41" s="268"/>
      <c r="BJ41" s="268"/>
      <c r="BK41" s="268"/>
      <c r="BL41" s="268"/>
      <c r="BM41" s="268"/>
      <c r="BN41" s="268"/>
      <c r="BO41" s="268"/>
      <c r="BP41" s="268"/>
      <c r="BQ41" s="268"/>
      <c r="BR41" s="268"/>
      <c r="BS41" s="268"/>
      <c r="BT41" s="268"/>
      <c r="BU41" s="268"/>
      <c r="BV41" s="268"/>
      <c r="BW41" s="268"/>
      <c r="BX41" s="268"/>
      <c r="BY41" s="268"/>
      <c r="BZ41" s="268"/>
      <c r="CA41" s="268"/>
      <c r="CB41" s="268"/>
      <c r="CC41" s="268"/>
      <c r="CD41" s="268"/>
      <c r="CE41" s="268"/>
      <c r="CF41" s="268"/>
      <c r="CG41" s="268"/>
      <c r="CH41" s="268"/>
      <c r="CI41" s="268"/>
      <c r="CJ41" s="268"/>
      <c r="CK41" s="268"/>
      <c r="CL41" s="268"/>
      <c r="CM41" s="268"/>
      <c r="CN41" s="268"/>
      <c r="CO41" s="268"/>
      <c r="CP41" s="268"/>
      <c r="CQ41" s="268"/>
      <c r="CR41" s="268"/>
      <c r="CS41" s="268"/>
      <c r="CT41" s="268"/>
      <c r="CU41" s="268"/>
      <c r="CV41" s="268"/>
      <c r="CW41" s="268"/>
      <c r="CX41" s="80"/>
    </row>
    <row r="42" spans="1:102" ht="12" customHeight="1">
      <c r="A42" s="80"/>
      <c r="B42" s="277"/>
      <c r="C42" s="277"/>
      <c r="D42" s="277"/>
      <c r="E42" s="277"/>
      <c r="F42" s="277"/>
      <c r="G42" s="277"/>
      <c r="H42" s="277"/>
      <c r="I42" s="277"/>
      <c r="J42" s="277"/>
      <c r="K42" s="267"/>
      <c r="L42" s="267"/>
      <c r="M42" s="267"/>
      <c r="N42" s="267"/>
      <c r="O42" s="267"/>
      <c r="P42" s="267"/>
      <c r="Q42" s="267"/>
      <c r="R42" s="267"/>
      <c r="S42" s="267"/>
      <c r="T42" s="267"/>
      <c r="U42" s="267"/>
      <c r="V42" s="272"/>
      <c r="W42" s="272"/>
      <c r="X42" s="272"/>
      <c r="Y42" s="272"/>
      <c r="Z42" s="272"/>
      <c r="AA42" s="272"/>
      <c r="AB42" s="272"/>
      <c r="AC42" s="272"/>
      <c r="AD42" s="272"/>
      <c r="AE42" s="272"/>
      <c r="AF42" s="267"/>
      <c r="AG42" s="267"/>
      <c r="AH42" s="267"/>
      <c r="AI42" s="267"/>
      <c r="AJ42" s="267"/>
      <c r="AK42" s="267"/>
      <c r="AL42" s="267"/>
      <c r="AM42" s="267"/>
      <c r="AN42" s="267"/>
      <c r="AO42" s="267"/>
      <c r="AP42" s="267"/>
      <c r="AQ42" s="268"/>
      <c r="AR42" s="268"/>
      <c r="AS42" s="268"/>
      <c r="AT42" s="268"/>
      <c r="AU42" s="268"/>
      <c r="AV42" s="268"/>
      <c r="AW42" s="268"/>
      <c r="AX42" s="268"/>
      <c r="AY42" s="268"/>
      <c r="AZ42" s="268"/>
      <c r="BA42" s="268"/>
      <c r="BB42" s="268"/>
      <c r="BC42" s="268"/>
      <c r="BD42" s="268"/>
      <c r="BE42" s="268"/>
      <c r="BF42" s="268"/>
      <c r="BG42" s="268"/>
      <c r="BH42" s="268"/>
      <c r="BI42" s="268"/>
      <c r="BJ42" s="268"/>
      <c r="BK42" s="268"/>
      <c r="BL42" s="268"/>
      <c r="BM42" s="268"/>
      <c r="BN42" s="268"/>
      <c r="BO42" s="268"/>
      <c r="BP42" s="268"/>
      <c r="BQ42" s="268"/>
      <c r="BR42" s="268"/>
      <c r="BS42" s="268"/>
      <c r="BT42" s="268"/>
      <c r="BU42" s="268"/>
      <c r="BV42" s="268"/>
      <c r="BW42" s="268"/>
      <c r="BX42" s="268"/>
      <c r="BY42" s="268"/>
      <c r="BZ42" s="268"/>
      <c r="CA42" s="268"/>
      <c r="CB42" s="268"/>
      <c r="CC42" s="268"/>
      <c r="CD42" s="268"/>
      <c r="CE42" s="268"/>
      <c r="CF42" s="268"/>
      <c r="CG42" s="268"/>
      <c r="CH42" s="268"/>
      <c r="CI42" s="268"/>
      <c r="CJ42" s="268"/>
      <c r="CK42" s="268"/>
      <c r="CL42" s="268"/>
      <c r="CM42" s="268"/>
      <c r="CN42" s="268"/>
      <c r="CO42" s="268"/>
      <c r="CP42" s="268"/>
      <c r="CQ42" s="268"/>
      <c r="CR42" s="268"/>
      <c r="CS42" s="268"/>
      <c r="CT42" s="268"/>
      <c r="CU42" s="268"/>
      <c r="CV42" s="268"/>
      <c r="CW42" s="268"/>
      <c r="CX42" s="80"/>
    </row>
    <row r="43" spans="1:102" ht="12" customHeight="1">
      <c r="A43" s="80"/>
      <c r="B43" s="277"/>
      <c r="C43" s="277"/>
      <c r="D43" s="277"/>
      <c r="E43" s="277"/>
      <c r="F43" s="277"/>
      <c r="G43" s="277"/>
      <c r="H43" s="277"/>
      <c r="I43" s="277"/>
      <c r="J43" s="277"/>
      <c r="K43" s="267"/>
      <c r="L43" s="267"/>
      <c r="M43" s="267"/>
      <c r="N43" s="267"/>
      <c r="O43" s="267"/>
      <c r="P43" s="267"/>
      <c r="Q43" s="267"/>
      <c r="R43" s="267"/>
      <c r="S43" s="267"/>
      <c r="T43" s="267"/>
      <c r="U43" s="267"/>
      <c r="V43" s="272"/>
      <c r="W43" s="272"/>
      <c r="X43" s="272"/>
      <c r="Y43" s="272"/>
      <c r="Z43" s="272"/>
      <c r="AA43" s="272"/>
      <c r="AB43" s="272"/>
      <c r="AC43" s="272"/>
      <c r="AD43" s="272"/>
      <c r="AE43" s="272"/>
      <c r="AF43" s="267"/>
      <c r="AG43" s="267"/>
      <c r="AH43" s="267"/>
      <c r="AI43" s="267"/>
      <c r="AJ43" s="267"/>
      <c r="AK43" s="267"/>
      <c r="AL43" s="267"/>
      <c r="AM43" s="267"/>
      <c r="AN43" s="267"/>
      <c r="AO43" s="267"/>
      <c r="AP43" s="267"/>
      <c r="AQ43" s="268"/>
      <c r="AR43" s="268"/>
      <c r="AS43" s="268"/>
      <c r="AT43" s="268"/>
      <c r="AU43" s="268"/>
      <c r="AV43" s="268"/>
      <c r="AW43" s="268"/>
      <c r="AX43" s="268"/>
      <c r="AY43" s="268"/>
      <c r="AZ43" s="268"/>
      <c r="BA43" s="268"/>
      <c r="BB43" s="268"/>
      <c r="BC43" s="268"/>
      <c r="BD43" s="268"/>
      <c r="BE43" s="268"/>
      <c r="BF43" s="268"/>
      <c r="BG43" s="268"/>
      <c r="BH43" s="268"/>
      <c r="BI43" s="268"/>
      <c r="BJ43" s="268"/>
      <c r="BK43" s="268"/>
      <c r="BL43" s="268"/>
      <c r="BM43" s="268"/>
      <c r="BN43" s="268"/>
      <c r="BO43" s="268"/>
      <c r="BP43" s="268"/>
      <c r="BQ43" s="268"/>
      <c r="BR43" s="268"/>
      <c r="BS43" s="268"/>
      <c r="BT43" s="268"/>
      <c r="BU43" s="268"/>
      <c r="BV43" s="268"/>
      <c r="BW43" s="268"/>
      <c r="BX43" s="268"/>
      <c r="BY43" s="268"/>
      <c r="BZ43" s="268"/>
      <c r="CA43" s="268"/>
      <c r="CB43" s="268"/>
      <c r="CC43" s="268"/>
      <c r="CD43" s="268"/>
      <c r="CE43" s="268"/>
      <c r="CF43" s="268"/>
      <c r="CG43" s="268"/>
      <c r="CH43" s="268"/>
      <c r="CI43" s="268"/>
      <c r="CJ43" s="268"/>
      <c r="CK43" s="268"/>
      <c r="CL43" s="268"/>
      <c r="CM43" s="268"/>
      <c r="CN43" s="268"/>
      <c r="CO43" s="268"/>
      <c r="CP43" s="268"/>
      <c r="CQ43" s="268"/>
      <c r="CR43" s="268"/>
      <c r="CS43" s="268"/>
      <c r="CT43" s="268"/>
      <c r="CU43" s="268"/>
      <c r="CV43" s="268"/>
      <c r="CW43" s="268"/>
      <c r="CX43" s="80"/>
    </row>
    <row r="44" spans="1:102" ht="12" customHeight="1">
      <c r="A44" s="80"/>
      <c r="B44" s="277"/>
      <c r="C44" s="277"/>
      <c r="D44" s="277"/>
      <c r="E44" s="277"/>
      <c r="F44" s="277"/>
      <c r="G44" s="277"/>
      <c r="H44" s="277"/>
      <c r="I44" s="277"/>
      <c r="J44" s="277"/>
      <c r="K44" s="267"/>
      <c r="L44" s="267"/>
      <c r="M44" s="267"/>
      <c r="N44" s="267"/>
      <c r="O44" s="267"/>
      <c r="P44" s="267"/>
      <c r="Q44" s="267"/>
      <c r="R44" s="267"/>
      <c r="S44" s="267"/>
      <c r="T44" s="267"/>
      <c r="U44" s="267"/>
      <c r="V44" s="272"/>
      <c r="W44" s="272"/>
      <c r="X44" s="272"/>
      <c r="Y44" s="272"/>
      <c r="Z44" s="272"/>
      <c r="AA44" s="272"/>
      <c r="AB44" s="272"/>
      <c r="AC44" s="272"/>
      <c r="AD44" s="272"/>
      <c r="AE44" s="272"/>
      <c r="AF44" s="267"/>
      <c r="AG44" s="267"/>
      <c r="AH44" s="267"/>
      <c r="AI44" s="267"/>
      <c r="AJ44" s="267"/>
      <c r="AK44" s="267"/>
      <c r="AL44" s="267"/>
      <c r="AM44" s="267"/>
      <c r="AN44" s="267"/>
      <c r="AO44" s="267"/>
      <c r="AP44" s="267"/>
      <c r="AQ44" s="268"/>
      <c r="AR44" s="268"/>
      <c r="AS44" s="268"/>
      <c r="AT44" s="268"/>
      <c r="AU44" s="268"/>
      <c r="AV44" s="268"/>
      <c r="AW44" s="268"/>
      <c r="AX44" s="268"/>
      <c r="AY44" s="268"/>
      <c r="AZ44" s="268"/>
      <c r="BA44" s="268"/>
      <c r="BB44" s="268"/>
      <c r="BC44" s="268"/>
      <c r="BD44" s="268"/>
      <c r="BE44" s="268"/>
      <c r="BF44" s="268"/>
      <c r="BG44" s="268"/>
      <c r="BH44" s="268"/>
      <c r="BI44" s="268"/>
      <c r="BJ44" s="268"/>
      <c r="BK44" s="268"/>
      <c r="BL44" s="268"/>
      <c r="BM44" s="268"/>
      <c r="BN44" s="268"/>
      <c r="BO44" s="268"/>
      <c r="BP44" s="268"/>
      <c r="BQ44" s="268"/>
      <c r="BR44" s="268"/>
      <c r="BS44" s="268"/>
      <c r="BT44" s="268"/>
      <c r="BU44" s="268"/>
      <c r="BV44" s="268"/>
      <c r="BW44" s="268"/>
      <c r="BX44" s="268"/>
      <c r="BY44" s="268"/>
      <c r="BZ44" s="268"/>
      <c r="CA44" s="268"/>
      <c r="CB44" s="268"/>
      <c r="CC44" s="268"/>
      <c r="CD44" s="268"/>
      <c r="CE44" s="268"/>
      <c r="CF44" s="268"/>
      <c r="CG44" s="268"/>
      <c r="CH44" s="268"/>
      <c r="CI44" s="268"/>
      <c r="CJ44" s="268"/>
      <c r="CK44" s="268"/>
      <c r="CL44" s="268"/>
      <c r="CM44" s="268"/>
      <c r="CN44" s="268"/>
      <c r="CO44" s="268"/>
      <c r="CP44" s="268"/>
      <c r="CQ44" s="268"/>
      <c r="CR44" s="268"/>
      <c r="CS44" s="268"/>
      <c r="CT44" s="268"/>
      <c r="CU44" s="268"/>
      <c r="CV44" s="268"/>
      <c r="CW44" s="268"/>
      <c r="CX44" s="80"/>
    </row>
    <row r="45" spans="1:102" ht="12" customHeight="1">
      <c r="A45" s="80"/>
      <c r="B45" s="277"/>
      <c r="C45" s="277"/>
      <c r="D45" s="277"/>
      <c r="E45" s="277"/>
      <c r="F45" s="277"/>
      <c r="G45" s="277"/>
      <c r="H45" s="277"/>
      <c r="I45" s="277"/>
      <c r="J45" s="277"/>
      <c r="K45" s="267"/>
      <c r="L45" s="267"/>
      <c r="M45" s="267"/>
      <c r="N45" s="267"/>
      <c r="O45" s="267"/>
      <c r="P45" s="267"/>
      <c r="Q45" s="267"/>
      <c r="R45" s="267"/>
      <c r="S45" s="267"/>
      <c r="T45" s="267"/>
      <c r="U45" s="267"/>
      <c r="V45" s="272"/>
      <c r="W45" s="272"/>
      <c r="X45" s="272"/>
      <c r="Y45" s="272"/>
      <c r="Z45" s="272"/>
      <c r="AA45" s="272"/>
      <c r="AB45" s="272"/>
      <c r="AC45" s="272"/>
      <c r="AD45" s="272"/>
      <c r="AE45" s="272"/>
      <c r="AF45" s="267"/>
      <c r="AG45" s="267"/>
      <c r="AH45" s="267"/>
      <c r="AI45" s="267"/>
      <c r="AJ45" s="267"/>
      <c r="AK45" s="267"/>
      <c r="AL45" s="267"/>
      <c r="AM45" s="267"/>
      <c r="AN45" s="267"/>
      <c r="AO45" s="267"/>
      <c r="AP45" s="267"/>
      <c r="AQ45" s="268"/>
      <c r="AR45" s="268"/>
      <c r="AS45" s="268"/>
      <c r="AT45" s="268"/>
      <c r="AU45" s="268"/>
      <c r="AV45" s="268"/>
      <c r="AW45" s="268"/>
      <c r="AX45" s="268"/>
      <c r="AY45" s="268"/>
      <c r="AZ45" s="268"/>
      <c r="BA45" s="268"/>
      <c r="BB45" s="268"/>
      <c r="BC45" s="268"/>
      <c r="BD45" s="268"/>
      <c r="BE45" s="268"/>
      <c r="BF45" s="268"/>
      <c r="BG45" s="268"/>
      <c r="BH45" s="268"/>
      <c r="BI45" s="268"/>
      <c r="BJ45" s="268"/>
      <c r="BK45" s="268"/>
      <c r="BL45" s="268"/>
      <c r="BM45" s="268"/>
      <c r="BN45" s="268"/>
      <c r="BO45" s="268"/>
      <c r="BP45" s="268"/>
      <c r="BQ45" s="268"/>
      <c r="BR45" s="268"/>
      <c r="BS45" s="268"/>
      <c r="BT45" s="268"/>
      <c r="BU45" s="268"/>
      <c r="BV45" s="268"/>
      <c r="BW45" s="268"/>
      <c r="BX45" s="268"/>
      <c r="BY45" s="268"/>
      <c r="BZ45" s="268"/>
      <c r="CA45" s="268"/>
      <c r="CB45" s="268"/>
      <c r="CC45" s="268"/>
      <c r="CD45" s="268"/>
      <c r="CE45" s="268"/>
      <c r="CF45" s="268"/>
      <c r="CG45" s="268"/>
      <c r="CH45" s="268"/>
      <c r="CI45" s="268"/>
      <c r="CJ45" s="268"/>
      <c r="CK45" s="268"/>
      <c r="CL45" s="268"/>
      <c r="CM45" s="268"/>
      <c r="CN45" s="268"/>
      <c r="CO45" s="268"/>
      <c r="CP45" s="268"/>
      <c r="CQ45" s="268"/>
      <c r="CR45" s="268"/>
      <c r="CS45" s="268"/>
      <c r="CT45" s="268"/>
      <c r="CU45" s="268"/>
      <c r="CV45" s="268"/>
      <c r="CW45" s="268"/>
      <c r="CX45" s="80"/>
    </row>
    <row r="46" spans="1:102" ht="12" customHeight="1">
      <c r="A46" s="80"/>
      <c r="B46" s="277"/>
      <c r="C46" s="277"/>
      <c r="D46" s="277"/>
      <c r="E46" s="277"/>
      <c r="F46" s="277"/>
      <c r="G46" s="277"/>
      <c r="H46" s="277"/>
      <c r="I46" s="277"/>
      <c r="J46" s="277"/>
      <c r="K46" s="267"/>
      <c r="L46" s="267"/>
      <c r="M46" s="267"/>
      <c r="N46" s="267"/>
      <c r="O46" s="267"/>
      <c r="P46" s="267"/>
      <c r="Q46" s="267"/>
      <c r="R46" s="267"/>
      <c r="S46" s="267"/>
      <c r="T46" s="267"/>
      <c r="U46" s="267"/>
      <c r="V46" s="272"/>
      <c r="W46" s="272"/>
      <c r="X46" s="272"/>
      <c r="Y46" s="272"/>
      <c r="Z46" s="272"/>
      <c r="AA46" s="272"/>
      <c r="AB46" s="272"/>
      <c r="AC46" s="272"/>
      <c r="AD46" s="272"/>
      <c r="AE46" s="272"/>
      <c r="AF46" s="267"/>
      <c r="AG46" s="267"/>
      <c r="AH46" s="267"/>
      <c r="AI46" s="267"/>
      <c r="AJ46" s="267"/>
      <c r="AK46" s="267"/>
      <c r="AL46" s="267"/>
      <c r="AM46" s="267"/>
      <c r="AN46" s="267"/>
      <c r="AO46" s="267"/>
      <c r="AP46" s="267"/>
      <c r="AQ46" s="268"/>
      <c r="AR46" s="268"/>
      <c r="AS46" s="268"/>
      <c r="AT46" s="268"/>
      <c r="AU46" s="268"/>
      <c r="AV46" s="268"/>
      <c r="AW46" s="268"/>
      <c r="AX46" s="268"/>
      <c r="AY46" s="268"/>
      <c r="AZ46" s="268"/>
      <c r="BA46" s="268"/>
      <c r="BB46" s="268"/>
      <c r="BC46" s="268"/>
      <c r="BD46" s="268"/>
      <c r="BE46" s="268"/>
      <c r="BF46" s="268"/>
      <c r="BG46" s="268"/>
      <c r="BH46" s="268"/>
      <c r="BI46" s="268"/>
      <c r="BJ46" s="268"/>
      <c r="BK46" s="268"/>
      <c r="BL46" s="268"/>
      <c r="BM46" s="268"/>
      <c r="BN46" s="268"/>
      <c r="BO46" s="268"/>
      <c r="BP46" s="268"/>
      <c r="BQ46" s="268"/>
      <c r="BR46" s="268"/>
      <c r="BS46" s="268"/>
      <c r="BT46" s="268"/>
      <c r="BU46" s="268"/>
      <c r="BV46" s="268"/>
      <c r="BW46" s="268"/>
      <c r="BX46" s="268"/>
      <c r="BY46" s="268"/>
      <c r="BZ46" s="268"/>
      <c r="CA46" s="268"/>
      <c r="CB46" s="268"/>
      <c r="CC46" s="268"/>
      <c r="CD46" s="268"/>
      <c r="CE46" s="268"/>
      <c r="CF46" s="268"/>
      <c r="CG46" s="268"/>
      <c r="CH46" s="268"/>
      <c r="CI46" s="268"/>
      <c r="CJ46" s="268"/>
      <c r="CK46" s="268"/>
      <c r="CL46" s="268"/>
      <c r="CM46" s="268"/>
      <c r="CN46" s="268"/>
      <c r="CO46" s="268"/>
      <c r="CP46" s="268"/>
      <c r="CQ46" s="268"/>
      <c r="CR46" s="268"/>
      <c r="CS46" s="268"/>
      <c r="CT46" s="268"/>
      <c r="CU46" s="268"/>
      <c r="CV46" s="268"/>
      <c r="CW46" s="268"/>
      <c r="CX46" s="80"/>
    </row>
    <row r="47" spans="1:102" ht="12" customHeight="1">
      <c r="A47" s="80"/>
      <c r="B47" s="278"/>
      <c r="C47" s="278"/>
      <c r="D47" s="278"/>
      <c r="E47" s="278"/>
      <c r="F47" s="278"/>
      <c r="G47" s="278"/>
      <c r="H47" s="278"/>
      <c r="I47" s="278"/>
      <c r="J47" s="278"/>
      <c r="K47" s="266"/>
      <c r="L47" s="266"/>
      <c r="M47" s="266"/>
      <c r="N47" s="266"/>
      <c r="O47" s="266"/>
      <c r="P47" s="266"/>
      <c r="Q47" s="266"/>
      <c r="R47" s="266"/>
      <c r="S47" s="266"/>
      <c r="T47" s="266"/>
      <c r="U47" s="266"/>
      <c r="V47" s="276"/>
      <c r="W47" s="276"/>
      <c r="X47" s="276"/>
      <c r="Y47" s="276"/>
      <c r="Z47" s="276"/>
      <c r="AA47" s="276"/>
      <c r="AB47" s="276"/>
      <c r="AC47" s="276"/>
      <c r="AD47" s="276"/>
      <c r="AE47" s="276"/>
      <c r="AF47" s="266"/>
      <c r="AG47" s="266"/>
      <c r="AH47" s="266"/>
      <c r="AI47" s="266"/>
      <c r="AJ47" s="266"/>
      <c r="AK47" s="266"/>
      <c r="AL47" s="266"/>
      <c r="AM47" s="266"/>
      <c r="AN47" s="266"/>
      <c r="AO47" s="266"/>
      <c r="AP47" s="266"/>
      <c r="AQ47" s="269"/>
      <c r="AR47" s="269"/>
      <c r="AS47" s="269"/>
      <c r="AT47" s="269"/>
      <c r="AU47" s="269"/>
      <c r="AV47" s="269"/>
      <c r="AW47" s="269"/>
      <c r="AX47" s="269"/>
      <c r="AY47" s="269"/>
      <c r="AZ47" s="269"/>
      <c r="BA47" s="269"/>
      <c r="BB47" s="269"/>
      <c r="BC47" s="269"/>
      <c r="BD47" s="269"/>
      <c r="BE47" s="269"/>
      <c r="BF47" s="269"/>
      <c r="BG47" s="269"/>
      <c r="BH47" s="269"/>
      <c r="BI47" s="269"/>
      <c r="BJ47" s="269"/>
      <c r="BK47" s="269"/>
      <c r="BL47" s="269"/>
      <c r="BM47" s="269"/>
      <c r="BN47" s="269"/>
      <c r="BO47" s="269"/>
      <c r="BP47" s="269"/>
      <c r="BQ47" s="269"/>
      <c r="BR47" s="269"/>
      <c r="BS47" s="269"/>
      <c r="BT47" s="269"/>
      <c r="BU47" s="269"/>
      <c r="BV47" s="269"/>
      <c r="BW47" s="269"/>
      <c r="BX47" s="269"/>
      <c r="BY47" s="269"/>
      <c r="BZ47" s="269"/>
      <c r="CA47" s="269"/>
      <c r="CB47" s="269"/>
      <c r="CC47" s="269"/>
      <c r="CD47" s="269"/>
      <c r="CE47" s="269"/>
      <c r="CF47" s="269"/>
      <c r="CG47" s="269"/>
      <c r="CH47" s="269"/>
      <c r="CI47" s="269"/>
      <c r="CJ47" s="269"/>
      <c r="CK47" s="269"/>
      <c r="CL47" s="269"/>
      <c r="CM47" s="269"/>
      <c r="CN47" s="269"/>
      <c r="CO47" s="269"/>
      <c r="CP47" s="269"/>
      <c r="CQ47" s="269"/>
      <c r="CR47" s="269"/>
      <c r="CS47" s="269"/>
      <c r="CT47" s="269"/>
      <c r="CU47" s="269"/>
      <c r="CV47" s="269"/>
      <c r="CW47" s="269"/>
      <c r="CX47" s="80"/>
    </row>
    <row r="48" spans="1:102" ht="12" customHeight="1">
      <c r="A48" s="80"/>
      <c r="B48" s="80"/>
      <c r="C48" s="80"/>
      <c r="E48" s="80"/>
      <c r="O48" s="81"/>
      <c r="P48" s="81"/>
      <c r="Q48" s="81"/>
      <c r="R48" s="81"/>
      <c r="S48" s="81"/>
      <c r="T48" s="81"/>
      <c r="U48" s="81"/>
      <c r="V48" s="81"/>
      <c r="W48" s="81"/>
      <c r="X48" s="81"/>
      <c r="Y48" s="81"/>
      <c r="Z48" s="81"/>
      <c r="AA48" s="81"/>
      <c r="AB48" s="81"/>
      <c r="AC48" s="81"/>
      <c r="AD48" s="81"/>
      <c r="AE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81"/>
      <c r="BO48" s="81"/>
      <c r="BP48" s="81"/>
      <c r="BQ48" s="81"/>
      <c r="BR48" s="81"/>
      <c r="BS48" s="81"/>
      <c r="BT48" s="81"/>
      <c r="BU48" s="81"/>
      <c r="BV48" s="81"/>
      <c r="BW48" s="81"/>
      <c r="BX48" s="81"/>
      <c r="BY48" s="81"/>
      <c r="BZ48" s="81"/>
      <c r="CA48" s="81"/>
      <c r="CB48" s="81"/>
      <c r="CC48" s="81"/>
      <c r="CD48" s="81"/>
      <c r="CE48" s="81"/>
      <c r="CF48" s="81"/>
      <c r="CG48" s="81"/>
      <c r="CH48" s="81"/>
      <c r="CI48" s="81"/>
      <c r="CJ48" s="81"/>
      <c r="CK48" s="81"/>
      <c r="CL48" s="81"/>
      <c r="CM48" s="80"/>
      <c r="CN48" s="80"/>
      <c r="CO48" s="80"/>
      <c r="CP48" s="80"/>
      <c r="CQ48" s="80"/>
      <c r="CR48" s="80"/>
      <c r="CS48" s="80"/>
      <c r="CT48" s="80"/>
      <c r="CU48" s="80"/>
      <c r="CV48" s="80"/>
      <c r="CW48" s="80"/>
      <c r="CX48" s="80"/>
    </row>
  </sheetData>
  <mergeCells count="216">
    <mergeCell ref="CQ1:CX1"/>
    <mergeCell ref="D1:L1"/>
    <mergeCell ref="M2:AT2"/>
    <mergeCell ref="CQ2:CX2"/>
    <mergeCell ref="U1:CM1"/>
    <mergeCell ref="K8:U8"/>
    <mergeCell ref="K9:U9"/>
    <mergeCell ref="CQ3:CX3"/>
    <mergeCell ref="M3:AT3"/>
    <mergeCell ref="BC2:BX2"/>
    <mergeCell ref="BC3:BX3"/>
    <mergeCell ref="CD2:CK2"/>
    <mergeCell ref="CD3:CK3"/>
    <mergeCell ref="AQ8:CW8"/>
    <mergeCell ref="AQ9:CW9"/>
    <mergeCell ref="AF7:AP7"/>
    <mergeCell ref="AF8:AP8"/>
    <mergeCell ref="AF9:AP9"/>
    <mergeCell ref="AQ7:CW7"/>
    <mergeCell ref="B8:J8"/>
    <mergeCell ref="B9:J9"/>
    <mergeCell ref="V8:AE8"/>
    <mergeCell ref="V9:AE9"/>
    <mergeCell ref="B7:J7"/>
    <mergeCell ref="K7:U7"/>
    <mergeCell ref="V7:AE7"/>
    <mergeCell ref="K17:U17"/>
    <mergeCell ref="K12:U12"/>
    <mergeCell ref="K13:U13"/>
    <mergeCell ref="K14:U14"/>
    <mergeCell ref="B10:J10"/>
    <mergeCell ref="B11:J11"/>
    <mergeCell ref="B12:J12"/>
    <mergeCell ref="B13:J13"/>
    <mergeCell ref="B14:J14"/>
    <mergeCell ref="B15:J15"/>
    <mergeCell ref="V10:AE10"/>
    <mergeCell ref="V11:AE11"/>
    <mergeCell ref="V12:AE12"/>
    <mergeCell ref="V13:AE13"/>
    <mergeCell ref="V14:AE14"/>
    <mergeCell ref="V15:AE15"/>
    <mergeCell ref="B23:J23"/>
    <mergeCell ref="B18:J18"/>
    <mergeCell ref="B19:J19"/>
    <mergeCell ref="B28:J28"/>
    <mergeCell ref="K10:U10"/>
    <mergeCell ref="B20:J20"/>
    <mergeCell ref="B21:J21"/>
    <mergeCell ref="B22:J22"/>
    <mergeCell ref="K11:U11"/>
    <mergeCell ref="K16:U16"/>
    <mergeCell ref="K15:U15"/>
    <mergeCell ref="B16:J16"/>
    <mergeCell ref="B17:J17"/>
    <mergeCell ref="B38:J38"/>
    <mergeCell ref="B39:J39"/>
    <mergeCell ref="B29:J29"/>
    <mergeCell ref="B30:J30"/>
    <mergeCell ref="B31:J31"/>
    <mergeCell ref="B24:J24"/>
    <mergeCell ref="B25:J25"/>
    <mergeCell ref="B26:J26"/>
    <mergeCell ref="B27:J27"/>
    <mergeCell ref="B32:J32"/>
    <mergeCell ref="B33:J33"/>
    <mergeCell ref="B34:J34"/>
    <mergeCell ref="B35:J35"/>
    <mergeCell ref="B36:J36"/>
    <mergeCell ref="B37:J37"/>
    <mergeCell ref="B46:J46"/>
    <mergeCell ref="B47:J47"/>
    <mergeCell ref="B42:J42"/>
    <mergeCell ref="B43:J43"/>
    <mergeCell ref="B44:J44"/>
    <mergeCell ref="B45:J45"/>
    <mergeCell ref="B40:J40"/>
    <mergeCell ref="B41:J41"/>
    <mergeCell ref="K18:U18"/>
    <mergeCell ref="K23:U23"/>
    <mergeCell ref="K24:U24"/>
    <mergeCell ref="K25:U25"/>
    <mergeCell ref="K30:U30"/>
    <mergeCell ref="K19:U19"/>
    <mergeCell ref="K20:U20"/>
    <mergeCell ref="K21:U21"/>
    <mergeCell ref="K22:U22"/>
    <mergeCell ref="K31:U31"/>
    <mergeCell ref="K32:U32"/>
    <mergeCell ref="K33:U33"/>
    <mergeCell ref="K26:U26"/>
    <mergeCell ref="K27:U27"/>
    <mergeCell ref="K28:U28"/>
    <mergeCell ref="K29:U29"/>
    <mergeCell ref="K45:U45"/>
    <mergeCell ref="K46:U46"/>
    <mergeCell ref="K47:U47"/>
    <mergeCell ref="K38:U38"/>
    <mergeCell ref="K39:U39"/>
    <mergeCell ref="V16:AE16"/>
    <mergeCell ref="V17:AE17"/>
    <mergeCell ref="K40:U40"/>
    <mergeCell ref="K41:U41"/>
    <mergeCell ref="K42:U42"/>
    <mergeCell ref="K43:U43"/>
    <mergeCell ref="K34:U34"/>
    <mergeCell ref="K35:U35"/>
    <mergeCell ref="K36:U36"/>
    <mergeCell ref="K37:U37"/>
    <mergeCell ref="V46:AE46"/>
    <mergeCell ref="V47:AE47"/>
    <mergeCell ref="V42:AE42"/>
    <mergeCell ref="V43:AE43"/>
    <mergeCell ref="V44:AE44"/>
    <mergeCell ref="V45:AE45"/>
    <mergeCell ref="V40:AE40"/>
    <mergeCell ref="V41:AE41"/>
    <mergeCell ref="V20:AE20"/>
    <mergeCell ref="V24:AE24"/>
    <mergeCell ref="V25:AE25"/>
    <mergeCell ref="V26:AE26"/>
    <mergeCell ref="V27:AE27"/>
    <mergeCell ref="K44:U44"/>
    <mergeCell ref="AQ26:CW26"/>
    <mergeCell ref="AQ27:CW27"/>
    <mergeCell ref="AF27:AP27"/>
    <mergeCell ref="AQ44:CW44"/>
    <mergeCell ref="AF40:AP40"/>
    <mergeCell ref="AF41:AP41"/>
    <mergeCell ref="AF42:AP42"/>
    <mergeCell ref="V18:AE18"/>
    <mergeCell ref="V19:AE19"/>
    <mergeCell ref="V36:AE36"/>
    <mergeCell ref="V37:AE37"/>
    <mergeCell ref="V30:AE30"/>
    <mergeCell ref="V31:AE31"/>
    <mergeCell ref="AQ18:CW18"/>
    <mergeCell ref="AQ19:CW19"/>
    <mergeCell ref="AQ20:CW20"/>
    <mergeCell ref="AQ21:CW21"/>
    <mergeCell ref="AQ28:CW28"/>
    <mergeCell ref="AQ29:CW29"/>
    <mergeCell ref="AF26:AP26"/>
    <mergeCell ref="AF31:AP31"/>
    <mergeCell ref="AF32:AP32"/>
    <mergeCell ref="AF33:AP33"/>
    <mergeCell ref="AF34:AP34"/>
    <mergeCell ref="AF35:AP35"/>
    <mergeCell ref="AF36:AP36"/>
    <mergeCell ref="V28:AE28"/>
    <mergeCell ref="V29:AE29"/>
    <mergeCell ref="V21:AE21"/>
    <mergeCell ref="V22:AE22"/>
    <mergeCell ref="V23:AE23"/>
    <mergeCell ref="AQ10:CW10"/>
    <mergeCell ref="AQ11:CW11"/>
    <mergeCell ref="V38:AE38"/>
    <mergeCell ref="V39:AE39"/>
    <mergeCell ref="V32:AE32"/>
    <mergeCell ref="V33:AE33"/>
    <mergeCell ref="V34:AE34"/>
    <mergeCell ref="V35:AE35"/>
    <mergeCell ref="AQ12:CW12"/>
    <mergeCell ref="AQ13:CW13"/>
    <mergeCell ref="AQ16:CW16"/>
    <mergeCell ref="AQ17:CW17"/>
    <mergeCell ref="AQ14:CW14"/>
    <mergeCell ref="AQ15:CW15"/>
    <mergeCell ref="AQ22:CW22"/>
    <mergeCell ref="AQ23:CW23"/>
    <mergeCell ref="AQ24:CW24"/>
    <mergeCell ref="AQ25:CW25"/>
    <mergeCell ref="AQ30:CW30"/>
    <mergeCell ref="AQ31:CW31"/>
    <mergeCell ref="AQ32:CW32"/>
    <mergeCell ref="AQ33:CW33"/>
    <mergeCell ref="AF10:AP10"/>
    <mergeCell ref="AF11:AP11"/>
    <mergeCell ref="AQ45:CW45"/>
    <mergeCell ref="AQ46:CW46"/>
    <mergeCell ref="AQ47:CW47"/>
    <mergeCell ref="AQ38:CW38"/>
    <mergeCell ref="AQ39:CW39"/>
    <mergeCell ref="AF13:AP13"/>
    <mergeCell ref="AF14:AP14"/>
    <mergeCell ref="AQ40:CW40"/>
    <mergeCell ref="AQ41:CW41"/>
    <mergeCell ref="AQ42:CW42"/>
    <mergeCell ref="AQ43:CW43"/>
    <mergeCell ref="AQ34:CW34"/>
    <mergeCell ref="AQ35:CW35"/>
    <mergeCell ref="AQ36:CW36"/>
    <mergeCell ref="AQ37:CW37"/>
    <mergeCell ref="AF37:AP37"/>
    <mergeCell ref="AF38:AP38"/>
    <mergeCell ref="AF28:AP28"/>
    <mergeCell ref="AF29:AP29"/>
    <mergeCell ref="AF30:AP30"/>
    <mergeCell ref="AF23:AP23"/>
    <mergeCell ref="AF24:AP24"/>
    <mergeCell ref="AF25:AP25"/>
    <mergeCell ref="AF39:AP39"/>
    <mergeCell ref="AF47:AP47"/>
    <mergeCell ref="AF43:AP43"/>
    <mergeCell ref="AF44:AP44"/>
    <mergeCell ref="AF45:AP45"/>
    <mergeCell ref="AF46:AP46"/>
    <mergeCell ref="AF12:AP12"/>
    <mergeCell ref="AF21:AP21"/>
    <mergeCell ref="AF22:AP22"/>
    <mergeCell ref="AF15:AP15"/>
    <mergeCell ref="AF16:AP16"/>
    <mergeCell ref="AF17:AP17"/>
    <mergeCell ref="AF18:AP18"/>
    <mergeCell ref="AF19:AP19"/>
    <mergeCell ref="AF20:AP20"/>
  </mergeCells>
  <phoneticPr fontId="31"/>
  <pageMargins left="0.59055118110236227" right="0.51" top="0.86614173228346458" bottom="0.39370078740157483" header="0.86614173228346458" footer="0.19685039370078741"/>
  <pageSetup paperSize="9" scale="90" fitToHeight="0" orientation="landscape" r:id="rId1"/>
  <headerFooter alignWithMargins="0">
    <oddHeader>&amp;R&amp;P/&amp;N</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theme="0" tint="-0.499984740745262"/>
    <pageSetUpPr fitToPage="1"/>
  </sheetPr>
  <dimension ref="A2:BQ49"/>
  <sheetViews>
    <sheetView showGridLines="0" view="pageBreakPreview" topLeftCell="A9" zoomScale="90" zoomScaleNormal="100" workbookViewId="0">
      <pane xSplit="1" ySplit="2" topLeftCell="B11" activePane="bottomRight" state="frozen"/>
      <selection activeCell="A9" sqref="A9"/>
      <selection pane="topRight" activeCell="B9" sqref="B9"/>
      <selection pane="bottomLeft" activeCell="A11" sqref="A11"/>
      <selection pane="bottomRight" activeCell="A9" sqref="A9:A10"/>
    </sheetView>
  </sheetViews>
  <sheetFormatPr defaultRowHeight="12"/>
  <cols>
    <col min="1" max="1" width="29.5" style="101" customWidth="1"/>
    <col min="2" max="2" width="2.375" style="102" customWidth="1"/>
    <col min="3" max="3" width="8.875" style="101" customWidth="1"/>
    <col min="4" max="4" width="33.75" style="103" customWidth="1"/>
    <col min="5" max="5" width="8.75" style="101" customWidth="1"/>
    <col min="6" max="6" width="8.25" style="101" customWidth="1"/>
    <col min="7" max="7" width="8.875" style="101" customWidth="1"/>
    <col min="8" max="8" width="9.375" style="101" customWidth="1"/>
    <col min="9" max="9" width="7.125" style="103" customWidth="1"/>
    <col min="10" max="10" width="7.75" style="101" customWidth="1"/>
    <col min="11" max="11" width="11.375" style="101" customWidth="1"/>
    <col min="12" max="12" width="7.75" style="101" customWidth="1"/>
    <col min="13" max="15" width="8.125" style="101" customWidth="1"/>
    <col min="16" max="16" width="13.875" style="101" customWidth="1"/>
    <col min="17" max="17" width="10.25" style="101" customWidth="1"/>
    <col min="18" max="18" width="13.375" style="101" customWidth="1"/>
    <col min="19" max="20" width="10.625" style="101" customWidth="1"/>
    <col min="21" max="21" width="12" style="101" customWidth="1"/>
    <col min="22" max="22" width="11.75" style="101" customWidth="1"/>
    <col min="23" max="23" width="11.125" style="101" customWidth="1"/>
    <col min="24" max="24" width="9.125" style="101" customWidth="1"/>
    <col min="25" max="26" width="8.625" style="101" customWidth="1"/>
    <col min="27" max="28" width="18.125" style="101" customWidth="1"/>
    <col min="29" max="29" width="3.875" style="101" customWidth="1"/>
    <col min="30" max="30" width="5.25" style="101" customWidth="1"/>
    <col min="31" max="31" width="15.125" style="101" customWidth="1"/>
    <col min="32" max="16384" width="9" style="101"/>
  </cols>
  <sheetData>
    <row r="2" spans="1:69">
      <c r="BQ2" s="104" t="s">
        <v>7</v>
      </c>
    </row>
    <row r="3" spans="1:69" ht="20.25" customHeight="1"/>
    <row r="5" spans="1:69" ht="18">
      <c r="A5" s="105" t="s">
        <v>67</v>
      </c>
      <c r="C5" s="106" t="s">
        <v>68</v>
      </c>
      <c r="K5" s="106" t="s">
        <v>69</v>
      </c>
    </row>
    <row r="6" spans="1:69" ht="18">
      <c r="A6" s="105"/>
      <c r="C6" s="106" t="s">
        <v>70</v>
      </c>
    </row>
    <row r="7" spans="1:69" ht="18">
      <c r="A7" s="105"/>
      <c r="C7" s="106"/>
    </row>
    <row r="8" spans="1:69" ht="12.75" thickBot="1"/>
    <row r="9" spans="1:69" s="111" customFormat="1" ht="30" customHeight="1" thickBot="1">
      <c r="A9" s="322" t="s">
        <v>0</v>
      </c>
      <c r="B9" s="330" t="s">
        <v>1</v>
      </c>
      <c r="C9" s="330" t="s">
        <v>71</v>
      </c>
      <c r="D9" s="332" t="s">
        <v>72</v>
      </c>
      <c r="E9" s="336" t="s">
        <v>73</v>
      </c>
      <c r="F9" s="337"/>
      <c r="G9" s="336" t="s">
        <v>74</v>
      </c>
      <c r="H9" s="338"/>
      <c r="I9" s="338"/>
      <c r="J9" s="338"/>
      <c r="K9" s="338"/>
      <c r="L9" s="338"/>
      <c r="M9" s="338"/>
      <c r="N9" s="338"/>
      <c r="O9" s="337"/>
      <c r="P9" s="339" t="s">
        <v>75</v>
      </c>
      <c r="Q9" s="341" t="s">
        <v>76</v>
      </c>
      <c r="R9" s="334" t="s">
        <v>77</v>
      </c>
      <c r="S9" s="320" t="s">
        <v>57</v>
      </c>
      <c r="T9" s="320" t="s">
        <v>58</v>
      </c>
      <c r="U9" s="324" t="s">
        <v>78</v>
      </c>
      <c r="V9" s="326" t="s">
        <v>79</v>
      </c>
      <c r="W9" s="317" t="s">
        <v>62</v>
      </c>
      <c r="X9" s="318"/>
      <c r="Y9" s="318"/>
      <c r="Z9" s="319"/>
      <c r="AA9" s="328" t="s">
        <v>3</v>
      </c>
      <c r="AB9" s="110" t="s">
        <v>64</v>
      </c>
      <c r="AE9" s="315" t="s">
        <v>66</v>
      </c>
    </row>
    <row r="10" spans="1:69" s="111" customFormat="1" ht="45" customHeight="1" thickBot="1">
      <c r="A10" s="323"/>
      <c r="B10" s="331"/>
      <c r="C10" s="331"/>
      <c r="D10" s="333"/>
      <c r="E10" s="113" t="s">
        <v>80</v>
      </c>
      <c r="F10" s="114" t="s">
        <v>81</v>
      </c>
      <c r="G10" s="115" t="s">
        <v>82</v>
      </c>
      <c r="H10" s="116" t="s">
        <v>83</v>
      </c>
      <c r="I10" s="107" t="s">
        <v>2</v>
      </c>
      <c r="J10" s="117" t="s">
        <v>84</v>
      </c>
      <c r="K10" s="118" t="s">
        <v>85</v>
      </c>
      <c r="L10" s="112" t="s">
        <v>86</v>
      </c>
      <c r="M10" s="119" t="s">
        <v>87</v>
      </c>
      <c r="N10" s="116" t="s">
        <v>88</v>
      </c>
      <c r="O10" s="120" t="s">
        <v>81</v>
      </c>
      <c r="P10" s="340"/>
      <c r="Q10" s="342"/>
      <c r="R10" s="335"/>
      <c r="S10" s="321"/>
      <c r="T10" s="321"/>
      <c r="U10" s="325"/>
      <c r="V10" s="327"/>
      <c r="W10" s="108" t="s">
        <v>61</v>
      </c>
      <c r="X10" s="109" t="s">
        <v>63</v>
      </c>
      <c r="Y10" s="116" t="s">
        <v>59</v>
      </c>
      <c r="Z10" s="95" t="s">
        <v>60</v>
      </c>
      <c r="AA10" s="329"/>
      <c r="AB10" s="121" t="s">
        <v>65</v>
      </c>
      <c r="AE10" s="316"/>
    </row>
    <row r="11" spans="1:69" s="155" customFormat="1">
      <c r="A11" s="1"/>
      <c r="B11" s="133"/>
      <c r="C11" s="128"/>
      <c r="D11" s="134"/>
      <c r="E11" s="135"/>
      <c r="F11" s="122"/>
      <c r="G11" s="128"/>
      <c r="H11" s="137"/>
      <c r="I11" s="138"/>
      <c r="J11" s="128"/>
      <c r="K11" s="127" t="str">
        <f t="shared" ref="K11:K12" si="0">IF(H11="", "", IF(H11="Add",G11*J11, 0))</f>
        <v/>
      </c>
      <c r="L11" s="140"/>
      <c r="M11" s="141"/>
      <c r="N11" s="142"/>
      <c r="O11" s="143"/>
      <c r="P11" s="144">
        <f t="shared" ref="P11:P33" si="1">IF(B11="M", IF(AND(E11 &lt;&gt; 0, F11 &lt;&gt; 0), C11*POWER(E11,F11), C11), IF(B11="T", IF(AND(N11&lt;&gt;0, O11&lt;&gt;0), K11*(L11+M11) * POWER(N11, O11), K11*(L11+M11)), ))</f>
        <v>0</v>
      </c>
      <c r="Q11" s="145"/>
      <c r="R11" s="146">
        <f t="shared" ref="R11:R33" si="2">P11*Q11/1024/1024</f>
        <v>0</v>
      </c>
      <c r="S11" s="147"/>
      <c r="T11" s="148"/>
      <c r="U11" s="149">
        <f t="shared" ref="U11:U12" si="3">P11*SUM(S11:T11)/1024/1024</f>
        <v>0</v>
      </c>
      <c r="V11" s="150">
        <f t="shared" ref="V11:V12" si="4">R11+U11</f>
        <v>0</v>
      </c>
      <c r="W11" s="149">
        <f t="shared" ref="W11:W12" si="5">IF(AB11&lt;=0, AE11, IF((AE11*AB11/R11)&lt;64/1024, 64/1024, AE11*AB11/R11))</f>
        <v>0</v>
      </c>
      <c r="X11" s="91">
        <f t="shared" ref="X11:X12" si="6">IF(B11="M", IF((E11-1)*C11*Q11/(1024*1024)&lt;64/1024, 64/1024, ROUNDUP((E11-1)*C11*Q11/(1024*1024),2)), IF(W11&lt;=100, 5, 16))</f>
        <v>5</v>
      </c>
      <c r="Y11" s="151"/>
      <c r="Z11" s="152"/>
      <c r="AA11" s="153"/>
      <c r="AB11" s="154">
        <f t="shared" ref="AB11:AB23" si="7">IF(AB$35&gt;0, R11*AB$35/R$35, 0)</f>
        <v>0</v>
      </c>
      <c r="AE11" s="191">
        <f t="shared" ref="AE11:AE33" si="8">IF(OR(B11="M", B11="T"), IF(B11="M",IF(R11&lt;(64/1024),64/1024,ROUNDUP(R11,2)),IF(((K11+P11)/2)*Q11/(1024*1024)&lt;(64/1024),64/1024,ROUNDUP(((K11+P11)/2)*Q11/(1024*1024),2))), 0)</f>
        <v>0</v>
      </c>
    </row>
    <row r="12" spans="1:69" s="155" customFormat="1">
      <c r="A12" s="1"/>
      <c r="B12" s="133"/>
      <c r="C12" s="128"/>
      <c r="D12" s="134"/>
      <c r="E12" s="135"/>
      <c r="F12" s="122"/>
      <c r="G12" s="128"/>
      <c r="H12" s="137"/>
      <c r="I12" s="138"/>
      <c r="J12" s="128"/>
      <c r="K12" s="127" t="str">
        <f t="shared" si="0"/>
        <v/>
      </c>
      <c r="L12" s="140"/>
      <c r="M12" s="141"/>
      <c r="N12" s="142"/>
      <c r="O12" s="143"/>
      <c r="P12" s="144">
        <f t="shared" si="1"/>
        <v>0</v>
      </c>
      <c r="Q12" s="145"/>
      <c r="R12" s="146">
        <f t="shared" si="2"/>
        <v>0</v>
      </c>
      <c r="S12" s="147"/>
      <c r="T12" s="148"/>
      <c r="U12" s="149">
        <f t="shared" si="3"/>
        <v>0</v>
      </c>
      <c r="V12" s="150">
        <f t="shared" si="4"/>
        <v>0</v>
      </c>
      <c r="W12" s="149">
        <f t="shared" si="5"/>
        <v>0</v>
      </c>
      <c r="X12" s="91">
        <f t="shared" si="6"/>
        <v>5</v>
      </c>
      <c r="Y12" s="151"/>
      <c r="Z12" s="152"/>
      <c r="AA12" s="153"/>
      <c r="AB12" s="154">
        <f t="shared" si="7"/>
        <v>0</v>
      </c>
      <c r="AE12" s="191">
        <f t="shared" si="8"/>
        <v>0</v>
      </c>
    </row>
    <row r="13" spans="1:69" s="155" customFormat="1">
      <c r="A13" s="1"/>
      <c r="B13" s="133"/>
      <c r="C13" s="128"/>
      <c r="D13" s="134"/>
      <c r="E13" s="135"/>
      <c r="F13" s="122"/>
      <c r="G13" s="128"/>
      <c r="H13" s="137"/>
      <c r="I13" s="138"/>
      <c r="J13" s="128"/>
      <c r="K13" s="127" t="str">
        <f t="shared" ref="K13:K15" si="9">IF(H13="", "", IF(H13="Add",G13*J13, 0))</f>
        <v/>
      </c>
      <c r="L13" s="140"/>
      <c r="M13" s="141"/>
      <c r="N13" s="142"/>
      <c r="O13" s="143"/>
      <c r="P13" s="144">
        <f t="shared" si="1"/>
        <v>0</v>
      </c>
      <c r="Q13" s="145"/>
      <c r="R13" s="146">
        <f t="shared" si="2"/>
        <v>0</v>
      </c>
      <c r="S13" s="147"/>
      <c r="T13" s="148"/>
      <c r="U13" s="149">
        <f t="shared" ref="U13:U15" si="10">P13*SUM(S13:T13)/1024/1024</f>
        <v>0</v>
      </c>
      <c r="V13" s="150">
        <f t="shared" ref="V13:V15" si="11">R13+U13</f>
        <v>0</v>
      </c>
      <c r="W13" s="149">
        <f t="shared" ref="W13:W15" si="12">IF(AB13&lt;=0, AE13, IF((AE13*AB13/R13)&lt;64/1024, 64/1024, AE13*AB13/R13))</f>
        <v>0</v>
      </c>
      <c r="X13" s="91">
        <f t="shared" ref="X13:X15" si="13">IF(B13="M", IF((E13-1)*C13*Q13/(1024*1024)&lt;64/1024, 64/1024, ROUNDUP((E13-1)*C13*Q13/(1024*1024),2)), IF(W13&lt;=100, 5, 16))</f>
        <v>5</v>
      </c>
      <c r="Y13" s="151"/>
      <c r="Z13" s="152"/>
      <c r="AA13" s="153"/>
      <c r="AB13" s="154">
        <f t="shared" si="7"/>
        <v>0</v>
      </c>
      <c r="AE13" s="191">
        <f t="shared" ref="AE13:AE15" si="14">IF(OR(B13="M", B13="T"), IF(B13="M",IF(R13&lt;(64/1024),64/1024,ROUNDUP(R13,2)),IF(((K13+P13)/2)*Q13/(1024*1024)&lt;(64/1024),64/1024,ROUNDUP(((K13+P13)/2)*Q13/(1024*1024),2))), 0)</f>
        <v>0</v>
      </c>
    </row>
    <row r="14" spans="1:69" s="155" customFormat="1">
      <c r="A14" s="1"/>
      <c r="B14" s="133"/>
      <c r="C14" s="128"/>
      <c r="D14" s="134"/>
      <c r="E14" s="135"/>
      <c r="F14" s="122"/>
      <c r="G14" s="128"/>
      <c r="H14" s="137"/>
      <c r="I14" s="138"/>
      <c r="J14" s="248"/>
      <c r="K14" s="127" t="str">
        <f t="shared" si="9"/>
        <v/>
      </c>
      <c r="L14" s="140"/>
      <c r="M14" s="141"/>
      <c r="N14" s="142"/>
      <c r="O14" s="143"/>
      <c r="P14" s="144">
        <f t="shared" si="1"/>
        <v>0</v>
      </c>
      <c r="Q14" s="145"/>
      <c r="R14" s="146">
        <f t="shared" si="2"/>
        <v>0</v>
      </c>
      <c r="S14" s="147"/>
      <c r="T14" s="148"/>
      <c r="U14" s="149">
        <f t="shared" si="10"/>
        <v>0</v>
      </c>
      <c r="V14" s="150">
        <f t="shared" si="11"/>
        <v>0</v>
      </c>
      <c r="W14" s="149">
        <f t="shared" si="12"/>
        <v>0</v>
      </c>
      <c r="X14" s="91">
        <f t="shared" si="13"/>
        <v>5</v>
      </c>
      <c r="Y14" s="151"/>
      <c r="Z14" s="152"/>
      <c r="AA14" s="153"/>
      <c r="AB14" s="154">
        <f t="shared" si="7"/>
        <v>0</v>
      </c>
      <c r="AE14" s="191">
        <f t="shared" si="14"/>
        <v>0</v>
      </c>
    </row>
    <row r="15" spans="1:69" s="155" customFormat="1">
      <c r="A15" s="1"/>
      <c r="B15" s="133"/>
      <c r="C15" s="128"/>
      <c r="D15" s="134"/>
      <c r="E15" s="135"/>
      <c r="F15" s="122"/>
      <c r="G15" s="248"/>
      <c r="H15" s="137"/>
      <c r="I15" s="138"/>
      <c r="J15" s="128"/>
      <c r="K15" s="127" t="str">
        <f t="shared" si="9"/>
        <v/>
      </c>
      <c r="L15" s="140"/>
      <c r="M15" s="141"/>
      <c r="N15" s="142"/>
      <c r="O15" s="143"/>
      <c r="P15" s="144">
        <f t="shared" si="1"/>
        <v>0</v>
      </c>
      <c r="Q15" s="145"/>
      <c r="R15" s="146">
        <f t="shared" si="2"/>
        <v>0</v>
      </c>
      <c r="S15" s="147"/>
      <c r="T15" s="148"/>
      <c r="U15" s="149">
        <f t="shared" si="10"/>
        <v>0</v>
      </c>
      <c r="V15" s="150">
        <f t="shared" si="11"/>
        <v>0</v>
      </c>
      <c r="W15" s="149">
        <f t="shared" si="12"/>
        <v>0</v>
      </c>
      <c r="X15" s="91">
        <f t="shared" si="13"/>
        <v>5</v>
      </c>
      <c r="Y15" s="151"/>
      <c r="Z15" s="152"/>
      <c r="AA15" s="153"/>
      <c r="AB15" s="154">
        <f t="shared" si="7"/>
        <v>0</v>
      </c>
      <c r="AE15" s="191">
        <f t="shared" si="14"/>
        <v>0</v>
      </c>
    </row>
    <row r="16" spans="1:69" s="155" customFormat="1">
      <c r="A16" s="1"/>
      <c r="B16" s="133"/>
      <c r="C16" s="128"/>
      <c r="D16" s="134"/>
      <c r="E16" s="135"/>
      <c r="F16" s="122"/>
      <c r="G16" s="128"/>
      <c r="H16" s="137"/>
      <c r="I16" s="138"/>
      <c r="J16" s="128"/>
      <c r="K16" s="127" t="str">
        <f t="shared" ref="K16:K21" si="15">IF(H16="", "", IF(H16="Add",G16*J16, 0))</f>
        <v/>
      </c>
      <c r="L16" s="140"/>
      <c r="M16" s="141"/>
      <c r="N16" s="142"/>
      <c r="O16" s="143"/>
      <c r="P16" s="144">
        <f t="shared" ref="P16:P21" si="16">IF(B16="M", IF(AND(E16 &lt;&gt; 0, F16 &lt;&gt; 0), C16*POWER(E16,F16), C16), IF(B16="T", IF(AND(N16&lt;&gt;0, O16&lt;&gt;0), K16*(L16+M16) * POWER(N16, O16), K16*(L16+M16)), ))</f>
        <v>0</v>
      </c>
      <c r="Q16" s="145"/>
      <c r="R16" s="146">
        <f t="shared" ref="R16:R21" si="17">P16*Q16/1024/1024</f>
        <v>0</v>
      </c>
      <c r="S16" s="147"/>
      <c r="T16" s="148"/>
      <c r="U16" s="149">
        <f t="shared" ref="U16:U21" si="18">P16*SUM(S16:T16)/1024/1024</f>
        <v>0</v>
      </c>
      <c r="V16" s="150">
        <f t="shared" ref="V16:V21" si="19">R16+U16</f>
        <v>0</v>
      </c>
      <c r="W16" s="149">
        <f t="shared" ref="W16:W21" si="20">IF(AB16&lt;=0, AE16, IF((AE16*AB16/R16)&lt;64/1024, 64/1024, AE16*AB16/R16))</f>
        <v>0</v>
      </c>
      <c r="X16" s="91">
        <f t="shared" ref="X16:X21" si="21">IF(B16="M", IF((E16-1)*C16*Q16/(1024*1024)&lt;64/1024, 64/1024, ROUNDUP((E16-1)*C16*Q16/(1024*1024),2)), IF(W16&lt;=100, 5, 16))</f>
        <v>5</v>
      </c>
      <c r="Y16" s="151"/>
      <c r="Z16" s="152"/>
      <c r="AA16" s="153"/>
      <c r="AB16" s="154">
        <f t="shared" si="7"/>
        <v>0</v>
      </c>
      <c r="AE16" s="191">
        <f t="shared" ref="AE16:AE21" si="22">IF(OR(B16="M", B16="T"), IF(B16="M",IF(R16&lt;(64/1024),64/1024,ROUNDUP(R16,2)),IF(((K16+P16)/2)*Q16/(1024*1024)&lt;(64/1024),64/1024,ROUNDUP(((K16+P16)/2)*Q16/(1024*1024),2))), 0)</f>
        <v>0</v>
      </c>
    </row>
    <row r="17" spans="1:31" s="155" customFormat="1">
      <c r="A17" s="1"/>
      <c r="B17" s="133"/>
      <c r="C17" s="128"/>
      <c r="D17" s="134"/>
      <c r="E17" s="135"/>
      <c r="F17" s="122"/>
      <c r="G17" s="128"/>
      <c r="H17" s="137"/>
      <c r="I17" s="138"/>
      <c r="J17" s="128"/>
      <c r="K17" s="127" t="str">
        <f t="shared" si="15"/>
        <v/>
      </c>
      <c r="L17" s="140"/>
      <c r="M17" s="141"/>
      <c r="N17" s="142"/>
      <c r="O17" s="143"/>
      <c r="P17" s="144">
        <f t="shared" si="16"/>
        <v>0</v>
      </c>
      <c r="Q17" s="145"/>
      <c r="R17" s="146">
        <f t="shared" si="17"/>
        <v>0</v>
      </c>
      <c r="S17" s="147"/>
      <c r="T17" s="148"/>
      <c r="U17" s="149">
        <f t="shared" si="18"/>
        <v>0</v>
      </c>
      <c r="V17" s="150">
        <f t="shared" si="19"/>
        <v>0</v>
      </c>
      <c r="W17" s="149">
        <f t="shared" si="20"/>
        <v>0</v>
      </c>
      <c r="X17" s="91">
        <f t="shared" si="21"/>
        <v>5</v>
      </c>
      <c r="Y17" s="151"/>
      <c r="Z17" s="152"/>
      <c r="AA17" s="153"/>
      <c r="AB17" s="154">
        <f t="shared" si="7"/>
        <v>0</v>
      </c>
      <c r="AE17" s="191">
        <f t="shared" si="22"/>
        <v>0</v>
      </c>
    </row>
    <row r="18" spans="1:31" s="155" customFormat="1">
      <c r="A18" s="1"/>
      <c r="B18" s="133"/>
      <c r="C18" s="128"/>
      <c r="D18" s="134"/>
      <c r="E18" s="135"/>
      <c r="F18" s="122"/>
      <c r="G18" s="128"/>
      <c r="H18" s="137"/>
      <c r="I18" s="138"/>
      <c r="J18" s="128"/>
      <c r="K18" s="127" t="str">
        <f t="shared" si="15"/>
        <v/>
      </c>
      <c r="L18" s="140"/>
      <c r="M18" s="141"/>
      <c r="N18" s="142"/>
      <c r="O18" s="143"/>
      <c r="P18" s="144">
        <f t="shared" si="16"/>
        <v>0</v>
      </c>
      <c r="Q18" s="145"/>
      <c r="R18" s="146">
        <f t="shared" si="17"/>
        <v>0</v>
      </c>
      <c r="S18" s="147"/>
      <c r="T18" s="148"/>
      <c r="U18" s="149">
        <f t="shared" si="18"/>
        <v>0</v>
      </c>
      <c r="V18" s="150">
        <f t="shared" si="19"/>
        <v>0</v>
      </c>
      <c r="W18" s="149">
        <f t="shared" si="20"/>
        <v>0</v>
      </c>
      <c r="X18" s="91">
        <f t="shared" si="21"/>
        <v>5</v>
      </c>
      <c r="Y18" s="151"/>
      <c r="Z18" s="152"/>
      <c r="AA18" s="153"/>
      <c r="AB18" s="154">
        <f t="shared" si="7"/>
        <v>0</v>
      </c>
      <c r="AE18" s="191">
        <f t="shared" si="22"/>
        <v>0</v>
      </c>
    </row>
    <row r="19" spans="1:31" s="155" customFormat="1">
      <c r="A19" s="1"/>
      <c r="B19" s="133"/>
      <c r="C19" s="128"/>
      <c r="D19" s="134"/>
      <c r="E19" s="135"/>
      <c r="F19" s="122"/>
      <c r="G19" s="136"/>
      <c r="H19" s="137"/>
      <c r="I19" s="138"/>
      <c r="J19" s="128"/>
      <c r="K19" s="127" t="str">
        <f t="shared" si="15"/>
        <v/>
      </c>
      <c r="L19" s="140"/>
      <c r="M19" s="141"/>
      <c r="N19" s="142"/>
      <c r="O19" s="143"/>
      <c r="P19" s="144">
        <f t="shared" si="16"/>
        <v>0</v>
      </c>
      <c r="Q19" s="145"/>
      <c r="R19" s="146">
        <f t="shared" si="17"/>
        <v>0</v>
      </c>
      <c r="S19" s="147"/>
      <c r="T19" s="148"/>
      <c r="U19" s="149">
        <f t="shared" si="18"/>
        <v>0</v>
      </c>
      <c r="V19" s="150">
        <f t="shared" si="19"/>
        <v>0</v>
      </c>
      <c r="W19" s="149">
        <f t="shared" si="20"/>
        <v>0</v>
      </c>
      <c r="X19" s="91">
        <f t="shared" si="21"/>
        <v>5</v>
      </c>
      <c r="Y19" s="151"/>
      <c r="Z19" s="152"/>
      <c r="AA19" s="153"/>
      <c r="AB19" s="154">
        <f t="shared" si="7"/>
        <v>0</v>
      </c>
      <c r="AE19" s="191">
        <f t="shared" si="22"/>
        <v>0</v>
      </c>
    </row>
    <row r="20" spans="1:31" s="155" customFormat="1">
      <c r="A20" s="1"/>
      <c r="B20" s="133"/>
      <c r="C20" s="128"/>
      <c r="D20" s="134"/>
      <c r="E20" s="135"/>
      <c r="F20" s="122"/>
      <c r="G20" s="136"/>
      <c r="H20" s="137"/>
      <c r="I20" s="138"/>
      <c r="J20" s="128"/>
      <c r="K20" s="127" t="str">
        <f t="shared" si="15"/>
        <v/>
      </c>
      <c r="L20" s="140"/>
      <c r="M20" s="141"/>
      <c r="N20" s="142"/>
      <c r="O20" s="143"/>
      <c r="P20" s="144">
        <f t="shared" si="16"/>
        <v>0</v>
      </c>
      <c r="Q20" s="145"/>
      <c r="R20" s="146">
        <f t="shared" si="17"/>
        <v>0</v>
      </c>
      <c r="S20" s="147"/>
      <c r="T20" s="148"/>
      <c r="U20" s="149">
        <f t="shared" si="18"/>
        <v>0</v>
      </c>
      <c r="V20" s="150">
        <f t="shared" si="19"/>
        <v>0</v>
      </c>
      <c r="W20" s="149">
        <f t="shared" si="20"/>
        <v>0</v>
      </c>
      <c r="X20" s="91">
        <f t="shared" si="21"/>
        <v>5</v>
      </c>
      <c r="Y20" s="151"/>
      <c r="Z20" s="152"/>
      <c r="AA20" s="153"/>
      <c r="AB20" s="154">
        <f t="shared" si="7"/>
        <v>0</v>
      </c>
      <c r="AE20" s="191">
        <f t="shared" si="22"/>
        <v>0</v>
      </c>
    </row>
    <row r="21" spans="1:31" s="155" customFormat="1">
      <c r="A21" s="1"/>
      <c r="B21" s="133"/>
      <c r="C21" s="128"/>
      <c r="D21" s="134"/>
      <c r="E21" s="135"/>
      <c r="F21" s="122"/>
      <c r="G21" s="136"/>
      <c r="H21" s="137"/>
      <c r="I21" s="138"/>
      <c r="J21" s="128"/>
      <c r="K21" s="127" t="str">
        <f t="shared" si="15"/>
        <v/>
      </c>
      <c r="L21" s="140"/>
      <c r="M21" s="141"/>
      <c r="N21" s="142"/>
      <c r="O21" s="143"/>
      <c r="P21" s="144">
        <f t="shared" si="16"/>
        <v>0</v>
      </c>
      <c r="Q21" s="145"/>
      <c r="R21" s="146">
        <f t="shared" si="17"/>
        <v>0</v>
      </c>
      <c r="S21" s="147"/>
      <c r="T21" s="148"/>
      <c r="U21" s="149">
        <f t="shared" si="18"/>
        <v>0</v>
      </c>
      <c r="V21" s="150">
        <f t="shared" si="19"/>
        <v>0</v>
      </c>
      <c r="W21" s="149">
        <f t="shared" si="20"/>
        <v>0</v>
      </c>
      <c r="X21" s="91">
        <f t="shared" si="21"/>
        <v>5</v>
      </c>
      <c r="Y21" s="151"/>
      <c r="Z21" s="152"/>
      <c r="AA21" s="153"/>
      <c r="AB21" s="154">
        <f t="shared" si="7"/>
        <v>0</v>
      </c>
      <c r="AE21" s="191">
        <f t="shared" si="22"/>
        <v>0</v>
      </c>
    </row>
    <row r="22" spans="1:31" s="155" customFormat="1">
      <c r="A22" s="1"/>
      <c r="B22" s="133"/>
      <c r="C22" s="128"/>
      <c r="D22" s="134"/>
      <c r="E22" s="135"/>
      <c r="F22" s="122"/>
      <c r="G22" s="128"/>
      <c r="H22" s="137"/>
      <c r="I22" s="138"/>
      <c r="J22" s="128"/>
      <c r="K22" s="127" t="str">
        <f t="shared" ref="K22:K33" si="23">IF(H22="", "", IF(H22="Add",G22*J22, 0))</f>
        <v/>
      </c>
      <c r="L22" s="140"/>
      <c r="M22" s="141"/>
      <c r="N22" s="142"/>
      <c r="O22" s="143"/>
      <c r="P22" s="144">
        <f t="shared" si="1"/>
        <v>0</v>
      </c>
      <c r="Q22" s="145"/>
      <c r="R22" s="146">
        <f t="shared" si="2"/>
        <v>0</v>
      </c>
      <c r="S22" s="147"/>
      <c r="T22" s="148"/>
      <c r="U22" s="149">
        <f t="shared" ref="U22:U33" si="24">P22*SUM(S22:T22)/1024/1024</f>
        <v>0</v>
      </c>
      <c r="V22" s="150">
        <f t="shared" ref="V22:V33" si="25">R22+U22</f>
        <v>0</v>
      </c>
      <c r="W22" s="149">
        <f t="shared" ref="W22:W33" si="26">IF(AB22&lt;=0, AE22, IF((AE22*AB22/R22)&lt;64/1024, 64/1024, AE22*AB22/R22))</f>
        <v>0</v>
      </c>
      <c r="X22" s="91">
        <f t="shared" ref="X22:X33" si="27">IF(B22="M", IF((E22-1)*C22*Q22/(1024*1024)&lt;64/1024, 64/1024, ROUNDUP((E22-1)*C22*Q22/(1024*1024),2)), IF(W22&lt;=100, 5, 16))</f>
        <v>5</v>
      </c>
      <c r="Y22" s="151"/>
      <c r="Z22" s="152"/>
      <c r="AA22" s="153"/>
      <c r="AB22" s="154">
        <f t="shared" si="7"/>
        <v>0</v>
      </c>
      <c r="AE22" s="191">
        <f t="shared" si="8"/>
        <v>0</v>
      </c>
    </row>
    <row r="23" spans="1:31" s="155" customFormat="1">
      <c r="A23" s="1"/>
      <c r="B23" s="133"/>
      <c r="C23" s="128"/>
      <c r="D23" s="134"/>
      <c r="E23" s="135"/>
      <c r="F23" s="122"/>
      <c r="G23" s="128"/>
      <c r="H23" s="137"/>
      <c r="I23" s="138"/>
      <c r="J23" s="128"/>
      <c r="K23" s="127" t="str">
        <f t="shared" si="23"/>
        <v/>
      </c>
      <c r="L23" s="140"/>
      <c r="M23" s="141"/>
      <c r="N23" s="142"/>
      <c r="O23" s="143"/>
      <c r="P23" s="144">
        <f t="shared" si="1"/>
        <v>0</v>
      </c>
      <c r="Q23" s="145"/>
      <c r="R23" s="146">
        <f t="shared" si="2"/>
        <v>0</v>
      </c>
      <c r="S23" s="147"/>
      <c r="T23" s="148"/>
      <c r="U23" s="149">
        <f t="shared" si="24"/>
        <v>0</v>
      </c>
      <c r="V23" s="150">
        <f t="shared" si="25"/>
        <v>0</v>
      </c>
      <c r="W23" s="149">
        <f t="shared" si="26"/>
        <v>0</v>
      </c>
      <c r="X23" s="91">
        <f t="shared" si="27"/>
        <v>5</v>
      </c>
      <c r="Y23" s="151"/>
      <c r="Z23" s="152"/>
      <c r="AA23" s="153"/>
      <c r="AB23" s="154">
        <f t="shared" si="7"/>
        <v>0</v>
      </c>
      <c r="AE23" s="191">
        <f t="shared" si="8"/>
        <v>0</v>
      </c>
    </row>
    <row r="24" spans="1:31" s="155" customFormat="1">
      <c r="A24" s="1"/>
      <c r="B24" s="133"/>
      <c r="C24" s="128"/>
      <c r="D24" s="134"/>
      <c r="E24" s="135"/>
      <c r="F24" s="122"/>
      <c r="G24" s="128"/>
      <c r="H24" s="137"/>
      <c r="I24" s="138"/>
      <c r="J24" s="128"/>
      <c r="K24" s="127" t="str">
        <f t="shared" ref="K24:K32" si="28">IF(H24="", "", IF(H24="Add",G24*J24, 0))</f>
        <v/>
      </c>
      <c r="L24" s="140"/>
      <c r="M24" s="141"/>
      <c r="N24" s="142"/>
      <c r="O24" s="143"/>
      <c r="P24" s="144">
        <f t="shared" ref="P24:P32" si="29">IF(B24="M", IF(AND(E24 &lt;&gt; 0, F24 &lt;&gt; 0), C24*POWER(E24,F24), C24), IF(B24="T", IF(AND(N24&lt;&gt;0, O24&lt;&gt;0), K24*(L24+M24) * POWER(N24, O24), K24*(L24+M24)), ))</f>
        <v>0</v>
      </c>
      <c r="Q24" s="145"/>
      <c r="R24" s="146">
        <f t="shared" ref="R24:R32" si="30">P24*Q24/1024/1024</f>
        <v>0</v>
      </c>
      <c r="S24" s="147"/>
      <c r="T24" s="148"/>
      <c r="U24" s="149">
        <f t="shared" ref="U24:U32" si="31">P24*SUM(S24:T24)/1024/1024</f>
        <v>0</v>
      </c>
      <c r="V24" s="150">
        <f t="shared" ref="V24:V32" si="32">R24+U24</f>
        <v>0</v>
      </c>
      <c r="W24" s="149">
        <f t="shared" ref="W24:W32" si="33">IF(AB24&lt;=0, AE24, IF((AE24*AB24/R24)&lt;64/1024, 64/1024, AE24*AB24/R24))</f>
        <v>0</v>
      </c>
      <c r="X24" s="91">
        <f t="shared" ref="X24:X32" si="34">IF(B24="M", IF((E24-1)*C24*Q24/(1024*1024)&lt;64/1024, 64/1024, ROUNDUP((E24-1)*C24*Q24/(1024*1024),2)), IF(W24&lt;=100, 5, 16))</f>
        <v>5</v>
      </c>
      <c r="Y24" s="151"/>
      <c r="Z24" s="152"/>
      <c r="AA24" s="153"/>
      <c r="AB24" s="154">
        <f t="shared" ref="AB24:AB32" si="35">IF(AB$35&gt;0, R24*AB$35/R$35, 0)</f>
        <v>0</v>
      </c>
      <c r="AE24" s="191">
        <f t="shared" ref="AE24:AE32" si="36">IF(OR(B24="M", B24="T"), IF(B24="M",IF(R24&lt;(64/1024),64/1024,ROUNDUP(R24,2)),IF(((K24+P24)/2)*Q24/(1024*1024)&lt;(64/1024),64/1024,ROUNDUP(((K24+P24)/2)*Q24/(1024*1024),2))), 0)</f>
        <v>0</v>
      </c>
    </row>
    <row r="25" spans="1:31" s="155" customFormat="1">
      <c r="A25" s="1"/>
      <c r="B25" s="133"/>
      <c r="C25" s="128"/>
      <c r="D25" s="134"/>
      <c r="E25" s="135"/>
      <c r="F25" s="122"/>
      <c r="G25" s="128"/>
      <c r="H25" s="137"/>
      <c r="I25" s="138"/>
      <c r="J25" s="128"/>
      <c r="K25" s="127" t="str">
        <f t="shared" si="28"/>
        <v/>
      </c>
      <c r="L25" s="140"/>
      <c r="M25" s="141"/>
      <c r="N25" s="142"/>
      <c r="O25" s="143"/>
      <c r="P25" s="144">
        <f t="shared" si="29"/>
        <v>0</v>
      </c>
      <c r="Q25" s="145"/>
      <c r="R25" s="146">
        <f t="shared" si="30"/>
        <v>0</v>
      </c>
      <c r="S25" s="147"/>
      <c r="T25" s="148"/>
      <c r="U25" s="149">
        <f t="shared" si="31"/>
        <v>0</v>
      </c>
      <c r="V25" s="150">
        <f t="shared" si="32"/>
        <v>0</v>
      </c>
      <c r="W25" s="149">
        <f t="shared" si="33"/>
        <v>0</v>
      </c>
      <c r="X25" s="91">
        <f t="shared" si="34"/>
        <v>5</v>
      </c>
      <c r="Y25" s="151"/>
      <c r="Z25" s="152"/>
      <c r="AA25" s="153"/>
      <c r="AB25" s="154">
        <f t="shared" si="35"/>
        <v>0</v>
      </c>
      <c r="AE25" s="191">
        <f t="shared" si="36"/>
        <v>0</v>
      </c>
    </row>
    <row r="26" spans="1:31" s="155" customFormat="1">
      <c r="A26" s="1"/>
      <c r="B26" s="133"/>
      <c r="C26" s="128"/>
      <c r="D26" s="134"/>
      <c r="E26" s="135"/>
      <c r="F26" s="122"/>
      <c r="G26" s="136"/>
      <c r="H26" s="137"/>
      <c r="I26" s="138"/>
      <c r="J26" s="128"/>
      <c r="K26" s="127" t="str">
        <f t="shared" si="28"/>
        <v/>
      </c>
      <c r="L26" s="140"/>
      <c r="M26" s="141"/>
      <c r="N26" s="142"/>
      <c r="O26" s="143"/>
      <c r="P26" s="144">
        <f t="shared" si="29"/>
        <v>0</v>
      </c>
      <c r="Q26" s="145"/>
      <c r="R26" s="146">
        <f t="shared" si="30"/>
        <v>0</v>
      </c>
      <c r="S26" s="147"/>
      <c r="T26" s="148"/>
      <c r="U26" s="149">
        <f t="shared" si="31"/>
        <v>0</v>
      </c>
      <c r="V26" s="150">
        <f t="shared" si="32"/>
        <v>0</v>
      </c>
      <c r="W26" s="149">
        <f t="shared" si="33"/>
        <v>0</v>
      </c>
      <c r="X26" s="91">
        <f t="shared" si="34"/>
        <v>5</v>
      </c>
      <c r="Y26" s="151"/>
      <c r="Z26" s="152"/>
      <c r="AA26" s="153"/>
      <c r="AB26" s="154">
        <f t="shared" si="35"/>
        <v>0</v>
      </c>
      <c r="AE26" s="191">
        <f t="shared" si="36"/>
        <v>0</v>
      </c>
    </row>
    <row r="27" spans="1:31" s="155" customFormat="1">
      <c r="A27" s="1"/>
      <c r="B27" s="133"/>
      <c r="C27" s="128"/>
      <c r="D27" s="134"/>
      <c r="E27" s="135"/>
      <c r="F27" s="122"/>
      <c r="G27" s="136"/>
      <c r="H27" s="137"/>
      <c r="I27" s="138"/>
      <c r="J27" s="128"/>
      <c r="K27" s="127" t="str">
        <f t="shared" si="28"/>
        <v/>
      </c>
      <c r="L27" s="140"/>
      <c r="M27" s="141"/>
      <c r="N27" s="142"/>
      <c r="O27" s="143"/>
      <c r="P27" s="144">
        <f t="shared" si="29"/>
        <v>0</v>
      </c>
      <c r="Q27" s="145"/>
      <c r="R27" s="146">
        <f t="shared" si="30"/>
        <v>0</v>
      </c>
      <c r="S27" s="147"/>
      <c r="T27" s="148"/>
      <c r="U27" s="149">
        <f t="shared" si="31"/>
        <v>0</v>
      </c>
      <c r="V27" s="150">
        <f t="shared" si="32"/>
        <v>0</v>
      </c>
      <c r="W27" s="149">
        <f t="shared" si="33"/>
        <v>0</v>
      </c>
      <c r="X27" s="91">
        <f t="shared" si="34"/>
        <v>5</v>
      </c>
      <c r="Y27" s="151"/>
      <c r="Z27" s="152"/>
      <c r="AA27" s="153"/>
      <c r="AB27" s="154">
        <f t="shared" si="35"/>
        <v>0</v>
      </c>
      <c r="AE27" s="191">
        <f t="shared" si="36"/>
        <v>0</v>
      </c>
    </row>
    <row r="28" spans="1:31" s="155" customFormat="1">
      <c r="A28" s="1"/>
      <c r="B28" s="133"/>
      <c r="C28" s="128"/>
      <c r="D28" s="134"/>
      <c r="E28" s="135"/>
      <c r="F28" s="122"/>
      <c r="G28" s="136"/>
      <c r="H28" s="137"/>
      <c r="I28" s="138"/>
      <c r="J28" s="128"/>
      <c r="K28" s="127" t="str">
        <f t="shared" si="28"/>
        <v/>
      </c>
      <c r="L28" s="140"/>
      <c r="M28" s="141"/>
      <c r="N28" s="142"/>
      <c r="O28" s="143"/>
      <c r="P28" s="144">
        <f t="shared" si="29"/>
        <v>0</v>
      </c>
      <c r="Q28" s="145"/>
      <c r="R28" s="146">
        <f t="shared" si="30"/>
        <v>0</v>
      </c>
      <c r="S28" s="147"/>
      <c r="T28" s="148"/>
      <c r="U28" s="149">
        <f t="shared" si="31"/>
        <v>0</v>
      </c>
      <c r="V28" s="150">
        <f t="shared" si="32"/>
        <v>0</v>
      </c>
      <c r="W28" s="149">
        <f t="shared" si="33"/>
        <v>0</v>
      </c>
      <c r="X28" s="91">
        <f t="shared" si="34"/>
        <v>5</v>
      </c>
      <c r="Y28" s="151"/>
      <c r="Z28" s="152"/>
      <c r="AA28" s="153"/>
      <c r="AB28" s="154">
        <f t="shared" si="35"/>
        <v>0</v>
      </c>
      <c r="AE28" s="191">
        <f t="shared" si="36"/>
        <v>0</v>
      </c>
    </row>
    <row r="29" spans="1:31" s="155" customFormat="1">
      <c r="A29" s="1"/>
      <c r="B29" s="133"/>
      <c r="C29" s="128"/>
      <c r="D29" s="134"/>
      <c r="E29" s="135"/>
      <c r="F29" s="122"/>
      <c r="G29" s="136"/>
      <c r="H29" s="137"/>
      <c r="I29" s="138"/>
      <c r="J29" s="128"/>
      <c r="K29" s="127" t="str">
        <f t="shared" si="28"/>
        <v/>
      </c>
      <c r="L29" s="140"/>
      <c r="M29" s="141"/>
      <c r="N29" s="142"/>
      <c r="O29" s="143"/>
      <c r="P29" s="144">
        <f t="shared" si="29"/>
        <v>0</v>
      </c>
      <c r="Q29" s="145"/>
      <c r="R29" s="146">
        <f t="shared" si="30"/>
        <v>0</v>
      </c>
      <c r="S29" s="147"/>
      <c r="T29" s="148"/>
      <c r="U29" s="149">
        <f t="shared" si="31"/>
        <v>0</v>
      </c>
      <c r="V29" s="150">
        <f t="shared" si="32"/>
        <v>0</v>
      </c>
      <c r="W29" s="149">
        <f t="shared" si="33"/>
        <v>0</v>
      </c>
      <c r="X29" s="91">
        <f t="shared" si="34"/>
        <v>5</v>
      </c>
      <c r="Y29" s="151"/>
      <c r="Z29" s="152"/>
      <c r="AA29" s="153"/>
      <c r="AB29" s="154">
        <f t="shared" si="35"/>
        <v>0</v>
      </c>
      <c r="AE29" s="191">
        <f t="shared" si="36"/>
        <v>0</v>
      </c>
    </row>
    <row r="30" spans="1:31" s="155" customFormat="1">
      <c r="A30" s="1"/>
      <c r="B30" s="133"/>
      <c r="C30" s="128"/>
      <c r="D30" s="134"/>
      <c r="E30" s="135"/>
      <c r="F30" s="122"/>
      <c r="G30" s="136"/>
      <c r="H30" s="137"/>
      <c r="I30" s="138"/>
      <c r="J30" s="139"/>
      <c r="K30" s="127" t="str">
        <f t="shared" si="28"/>
        <v/>
      </c>
      <c r="L30" s="140"/>
      <c r="M30" s="141"/>
      <c r="N30" s="142"/>
      <c r="O30" s="143"/>
      <c r="P30" s="144">
        <f t="shared" si="29"/>
        <v>0</v>
      </c>
      <c r="Q30" s="145"/>
      <c r="R30" s="146">
        <f t="shared" si="30"/>
        <v>0</v>
      </c>
      <c r="S30" s="147"/>
      <c r="T30" s="148"/>
      <c r="U30" s="149">
        <f t="shared" si="31"/>
        <v>0</v>
      </c>
      <c r="V30" s="150">
        <f t="shared" si="32"/>
        <v>0</v>
      </c>
      <c r="W30" s="149">
        <f t="shared" si="33"/>
        <v>0</v>
      </c>
      <c r="X30" s="91">
        <f t="shared" si="34"/>
        <v>5</v>
      </c>
      <c r="Y30" s="151"/>
      <c r="Z30" s="152"/>
      <c r="AA30" s="153"/>
      <c r="AB30" s="154">
        <f t="shared" si="35"/>
        <v>0</v>
      </c>
      <c r="AE30" s="191">
        <f t="shared" si="36"/>
        <v>0</v>
      </c>
    </row>
    <row r="31" spans="1:31" s="155" customFormat="1">
      <c r="A31" s="1"/>
      <c r="B31" s="133"/>
      <c r="C31" s="128"/>
      <c r="D31" s="134"/>
      <c r="E31" s="135"/>
      <c r="F31" s="122"/>
      <c r="G31" s="136"/>
      <c r="H31" s="137"/>
      <c r="I31" s="138"/>
      <c r="J31" s="139"/>
      <c r="K31" s="127" t="str">
        <f t="shared" si="28"/>
        <v/>
      </c>
      <c r="L31" s="140"/>
      <c r="M31" s="141"/>
      <c r="N31" s="142"/>
      <c r="O31" s="143"/>
      <c r="P31" s="144">
        <f t="shared" si="29"/>
        <v>0</v>
      </c>
      <c r="Q31" s="145"/>
      <c r="R31" s="146">
        <f t="shared" si="30"/>
        <v>0</v>
      </c>
      <c r="S31" s="147"/>
      <c r="T31" s="148"/>
      <c r="U31" s="149">
        <f t="shared" si="31"/>
        <v>0</v>
      </c>
      <c r="V31" s="150">
        <f t="shared" si="32"/>
        <v>0</v>
      </c>
      <c r="W31" s="149">
        <f t="shared" si="33"/>
        <v>0</v>
      </c>
      <c r="X31" s="91">
        <f t="shared" si="34"/>
        <v>5</v>
      </c>
      <c r="Y31" s="151"/>
      <c r="Z31" s="152"/>
      <c r="AA31" s="153"/>
      <c r="AB31" s="154">
        <f t="shared" si="35"/>
        <v>0</v>
      </c>
      <c r="AE31" s="191">
        <f t="shared" si="36"/>
        <v>0</v>
      </c>
    </row>
    <row r="32" spans="1:31" s="155" customFormat="1">
      <c r="A32" s="1"/>
      <c r="B32" s="133"/>
      <c r="C32" s="128"/>
      <c r="D32" s="134"/>
      <c r="E32" s="135"/>
      <c r="F32" s="122"/>
      <c r="G32" s="136"/>
      <c r="H32" s="137"/>
      <c r="I32" s="138"/>
      <c r="J32" s="139"/>
      <c r="K32" s="127" t="str">
        <f t="shared" si="28"/>
        <v/>
      </c>
      <c r="L32" s="140"/>
      <c r="M32" s="141"/>
      <c r="N32" s="142"/>
      <c r="O32" s="143"/>
      <c r="P32" s="144">
        <f t="shared" si="29"/>
        <v>0</v>
      </c>
      <c r="Q32" s="145"/>
      <c r="R32" s="146">
        <f t="shared" si="30"/>
        <v>0</v>
      </c>
      <c r="S32" s="147"/>
      <c r="T32" s="148"/>
      <c r="U32" s="149">
        <f t="shared" si="31"/>
        <v>0</v>
      </c>
      <c r="V32" s="150">
        <f t="shared" si="32"/>
        <v>0</v>
      </c>
      <c r="W32" s="149">
        <f t="shared" si="33"/>
        <v>0</v>
      </c>
      <c r="X32" s="91">
        <f t="shared" si="34"/>
        <v>5</v>
      </c>
      <c r="Y32" s="151"/>
      <c r="Z32" s="152"/>
      <c r="AA32" s="153"/>
      <c r="AB32" s="154">
        <f t="shared" si="35"/>
        <v>0</v>
      </c>
      <c r="AE32" s="191">
        <f t="shared" si="36"/>
        <v>0</v>
      </c>
    </row>
    <row r="33" spans="1:31" s="155" customFormat="1">
      <c r="A33" s="1"/>
      <c r="B33" s="133"/>
      <c r="C33" s="128"/>
      <c r="D33" s="134"/>
      <c r="E33" s="135"/>
      <c r="F33" s="122"/>
      <c r="G33" s="136"/>
      <c r="H33" s="137"/>
      <c r="I33" s="138"/>
      <c r="J33" s="139"/>
      <c r="K33" s="127" t="str">
        <f t="shared" si="23"/>
        <v/>
      </c>
      <c r="L33" s="140"/>
      <c r="M33" s="141"/>
      <c r="N33" s="142"/>
      <c r="O33" s="143"/>
      <c r="P33" s="144">
        <f t="shared" si="1"/>
        <v>0</v>
      </c>
      <c r="Q33" s="145"/>
      <c r="R33" s="146">
        <f t="shared" si="2"/>
        <v>0</v>
      </c>
      <c r="S33" s="147"/>
      <c r="T33" s="148"/>
      <c r="U33" s="149">
        <f t="shared" si="24"/>
        <v>0</v>
      </c>
      <c r="V33" s="150">
        <f t="shared" si="25"/>
        <v>0</v>
      </c>
      <c r="W33" s="149">
        <f t="shared" si="26"/>
        <v>0</v>
      </c>
      <c r="X33" s="91">
        <f t="shared" si="27"/>
        <v>5</v>
      </c>
      <c r="Y33" s="151"/>
      <c r="Z33" s="152"/>
      <c r="AA33" s="153"/>
      <c r="AB33" s="154">
        <f>IF(AB$35&gt;0, R33*AB$35/R$35, 0)</f>
        <v>0</v>
      </c>
      <c r="AE33" s="191">
        <f t="shared" si="8"/>
        <v>0</v>
      </c>
    </row>
    <row r="34" spans="1:31" s="155" customFormat="1" ht="12.75" thickBot="1">
      <c r="A34" s="156"/>
      <c r="B34" s="157"/>
      <c r="C34" s="158"/>
      <c r="D34" s="159"/>
      <c r="E34" s="160"/>
      <c r="F34" s="161"/>
      <c r="G34" s="162"/>
      <c r="H34" s="163"/>
      <c r="I34" s="164"/>
      <c r="J34" s="165"/>
      <c r="K34" s="166"/>
      <c r="L34" s="158"/>
      <c r="M34" s="167"/>
      <c r="N34" s="168"/>
      <c r="O34" s="169"/>
      <c r="P34" s="170"/>
      <c r="Q34" s="171"/>
      <c r="R34" s="172"/>
      <c r="S34" s="173"/>
      <c r="T34" s="174"/>
      <c r="U34" s="175"/>
      <c r="V34" s="176"/>
      <c r="W34" s="175"/>
      <c r="X34" s="177"/>
      <c r="Y34" s="177"/>
      <c r="Z34" s="178"/>
      <c r="AA34" s="179"/>
      <c r="AB34" s="172"/>
    </row>
    <row r="35" spans="1:31" ht="12.75" thickBot="1">
      <c r="C35" s="155"/>
      <c r="Q35" s="180" t="s">
        <v>54</v>
      </c>
      <c r="R35" s="181">
        <f>SUM(R11:R34)</f>
        <v>0</v>
      </c>
      <c r="S35" s="101" t="s">
        <v>55</v>
      </c>
      <c r="U35" s="181">
        <f>SUM(U11:U34)</f>
        <v>0</v>
      </c>
      <c r="V35" s="181">
        <f>SUM(V11:V34)</f>
        <v>0</v>
      </c>
      <c r="W35" s="101" t="s">
        <v>55</v>
      </c>
      <c r="X35" s="182"/>
      <c r="Y35" s="182"/>
      <c r="Z35" s="182"/>
      <c r="AA35" s="180" t="s">
        <v>54</v>
      </c>
      <c r="AB35" s="183"/>
      <c r="AC35" s="101" t="s">
        <v>55</v>
      </c>
    </row>
    <row r="36" spans="1:31" ht="12.75" thickBot="1">
      <c r="Q36" s="180" t="s">
        <v>53</v>
      </c>
      <c r="R36" s="181">
        <f>R35/1024</f>
        <v>0</v>
      </c>
      <c r="S36" s="101" t="s">
        <v>56</v>
      </c>
      <c r="U36" s="181">
        <f>U35/1024</f>
        <v>0</v>
      </c>
      <c r="V36" s="181">
        <f>V35/1024</f>
        <v>0</v>
      </c>
      <c r="W36" s="101" t="s">
        <v>56</v>
      </c>
      <c r="X36" s="182"/>
      <c r="Y36" s="182"/>
      <c r="Z36" s="182"/>
    </row>
    <row r="43" spans="1:31">
      <c r="D43" s="184"/>
      <c r="E43" s="185"/>
      <c r="F43" s="184"/>
    </row>
    <row r="44" spans="1:31" ht="36.75" thickBot="1">
      <c r="D44" s="186" t="s">
        <v>89</v>
      </c>
      <c r="E44" s="187" t="s">
        <v>2</v>
      </c>
      <c r="F44" s="186" t="s">
        <v>90</v>
      </c>
    </row>
    <row r="45" spans="1:31" ht="12.75" thickTop="1">
      <c r="D45" s="188" t="s">
        <v>5</v>
      </c>
      <c r="E45" s="188" t="s">
        <v>10</v>
      </c>
      <c r="F45" s="188" t="s">
        <v>6</v>
      </c>
    </row>
    <row r="46" spans="1:31">
      <c r="D46" s="189" t="s">
        <v>17</v>
      </c>
      <c r="E46" s="189" t="s">
        <v>9</v>
      </c>
      <c r="F46" s="189" t="s">
        <v>4</v>
      </c>
    </row>
    <row r="47" spans="1:31">
      <c r="D47" s="189"/>
      <c r="E47" s="189" t="s">
        <v>11</v>
      </c>
      <c r="F47" s="189"/>
    </row>
    <row r="48" spans="1:31">
      <c r="D48" s="189"/>
      <c r="E48" s="189" t="s">
        <v>8</v>
      </c>
      <c r="F48" s="189"/>
    </row>
    <row r="49" spans="4:6">
      <c r="D49" s="189"/>
      <c r="E49" s="189" t="s">
        <v>91</v>
      </c>
      <c r="F49" s="189"/>
    </row>
  </sheetData>
  <mergeCells count="16">
    <mergeCell ref="AE9:AE10"/>
    <mergeCell ref="W9:Z9"/>
    <mergeCell ref="T9:T10"/>
    <mergeCell ref="A9:A10"/>
    <mergeCell ref="U9:U10"/>
    <mergeCell ref="V9:V10"/>
    <mergeCell ref="AA9:AA10"/>
    <mergeCell ref="B9:B10"/>
    <mergeCell ref="C9:C10"/>
    <mergeCell ref="D9:D10"/>
    <mergeCell ref="R9:R10"/>
    <mergeCell ref="S9:S10"/>
    <mergeCell ref="E9:F9"/>
    <mergeCell ref="G9:O9"/>
    <mergeCell ref="P9:P10"/>
    <mergeCell ref="Q9:Q10"/>
  </mergeCells>
  <phoneticPr fontId="0"/>
  <dataValidations count="3">
    <dataValidation type="list" allowBlank="1" showInputMessage="1" showErrorMessage="1" sqref="I11:I34">
      <formula1>$E$45:$E$49</formula1>
    </dataValidation>
    <dataValidation type="list" allowBlank="1" showInputMessage="1" showErrorMessage="1" sqref="H11:H34">
      <formula1>$D$45:$D$46</formula1>
    </dataValidation>
    <dataValidation type="list" allowBlank="1" showInputMessage="1" showErrorMessage="1" sqref="B11:B34">
      <formula1>$F$45:$F$46</formula1>
    </dataValidation>
  </dataValidations>
  <pageMargins left="0.19685039370078741" right="0.19685039370078741" top="0.39370078740157483" bottom="0.19685039370078741" header="0.38" footer="0.51181102362204722"/>
  <pageSetup paperSize="9" scale="44" orientation="landscape" r:id="rId1"/>
  <headerFooter alignWithMargins="0">
    <oddHeader>&amp;R&amp;P/&amp;N</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2:BS80"/>
  <sheetViews>
    <sheetView showGridLines="0" tabSelected="1" view="pageBreakPreview" zoomScale="90" zoomScaleNormal="100" workbookViewId="0">
      <pane xSplit="1" topLeftCell="B1" activePane="topRight" state="frozen"/>
      <selection activeCell="L33" sqref="L33"/>
      <selection pane="topRight" activeCell="D15" sqref="D15"/>
    </sheetView>
  </sheetViews>
  <sheetFormatPr defaultRowHeight="12"/>
  <cols>
    <col min="1" max="1" width="29.625" style="3" customWidth="1"/>
    <col min="2" max="2" width="2.375" style="4" customWidth="1"/>
    <col min="3" max="3" width="7.125" style="3" customWidth="1"/>
    <col min="4" max="4" width="26.875" style="5" customWidth="1"/>
    <col min="5" max="5" width="8.75" style="3" customWidth="1"/>
    <col min="6" max="6" width="8.25" style="3" customWidth="1"/>
    <col min="7" max="7" width="7.125" style="3" customWidth="1"/>
    <col min="8" max="8" width="9.375" style="3" customWidth="1"/>
    <col min="9" max="9" width="7.125" style="5" customWidth="1"/>
    <col min="10" max="10" width="7.75" style="3" customWidth="1"/>
    <col min="11" max="11" width="9" style="3"/>
    <col min="12" max="12" width="7.75" style="3" customWidth="1"/>
    <col min="13" max="15" width="8.125" style="3" customWidth="1"/>
    <col min="16" max="16" width="10.875" style="3" bestFit="1" customWidth="1"/>
    <col min="17" max="17" width="10.25" style="3" customWidth="1"/>
    <col min="18" max="18" width="10.375" style="3" bestFit="1" customWidth="1"/>
    <col min="19" max="20" width="10.625" style="3" customWidth="1"/>
    <col min="21" max="22" width="9.125" style="3" customWidth="1"/>
    <col min="23" max="23" width="8.375" style="3" customWidth="1"/>
    <col min="24" max="24" width="9.125" style="3" customWidth="1"/>
    <col min="25" max="26" width="8.625" style="3" customWidth="1"/>
    <col min="27" max="27" width="18.125" style="3" customWidth="1"/>
    <col min="28" max="28" width="18.375" style="3" customWidth="1"/>
    <col min="29" max="29" width="3.875" style="3" customWidth="1"/>
    <col min="30" max="30" width="4.625" style="3" customWidth="1"/>
    <col min="31" max="31" width="15.125" style="3" customWidth="1"/>
    <col min="32" max="32" width="13.75" style="3" customWidth="1"/>
    <col min="33" max="16384" width="9" style="3"/>
  </cols>
  <sheetData>
    <row r="2" spans="1:71">
      <c r="BS2" s="6" t="s">
        <v>7</v>
      </c>
    </row>
    <row r="3" spans="1:71" ht="20.25" customHeight="1"/>
    <row r="5" spans="1:71" ht="18">
      <c r="A5" s="7" t="s">
        <v>18</v>
      </c>
      <c r="C5" s="8" t="s">
        <v>19</v>
      </c>
      <c r="K5" s="8" t="s">
        <v>34</v>
      </c>
    </row>
    <row r="6" spans="1:71" ht="18">
      <c r="A6" s="7"/>
      <c r="C6" s="8" t="s">
        <v>20</v>
      </c>
    </row>
    <row r="7" spans="1:71" ht="18">
      <c r="A7" s="7"/>
      <c r="C7" s="8"/>
    </row>
    <row r="8" spans="1:71" ht="12.75" thickBot="1"/>
    <row r="9" spans="1:71" s="9" customFormat="1" ht="26.25" customHeight="1" thickBot="1">
      <c r="A9" s="345" t="s">
        <v>0</v>
      </c>
      <c r="B9" s="351" t="s">
        <v>1</v>
      </c>
      <c r="C9" s="330" t="s">
        <v>71</v>
      </c>
      <c r="D9" s="353" t="s">
        <v>23</v>
      </c>
      <c r="E9" s="355" t="s">
        <v>24</v>
      </c>
      <c r="F9" s="356"/>
      <c r="G9" s="355" t="s">
        <v>25</v>
      </c>
      <c r="H9" s="357"/>
      <c r="I9" s="357"/>
      <c r="J9" s="357"/>
      <c r="K9" s="357"/>
      <c r="L9" s="357"/>
      <c r="M9" s="357"/>
      <c r="N9" s="357"/>
      <c r="O9" s="357"/>
      <c r="P9" s="347" t="s">
        <v>26</v>
      </c>
      <c r="Q9" s="363" t="s">
        <v>27</v>
      </c>
      <c r="R9" s="365" t="s">
        <v>28</v>
      </c>
      <c r="S9" s="367" t="s">
        <v>57</v>
      </c>
      <c r="T9" s="367" t="s">
        <v>58</v>
      </c>
      <c r="U9" s="347" t="s">
        <v>29</v>
      </c>
      <c r="V9" s="349" t="s">
        <v>30</v>
      </c>
      <c r="W9" s="358" t="s">
        <v>62</v>
      </c>
      <c r="X9" s="359"/>
      <c r="Y9" s="359"/>
      <c r="Z9" s="360"/>
      <c r="AA9" s="361" t="s">
        <v>3</v>
      </c>
      <c r="AB9" s="97" t="s">
        <v>64</v>
      </c>
      <c r="AE9" s="343" t="s">
        <v>66</v>
      </c>
      <c r="AF9" s="61"/>
      <c r="AG9" s="62"/>
      <c r="AH9" s="61"/>
    </row>
    <row r="10" spans="1:71" s="9" customFormat="1" ht="45" customHeight="1" thickBot="1">
      <c r="A10" s="346"/>
      <c r="B10" s="352"/>
      <c r="C10" s="331"/>
      <c r="D10" s="354"/>
      <c r="E10" s="10" t="s">
        <v>21</v>
      </c>
      <c r="F10" s="11" t="s">
        <v>22</v>
      </c>
      <c r="G10" s="115" t="s">
        <v>82</v>
      </c>
      <c r="H10" s="116" t="s">
        <v>83</v>
      </c>
      <c r="I10" s="107" t="s">
        <v>2</v>
      </c>
      <c r="J10" s="117" t="s">
        <v>84</v>
      </c>
      <c r="K10" s="118" t="s">
        <v>85</v>
      </c>
      <c r="L10" s="112" t="s">
        <v>86</v>
      </c>
      <c r="M10" s="119" t="s">
        <v>87</v>
      </c>
      <c r="N10" s="116" t="s">
        <v>88</v>
      </c>
      <c r="O10" s="120" t="s">
        <v>81</v>
      </c>
      <c r="P10" s="348"/>
      <c r="Q10" s="364"/>
      <c r="R10" s="366"/>
      <c r="S10" s="368"/>
      <c r="T10" s="368"/>
      <c r="U10" s="348"/>
      <c r="V10" s="350"/>
      <c r="W10" s="87" t="s">
        <v>61</v>
      </c>
      <c r="X10" s="88" t="s">
        <v>63</v>
      </c>
      <c r="Y10" s="12" t="s">
        <v>59</v>
      </c>
      <c r="Z10" s="95" t="s">
        <v>60</v>
      </c>
      <c r="AA10" s="362"/>
      <c r="AB10" s="98" t="s">
        <v>65</v>
      </c>
      <c r="AE10" s="344"/>
      <c r="AF10" s="63"/>
      <c r="AG10" s="63"/>
      <c r="AH10" s="63"/>
    </row>
    <row r="11" spans="1:71">
      <c r="A11" s="2" t="s">
        <v>180</v>
      </c>
      <c r="B11" s="13" t="s">
        <v>6</v>
      </c>
      <c r="C11" s="14">
        <v>6</v>
      </c>
      <c r="D11" s="15" t="s">
        <v>155</v>
      </c>
      <c r="E11" s="49">
        <v>0</v>
      </c>
      <c r="F11" s="16">
        <v>0</v>
      </c>
      <c r="G11" s="123"/>
      <c r="H11" s="124"/>
      <c r="I11" s="125"/>
      <c r="J11" s="126"/>
      <c r="K11" s="17" t="str">
        <f t="shared" ref="K11:K51" si="0">IF(H11="", "", IF(H11="Add",G11*J11, 0))</f>
        <v/>
      </c>
      <c r="L11" s="18"/>
      <c r="M11" s="52"/>
      <c r="N11" s="55"/>
      <c r="O11" s="58"/>
      <c r="P11" s="19">
        <f t="shared" ref="P11:P51" si="1">IF(B11="M", IF(AND(E11 &lt;&gt; 0, F11 &lt;&gt; 0), C11+ (E11*F11), C11), IF(B11="T", IF(AND(N11&lt;&gt;0, O11&lt;&gt;0), K11*(L11+M11) * POWER(N11, O11), K11*(L11+M11)), ))</f>
        <v>6</v>
      </c>
      <c r="Q11" s="129">
        <v>90</v>
      </c>
      <c r="R11" s="20">
        <f t="shared" ref="R11:R51" si="2">P11*Q11/1024/1024</f>
        <v>5.14984130859375E-4</v>
      </c>
      <c r="S11" s="130">
        <v>31</v>
      </c>
      <c r="T11" s="131">
        <v>0</v>
      </c>
      <c r="U11" s="21">
        <f>P11*SUM(S11:T11)/1024/1024</f>
        <v>1.773834228515625E-4</v>
      </c>
      <c r="V11" s="82">
        <f t="shared" ref="V11:V51" si="3">R11+U11</f>
        <v>6.923675537109375E-4</v>
      </c>
      <c r="W11" s="132">
        <f>IF(AB11&lt;=0, AE11, IF((AE11*AB11/R11)&lt;64/1024, 64/1024, AE11*AB11/R11))</f>
        <v>6.25E-2</v>
      </c>
      <c r="X11" s="89">
        <f>IF(B11="M", IF(E11*Q11/(1024*1024)&lt;64/1024, 64/1024, ROUNDUP(E11*Q11/(1024*1024),2)), IF(W11&lt;=100, 5, 16))</f>
        <v>6.25E-2</v>
      </c>
      <c r="Y11" s="89"/>
      <c r="Z11" s="90"/>
      <c r="AA11" s="22"/>
      <c r="AB11" s="99">
        <f t="shared" ref="AB11:AB51" si="4">IF(AB$53&gt;0, R11*AB$53/R$53, 0)</f>
        <v>0</v>
      </c>
      <c r="AE11" s="190">
        <f>IF(OR(B11="M", B11="T"), IF(B11="M",IF(R11&lt;(64/1024),64/1024,ROUNDUP(R11,2)),IF(((K11+P11)/2)*Q11/(1024*1024)&lt;(64/1024),64/1024,ROUNDUP(((K11+P11)/2)*Q11/(1024*1024),2))), 0)</f>
        <v>6.25E-2</v>
      </c>
    </row>
    <row r="12" spans="1:71" s="33" customFormat="1">
      <c r="A12" s="1" t="s">
        <v>181</v>
      </c>
      <c r="B12" s="24" t="s">
        <v>6</v>
      </c>
      <c r="C12" s="18">
        <v>77</v>
      </c>
      <c r="D12" s="25" t="s">
        <v>155</v>
      </c>
      <c r="E12" s="50">
        <v>0</v>
      </c>
      <c r="F12" s="16">
        <v>0</v>
      </c>
      <c r="G12" s="136"/>
      <c r="H12" s="137"/>
      <c r="I12" s="138"/>
      <c r="J12" s="139"/>
      <c r="K12" s="17" t="str">
        <f t="shared" si="0"/>
        <v/>
      </c>
      <c r="L12" s="26"/>
      <c r="M12" s="53"/>
      <c r="N12" s="56"/>
      <c r="O12" s="59"/>
      <c r="P12" s="27">
        <f t="shared" si="1"/>
        <v>77</v>
      </c>
      <c r="Q12" s="145">
        <v>94</v>
      </c>
      <c r="R12" s="29">
        <f t="shared" si="2"/>
        <v>6.9026947021484375E-3</v>
      </c>
      <c r="S12" s="147">
        <v>41</v>
      </c>
      <c r="T12" s="148">
        <v>0</v>
      </c>
      <c r="U12" s="31">
        <f t="shared" ref="U12:U51" si="5">P12*SUM(S12:T12)/1024/1024</f>
        <v>3.0107498168945313E-3</v>
      </c>
      <c r="V12" s="83">
        <f t="shared" si="3"/>
        <v>9.9134445190429688E-3</v>
      </c>
      <c r="W12" s="149">
        <f t="shared" ref="W12:W51" si="6">IF(AB12&lt;=0, AE12, IF((AE12*AB12/R12)&lt;64/1024, 64/1024, AE12*AB12/R12))</f>
        <v>6.25E-2</v>
      </c>
      <c r="X12" s="91">
        <f t="shared" ref="X12:X51" si="7">IF(B12="M", IF(E12*Q12/(1024*1024)&lt;64/1024, 64/1024, ROUNDUP(E12*Q12/(1024*1024),2)), IF(W12&lt;=100, 5, 16))</f>
        <v>6.25E-2</v>
      </c>
      <c r="Y12" s="91"/>
      <c r="Z12" s="92"/>
      <c r="AA12" s="32"/>
      <c r="AB12" s="100">
        <f t="shared" si="4"/>
        <v>0</v>
      </c>
      <c r="AE12" s="190">
        <f t="shared" ref="AE12:AE51" si="8">IF(OR(B12="M", B12="T"), IF(B12="M",IF(R12&lt;(64/1024),64/1024,ROUNDUP(R12,2)),IF(((K12+P12)/2)*Q12/(1024*1024)&lt;(64/1024),64/1024,ROUNDUP(((K12+P12)/2)*Q12/(1024*1024),2))), 0)</f>
        <v>6.25E-2</v>
      </c>
    </row>
    <row r="13" spans="1:71" s="33" customFormat="1">
      <c r="A13" s="1" t="s">
        <v>182</v>
      </c>
      <c r="B13" s="24" t="s">
        <v>6</v>
      </c>
      <c r="C13" s="18">
        <v>998</v>
      </c>
      <c r="D13" s="25" t="s">
        <v>155</v>
      </c>
      <c r="E13" s="50">
        <v>0</v>
      </c>
      <c r="F13" s="16">
        <v>0</v>
      </c>
      <c r="G13" s="136"/>
      <c r="H13" s="137"/>
      <c r="I13" s="138"/>
      <c r="J13" s="139"/>
      <c r="K13" s="17" t="str">
        <f t="shared" si="0"/>
        <v/>
      </c>
      <c r="L13" s="26"/>
      <c r="M13" s="53"/>
      <c r="N13" s="56"/>
      <c r="O13" s="59"/>
      <c r="P13" s="27">
        <f t="shared" si="1"/>
        <v>998</v>
      </c>
      <c r="Q13" s="145">
        <v>94</v>
      </c>
      <c r="R13" s="29">
        <f t="shared" si="2"/>
        <v>8.9466094970703125E-2</v>
      </c>
      <c r="S13" s="147">
        <v>41</v>
      </c>
      <c r="T13" s="148">
        <v>0</v>
      </c>
      <c r="U13" s="31">
        <f t="shared" si="5"/>
        <v>3.9022445678710938E-2</v>
      </c>
      <c r="V13" s="83">
        <f t="shared" si="3"/>
        <v>0.12848854064941406</v>
      </c>
      <c r="W13" s="149">
        <f t="shared" si="6"/>
        <v>0.09</v>
      </c>
      <c r="X13" s="91">
        <f t="shared" si="7"/>
        <v>6.25E-2</v>
      </c>
      <c r="Y13" s="91"/>
      <c r="Z13" s="92"/>
      <c r="AA13" s="32"/>
      <c r="AB13" s="100">
        <f t="shared" si="4"/>
        <v>0</v>
      </c>
      <c r="AE13" s="190">
        <f t="shared" si="8"/>
        <v>0.09</v>
      </c>
    </row>
    <row r="14" spans="1:71" s="33" customFormat="1">
      <c r="A14" s="1" t="s">
        <v>183</v>
      </c>
      <c r="B14" s="24" t="s">
        <v>6</v>
      </c>
      <c r="C14" s="18">
        <v>8860</v>
      </c>
      <c r="D14" s="25" t="s">
        <v>155</v>
      </c>
      <c r="E14" s="50">
        <v>0</v>
      </c>
      <c r="F14" s="16">
        <v>0</v>
      </c>
      <c r="G14" s="136"/>
      <c r="H14" s="137"/>
      <c r="I14" s="138"/>
      <c r="J14" s="139"/>
      <c r="K14" s="17" t="str">
        <f t="shared" si="0"/>
        <v/>
      </c>
      <c r="L14" s="26"/>
      <c r="M14" s="53"/>
      <c r="N14" s="56"/>
      <c r="O14" s="59"/>
      <c r="P14" s="27">
        <f t="shared" si="1"/>
        <v>8860</v>
      </c>
      <c r="Q14" s="145">
        <v>118</v>
      </c>
      <c r="R14" s="29">
        <f t="shared" si="2"/>
        <v>0.99704742431640625</v>
      </c>
      <c r="S14" s="147">
        <v>63</v>
      </c>
      <c r="T14" s="148">
        <v>0</v>
      </c>
      <c r="U14" s="31">
        <f t="shared" si="5"/>
        <v>0.53232192993164063</v>
      </c>
      <c r="V14" s="83">
        <f t="shared" si="3"/>
        <v>1.5293693542480469</v>
      </c>
      <c r="W14" s="149">
        <f t="shared" si="6"/>
        <v>1</v>
      </c>
      <c r="X14" s="91">
        <f t="shared" si="7"/>
        <v>6.25E-2</v>
      </c>
      <c r="Y14" s="91"/>
      <c r="Z14" s="92"/>
      <c r="AA14" s="32"/>
      <c r="AB14" s="100">
        <f t="shared" si="4"/>
        <v>0</v>
      </c>
      <c r="AE14" s="190">
        <f t="shared" si="8"/>
        <v>1</v>
      </c>
    </row>
    <row r="15" spans="1:71" s="33" customFormat="1">
      <c r="A15" s="1" t="s">
        <v>184</v>
      </c>
      <c r="B15" s="24" t="s">
        <v>6</v>
      </c>
      <c r="C15" s="18">
        <v>0</v>
      </c>
      <c r="D15" s="25" t="s">
        <v>157</v>
      </c>
      <c r="E15" s="50">
        <v>120</v>
      </c>
      <c r="F15" s="16">
        <v>3</v>
      </c>
      <c r="G15" s="136"/>
      <c r="H15" s="137"/>
      <c r="I15" s="138"/>
      <c r="J15" s="139"/>
      <c r="K15" s="17" t="str">
        <f t="shared" ref="K15:K18" si="9">IF(H15="", "", IF(H15="Add",G15*J15, 0))</f>
        <v/>
      </c>
      <c r="L15" s="26"/>
      <c r="M15" s="53"/>
      <c r="N15" s="56"/>
      <c r="O15" s="59"/>
      <c r="P15" s="27">
        <f t="shared" si="1"/>
        <v>360</v>
      </c>
      <c r="Q15" s="145">
        <v>112</v>
      </c>
      <c r="R15" s="29">
        <f t="shared" si="2"/>
        <v>3.84521484375E-2</v>
      </c>
      <c r="S15" s="147">
        <v>73</v>
      </c>
      <c r="T15" s="148">
        <v>0</v>
      </c>
      <c r="U15" s="31">
        <f t="shared" si="5"/>
        <v>2.506256103515625E-2</v>
      </c>
      <c r="V15" s="83">
        <f t="shared" si="3"/>
        <v>6.351470947265625E-2</v>
      </c>
      <c r="W15" s="149">
        <f t="shared" si="6"/>
        <v>6.25E-2</v>
      </c>
      <c r="X15" s="91">
        <f t="shared" si="7"/>
        <v>6.25E-2</v>
      </c>
      <c r="Y15" s="91"/>
      <c r="Z15" s="92"/>
      <c r="AA15" s="32"/>
      <c r="AB15" s="100">
        <f t="shared" si="4"/>
        <v>0</v>
      </c>
      <c r="AE15" s="190">
        <f t="shared" si="8"/>
        <v>6.25E-2</v>
      </c>
    </row>
    <row r="16" spans="1:71" s="33" customFormat="1">
      <c r="A16" s="1" t="s">
        <v>124</v>
      </c>
      <c r="B16" s="24" t="s">
        <v>6</v>
      </c>
      <c r="C16" s="18">
        <v>0</v>
      </c>
      <c r="D16" s="25" t="s">
        <v>157</v>
      </c>
      <c r="E16" s="50">
        <f>C13*L66*L67</f>
        <v>59880</v>
      </c>
      <c r="F16" s="16">
        <v>3</v>
      </c>
      <c r="G16" s="136"/>
      <c r="H16" s="137"/>
      <c r="I16" s="138"/>
      <c r="J16" s="139"/>
      <c r="K16" s="17" t="str">
        <f t="shared" si="9"/>
        <v/>
      </c>
      <c r="L16" s="26"/>
      <c r="M16" s="53"/>
      <c r="N16" s="56"/>
      <c r="O16" s="59"/>
      <c r="P16" s="27">
        <f t="shared" si="1"/>
        <v>179640</v>
      </c>
      <c r="Q16" s="145">
        <v>375</v>
      </c>
      <c r="R16" s="29">
        <f t="shared" si="2"/>
        <v>64.244270324707031</v>
      </c>
      <c r="S16" s="147">
        <v>96</v>
      </c>
      <c r="T16" s="148">
        <v>0</v>
      </c>
      <c r="U16" s="31">
        <f t="shared" si="5"/>
        <v>16.446533203125</v>
      </c>
      <c r="V16" s="83">
        <f t="shared" si="3"/>
        <v>80.690803527832031</v>
      </c>
      <c r="W16" s="149">
        <f t="shared" si="6"/>
        <v>64.25</v>
      </c>
      <c r="X16" s="91">
        <f t="shared" si="7"/>
        <v>21.42</v>
      </c>
      <c r="Y16" s="91"/>
      <c r="Z16" s="92"/>
      <c r="AA16" s="32"/>
      <c r="AB16" s="100">
        <f t="shared" si="4"/>
        <v>0</v>
      </c>
      <c r="AE16" s="190">
        <f t="shared" si="8"/>
        <v>64.25</v>
      </c>
    </row>
    <row r="17" spans="1:31" s="33" customFormat="1">
      <c r="A17" s="1" t="s">
        <v>125</v>
      </c>
      <c r="B17" s="24" t="s">
        <v>6</v>
      </c>
      <c r="C17" s="18">
        <v>0</v>
      </c>
      <c r="D17" s="25" t="s">
        <v>157</v>
      </c>
      <c r="E17" s="50">
        <f>C12*L63*L64*L65</f>
        <v>24948</v>
      </c>
      <c r="F17" s="16">
        <v>3</v>
      </c>
      <c r="G17" s="136"/>
      <c r="H17" s="137"/>
      <c r="I17" s="138"/>
      <c r="J17" s="139"/>
      <c r="K17" s="17" t="str">
        <f t="shared" si="9"/>
        <v/>
      </c>
      <c r="L17" s="26"/>
      <c r="M17" s="53"/>
      <c r="N17" s="56"/>
      <c r="O17" s="59"/>
      <c r="P17" s="27">
        <f t="shared" si="1"/>
        <v>74844</v>
      </c>
      <c r="Q17" s="145">
        <v>217</v>
      </c>
      <c r="R17" s="29">
        <f t="shared" si="2"/>
        <v>15.488765716552734</v>
      </c>
      <c r="S17" s="147">
        <v>140</v>
      </c>
      <c r="T17" s="148">
        <v>0</v>
      </c>
      <c r="U17" s="31">
        <f t="shared" si="5"/>
        <v>9.9927520751953125</v>
      </c>
      <c r="V17" s="83">
        <f t="shared" si="3"/>
        <v>25.481517791748047</v>
      </c>
      <c r="W17" s="149">
        <f t="shared" si="6"/>
        <v>15.49</v>
      </c>
      <c r="X17" s="91">
        <f t="shared" si="7"/>
        <v>5.17</v>
      </c>
      <c r="Y17" s="91"/>
      <c r="Z17" s="92"/>
      <c r="AA17" s="32"/>
      <c r="AB17" s="100">
        <f t="shared" si="4"/>
        <v>0</v>
      </c>
      <c r="AE17" s="190">
        <f t="shared" si="8"/>
        <v>15.49</v>
      </c>
    </row>
    <row r="18" spans="1:31" s="33" customFormat="1">
      <c r="A18" s="1" t="s">
        <v>126</v>
      </c>
      <c r="B18" s="24" t="s">
        <v>6</v>
      </c>
      <c r="C18" s="18">
        <v>0</v>
      </c>
      <c r="D18" s="25" t="s">
        <v>156</v>
      </c>
      <c r="E18" s="50">
        <f>(366*2*(C12+C13))</f>
        <v>786900</v>
      </c>
      <c r="F18" s="16">
        <v>1</v>
      </c>
      <c r="G18" s="136"/>
      <c r="H18" s="137"/>
      <c r="I18" s="138"/>
      <c r="J18" s="139"/>
      <c r="K18" s="17" t="str">
        <f t="shared" si="9"/>
        <v/>
      </c>
      <c r="L18" s="26"/>
      <c r="M18" s="53"/>
      <c r="N18" s="56"/>
      <c r="O18" s="59"/>
      <c r="P18" s="27">
        <f t="shared" si="1"/>
        <v>786900</v>
      </c>
      <c r="Q18" s="145">
        <v>118</v>
      </c>
      <c r="R18" s="29">
        <f t="shared" si="2"/>
        <v>88.552665710449219</v>
      </c>
      <c r="S18" s="147">
        <v>64</v>
      </c>
      <c r="T18" s="148">
        <v>0</v>
      </c>
      <c r="U18" s="31">
        <f t="shared" si="5"/>
        <v>48.028564453125</v>
      </c>
      <c r="V18" s="83">
        <f t="shared" si="3"/>
        <v>136.58123016357422</v>
      </c>
      <c r="W18" s="149">
        <f t="shared" si="6"/>
        <v>88.56</v>
      </c>
      <c r="X18" s="91">
        <f t="shared" si="7"/>
        <v>88.56</v>
      </c>
      <c r="Y18" s="91"/>
      <c r="Z18" s="92"/>
      <c r="AA18" s="32"/>
      <c r="AB18" s="100">
        <f t="shared" si="4"/>
        <v>0</v>
      </c>
      <c r="AE18" s="190">
        <f t="shared" si="8"/>
        <v>88.56</v>
      </c>
    </row>
    <row r="19" spans="1:31" s="33" customFormat="1">
      <c r="A19" s="1" t="s">
        <v>127</v>
      </c>
      <c r="B19" s="24" t="s">
        <v>4</v>
      </c>
      <c r="C19" s="18">
        <v>0</v>
      </c>
      <c r="D19" s="25" t="s">
        <v>157</v>
      </c>
      <c r="E19" s="50"/>
      <c r="F19" s="16"/>
      <c r="G19" s="128">
        <f>E17*K59</f>
        <v>199584</v>
      </c>
      <c r="H19" s="137" t="s">
        <v>5</v>
      </c>
      <c r="I19" s="138" t="s">
        <v>8</v>
      </c>
      <c r="J19" s="128">
        <f>2</f>
        <v>2</v>
      </c>
      <c r="K19" s="17">
        <f t="shared" si="0"/>
        <v>399168</v>
      </c>
      <c r="L19" s="26">
        <v>12</v>
      </c>
      <c r="M19" s="53"/>
      <c r="N19" s="56">
        <v>1.1000000000000001</v>
      </c>
      <c r="O19" s="59">
        <v>3</v>
      </c>
      <c r="P19" s="27">
        <f t="shared" si="1"/>
        <v>6375511.296000002</v>
      </c>
      <c r="Q19" s="145">
        <v>204</v>
      </c>
      <c r="R19" s="29">
        <f t="shared" si="2"/>
        <v>1240.3529208984378</v>
      </c>
      <c r="S19" s="147">
        <v>149</v>
      </c>
      <c r="T19" s="148">
        <v>0</v>
      </c>
      <c r="U19" s="31">
        <f t="shared" si="5"/>
        <v>905.94404516601594</v>
      </c>
      <c r="V19" s="83">
        <f t="shared" si="3"/>
        <v>2146.296966064454</v>
      </c>
      <c r="W19" s="149">
        <f t="shared" si="6"/>
        <v>659.01</v>
      </c>
      <c r="X19" s="91">
        <f t="shared" si="7"/>
        <v>16</v>
      </c>
      <c r="Y19" s="91"/>
      <c r="Z19" s="92"/>
      <c r="AA19" s="32"/>
      <c r="AB19" s="100">
        <f t="shared" si="4"/>
        <v>0</v>
      </c>
      <c r="AE19" s="190">
        <f t="shared" si="8"/>
        <v>659.01</v>
      </c>
    </row>
    <row r="20" spans="1:31" s="33" customFormat="1">
      <c r="A20" s="1" t="s">
        <v>128</v>
      </c>
      <c r="B20" s="24" t="s">
        <v>4</v>
      </c>
      <c r="C20" s="18">
        <v>0</v>
      </c>
      <c r="D20" s="25" t="s">
        <v>158</v>
      </c>
      <c r="E20" s="50"/>
      <c r="F20" s="16"/>
      <c r="G20" s="128">
        <f>E16*K59</f>
        <v>479040</v>
      </c>
      <c r="H20" s="137" t="s">
        <v>5</v>
      </c>
      <c r="I20" s="138" t="s">
        <v>8</v>
      </c>
      <c r="J20" s="128">
        <f>2</f>
        <v>2</v>
      </c>
      <c r="K20" s="17">
        <f t="shared" si="0"/>
        <v>958080</v>
      </c>
      <c r="L20" s="26">
        <v>12</v>
      </c>
      <c r="M20" s="53"/>
      <c r="N20" s="56">
        <v>1.1000000000000001</v>
      </c>
      <c r="O20" s="59">
        <v>3</v>
      </c>
      <c r="P20" s="27">
        <f t="shared" si="1"/>
        <v>15302453.760000005</v>
      </c>
      <c r="Q20" s="145">
        <v>165</v>
      </c>
      <c r="R20" s="29">
        <f t="shared" si="2"/>
        <v>2407.9369262695323</v>
      </c>
      <c r="S20" s="147">
        <v>77</v>
      </c>
      <c r="T20" s="148">
        <v>0</v>
      </c>
      <c r="U20" s="31">
        <f t="shared" si="5"/>
        <v>1123.7038989257817</v>
      </c>
      <c r="V20" s="83">
        <f t="shared" si="3"/>
        <v>3531.6408251953139</v>
      </c>
      <c r="W20" s="149">
        <f t="shared" si="6"/>
        <v>1279.3499999999999</v>
      </c>
      <c r="X20" s="91">
        <f t="shared" si="7"/>
        <v>16</v>
      </c>
      <c r="Y20" s="91"/>
      <c r="Z20" s="92"/>
      <c r="AA20" s="32"/>
      <c r="AB20" s="100">
        <f t="shared" si="4"/>
        <v>0</v>
      </c>
      <c r="AE20" s="190">
        <f t="shared" si="8"/>
        <v>1279.3499999999999</v>
      </c>
    </row>
    <row r="21" spans="1:31" s="33" customFormat="1">
      <c r="A21" s="1" t="s">
        <v>139</v>
      </c>
      <c r="B21" s="24" t="s">
        <v>4</v>
      </c>
      <c r="C21" s="18">
        <v>0</v>
      </c>
      <c r="D21" s="25" t="s">
        <v>156</v>
      </c>
      <c r="E21" s="50"/>
      <c r="F21" s="16"/>
      <c r="G21" s="136">
        <f>E18</f>
        <v>786900</v>
      </c>
      <c r="H21" s="137" t="s">
        <v>17</v>
      </c>
      <c r="I21" s="138" t="s">
        <v>8</v>
      </c>
      <c r="J21" s="128">
        <f>2</f>
        <v>2</v>
      </c>
      <c r="K21" s="17">
        <f t="shared" ref="K21:K40" si="10">IF(H21="", "", IF(H21="Add",G21*J21, 0))</f>
        <v>0</v>
      </c>
      <c r="L21" s="26"/>
      <c r="M21" s="53"/>
      <c r="N21" s="56"/>
      <c r="O21" s="59"/>
      <c r="P21" s="27">
        <f t="shared" ref="P21:P40" si="11">IF(B21="M", IF(AND(E21 &lt;&gt; 0, F21 &lt;&gt; 0), C21+ (E21*F21), C21), IF(B21="T", IF(AND(N21&lt;&gt;0, O21&lt;&gt;0), K21*(L21+M21) * POWER(N21, O21), K21*(L21+M21)), ))</f>
        <v>0</v>
      </c>
      <c r="Q21" s="145">
        <v>83</v>
      </c>
      <c r="R21" s="29">
        <f t="shared" ref="R21:R40" si="12">P21*Q21/1024/1024</f>
        <v>0</v>
      </c>
      <c r="S21" s="147">
        <v>0</v>
      </c>
      <c r="T21" s="148">
        <v>0</v>
      </c>
      <c r="U21" s="31">
        <f t="shared" ref="U21:U40" si="13">P21*SUM(S21:T21)/1024/1024</f>
        <v>0</v>
      </c>
      <c r="V21" s="83">
        <f t="shared" ref="V21:V40" si="14">R21+U21</f>
        <v>0</v>
      </c>
      <c r="W21" s="149">
        <f t="shared" ref="W21:W40" si="15">IF(AB21&lt;=0, AE21, IF((AE21*AB21/R21)&lt;64/1024, 64/1024, AE21*AB21/R21))</f>
        <v>6.25E-2</v>
      </c>
      <c r="X21" s="91">
        <f t="shared" ref="X21:X40" si="16">IF(B21="M", IF(E21*Q21/(1024*1024)&lt;64/1024, 64/1024, ROUNDUP(E21*Q21/(1024*1024),2)), IF(W21&lt;=100, 5, 16))</f>
        <v>5</v>
      </c>
      <c r="Y21" s="91"/>
      <c r="Z21" s="92"/>
      <c r="AA21" s="32"/>
      <c r="AB21" s="100">
        <f t="shared" ref="AB21:AB40" si="17">IF(AB$53&gt;0, R21*AB$53/R$53, 0)</f>
        <v>0</v>
      </c>
      <c r="AE21" s="190">
        <f t="shared" ref="AE21:AE40" si="18">IF(OR(B21="M", B21="T"), IF(B21="M",IF(R21&lt;(64/1024),64/1024,ROUNDUP(R21,2)),IF(((K21+P21)/2)*Q21/(1024*1024)&lt;(64/1024),64/1024,ROUNDUP(((K21+P21)/2)*Q21/(1024*1024),2))), 0)</f>
        <v>6.25E-2</v>
      </c>
    </row>
    <row r="22" spans="1:31" s="33" customFormat="1">
      <c r="A22" s="1" t="s">
        <v>140</v>
      </c>
      <c r="B22" s="24" t="s">
        <v>4</v>
      </c>
      <c r="C22" s="18">
        <v>0</v>
      </c>
      <c r="D22" s="25" t="s">
        <v>156</v>
      </c>
      <c r="E22" s="50"/>
      <c r="F22" s="16"/>
      <c r="G22" s="136">
        <f>G20</f>
        <v>479040</v>
      </c>
      <c r="H22" s="137" t="s">
        <v>17</v>
      </c>
      <c r="I22" s="138" t="s">
        <v>8</v>
      </c>
      <c r="J22" s="128">
        <f>2</f>
        <v>2</v>
      </c>
      <c r="K22" s="17">
        <f t="shared" si="10"/>
        <v>0</v>
      </c>
      <c r="L22" s="26"/>
      <c r="M22" s="53"/>
      <c r="N22" s="56"/>
      <c r="O22" s="59"/>
      <c r="P22" s="27">
        <f t="shared" si="11"/>
        <v>0</v>
      </c>
      <c r="Q22" s="145">
        <v>132</v>
      </c>
      <c r="R22" s="29">
        <f t="shared" si="12"/>
        <v>0</v>
      </c>
      <c r="S22" s="147">
        <v>0</v>
      </c>
      <c r="T22" s="148">
        <v>0</v>
      </c>
      <c r="U22" s="31">
        <f t="shared" si="13"/>
        <v>0</v>
      </c>
      <c r="V22" s="83">
        <f t="shared" si="14"/>
        <v>0</v>
      </c>
      <c r="W22" s="149">
        <f t="shared" si="15"/>
        <v>6.25E-2</v>
      </c>
      <c r="X22" s="91">
        <f t="shared" si="16"/>
        <v>5</v>
      </c>
      <c r="Y22" s="91"/>
      <c r="Z22" s="92"/>
      <c r="AA22" s="32"/>
      <c r="AB22" s="100">
        <f t="shared" si="17"/>
        <v>0</v>
      </c>
      <c r="AE22" s="190">
        <f t="shared" si="18"/>
        <v>6.25E-2</v>
      </c>
    </row>
    <row r="23" spans="1:31" s="33" customFormat="1">
      <c r="A23" s="1" t="s">
        <v>141</v>
      </c>
      <c r="B23" s="24" t="s">
        <v>4</v>
      </c>
      <c r="C23" s="18">
        <v>0</v>
      </c>
      <c r="D23" s="25" t="s">
        <v>156</v>
      </c>
      <c r="E23" s="50"/>
      <c r="F23" s="16"/>
      <c r="G23" s="136">
        <f>G32</f>
        <v>400</v>
      </c>
      <c r="H23" s="137" t="s">
        <v>17</v>
      </c>
      <c r="I23" s="138" t="s">
        <v>8</v>
      </c>
      <c r="J23" s="128">
        <f>2</f>
        <v>2</v>
      </c>
      <c r="K23" s="17">
        <f t="shared" si="10"/>
        <v>0</v>
      </c>
      <c r="L23" s="26"/>
      <c r="M23" s="53"/>
      <c r="N23" s="56"/>
      <c r="O23" s="59"/>
      <c r="P23" s="27">
        <f t="shared" si="11"/>
        <v>0</v>
      </c>
      <c r="Q23" s="145">
        <v>442</v>
      </c>
      <c r="R23" s="29">
        <f t="shared" si="12"/>
        <v>0</v>
      </c>
      <c r="S23" s="147">
        <v>0</v>
      </c>
      <c r="T23" s="148">
        <v>0</v>
      </c>
      <c r="U23" s="31">
        <f t="shared" si="13"/>
        <v>0</v>
      </c>
      <c r="V23" s="83">
        <f t="shared" si="14"/>
        <v>0</v>
      </c>
      <c r="W23" s="149">
        <f t="shared" si="15"/>
        <v>6.25E-2</v>
      </c>
      <c r="X23" s="91">
        <f t="shared" si="16"/>
        <v>5</v>
      </c>
      <c r="Y23" s="91"/>
      <c r="Z23" s="92"/>
      <c r="AA23" s="32"/>
      <c r="AB23" s="100">
        <f t="shared" si="17"/>
        <v>0</v>
      </c>
      <c r="AE23" s="190">
        <f t="shared" si="18"/>
        <v>6.25E-2</v>
      </c>
    </row>
    <row r="24" spans="1:31" s="33" customFormat="1">
      <c r="A24" s="1" t="s">
        <v>142</v>
      </c>
      <c r="B24" s="24" t="s">
        <v>4</v>
      </c>
      <c r="C24" s="18">
        <v>0</v>
      </c>
      <c r="D24" s="25" t="s">
        <v>156</v>
      </c>
      <c r="E24" s="50"/>
      <c r="F24" s="16"/>
      <c r="G24" s="136">
        <f>G33</f>
        <v>399200</v>
      </c>
      <c r="H24" s="137" t="s">
        <v>17</v>
      </c>
      <c r="I24" s="138" t="s">
        <v>8</v>
      </c>
      <c r="J24" s="128">
        <f>2</f>
        <v>2</v>
      </c>
      <c r="K24" s="17">
        <f t="shared" si="10"/>
        <v>0</v>
      </c>
      <c r="L24" s="26"/>
      <c r="M24" s="53"/>
      <c r="N24" s="56"/>
      <c r="O24" s="59"/>
      <c r="P24" s="27">
        <f t="shared" si="11"/>
        <v>0</v>
      </c>
      <c r="Q24" s="145">
        <v>426</v>
      </c>
      <c r="R24" s="29">
        <f t="shared" si="12"/>
        <v>0</v>
      </c>
      <c r="S24" s="147">
        <v>0</v>
      </c>
      <c r="T24" s="148">
        <v>0</v>
      </c>
      <c r="U24" s="31">
        <f t="shared" si="13"/>
        <v>0</v>
      </c>
      <c r="V24" s="83">
        <f t="shared" si="14"/>
        <v>0</v>
      </c>
      <c r="W24" s="149">
        <f t="shared" si="15"/>
        <v>6.25E-2</v>
      </c>
      <c r="X24" s="91">
        <f t="shared" si="16"/>
        <v>5</v>
      </c>
      <c r="Y24" s="91"/>
      <c r="Z24" s="92"/>
      <c r="AA24" s="32"/>
      <c r="AB24" s="100">
        <f t="shared" si="17"/>
        <v>0</v>
      </c>
      <c r="AE24" s="190">
        <f t="shared" si="18"/>
        <v>6.25E-2</v>
      </c>
    </row>
    <row r="25" spans="1:31" s="33" customFormat="1">
      <c r="A25" s="1" t="s">
        <v>143</v>
      </c>
      <c r="B25" s="24" t="s">
        <v>4</v>
      </c>
      <c r="C25" s="18">
        <v>0</v>
      </c>
      <c r="D25" s="25" t="s">
        <v>156</v>
      </c>
      <c r="E25" s="50"/>
      <c r="F25" s="16"/>
      <c r="G25" s="136">
        <f>G34</f>
        <v>399200</v>
      </c>
      <c r="H25" s="137" t="s">
        <v>17</v>
      </c>
      <c r="I25" s="138" t="s">
        <v>8</v>
      </c>
      <c r="J25" s="128">
        <f>2</f>
        <v>2</v>
      </c>
      <c r="K25" s="17">
        <f t="shared" si="10"/>
        <v>0</v>
      </c>
      <c r="L25" s="26"/>
      <c r="M25" s="53"/>
      <c r="N25" s="56"/>
      <c r="O25" s="59"/>
      <c r="P25" s="27">
        <f t="shared" si="11"/>
        <v>0</v>
      </c>
      <c r="Q25" s="145">
        <v>447</v>
      </c>
      <c r="R25" s="29">
        <f t="shared" si="12"/>
        <v>0</v>
      </c>
      <c r="S25" s="147">
        <v>0</v>
      </c>
      <c r="T25" s="148">
        <v>0</v>
      </c>
      <c r="U25" s="31">
        <f t="shared" si="13"/>
        <v>0</v>
      </c>
      <c r="V25" s="83">
        <f t="shared" si="14"/>
        <v>0</v>
      </c>
      <c r="W25" s="149">
        <f t="shared" si="15"/>
        <v>6.25E-2</v>
      </c>
      <c r="X25" s="91">
        <f t="shared" si="16"/>
        <v>5</v>
      </c>
      <c r="Y25" s="91"/>
      <c r="Z25" s="92"/>
      <c r="AA25" s="32"/>
      <c r="AB25" s="100">
        <f t="shared" si="17"/>
        <v>0</v>
      </c>
      <c r="AE25" s="190">
        <f t="shared" si="18"/>
        <v>6.25E-2</v>
      </c>
    </row>
    <row r="26" spans="1:31" s="33" customFormat="1">
      <c r="A26" s="1" t="s">
        <v>144</v>
      </c>
      <c r="B26" s="24" t="s">
        <v>4</v>
      </c>
      <c r="C26" s="18">
        <v>0</v>
      </c>
      <c r="D26" s="25" t="s">
        <v>156</v>
      </c>
      <c r="E26" s="50"/>
      <c r="F26" s="16"/>
      <c r="G26" s="136">
        <f>G36</f>
        <v>248</v>
      </c>
      <c r="H26" s="137" t="s">
        <v>17</v>
      </c>
      <c r="I26" s="138" t="s">
        <v>8</v>
      </c>
      <c r="J26" s="128">
        <f>2</f>
        <v>2</v>
      </c>
      <c r="K26" s="17">
        <f t="shared" si="10"/>
        <v>0</v>
      </c>
      <c r="L26" s="26"/>
      <c r="M26" s="53"/>
      <c r="N26" s="56"/>
      <c r="O26" s="59"/>
      <c r="P26" s="27">
        <f t="shared" si="11"/>
        <v>0</v>
      </c>
      <c r="Q26" s="145">
        <v>686</v>
      </c>
      <c r="R26" s="29">
        <f t="shared" si="12"/>
        <v>0</v>
      </c>
      <c r="S26" s="147">
        <v>0</v>
      </c>
      <c r="T26" s="148">
        <v>0</v>
      </c>
      <c r="U26" s="31">
        <f t="shared" si="13"/>
        <v>0</v>
      </c>
      <c r="V26" s="83">
        <f t="shared" si="14"/>
        <v>0</v>
      </c>
      <c r="W26" s="149">
        <f t="shared" si="15"/>
        <v>6.25E-2</v>
      </c>
      <c r="X26" s="91">
        <f t="shared" si="16"/>
        <v>5</v>
      </c>
      <c r="Y26" s="91"/>
      <c r="Z26" s="92"/>
      <c r="AA26" s="32"/>
      <c r="AB26" s="100">
        <f t="shared" si="17"/>
        <v>0</v>
      </c>
      <c r="AE26" s="190">
        <f t="shared" si="18"/>
        <v>6.25E-2</v>
      </c>
    </row>
    <row r="27" spans="1:31" s="33" customFormat="1">
      <c r="A27" s="1" t="s">
        <v>145</v>
      </c>
      <c r="B27" s="24" t="s">
        <v>4</v>
      </c>
      <c r="C27" s="18">
        <v>0</v>
      </c>
      <c r="D27" s="25" t="s">
        <v>156</v>
      </c>
      <c r="E27" s="50"/>
      <c r="F27" s="16"/>
      <c r="G27" s="136">
        <f>G37</f>
        <v>496</v>
      </c>
      <c r="H27" s="137" t="s">
        <v>17</v>
      </c>
      <c r="I27" s="138" t="s">
        <v>8</v>
      </c>
      <c r="J27" s="128">
        <f>2</f>
        <v>2</v>
      </c>
      <c r="K27" s="17">
        <f t="shared" si="10"/>
        <v>0</v>
      </c>
      <c r="L27" s="26"/>
      <c r="M27" s="53"/>
      <c r="N27" s="56"/>
      <c r="O27" s="59"/>
      <c r="P27" s="27">
        <f t="shared" si="11"/>
        <v>0</v>
      </c>
      <c r="Q27" s="145">
        <v>649</v>
      </c>
      <c r="R27" s="29">
        <f t="shared" si="12"/>
        <v>0</v>
      </c>
      <c r="S27" s="147">
        <v>0</v>
      </c>
      <c r="T27" s="148">
        <v>0</v>
      </c>
      <c r="U27" s="31">
        <f t="shared" si="13"/>
        <v>0</v>
      </c>
      <c r="V27" s="83">
        <f t="shared" si="14"/>
        <v>0</v>
      </c>
      <c r="W27" s="149">
        <f t="shared" si="15"/>
        <v>6.25E-2</v>
      </c>
      <c r="X27" s="91">
        <f t="shared" si="16"/>
        <v>5</v>
      </c>
      <c r="Y27" s="91"/>
      <c r="Z27" s="92"/>
      <c r="AA27" s="32"/>
      <c r="AB27" s="100">
        <f t="shared" si="17"/>
        <v>0</v>
      </c>
      <c r="AE27" s="190">
        <f t="shared" si="18"/>
        <v>6.25E-2</v>
      </c>
    </row>
    <row r="28" spans="1:31" s="33" customFormat="1">
      <c r="A28" s="1" t="s">
        <v>146</v>
      </c>
      <c r="B28" s="24" t="s">
        <v>4</v>
      </c>
      <c r="C28" s="18">
        <v>0</v>
      </c>
      <c r="D28" s="25" t="s">
        <v>156</v>
      </c>
      <c r="E28" s="50"/>
      <c r="F28" s="16"/>
      <c r="G28" s="136">
        <f>G40</f>
        <v>972</v>
      </c>
      <c r="H28" s="137" t="s">
        <v>17</v>
      </c>
      <c r="I28" s="138" t="s">
        <v>8</v>
      </c>
      <c r="J28" s="128">
        <f>2</f>
        <v>2</v>
      </c>
      <c r="K28" s="17">
        <f t="shared" si="10"/>
        <v>0</v>
      </c>
      <c r="L28" s="26"/>
      <c r="M28" s="53"/>
      <c r="N28" s="56"/>
      <c r="O28" s="59"/>
      <c r="P28" s="27">
        <f t="shared" si="11"/>
        <v>0</v>
      </c>
      <c r="Q28" s="145">
        <v>386</v>
      </c>
      <c r="R28" s="29">
        <f t="shared" si="12"/>
        <v>0</v>
      </c>
      <c r="S28" s="147">
        <v>0</v>
      </c>
      <c r="T28" s="148">
        <v>0</v>
      </c>
      <c r="U28" s="31">
        <f t="shared" si="13"/>
        <v>0</v>
      </c>
      <c r="V28" s="83">
        <f t="shared" si="14"/>
        <v>0</v>
      </c>
      <c r="W28" s="149">
        <f t="shared" si="15"/>
        <v>6.25E-2</v>
      </c>
      <c r="X28" s="91">
        <f t="shared" si="16"/>
        <v>5</v>
      </c>
      <c r="Y28" s="91"/>
      <c r="Z28" s="92"/>
      <c r="AA28" s="32"/>
      <c r="AB28" s="100">
        <f t="shared" si="17"/>
        <v>0</v>
      </c>
      <c r="AE28" s="190">
        <f t="shared" si="18"/>
        <v>6.25E-2</v>
      </c>
    </row>
    <row r="29" spans="1:31" s="33" customFormat="1">
      <c r="A29" s="1" t="s">
        <v>175</v>
      </c>
      <c r="B29" s="24" t="s">
        <v>4</v>
      </c>
      <c r="C29" s="18">
        <v>0</v>
      </c>
      <c r="D29" s="25" t="s">
        <v>156</v>
      </c>
      <c r="E29" s="50"/>
      <c r="F29" s="16"/>
      <c r="G29" s="128">
        <f>K59</f>
        <v>8</v>
      </c>
      <c r="H29" s="137" t="s">
        <v>17</v>
      </c>
      <c r="I29" s="138" t="s">
        <v>8</v>
      </c>
      <c r="J29" s="128">
        <f>E15*2*2</f>
        <v>480</v>
      </c>
      <c r="K29" s="17">
        <f t="shared" si="10"/>
        <v>0</v>
      </c>
      <c r="L29" s="26"/>
      <c r="M29" s="53"/>
      <c r="N29" s="56"/>
      <c r="O29" s="59"/>
      <c r="P29" s="27">
        <f t="shared" si="11"/>
        <v>0</v>
      </c>
      <c r="Q29" s="145">
        <v>698</v>
      </c>
      <c r="R29" s="29">
        <f t="shared" si="12"/>
        <v>0</v>
      </c>
      <c r="S29" s="147">
        <v>129</v>
      </c>
      <c r="T29" s="148">
        <v>0</v>
      </c>
      <c r="U29" s="31">
        <f t="shared" si="13"/>
        <v>0</v>
      </c>
      <c r="V29" s="83">
        <f t="shared" si="14"/>
        <v>0</v>
      </c>
      <c r="W29" s="149">
        <f t="shared" si="15"/>
        <v>6.25E-2</v>
      </c>
      <c r="X29" s="91">
        <f t="shared" si="16"/>
        <v>5</v>
      </c>
      <c r="Y29" s="91"/>
      <c r="Z29" s="92"/>
      <c r="AA29" s="32"/>
      <c r="AB29" s="100">
        <f t="shared" si="17"/>
        <v>0</v>
      </c>
      <c r="AE29" s="190">
        <f t="shared" si="18"/>
        <v>6.25E-2</v>
      </c>
    </row>
    <row r="30" spans="1:31" s="33" customFormat="1">
      <c r="A30" s="1" t="s">
        <v>176</v>
      </c>
      <c r="B30" s="24" t="s">
        <v>4</v>
      </c>
      <c r="C30" s="18">
        <v>0</v>
      </c>
      <c r="D30" s="25" t="s">
        <v>156</v>
      </c>
      <c r="E30" s="50"/>
      <c r="F30" s="16"/>
      <c r="G30" s="128">
        <f>K59*K58</f>
        <v>400</v>
      </c>
      <c r="H30" s="137" t="s">
        <v>17</v>
      </c>
      <c r="I30" s="138" t="s">
        <v>8</v>
      </c>
      <c r="J30" s="128">
        <f>E15*G30*2*2</f>
        <v>192000</v>
      </c>
      <c r="K30" s="17">
        <f t="shared" si="10"/>
        <v>0</v>
      </c>
      <c r="L30" s="26"/>
      <c r="M30" s="53"/>
      <c r="N30" s="56"/>
      <c r="O30" s="59"/>
      <c r="P30" s="27">
        <f t="shared" si="11"/>
        <v>0</v>
      </c>
      <c r="Q30" s="145">
        <v>216</v>
      </c>
      <c r="R30" s="29">
        <f t="shared" si="12"/>
        <v>0</v>
      </c>
      <c r="S30" s="147">
        <v>161</v>
      </c>
      <c r="T30" s="148">
        <v>161</v>
      </c>
      <c r="U30" s="31">
        <f t="shared" si="13"/>
        <v>0</v>
      </c>
      <c r="V30" s="83">
        <f t="shared" si="14"/>
        <v>0</v>
      </c>
      <c r="W30" s="149">
        <f t="shared" si="15"/>
        <v>6.25E-2</v>
      </c>
      <c r="X30" s="91">
        <f t="shared" si="16"/>
        <v>5</v>
      </c>
      <c r="Y30" s="91"/>
      <c r="Z30" s="92"/>
      <c r="AA30" s="32"/>
      <c r="AB30" s="100">
        <f t="shared" si="17"/>
        <v>0</v>
      </c>
      <c r="AE30" s="190">
        <f t="shared" si="18"/>
        <v>6.25E-2</v>
      </c>
    </row>
    <row r="31" spans="1:31" s="33" customFormat="1">
      <c r="A31" s="1" t="s">
        <v>129</v>
      </c>
      <c r="B31" s="24" t="s">
        <v>4</v>
      </c>
      <c r="C31" s="18">
        <v>0</v>
      </c>
      <c r="D31" s="25" t="s">
        <v>158</v>
      </c>
      <c r="E31" s="50"/>
      <c r="F31" s="16"/>
      <c r="G31" s="128">
        <f>K59</f>
        <v>8</v>
      </c>
      <c r="H31" s="137" t="s">
        <v>5</v>
      </c>
      <c r="I31" s="138" t="s">
        <v>8</v>
      </c>
      <c r="J31" s="128">
        <f>E15*2*2</f>
        <v>480</v>
      </c>
      <c r="K31" s="17">
        <f t="shared" si="10"/>
        <v>3840</v>
      </c>
      <c r="L31" s="26">
        <v>12</v>
      </c>
      <c r="M31" s="53"/>
      <c r="N31" s="56">
        <v>1.1000000000000001</v>
      </c>
      <c r="O31" s="59">
        <v>3</v>
      </c>
      <c r="P31" s="27">
        <f t="shared" si="11"/>
        <v>61332.480000000018</v>
      </c>
      <c r="Q31" s="145">
        <v>698</v>
      </c>
      <c r="R31" s="29">
        <f t="shared" si="12"/>
        <v>40.826865234375013</v>
      </c>
      <c r="S31" s="147">
        <v>107</v>
      </c>
      <c r="T31" s="148">
        <v>139</v>
      </c>
      <c r="U31" s="31">
        <f t="shared" si="13"/>
        <v>14.388837890625004</v>
      </c>
      <c r="V31" s="83">
        <f t="shared" si="14"/>
        <v>55.215703125000019</v>
      </c>
      <c r="W31" s="149">
        <f t="shared" si="15"/>
        <v>21.700000000000003</v>
      </c>
      <c r="X31" s="91">
        <f t="shared" si="16"/>
        <v>5</v>
      </c>
      <c r="Y31" s="91"/>
      <c r="Z31" s="92"/>
      <c r="AA31" s="32"/>
      <c r="AB31" s="100">
        <f t="shared" si="17"/>
        <v>0</v>
      </c>
      <c r="AE31" s="190">
        <f t="shared" si="18"/>
        <v>21.700000000000003</v>
      </c>
    </row>
    <row r="32" spans="1:31" s="33" customFormat="1">
      <c r="A32" s="1" t="s">
        <v>130</v>
      </c>
      <c r="B32" s="24" t="s">
        <v>4</v>
      </c>
      <c r="C32" s="18">
        <v>0</v>
      </c>
      <c r="D32" s="25" t="s">
        <v>158</v>
      </c>
      <c r="E32" s="50"/>
      <c r="F32" s="16"/>
      <c r="G32" s="128">
        <f>K59*K58</f>
        <v>400</v>
      </c>
      <c r="H32" s="137" t="s">
        <v>5</v>
      </c>
      <c r="I32" s="138" t="s">
        <v>8</v>
      </c>
      <c r="J32" s="128">
        <f>E15*2*2</f>
        <v>480</v>
      </c>
      <c r="K32" s="17">
        <f t="shared" si="10"/>
        <v>192000</v>
      </c>
      <c r="L32" s="26">
        <v>12</v>
      </c>
      <c r="M32" s="53"/>
      <c r="N32" s="56">
        <v>1.1000000000000001</v>
      </c>
      <c r="O32" s="59">
        <v>3</v>
      </c>
      <c r="P32" s="27">
        <f t="shared" si="11"/>
        <v>3066624.0000000009</v>
      </c>
      <c r="Q32" s="145">
        <v>216</v>
      </c>
      <c r="R32" s="29">
        <f t="shared" si="12"/>
        <v>631.70507812500023</v>
      </c>
      <c r="S32" s="147">
        <v>139</v>
      </c>
      <c r="T32" s="148">
        <v>161</v>
      </c>
      <c r="U32" s="31">
        <f t="shared" si="13"/>
        <v>877.36816406250023</v>
      </c>
      <c r="V32" s="83">
        <f t="shared" si="14"/>
        <v>1509.0732421875005</v>
      </c>
      <c r="W32" s="149">
        <f t="shared" si="15"/>
        <v>335.63</v>
      </c>
      <c r="X32" s="91">
        <f t="shared" si="16"/>
        <v>16</v>
      </c>
      <c r="Y32" s="91"/>
      <c r="Z32" s="92"/>
      <c r="AA32" s="32"/>
      <c r="AB32" s="100">
        <f t="shared" si="17"/>
        <v>0</v>
      </c>
      <c r="AE32" s="190">
        <f t="shared" si="18"/>
        <v>335.63</v>
      </c>
    </row>
    <row r="33" spans="1:31" s="33" customFormat="1">
      <c r="A33" s="1" t="s">
        <v>131</v>
      </c>
      <c r="B33" s="24" t="s">
        <v>4</v>
      </c>
      <c r="C33" s="18">
        <v>0</v>
      </c>
      <c r="D33" s="25" t="s">
        <v>163</v>
      </c>
      <c r="E33" s="50"/>
      <c r="F33" s="16"/>
      <c r="G33" s="128">
        <f>K59*K58*C13</f>
        <v>399200</v>
      </c>
      <c r="H33" s="137" t="s">
        <v>5</v>
      </c>
      <c r="I33" s="138" t="s">
        <v>8</v>
      </c>
      <c r="J33" s="128">
        <f>E15*2</f>
        <v>240</v>
      </c>
      <c r="K33" s="17">
        <f t="shared" si="10"/>
        <v>95808000</v>
      </c>
      <c r="L33" s="26">
        <v>12</v>
      </c>
      <c r="M33" s="53"/>
      <c r="N33" s="56">
        <v>1.1000000000000001</v>
      </c>
      <c r="O33" s="59">
        <v>3</v>
      </c>
      <c r="P33" s="27">
        <f t="shared" si="11"/>
        <v>1530245376.0000005</v>
      </c>
      <c r="Q33" s="145">
        <v>233</v>
      </c>
      <c r="R33" s="29">
        <f t="shared" si="12"/>
        <v>340029.88110351574</v>
      </c>
      <c r="S33" s="147">
        <v>161</v>
      </c>
      <c r="T33" s="148">
        <v>183</v>
      </c>
      <c r="U33" s="31">
        <f t="shared" si="13"/>
        <v>502018.36523437517</v>
      </c>
      <c r="V33" s="83">
        <f t="shared" si="14"/>
        <v>842048.24633789086</v>
      </c>
      <c r="W33" s="149">
        <f t="shared" si="15"/>
        <v>180659.51</v>
      </c>
      <c r="X33" s="91">
        <f t="shared" si="16"/>
        <v>16</v>
      </c>
      <c r="Y33" s="91"/>
      <c r="Z33" s="92"/>
      <c r="AA33" s="32"/>
      <c r="AB33" s="100">
        <f t="shared" si="17"/>
        <v>0</v>
      </c>
      <c r="AE33" s="190">
        <f t="shared" si="18"/>
        <v>180659.51</v>
      </c>
    </row>
    <row r="34" spans="1:31" s="33" customFormat="1">
      <c r="A34" s="1" t="s">
        <v>132</v>
      </c>
      <c r="B34" s="24" t="s">
        <v>4</v>
      </c>
      <c r="C34" s="18">
        <v>0</v>
      </c>
      <c r="D34" s="25" t="s">
        <v>163</v>
      </c>
      <c r="E34" s="50"/>
      <c r="F34" s="16"/>
      <c r="G34" s="128">
        <f>K59*K58*C13</f>
        <v>399200</v>
      </c>
      <c r="H34" s="137" t="s">
        <v>5</v>
      </c>
      <c r="I34" s="138" t="s">
        <v>8</v>
      </c>
      <c r="J34" s="128">
        <f>E15*2</f>
        <v>240</v>
      </c>
      <c r="K34" s="17">
        <f t="shared" si="10"/>
        <v>95808000</v>
      </c>
      <c r="L34" s="26">
        <v>12</v>
      </c>
      <c r="M34" s="53"/>
      <c r="N34" s="56">
        <v>1.1000000000000001</v>
      </c>
      <c r="O34" s="59">
        <v>3</v>
      </c>
      <c r="P34" s="27">
        <f t="shared" si="11"/>
        <v>1530245376.0000005</v>
      </c>
      <c r="Q34" s="145">
        <v>233</v>
      </c>
      <c r="R34" s="29">
        <f t="shared" si="12"/>
        <v>340029.88110351574</v>
      </c>
      <c r="S34" s="147">
        <v>161</v>
      </c>
      <c r="T34" s="148">
        <v>183</v>
      </c>
      <c r="U34" s="31">
        <f t="shared" si="13"/>
        <v>502018.36523437517</v>
      </c>
      <c r="V34" s="83">
        <f t="shared" si="14"/>
        <v>842048.24633789086</v>
      </c>
      <c r="W34" s="149">
        <f t="shared" si="15"/>
        <v>180659.51</v>
      </c>
      <c r="X34" s="91">
        <f t="shared" si="16"/>
        <v>16</v>
      </c>
      <c r="Y34" s="91"/>
      <c r="Z34" s="92"/>
      <c r="AA34" s="32"/>
      <c r="AB34" s="100">
        <f t="shared" si="17"/>
        <v>0</v>
      </c>
      <c r="AE34" s="190">
        <f t="shared" si="18"/>
        <v>180659.51</v>
      </c>
    </row>
    <row r="35" spans="1:31" s="33" customFormat="1">
      <c r="A35" s="1" t="s">
        <v>133</v>
      </c>
      <c r="B35" s="24" t="s">
        <v>4</v>
      </c>
      <c r="C35" s="18">
        <v>0</v>
      </c>
      <c r="D35" s="25" t="s">
        <v>164</v>
      </c>
      <c r="E35" s="50"/>
      <c r="F35" s="16"/>
      <c r="G35" s="128">
        <v>1</v>
      </c>
      <c r="H35" s="137" t="s">
        <v>5</v>
      </c>
      <c r="I35" s="138" t="s">
        <v>8</v>
      </c>
      <c r="J35" s="128">
        <f>E$17*2</f>
        <v>49896</v>
      </c>
      <c r="K35" s="17">
        <f t="shared" si="10"/>
        <v>49896</v>
      </c>
      <c r="L35" s="26">
        <v>12</v>
      </c>
      <c r="M35" s="53"/>
      <c r="N35" s="56">
        <v>1.1000000000000001</v>
      </c>
      <c r="O35" s="59">
        <v>3</v>
      </c>
      <c r="P35" s="27">
        <f t="shared" si="11"/>
        <v>796938.91200000024</v>
      </c>
      <c r="Q35" s="145">
        <v>497</v>
      </c>
      <c r="R35" s="29">
        <f t="shared" si="12"/>
        <v>377.730025543213</v>
      </c>
      <c r="S35" s="147">
        <v>153</v>
      </c>
      <c r="T35" s="148">
        <v>175</v>
      </c>
      <c r="U35" s="31">
        <f t="shared" si="13"/>
        <v>249.28661645507819</v>
      </c>
      <c r="V35" s="83">
        <f t="shared" si="14"/>
        <v>627.01664199829122</v>
      </c>
      <c r="W35" s="149">
        <f t="shared" si="15"/>
        <v>200.69</v>
      </c>
      <c r="X35" s="91">
        <f t="shared" si="16"/>
        <v>16</v>
      </c>
      <c r="Y35" s="91"/>
      <c r="Z35" s="92"/>
      <c r="AA35" s="32"/>
      <c r="AB35" s="100">
        <f t="shared" si="17"/>
        <v>0</v>
      </c>
      <c r="AE35" s="190">
        <f t="shared" si="18"/>
        <v>200.69</v>
      </c>
    </row>
    <row r="36" spans="1:31" s="33" customFormat="1">
      <c r="A36" s="1" t="s">
        <v>134</v>
      </c>
      <c r="B36" s="24" t="s">
        <v>4</v>
      </c>
      <c r="C36" s="18">
        <v>0</v>
      </c>
      <c r="D36" s="25" t="s">
        <v>164</v>
      </c>
      <c r="E36" s="50"/>
      <c r="F36" s="16"/>
      <c r="G36" s="128">
        <f>K59*31</f>
        <v>248</v>
      </c>
      <c r="H36" s="137" t="s">
        <v>5</v>
      </c>
      <c r="I36" s="138" t="s">
        <v>8</v>
      </c>
      <c r="J36" s="128">
        <f>E$17*2</f>
        <v>49896</v>
      </c>
      <c r="K36" s="17">
        <f t="shared" si="10"/>
        <v>12374208</v>
      </c>
      <c r="L36" s="26">
        <v>12</v>
      </c>
      <c r="M36" s="53"/>
      <c r="N36" s="56">
        <v>1.1000000000000001</v>
      </c>
      <c r="O36" s="59">
        <v>3</v>
      </c>
      <c r="P36" s="27">
        <f t="shared" si="11"/>
        <v>197640850.17600006</v>
      </c>
      <c r="Q36" s="145">
        <v>472</v>
      </c>
      <c r="R36" s="29">
        <f t="shared" si="12"/>
        <v>88964.921267578145</v>
      </c>
      <c r="S36" s="147">
        <v>162</v>
      </c>
      <c r="T36" s="148">
        <v>0</v>
      </c>
      <c r="U36" s="31">
        <f t="shared" si="13"/>
        <v>30534.570435058602</v>
      </c>
      <c r="V36" s="83">
        <f t="shared" si="14"/>
        <v>119499.49170263675</v>
      </c>
      <c r="W36" s="149">
        <f t="shared" si="15"/>
        <v>47267.490000000005</v>
      </c>
      <c r="X36" s="91">
        <f t="shared" si="16"/>
        <v>16</v>
      </c>
      <c r="Y36" s="91"/>
      <c r="Z36" s="92"/>
      <c r="AA36" s="32"/>
      <c r="AB36" s="100">
        <f t="shared" si="17"/>
        <v>0</v>
      </c>
      <c r="AE36" s="190">
        <f t="shared" si="18"/>
        <v>47267.490000000005</v>
      </c>
    </row>
    <row r="37" spans="1:31" s="33" customFormat="1">
      <c r="A37" s="1" t="s">
        <v>135</v>
      </c>
      <c r="B37" s="24" t="s">
        <v>4</v>
      </c>
      <c r="C37" s="18">
        <v>0</v>
      </c>
      <c r="D37" s="25" t="s">
        <v>164</v>
      </c>
      <c r="E37" s="50"/>
      <c r="F37" s="16"/>
      <c r="G37" s="128">
        <f>K59*31*2</f>
        <v>496</v>
      </c>
      <c r="H37" s="137" t="s">
        <v>5</v>
      </c>
      <c r="I37" s="138" t="s">
        <v>8</v>
      </c>
      <c r="J37" s="128">
        <f>E$17*2</f>
        <v>49896</v>
      </c>
      <c r="K37" s="17">
        <f t="shared" si="10"/>
        <v>24748416</v>
      </c>
      <c r="L37" s="26">
        <v>12</v>
      </c>
      <c r="M37" s="53"/>
      <c r="N37" s="56">
        <v>1.1000000000000001</v>
      </c>
      <c r="O37" s="59">
        <v>3</v>
      </c>
      <c r="P37" s="27">
        <f t="shared" si="11"/>
        <v>395281700.35200012</v>
      </c>
      <c r="Q37" s="145">
        <v>435</v>
      </c>
      <c r="R37" s="29">
        <f t="shared" si="12"/>
        <v>163981.95233642583</v>
      </c>
      <c r="S37" s="147">
        <v>171</v>
      </c>
      <c r="T37" s="148">
        <v>0</v>
      </c>
      <c r="U37" s="31">
        <f t="shared" si="13"/>
        <v>64461.870918457047</v>
      </c>
      <c r="V37" s="83">
        <f t="shared" si="14"/>
        <v>228443.82325488288</v>
      </c>
      <c r="W37" s="149">
        <f t="shared" si="15"/>
        <v>87124.4</v>
      </c>
      <c r="X37" s="91">
        <f t="shared" si="16"/>
        <v>16</v>
      </c>
      <c r="Y37" s="91"/>
      <c r="Z37" s="92"/>
      <c r="AA37" s="32"/>
      <c r="AB37" s="100">
        <f t="shared" si="17"/>
        <v>0</v>
      </c>
      <c r="AE37" s="190">
        <f t="shared" si="18"/>
        <v>87124.4</v>
      </c>
    </row>
    <row r="38" spans="1:31" s="33" customFormat="1">
      <c r="A38" s="1" t="s">
        <v>136</v>
      </c>
      <c r="B38" s="24" t="s">
        <v>4</v>
      </c>
      <c r="C38" s="18">
        <v>0</v>
      </c>
      <c r="D38" s="25" t="s">
        <v>164</v>
      </c>
      <c r="E38" s="50"/>
      <c r="F38" s="16"/>
      <c r="G38" s="128">
        <f>K59</f>
        <v>8</v>
      </c>
      <c r="H38" s="137" t="s">
        <v>5</v>
      </c>
      <c r="I38" s="138" t="s">
        <v>8</v>
      </c>
      <c r="J38" s="128">
        <f>E$17*2</f>
        <v>49896</v>
      </c>
      <c r="K38" s="17">
        <f t="shared" si="10"/>
        <v>399168</v>
      </c>
      <c r="L38" s="26">
        <v>12</v>
      </c>
      <c r="M38" s="53"/>
      <c r="N38" s="56">
        <v>1.1000000000000001</v>
      </c>
      <c r="O38" s="59">
        <v>3</v>
      </c>
      <c r="P38" s="27">
        <f t="shared" si="11"/>
        <v>6375511.296000002</v>
      </c>
      <c r="Q38" s="145">
        <v>226</v>
      </c>
      <c r="R38" s="29">
        <f t="shared" si="12"/>
        <v>1374.1164711914066</v>
      </c>
      <c r="S38" s="147">
        <v>161</v>
      </c>
      <c r="T38" s="148">
        <v>0</v>
      </c>
      <c r="U38" s="31">
        <f t="shared" si="13"/>
        <v>978.90598168945337</v>
      </c>
      <c r="V38" s="83">
        <f t="shared" si="14"/>
        <v>2353.0224528808599</v>
      </c>
      <c r="W38" s="149">
        <f t="shared" si="15"/>
        <v>730.08</v>
      </c>
      <c r="X38" s="91">
        <f t="shared" si="16"/>
        <v>16</v>
      </c>
      <c r="Y38" s="91"/>
      <c r="Z38" s="92"/>
      <c r="AA38" s="32"/>
      <c r="AB38" s="100">
        <f t="shared" si="17"/>
        <v>0</v>
      </c>
      <c r="AE38" s="190">
        <f t="shared" si="18"/>
        <v>730.08</v>
      </c>
    </row>
    <row r="39" spans="1:31" s="33" customFormat="1">
      <c r="A39" s="1" t="s">
        <v>137</v>
      </c>
      <c r="B39" s="24" t="s">
        <v>4</v>
      </c>
      <c r="C39" s="18">
        <v>0</v>
      </c>
      <c r="D39" s="25" t="s">
        <v>159</v>
      </c>
      <c r="E39" s="50"/>
      <c r="F39" s="16"/>
      <c r="G39" s="248">
        <f>L63*L64*L68</f>
        <v>1620</v>
      </c>
      <c r="H39" s="137" t="s">
        <v>5</v>
      </c>
      <c r="I39" s="138" t="s">
        <v>8</v>
      </c>
      <c r="J39" s="248">
        <f>C13 * L69 * 2</f>
        <v>9980</v>
      </c>
      <c r="K39" s="17">
        <f t="shared" si="10"/>
        <v>16167600</v>
      </c>
      <c r="L39" s="26">
        <v>12</v>
      </c>
      <c r="M39" s="53"/>
      <c r="N39" s="56">
        <v>1.1000000000000001</v>
      </c>
      <c r="O39" s="59">
        <v>3</v>
      </c>
      <c r="P39" s="27">
        <f t="shared" si="11"/>
        <v>258228907.20000008</v>
      </c>
      <c r="Q39" s="145">
        <v>214</v>
      </c>
      <c r="R39" s="29">
        <f t="shared" si="12"/>
        <v>52700.983181762713</v>
      </c>
      <c r="S39" s="147">
        <v>160</v>
      </c>
      <c r="T39" s="148">
        <v>154</v>
      </c>
      <c r="U39" s="31">
        <f t="shared" si="13"/>
        <v>77327.61083679201</v>
      </c>
      <c r="V39" s="83">
        <f t="shared" si="14"/>
        <v>130028.59401855472</v>
      </c>
      <c r="W39" s="149">
        <f t="shared" si="15"/>
        <v>28000.289999999997</v>
      </c>
      <c r="X39" s="91">
        <f t="shared" si="16"/>
        <v>16</v>
      </c>
      <c r="Y39" s="91"/>
      <c r="Z39" s="92"/>
      <c r="AA39" s="32"/>
      <c r="AB39" s="100">
        <f t="shared" si="17"/>
        <v>0</v>
      </c>
      <c r="AE39" s="190">
        <f t="shared" si="18"/>
        <v>28000.289999999997</v>
      </c>
    </row>
    <row r="40" spans="1:31" s="33" customFormat="1">
      <c r="A40" s="1" t="s">
        <v>138</v>
      </c>
      <c r="B40" s="24" t="s">
        <v>4</v>
      </c>
      <c r="C40" s="18">
        <v>0</v>
      </c>
      <c r="D40" s="25" t="s">
        <v>156</v>
      </c>
      <c r="E40" s="50"/>
      <c r="F40" s="16"/>
      <c r="G40" s="248">
        <f>L65*L63*L64*L67</f>
        <v>972</v>
      </c>
      <c r="H40" s="137" t="s">
        <v>5</v>
      </c>
      <c r="I40" s="138" t="s">
        <v>8</v>
      </c>
      <c r="J40" s="128">
        <f>1*2</f>
        <v>2</v>
      </c>
      <c r="K40" s="17">
        <f t="shared" si="10"/>
        <v>1944</v>
      </c>
      <c r="L40" s="26">
        <v>12</v>
      </c>
      <c r="M40" s="53"/>
      <c r="N40" s="56">
        <v>1.1000000000000001</v>
      </c>
      <c r="O40" s="59">
        <v>3</v>
      </c>
      <c r="P40" s="27">
        <f t="shared" si="11"/>
        <v>31049.56800000001</v>
      </c>
      <c r="Q40" s="145">
        <v>433</v>
      </c>
      <c r="R40" s="29">
        <f t="shared" si="12"/>
        <v>12.821639007568363</v>
      </c>
      <c r="S40" s="147">
        <v>121</v>
      </c>
      <c r="T40" s="148">
        <v>74</v>
      </c>
      <c r="U40" s="31">
        <f t="shared" si="13"/>
        <v>5.7741792297363297</v>
      </c>
      <c r="V40" s="83">
        <f t="shared" si="14"/>
        <v>18.595818237304691</v>
      </c>
      <c r="W40" s="149">
        <f t="shared" si="15"/>
        <v>6.8199999999999994</v>
      </c>
      <c r="X40" s="91">
        <f t="shared" si="16"/>
        <v>5</v>
      </c>
      <c r="Y40" s="91"/>
      <c r="Z40" s="92"/>
      <c r="AA40" s="32"/>
      <c r="AB40" s="100">
        <f t="shared" si="17"/>
        <v>0</v>
      </c>
      <c r="AE40" s="190">
        <f t="shared" si="18"/>
        <v>6.8199999999999994</v>
      </c>
    </row>
    <row r="41" spans="1:31" s="33" customFormat="1">
      <c r="A41" s="1" t="s">
        <v>147</v>
      </c>
      <c r="B41" s="24" t="s">
        <v>4</v>
      </c>
      <c r="C41" s="18">
        <v>0</v>
      </c>
      <c r="D41" s="25" t="s">
        <v>161</v>
      </c>
      <c r="E41" s="50"/>
      <c r="F41" s="16"/>
      <c r="G41" s="128">
        <v>2</v>
      </c>
      <c r="H41" s="137" t="s">
        <v>5</v>
      </c>
      <c r="I41" s="138" t="s">
        <v>8</v>
      </c>
      <c r="J41" s="128">
        <f>7*2*4</f>
        <v>56</v>
      </c>
      <c r="K41" s="17">
        <f t="shared" si="0"/>
        <v>112</v>
      </c>
      <c r="L41" s="26">
        <v>12</v>
      </c>
      <c r="M41" s="53"/>
      <c r="N41" s="56">
        <v>1.1000000000000001</v>
      </c>
      <c r="O41" s="59">
        <v>3</v>
      </c>
      <c r="P41" s="27">
        <f t="shared" si="1"/>
        <v>1788.8640000000005</v>
      </c>
      <c r="Q41" s="145">
        <v>640</v>
      </c>
      <c r="R41" s="29">
        <f t="shared" si="2"/>
        <v>1.0918359375000004</v>
      </c>
      <c r="S41" s="147">
        <v>31</v>
      </c>
      <c r="T41" s="148">
        <v>0</v>
      </c>
      <c r="U41" s="31">
        <f t="shared" si="5"/>
        <v>5.2885803222656264E-2</v>
      </c>
      <c r="V41" s="83">
        <f t="shared" si="3"/>
        <v>1.1447217407226566</v>
      </c>
      <c r="W41" s="149">
        <f t="shared" si="6"/>
        <v>0.59</v>
      </c>
      <c r="X41" s="91">
        <f t="shared" si="7"/>
        <v>5</v>
      </c>
      <c r="Y41" s="91"/>
      <c r="Z41" s="92"/>
      <c r="AA41" s="32"/>
      <c r="AB41" s="100">
        <f t="shared" si="4"/>
        <v>0</v>
      </c>
      <c r="AE41" s="190">
        <f t="shared" si="8"/>
        <v>0.59</v>
      </c>
    </row>
    <row r="42" spans="1:31" s="33" customFormat="1">
      <c r="A42" s="1" t="s">
        <v>148</v>
      </c>
      <c r="B42" s="24" t="s">
        <v>4</v>
      </c>
      <c r="C42" s="18">
        <v>0</v>
      </c>
      <c r="D42" s="25" t="s">
        <v>165</v>
      </c>
      <c r="E42" s="50"/>
      <c r="F42" s="16"/>
      <c r="G42" s="128">
        <f>G37*4</f>
        <v>1984</v>
      </c>
      <c r="H42" s="137" t="s">
        <v>5</v>
      </c>
      <c r="I42" s="138" t="s">
        <v>8</v>
      </c>
      <c r="J42" s="128">
        <f>1*2*4</f>
        <v>8</v>
      </c>
      <c r="K42" s="17">
        <f t="shared" ref="K42:K49" si="19">IF(H42="", "", IF(H42="Add",G42*J42, 0))</f>
        <v>15872</v>
      </c>
      <c r="L42" s="26">
        <v>12</v>
      </c>
      <c r="M42" s="53"/>
      <c r="N42" s="56">
        <v>1.1000000000000001</v>
      </c>
      <c r="O42" s="59">
        <v>3</v>
      </c>
      <c r="P42" s="27">
        <f t="shared" ref="P42:P49" si="20">IF(B42="M", IF(AND(E42 &lt;&gt; 0, F42 &lt;&gt; 0), C42+ (E42*F42), C42), IF(B42="T", IF(AND(N42&lt;&gt;0, O42&lt;&gt;0), K42*(L42+M42) * POWER(N42, O42), K42*(L42+M42)), ))</f>
        <v>253507.58400000009</v>
      </c>
      <c r="Q42" s="145">
        <v>280</v>
      </c>
      <c r="R42" s="29">
        <f t="shared" ref="R42:R49" si="21">P42*Q42/1024/1024</f>
        <v>67.693828125000024</v>
      </c>
      <c r="S42" s="147">
        <v>150</v>
      </c>
      <c r="T42" s="148">
        <v>31</v>
      </c>
      <c r="U42" s="31">
        <f t="shared" ref="U42:U49" si="22">P42*SUM(S42:T42)/1024/1024</f>
        <v>43.759224609375018</v>
      </c>
      <c r="V42" s="83">
        <f t="shared" ref="V42:V49" si="23">R42+U42</f>
        <v>111.45305273437504</v>
      </c>
      <c r="W42" s="149">
        <f t="shared" ref="W42:W49" si="24">IF(AB42&lt;=0, AE42, IF((AE42*AB42/R42)&lt;64/1024, 64/1024, AE42*AB42/R42))</f>
        <v>35.97</v>
      </c>
      <c r="X42" s="91">
        <f t="shared" ref="X42:X49" si="25">IF(B42="M", IF(E42*Q42/(1024*1024)&lt;64/1024, 64/1024, ROUNDUP(E42*Q42/(1024*1024),2)), IF(W42&lt;=100, 5, 16))</f>
        <v>5</v>
      </c>
      <c r="Y42" s="91"/>
      <c r="Z42" s="92"/>
      <c r="AA42" s="32"/>
      <c r="AB42" s="100">
        <f t="shared" ref="AB42:AB49" si="26">IF(AB$53&gt;0, R42*AB$53/R$53, 0)</f>
        <v>0</v>
      </c>
      <c r="AE42" s="190">
        <f t="shared" ref="AE42:AE49" si="27">IF(OR(B42="M", B42="T"), IF(B42="M",IF(R42&lt;(64/1024),64/1024,ROUNDUP(R42,2)),IF(((K42+P42)/2)*Q42/(1024*1024)&lt;(64/1024),64/1024,ROUNDUP(((K42+P42)/2)*Q42/(1024*1024),2))), 0)</f>
        <v>35.97</v>
      </c>
    </row>
    <row r="43" spans="1:31" s="33" customFormat="1">
      <c r="A43" s="1" t="s">
        <v>149</v>
      </c>
      <c r="B43" s="24" t="s">
        <v>4</v>
      </c>
      <c r="C43" s="18">
        <v>0</v>
      </c>
      <c r="D43" s="25" t="s">
        <v>162</v>
      </c>
      <c r="E43" s="50"/>
      <c r="F43" s="16"/>
      <c r="G43" s="128">
        <f>G37*4</f>
        <v>1984</v>
      </c>
      <c r="H43" s="137" t="s">
        <v>5</v>
      </c>
      <c r="I43" s="138" t="s">
        <v>8</v>
      </c>
      <c r="J43" s="128">
        <f>7*2*4</f>
        <v>56</v>
      </c>
      <c r="K43" s="17">
        <f t="shared" si="19"/>
        <v>111104</v>
      </c>
      <c r="L43" s="26">
        <v>12</v>
      </c>
      <c r="M43" s="53"/>
      <c r="N43" s="56">
        <v>1.1000000000000001</v>
      </c>
      <c r="O43" s="59">
        <v>3</v>
      </c>
      <c r="P43" s="27">
        <f t="shared" si="20"/>
        <v>1774553.0880000005</v>
      </c>
      <c r="Q43" s="145">
        <v>2092</v>
      </c>
      <c r="R43" s="29">
        <f t="shared" si="21"/>
        <v>3540.3872109375011</v>
      </c>
      <c r="S43" s="147">
        <v>27</v>
      </c>
      <c r="T43" s="148">
        <v>0</v>
      </c>
      <c r="U43" s="31">
        <f t="shared" si="22"/>
        <v>45.693333984375009</v>
      </c>
      <c r="V43" s="83">
        <f t="shared" si="23"/>
        <v>3586.080544921876</v>
      </c>
      <c r="W43" s="149">
        <f t="shared" si="24"/>
        <v>1881.03</v>
      </c>
      <c r="X43" s="91">
        <f t="shared" si="25"/>
        <v>16</v>
      </c>
      <c r="Y43" s="91"/>
      <c r="Z43" s="92"/>
      <c r="AA43" s="32"/>
      <c r="AB43" s="100">
        <f t="shared" si="26"/>
        <v>0</v>
      </c>
      <c r="AE43" s="190">
        <f t="shared" si="27"/>
        <v>1881.03</v>
      </c>
    </row>
    <row r="44" spans="1:31" s="33" customFormat="1">
      <c r="A44" s="1" t="s">
        <v>150</v>
      </c>
      <c r="B44" s="24" t="s">
        <v>6</v>
      </c>
      <c r="C44" s="18">
        <v>4</v>
      </c>
      <c r="D44" s="25" t="s">
        <v>155</v>
      </c>
      <c r="E44" s="50">
        <v>0</v>
      </c>
      <c r="F44" s="16">
        <v>3</v>
      </c>
      <c r="G44" s="136"/>
      <c r="H44" s="137"/>
      <c r="I44" s="138"/>
      <c r="J44" s="128"/>
      <c r="K44" s="17" t="str">
        <f t="shared" si="19"/>
        <v/>
      </c>
      <c r="L44" s="26"/>
      <c r="M44" s="53"/>
      <c r="N44" s="56"/>
      <c r="O44" s="59"/>
      <c r="P44" s="27">
        <f t="shared" si="20"/>
        <v>4</v>
      </c>
      <c r="Q44" s="145">
        <v>185</v>
      </c>
      <c r="R44" s="29">
        <f t="shared" si="21"/>
        <v>7.05718994140625E-4</v>
      </c>
      <c r="S44" s="147">
        <v>31</v>
      </c>
      <c r="T44" s="148">
        <v>0</v>
      </c>
      <c r="U44" s="31">
        <f t="shared" si="22"/>
        <v>1.18255615234375E-4</v>
      </c>
      <c r="V44" s="83">
        <f t="shared" si="23"/>
        <v>8.23974609375E-4</v>
      </c>
      <c r="W44" s="149">
        <f t="shared" si="24"/>
        <v>6.25E-2</v>
      </c>
      <c r="X44" s="91">
        <f t="shared" si="25"/>
        <v>6.25E-2</v>
      </c>
      <c r="Y44" s="91"/>
      <c r="Z44" s="92"/>
      <c r="AA44" s="32"/>
      <c r="AB44" s="100">
        <f t="shared" si="26"/>
        <v>0</v>
      </c>
      <c r="AE44" s="190">
        <f t="shared" si="27"/>
        <v>6.25E-2</v>
      </c>
    </row>
    <row r="45" spans="1:31" s="33" customFormat="1">
      <c r="A45" s="1" t="s">
        <v>151</v>
      </c>
      <c r="B45" s="24" t="s">
        <v>6</v>
      </c>
      <c r="C45" s="18">
        <v>16</v>
      </c>
      <c r="D45" s="25" t="s">
        <v>155</v>
      </c>
      <c r="E45" s="50">
        <v>0</v>
      </c>
      <c r="F45" s="16">
        <v>3</v>
      </c>
      <c r="G45" s="136"/>
      <c r="H45" s="137"/>
      <c r="I45" s="138"/>
      <c r="J45" s="128"/>
      <c r="K45" s="17" t="str">
        <f t="shared" si="19"/>
        <v/>
      </c>
      <c r="L45" s="26"/>
      <c r="M45" s="53"/>
      <c r="N45" s="56"/>
      <c r="O45" s="59"/>
      <c r="P45" s="27">
        <f t="shared" si="20"/>
        <v>16</v>
      </c>
      <c r="Q45" s="145">
        <v>198</v>
      </c>
      <c r="R45" s="29">
        <f t="shared" si="21"/>
        <v>3.021240234375E-3</v>
      </c>
      <c r="S45" s="147">
        <v>43</v>
      </c>
      <c r="T45" s="148">
        <v>0</v>
      </c>
      <c r="U45" s="31">
        <f t="shared" si="22"/>
        <v>6.561279296875E-4</v>
      </c>
      <c r="V45" s="83">
        <f t="shared" si="23"/>
        <v>3.6773681640625E-3</v>
      </c>
      <c r="W45" s="149">
        <f t="shared" si="24"/>
        <v>6.25E-2</v>
      </c>
      <c r="X45" s="91">
        <f t="shared" si="25"/>
        <v>6.25E-2</v>
      </c>
      <c r="Y45" s="91"/>
      <c r="Z45" s="92"/>
      <c r="AA45" s="32"/>
      <c r="AB45" s="100">
        <f t="shared" si="26"/>
        <v>0</v>
      </c>
      <c r="AE45" s="190">
        <f t="shared" si="27"/>
        <v>6.25E-2</v>
      </c>
    </row>
    <row r="46" spans="1:31" s="33" customFormat="1">
      <c r="A46" s="1" t="s">
        <v>152</v>
      </c>
      <c r="B46" s="24" t="s">
        <v>6</v>
      </c>
      <c r="C46" s="18">
        <v>145</v>
      </c>
      <c r="D46" s="25" t="s">
        <v>160</v>
      </c>
      <c r="E46" s="50">
        <v>1</v>
      </c>
      <c r="F46" s="16">
        <v>3</v>
      </c>
      <c r="G46" s="136"/>
      <c r="H46" s="137"/>
      <c r="I46" s="138"/>
      <c r="J46" s="128"/>
      <c r="K46" s="17" t="str">
        <f t="shared" si="19"/>
        <v/>
      </c>
      <c r="L46" s="26"/>
      <c r="M46" s="53"/>
      <c r="N46" s="56"/>
      <c r="O46" s="59"/>
      <c r="P46" s="27">
        <f t="shared" si="20"/>
        <v>148</v>
      </c>
      <c r="Q46" s="145">
        <v>600</v>
      </c>
      <c r="R46" s="29">
        <f t="shared" si="21"/>
        <v>8.4686279296875E-2</v>
      </c>
      <c r="S46" s="147">
        <v>583</v>
      </c>
      <c r="T46" s="148">
        <v>0</v>
      </c>
      <c r="U46" s="31">
        <f t="shared" si="22"/>
        <v>8.2286834716796875E-2</v>
      </c>
      <c r="V46" s="83">
        <f t="shared" si="23"/>
        <v>0.16697311401367188</v>
      </c>
      <c r="W46" s="149">
        <f t="shared" si="24"/>
        <v>0.09</v>
      </c>
      <c r="X46" s="91">
        <f t="shared" si="25"/>
        <v>6.25E-2</v>
      </c>
      <c r="Y46" s="91"/>
      <c r="Z46" s="92"/>
      <c r="AA46" s="32"/>
      <c r="AB46" s="100">
        <f t="shared" si="26"/>
        <v>0</v>
      </c>
      <c r="AE46" s="190">
        <f t="shared" si="27"/>
        <v>0.09</v>
      </c>
    </row>
    <row r="47" spans="1:31" s="33" customFormat="1">
      <c r="A47" s="1" t="s">
        <v>153</v>
      </c>
      <c r="B47" s="24" t="s">
        <v>4</v>
      </c>
      <c r="C47" s="18">
        <v>0</v>
      </c>
      <c r="D47" s="25"/>
      <c r="E47" s="50"/>
      <c r="F47" s="16"/>
      <c r="G47" s="128">
        <f>C45*4</f>
        <v>64</v>
      </c>
      <c r="H47" s="137" t="s">
        <v>5</v>
      </c>
      <c r="I47" s="138" t="s">
        <v>8</v>
      </c>
      <c r="J47" s="128">
        <f>C45*4*2</f>
        <v>128</v>
      </c>
      <c r="K47" s="17">
        <f t="shared" si="19"/>
        <v>8192</v>
      </c>
      <c r="L47" s="26">
        <v>12</v>
      </c>
      <c r="M47" s="53"/>
      <c r="N47" s="56">
        <v>1.1000000000000001</v>
      </c>
      <c r="O47" s="59">
        <v>3</v>
      </c>
      <c r="P47" s="27">
        <f t="shared" si="20"/>
        <v>130842.62400000004</v>
      </c>
      <c r="Q47" s="145">
        <v>281</v>
      </c>
      <c r="R47" s="29">
        <f t="shared" si="21"/>
        <v>35.063531250000011</v>
      </c>
      <c r="S47" s="147">
        <v>0</v>
      </c>
      <c r="T47" s="148">
        <v>0</v>
      </c>
      <c r="U47" s="31">
        <f t="shared" si="22"/>
        <v>0</v>
      </c>
      <c r="V47" s="83">
        <f t="shared" si="23"/>
        <v>35.063531250000011</v>
      </c>
      <c r="W47" s="149">
        <f t="shared" si="24"/>
        <v>18.630000000000003</v>
      </c>
      <c r="X47" s="91">
        <f t="shared" si="25"/>
        <v>5</v>
      </c>
      <c r="Y47" s="91"/>
      <c r="Z47" s="92"/>
      <c r="AA47" s="32"/>
      <c r="AB47" s="100">
        <f t="shared" si="26"/>
        <v>0</v>
      </c>
      <c r="AE47" s="190">
        <f t="shared" si="27"/>
        <v>18.630000000000003</v>
      </c>
    </row>
    <row r="48" spans="1:31" s="33" customFormat="1">
      <c r="A48" s="1" t="s">
        <v>154</v>
      </c>
      <c r="B48" s="24" t="s">
        <v>4</v>
      </c>
      <c r="C48" s="18">
        <v>0</v>
      </c>
      <c r="D48" s="25"/>
      <c r="E48" s="50"/>
      <c r="F48" s="16"/>
      <c r="G48" s="128">
        <f>C45*4</f>
        <v>64</v>
      </c>
      <c r="H48" s="137" t="s">
        <v>5</v>
      </c>
      <c r="I48" s="138" t="s">
        <v>8</v>
      </c>
      <c r="J48" s="128">
        <f>C45*4*2</f>
        <v>128</v>
      </c>
      <c r="K48" s="17">
        <f t="shared" si="19"/>
        <v>8192</v>
      </c>
      <c r="L48" s="26">
        <v>12</v>
      </c>
      <c r="M48" s="53"/>
      <c r="N48" s="56">
        <v>1.1000000000000001</v>
      </c>
      <c r="O48" s="59">
        <v>3</v>
      </c>
      <c r="P48" s="27">
        <f t="shared" si="20"/>
        <v>130842.62400000004</v>
      </c>
      <c r="Q48" s="145">
        <v>483</v>
      </c>
      <c r="R48" s="29">
        <f t="shared" si="21"/>
        <v>60.269343750000019</v>
      </c>
      <c r="S48" s="147">
        <v>0</v>
      </c>
      <c r="T48" s="148">
        <v>0</v>
      </c>
      <c r="U48" s="31">
        <f t="shared" si="22"/>
        <v>0</v>
      </c>
      <c r="V48" s="83">
        <f t="shared" si="23"/>
        <v>60.269343750000019</v>
      </c>
      <c r="W48" s="149">
        <f t="shared" si="24"/>
        <v>32.03</v>
      </c>
      <c r="X48" s="91">
        <f t="shared" si="25"/>
        <v>5</v>
      </c>
      <c r="Y48" s="91"/>
      <c r="Z48" s="92"/>
      <c r="AA48" s="32"/>
      <c r="AB48" s="100">
        <f t="shared" si="26"/>
        <v>0</v>
      </c>
      <c r="AE48" s="190">
        <f t="shared" si="27"/>
        <v>32.03</v>
      </c>
    </row>
    <row r="49" spans="1:31" s="33" customFormat="1">
      <c r="A49" s="1"/>
      <c r="B49" s="24"/>
      <c r="C49" s="18"/>
      <c r="D49" s="25"/>
      <c r="E49" s="50"/>
      <c r="F49" s="16"/>
      <c r="G49" s="136"/>
      <c r="H49" s="137"/>
      <c r="I49" s="138"/>
      <c r="J49" s="128"/>
      <c r="K49" s="17" t="str">
        <f t="shared" si="19"/>
        <v/>
      </c>
      <c r="L49" s="26"/>
      <c r="M49" s="53"/>
      <c r="N49" s="56"/>
      <c r="O49" s="59"/>
      <c r="P49" s="27">
        <f t="shared" si="20"/>
        <v>0</v>
      </c>
      <c r="Q49" s="28"/>
      <c r="R49" s="29">
        <f t="shared" si="21"/>
        <v>0</v>
      </c>
      <c r="S49" s="30"/>
      <c r="T49" s="85"/>
      <c r="U49" s="31">
        <f t="shared" si="22"/>
        <v>0</v>
      </c>
      <c r="V49" s="83">
        <f t="shared" si="23"/>
        <v>0</v>
      </c>
      <c r="W49" s="149">
        <f t="shared" si="24"/>
        <v>0</v>
      </c>
      <c r="X49" s="91">
        <f t="shared" si="25"/>
        <v>5</v>
      </c>
      <c r="Y49" s="91"/>
      <c r="Z49" s="92"/>
      <c r="AA49" s="32"/>
      <c r="AB49" s="100">
        <f t="shared" si="26"/>
        <v>0</v>
      </c>
      <c r="AE49" s="190">
        <f t="shared" si="27"/>
        <v>0</v>
      </c>
    </row>
    <row r="50" spans="1:31" s="33" customFormat="1">
      <c r="A50" s="1"/>
      <c r="B50" s="24"/>
      <c r="C50" s="18"/>
      <c r="D50" s="25"/>
      <c r="E50" s="50"/>
      <c r="F50" s="16"/>
      <c r="G50" s="136"/>
      <c r="H50" s="137"/>
      <c r="I50" s="138"/>
      <c r="J50" s="128"/>
      <c r="K50" s="17" t="str">
        <f t="shared" si="0"/>
        <v/>
      </c>
      <c r="L50" s="26"/>
      <c r="M50" s="53"/>
      <c r="N50" s="56"/>
      <c r="O50" s="59"/>
      <c r="P50" s="27">
        <f t="shared" si="1"/>
        <v>0</v>
      </c>
      <c r="Q50" s="28"/>
      <c r="R50" s="29">
        <f t="shared" si="2"/>
        <v>0</v>
      </c>
      <c r="S50" s="30"/>
      <c r="T50" s="85"/>
      <c r="U50" s="31">
        <f t="shared" si="5"/>
        <v>0</v>
      </c>
      <c r="V50" s="83">
        <f t="shared" si="3"/>
        <v>0</v>
      </c>
      <c r="W50" s="149">
        <f t="shared" si="6"/>
        <v>0</v>
      </c>
      <c r="X50" s="91">
        <f t="shared" si="7"/>
        <v>5</v>
      </c>
      <c r="Y50" s="91"/>
      <c r="Z50" s="92"/>
      <c r="AA50" s="32"/>
      <c r="AB50" s="100">
        <f t="shared" si="4"/>
        <v>0</v>
      </c>
      <c r="AE50" s="190">
        <f t="shared" si="8"/>
        <v>0</v>
      </c>
    </row>
    <row r="51" spans="1:31" s="33" customFormat="1">
      <c r="A51" s="1"/>
      <c r="B51" s="24"/>
      <c r="C51" s="18"/>
      <c r="D51" s="25"/>
      <c r="E51" s="50"/>
      <c r="F51" s="16"/>
      <c r="G51" s="257"/>
      <c r="H51" s="137"/>
      <c r="I51" s="138"/>
      <c r="J51" s="140"/>
      <c r="K51" s="17" t="str">
        <f t="shared" si="0"/>
        <v/>
      </c>
      <c r="L51" s="26"/>
      <c r="M51" s="53"/>
      <c r="N51" s="56"/>
      <c r="O51" s="59"/>
      <c r="P51" s="27">
        <f t="shared" si="1"/>
        <v>0</v>
      </c>
      <c r="Q51" s="28"/>
      <c r="R51" s="29">
        <f t="shared" si="2"/>
        <v>0</v>
      </c>
      <c r="S51" s="30"/>
      <c r="T51" s="85"/>
      <c r="U51" s="31">
        <f t="shared" si="5"/>
        <v>0</v>
      </c>
      <c r="V51" s="83">
        <f t="shared" si="3"/>
        <v>0</v>
      </c>
      <c r="W51" s="149">
        <f t="shared" si="6"/>
        <v>0</v>
      </c>
      <c r="X51" s="91">
        <f t="shared" si="7"/>
        <v>5</v>
      </c>
      <c r="Y51" s="91"/>
      <c r="Z51" s="92"/>
      <c r="AA51" s="32"/>
      <c r="AB51" s="100">
        <f t="shared" si="4"/>
        <v>0</v>
      </c>
      <c r="AE51" s="190">
        <f t="shared" si="8"/>
        <v>0</v>
      </c>
    </row>
    <row r="52" spans="1:31" s="33" customFormat="1" ht="12.75" thickBot="1">
      <c r="A52" s="35"/>
      <c r="B52" s="36"/>
      <c r="C52" s="37"/>
      <c r="D52" s="38"/>
      <c r="E52" s="51"/>
      <c r="F52" s="39"/>
      <c r="G52" s="258"/>
      <c r="H52" s="163"/>
      <c r="I52" s="164"/>
      <c r="J52" s="259"/>
      <c r="K52" s="40"/>
      <c r="L52" s="37"/>
      <c r="M52" s="54"/>
      <c r="N52" s="57"/>
      <c r="O52" s="60"/>
      <c r="P52" s="41"/>
      <c r="Q52" s="42"/>
      <c r="R52" s="43"/>
      <c r="S52" s="44"/>
      <c r="T52" s="86"/>
      <c r="U52" s="45"/>
      <c r="V52" s="84"/>
      <c r="W52" s="45"/>
      <c r="X52" s="93"/>
      <c r="Y52" s="93"/>
      <c r="Z52" s="84"/>
      <c r="AA52" s="46"/>
      <c r="AB52" s="43"/>
    </row>
    <row r="53" spans="1:31" ht="12.75" thickBot="1">
      <c r="C53" s="33"/>
      <c r="Q53" s="47" t="s">
        <v>54</v>
      </c>
      <c r="R53" s="48">
        <f>SUM(R11:R52)</f>
        <v>995667.12116740434</v>
      </c>
      <c r="S53" s="3" t="s">
        <v>55</v>
      </c>
      <c r="U53" s="48">
        <f>SUM(U11:U52)</f>
        <v>1180680.8103328939</v>
      </c>
      <c r="V53" s="48">
        <f>SUM(V11:V52)</f>
        <v>2176347.9315002984</v>
      </c>
      <c r="W53" s="3" t="s">
        <v>55</v>
      </c>
      <c r="X53" s="94"/>
      <c r="Y53" s="94"/>
      <c r="Z53" s="94"/>
      <c r="AA53" s="47" t="s">
        <v>54</v>
      </c>
      <c r="AB53" s="96"/>
      <c r="AC53" s="3" t="s">
        <v>55</v>
      </c>
    </row>
    <row r="54" spans="1:31" ht="12.75" thickBot="1">
      <c r="Q54" s="47" t="s">
        <v>53</v>
      </c>
      <c r="R54" s="48">
        <f>R53/1024</f>
        <v>972.3311730150433</v>
      </c>
      <c r="S54" s="3" t="s">
        <v>56</v>
      </c>
      <c r="U54" s="48">
        <f>U53/1024</f>
        <v>1153.0086038407167</v>
      </c>
      <c r="V54" s="48">
        <f>V53/1024</f>
        <v>2125.3397768557602</v>
      </c>
      <c r="W54" s="3" t="s">
        <v>56</v>
      </c>
      <c r="X54" s="94"/>
      <c r="Y54" s="94"/>
      <c r="Z54" s="94"/>
    </row>
    <row r="57" spans="1:31">
      <c r="H57" s="250" t="s">
        <v>166</v>
      </c>
      <c r="I57" s="251"/>
      <c r="J57" s="252"/>
      <c r="K57" s="253">
        <v>25</v>
      </c>
      <c r="L57" s="249"/>
    </row>
    <row r="58" spans="1:31">
      <c r="H58" s="250" t="s">
        <v>168</v>
      </c>
      <c r="I58" s="251"/>
      <c r="J58" s="252"/>
      <c r="K58" s="260">
        <v>50</v>
      </c>
      <c r="L58" s="249"/>
    </row>
    <row r="59" spans="1:31" ht="36.75" thickBot="1">
      <c r="D59" s="64" t="s">
        <v>12</v>
      </c>
      <c r="E59" s="65" t="s">
        <v>15</v>
      </c>
      <c r="F59" s="64" t="s">
        <v>16</v>
      </c>
      <c r="H59" s="250" t="s">
        <v>167</v>
      </c>
      <c r="I59" s="251"/>
      <c r="J59" s="252"/>
      <c r="K59" s="253">
        <v>8</v>
      </c>
      <c r="L59" s="249"/>
    </row>
    <row r="60" spans="1:31" ht="12.75" thickTop="1">
      <c r="D60" s="23" t="s">
        <v>13</v>
      </c>
      <c r="E60" s="23" t="s">
        <v>10</v>
      </c>
      <c r="F60" s="23" t="s">
        <v>31</v>
      </c>
      <c r="H60" s="101"/>
      <c r="I60" s="103"/>
      <c r="J60" s="101"/>
      <c r="K60" s="101"/>
      <c r="L60" s="101"/>
    </row>
    <row r="61" spans="1:31">
      <c r="D61" s="34" t="s">
        <v>14</v>
      </c>
      <c r="E61" s="34" t="s">
        <v>9</v>
      </c>
      <c r="F61" s="34" t="s">
        <v>32</v>
      </c>
      <c r="H61" s="101"/>
      <c r="I61" s="103"/>
      <c r="J61" s="101"/>
      <c r="K61" s="101"/>
      <c r="L61" s="101"/>
    </row>
    <row r="62" spans="1:31">
      <c r="D62" s="34"/>
      <c r="E62" s="34" t="s">
        <v>11</v>
      </c>
      <c r="F62" s="34"/>
      <c r="H62" s="101" t="s">
        <v>169</v>
      </c>
      <c r="I62" s="103"/>
      <c r="J62" s="101"/>
      <c r="K62" s="101"/>
      <c r="L62" s="101"/>
    </row>
    <row r="63" spans="1:31">
      <c r="D63" s="34"/>
      <c r="E63" s="34" t="s">
        <v>8</v>
      </c>
      <c r="F63" s="34"/>
      <c r="H63" s="254" t="s">
        <v>171</v>
      </c>
      <c r="I63" s="251"/>
      <c r="J63" s="255"/>
      <c r="K63" s="252"/>
      <c r="L63" s="256">
        <v>6</v>
      </c>
    </row>
    <row r="64" spans="1:31">
      <c r="D64" s="34"/>
      <c r="E64" s="34" t="s">
        <v>33</v>
      </c>
      <c r="F64" s="34"/>
      <c r="H64" s="254" t="s">
        <v>172</v>
      </c>
      <c r="I64" s="251"/>
      <c r="J64" s="255"/>
      <c r="K64" s="252"/>
      <c r="L64" s="261">
        <v>18</v>
      </c>
    </row>
    <row r="65" spans="8:12">
      <c r="H65" s="254" t="s">
        <v>173</v>
      </c>
      <c r="I65" s="251"/>
      <c r="J65" s="255"/>
      <c r="K65" s="252"/>
      <c r="L65" s="256">
        <v>3</v>
      </c>
    </row>
    <row r="66" spans="8:12">
      <c r="H66" s="254" t="s">
        <v>170</v>
      </c>
      <c r="I66" s="251"/>
      <c r="J66" s="255"/>
      <c r="K66" s="252"/>
      <c r="L66" s="261">
        <v>20</v>
      </c>
    </row>
    <row r="67" spans="8:12">
      <c r="H67" s="254" t="s">
        <v>174</v>
      </c>
      <c r="I67" s="251"/>
      <c r="J67" s="255"/>
      <c r="K67" s="252"/>
      <c r="L67" s="261">
        <v>3</v>
      </c>
    </row>
    <row r="68" spans="8:12">
      <c r="H68" s="254" t="s">
        <v>177</v>
      </c>
      <c r="I68" s="251"/>
      <c r="J68" s="255"/>
      <c r="K68" s="252"/>
      <c r="L68" s="261">
        <v>15</v>
      </c>
    </row>
    <row r="69" spans="8:12">
      <c r="H69" s="262" t="s">
        <v>178</v>
      </c>
      <c r="I69" s="263"/>
      <c r="J69" s="264"/>
      <c r="K69" s="265"/>
      <c r="L69" s="261">
        <v>5</v>
      </c>
    </row>
    <row r="70" spans="8:12">
      <c r="I70" s="3"/>
      <c r="J70" s="5"/>
    </row>
    <row r="71" spans="8:12">
      <c r="I71" s="3"/>
      <c r="J71" s="5"/>
    </row>
    <row r="72" spans="8:12">
      <c r="I72" s="3"/>
      <c r="J72" s="5"/>
    </row>
    <row r="73" spans="8:12">
      <c r="I73" s="3"/>
      <c r="J73" s="5"/>
    </row>
    <row r="74" spans="8:12">
      <c r="I74" s="3"/>
      <c r="J74" s="5"/>
    </row>
    <row r="75" spans="8:12">
      <c r="I75" s="3"/>
      <c r="J75" s="5"/>
    </row>
    <row r="76" spans="8:12">
      <c r="I76" s="3"/>
      <c r="J76" s="5"/>
    </row>
    <row r="77" spans="8:12">
      <c r="I77" s="3"/>
      <c r="J77" s="5"/>
    </row>
    <row r="78" spans="8:12">
      <c r="I78" s="3"/>
      <c r="J78" s="5"/>
    </row>
    <row r="79" spans="8:12">
      <c r="I79" s="3"/>
      <c r="J79" s="5"/>
    </row>
    <row r="80" spans="8:12">
      <c r="I80" s="3"/>
      <c r="J80" s="5"/>
    </row>
  </sheetData>
  <mergeCells count="16">
    <mergeCell ref="AE9:AE10"/>
    <mergeCell ref="A9:A10"/>
    <mergeCell ref="U9:U10"/>
    <mergeCell ref="V9:V10"/>
    <mergeCell ref="B9:B10"/>
    <mergeCell ref="C9:C10"/>
    <mergeCell ref="D9:D10"/>
    <mergeCell ref="E9:F9"/>
    <mergeCell ref="G9:O9"/>
    <mergeCell ref="P9:P10"/>
    <mergeCell ref="W9:Z9"/>
    <mergeCell ref="AA9:AA10"/>
    <mergeCell ref="Q9:Q10"/>
    <mergeCell ref="R9:R10"/>
    <mergeCell ref="T9:T10"/>
    <mergeCell ref="S9:S10"/>
  </mergeCells>
  <phoneticPr fontId="0"/>
  <dataValidations count="3">
    <dataValidation type="list" allowBlank="1" showInputMessage="1" showErrorMessage="1" sqref="B11:B52">
      <formula1>$F$60:$F$61</formula1>
    </dataValidation>
    <dataValidation type="list" allowBlank="1" showInputMessage="1" showErrorMessage="1" sqref="H11:H52">
      <formula1>$D$70:$D$71</formula1>
    </dataValidation>
    <dataValidation type="list" allowBlank="1" showInputMessage="1" showErrorMessage="1" sqref="I11:I52">
      <formula1>$E$70:$E$74</formula1>
    </dataValidation>
  </dataValidations>
  <pageMargins left="0.19685039370078741" right="0.19685039370078741" top="0.39370078740157483" bottom="0.19685039370078741" header="0.38" footer="0.51181102362204722"/>
  <pageSetup paperSize="9" scale="48" orientation="landscape" r:id="rId1"/>
  <headerFooter alignWithMargins="0">
    <oddHeader>&amp;R&amp;P/&amp;N</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6:N40"/>
  <sheetViews>
    <sheetView showGridLines="0" view="pageBreakPreview" zoomScale="90" zoomScaleNormal="90" workbookViewId="0">
      <pane xSplit="2" topLeftCell="C1" activePane="topRight" state="frozen"/>
      <selection activeCell="C1" sqref="C1"/>
      <selection pane="topRight" activeCell="A6" sqref="A6"/>
    </sheetView>
  </sheetViews>
  <sheetFormatPr defaultRowHeight="12.75"/>
  <cols>
    <col min="1" max="1" width="16.125" style="193" customWidth="1"/>
    <col min="2" max="2" width="25.625" style="193" customWidth="1"/>
    <col min="3" max="3" width="12.75" style="193" customWidth="1"/>
    <col min="4" max="4" width="26.375" style="193" customWidth="1"/>
    <col min="5" max="5" width="3.75" style="193" customWidth="1"/>
    <col min="6" max="6" width="13" style="193" customWidth="1"/>
    <col min="7" max="7" width="12.75" style="193" customWidth="1"/>
    <col min="8" max="8" width="10.5" style="193" customWidth="1"/>
    <col min="9" max="9" width="12.75" style="193" customWidth="1"/>
    <col min="10" max="10" width="13" style="193" customWidth="1"/>
    <col min="11" max="12" width="11.125" style="193" customWidth="1"/>
    <col min="13" max="13" width="13.375" style="193" customWidth="1"/>
    <col min="14" max="14" width="25.625" style="193" customWidth="1"/>
    <col min="15" max="15" width="9" style="193"/>
    <col min="16" max="16" width="11.875" style="193" customWidth="1"/>
    <col min="17" max="17" width="18.25" style="193" bestFit="1" customWidth="1"/>
    <col min="18" max="16384" width="9" style="193"/>
  </cols>
  <sheetData>
    <row r="6" spans="1:14" ht="18">
      <c r="A6" s="192" t="s">
        <v>119</v>
      </c>
      <c r="C6" s="194" t="s">
        <v>92</v>
      </c>
    </row>
    <row r="7" spans="1:14">
      <c r="C7" s="194" t="s">
        <v>118</v>
      </c>
    </row>
    <row r="8" spans="1:14">
      <c r="C8" s="194" t="s">
        <v>93</v>
      </c>
    </row>
    <row r="9" spans="1:14" ht="13.5" thickBot="1"/>
    <row r="10" spans="1:14" ht="14.25" customHeight="1" thickBot="1">
      <c r="A10" s="371" t="s">
        <v>94</v>
      </c>
      <c r="B10" s="369" t="s">
        <v>95</v>
      </c>
      <c r="C10" s="369" t="s">
        <v>96</v>
      </c>
      <c r="D10" s="369" t="s">
        <v>97</v>
      </c>
      <c r="E10" s="381" t="s">
        <v>98</v>
      </c>
      <c r="F10" s="195" t="s">
        <v>99</v>
      </c>
      <c r="G10" s="377" t="s">
        <v>100</v>
      </c>
      <c r="H10" s="378"/>
      <c r="I10" s="378"/>
      <c r="J10" s="379"/>
      <c r="K10" s="379"/>
      <c r="L10" s="380"/>
      <c r="M10" s="373" t="s">
        <v>101</v>
      </c>
      <c r="N10" s="375" t="s">
        <v>3</v>
      </c>
    </row>
    <row r="11" spans="1:14" s="202" customFormat="1" ht="40.5" customHeight="1" thickBot="1">
      <c r="A11" s="372"/>
      <c r="B11" s="370"/>
      <c r="C11" s="370"/>
      <c r="D11" s="370"/>
      <c r="E11" s="382"/>
      <c r="F11" s="196" t="s">
        <v>102</v>
      </c>
      <c r="G11" s="197" t="s">
        <v>103</v>
      </c>
      <c r="H11" s="198" t="s">
        <v>104</v>
      </c>
      <c r="I11" s="198" t="s">
        <v>105</v>
      </c>
      <c r="J11" s="199" t="s">
        <v>106</v>
      </c>
      <c r="K11" s="200" t="s">
        <v>88</v>
      </c>
      <c r="L11" s="201" t="s">
        <v>81</v>
      </c>
      <c r="M11" s="374"/>
      <c r="N11" s="376"/>
    </row>
    <row r="12" spans="1:14" s="215" customFormat="1">
      <c r="A12" s="203"/>
      <c r="B12" s="204"/>
      <c r="C12" s="205"/>
      <c r="D12" s="204"/>
      <c r="E12" s="206"/>
      <c r="F12" s="207"/>
      <c r="G12" s="208"/>
      <c r="H12" s="209"/>
      <c r="I12" s="210"/>
      <c r="J12" s="211">
        <f t="shared" ref="J12:J25" si="0">H12*I12</f>
        <v>0</v>
      </c>
      <c r="K12" s="212"/>
      <c r="L12" s="213"/>
      <c r="M12" s="207">
        <f t="shared" ref="M12:M25" si="1">IF(E12="R", F12, IF(E12="T", J12*G12*IF(K12&lt;&gt;"", (POWER(K12,L12)), 1), 0))</f>
        <v>0</v>
      </c>
      <c r="N12" s="214"/>
    </row>
    <row r="13" spans="1:14" s="215" customFormat="1">
      <c r="A13" s="216"/>
      <c r="B13" s="217"/>
      <c r="C13" s="218"/>
      <c r="D13" s="204"/>
      <c r="E13" s="219"/>
      <c r="F13" s="220"/>
      <c r="G13" s="221"/>
      <c r="H13" s="222"/>
      <c r="I13" s="223"/>
      <c r="J13" s="224">
        <f t="shared" si="0"/>
        <v>0</v>
      </c>
      <c r="K13" s="225"/>
      <c r="L13" s="226"/>
      <c r="M13" s="220">
        <f t="shared" si="1"/>
        <v>0</v>
      </c>
      <c r="N13" s="227"/>
    </row>
    <row r="14" spans="1:14" s="215" customFormat="1">
      <c r="A14" s="216"/>
      <c r="B14" s="217"/>
      <c r="C14" s="218"/>
      <c r="D14" s="228"/>
      <c r="E14" s="219"/>
      <c r="F14" s="220"/>
      <c r="G14" s="221"/>
      <c r="H14" s="222"/>
      <c r="I14" s="223"/>
      <c r="J14" s="224">
        <f t="shared" si="0"/>
        <v>0</v>
      </c>
      <c r="K14" s="225"/>
      <c r="L14" s="226"/>
      <c r="M14" s="220">
        <f t="shared" si="1"/>
        <v>0</v>
      </c>
      <c r="N14" s="227"/>
    </row>
    <row r="15" spans="1:14" s="215" customFormat="1">
      <c r="A15" s="216"/>
      <c r="B15" s="217"/>
      <c r="C15" s="218"/>
      <c r="D15" s="228"/>
      <c r="E15" s="219"/>
      <c r="F15" s="220"/>
      <c r="G15" s="221"/>
      <c r="H15" s="222"/>
      <c r="I15" s="223"/>
      <c r="J15" s="224">
        <f t="shared" si="0"/>
        <v>0</v>
      </c>
      <c r="K15" s="225"/>
      <c r="L15" s="226"/>
      <c r="M15" s="220">
        <f t="shared" si="1"/>
        <v>0</v>
      </c>
      <c r="N15" s="227"/>
    </row>
    <row r="16" spans="1:14" s="215" customFormat="1">
      <c r="A16" s="216"/>
      <c r="B16" s="217"/>
      <c r="C16" s="218"/>
      <c r="D16" s="228"/>
      <c r="E16" s="219"/>
      <c r="F16" s="220"/>
      <c r="G16" s="221"/>
      <c r="H16" s="222"/>
      <c r="I16" s="223"/>
      <c r="J16" s="224">
        <f t="shared" si="0"/>
        <v>0</v>
      </c>
      <c r="K16" s="225"/>
      <c r="L16" s="226"/>
      <c r="M16" s="220">
        <f t="shared" si="1"/>
        <v>0</v>
      </c>
      <c r="N16" s="227"/>
    </row>
    <row r="17" spans="1:14" s="215" customFormat="1">
      <c r="A17" s="216"/>
      <c r="B17" s="217"/>
      <c r="C17" s="218"/>
      <c r="D17" s="228"/>
      <c r="E17" s="219"/>
      <c r="F17" s="220"/>
      <c r="G17" s="221"/>
      <c r="H17" s="222"/>
      <c r="I17" s="223"/>
      <c r="J17" s="224">
        <f t="shared" si="0"/>
        <v>0</v>
      </c>
      <c r="K17" s="225"/>
      <c r="L17" s="226"/>
      <c r="M17" s="220">
        <f t="shared" si="1"/>
        <v>0</v>
      </c>
      <c r="N17" s="227"/>
    </row>
    <row r="18" spans="1:14" s="215" customFormat="1">
      <c r="A18" s="216"/>
      <c r="B18" s="217"/>
      <c r="C18" s="218"/>
      <c r="D18" s="204"/>
      <c r="E18" s="219"/>
      <c r="F18" s="220"/>
      <c r="G18" s="221"/>
      <c r="H18" s="222"/>
      <c r="I18" s="223"/>
      <c r="J18" s="224">
        <f t="shared" si="0"/>
        <v>0</v>
      </c>
      <c r="K18" s="225"/>
      <c r="L18" s="226"/>
      <c r="M18" s="220">
        <f t="shared" si="1"/>
        <v>0</v>
      </c>
      <c r="N18" s="227"/>
    </row>
    <row r="19" spans="1:14" s="215" customFormat="1">
      <c r="A19" s="216"/>
      <c r="B19" s="217"/>
      <c r="C19" s="218"/>
      <c r="D19" s="204"/>
      <c r="E19" s="219"/>
      <c r="F19" s="220"/>
      <c r="G19" s="221"/>
      <c r="H19" s="222"/>
      <c r="I19" s="223"/>
      <c r="J19" s="224">
        <f t="shared" si="0"/>
        <v>0</v>
      </c>
      <c r="K19" s="225"/>
      <c r="L19" s="226"/>
      <c r="M19" s="220">
        <f t="shared" si="1"/>
        <v>0</v>
      </c>
      <c r="N19" s="227"/>
    </row>
    <row r="20" spans="1:14" s="215" customFormat="1">
      <c r="A20" s="216"/>
      <c r="B20" s="217"/>
      <c r="C20" s="218"/>
      <c r="D20" s="204"/>
      <c r="E20" s="219"/>
      <c r="F20" s="220"/>
      <c r="G20" s="221"/>
      <c r="H20" s="222"/>
      <c r="I20" s="223"/>
      <c r="J20" s="224">
        <f t="shared" si="0"/>
        <v>0</v>
      </c>
      <c r="K20" s="225"/>
      <c r="L20" s="226"/>
      <c r="M20" s="220">
        <f t="shared" si="1"/>
        <v>0</v>
      </c>
      <c r="N20" s="227"/>
    </row>
    <row r="21" spans="1:14" s="215" customFormat="1">
      <c r="A21" s="216"/>
      <c r="B21" s="217"/>
      <c r="C21" s="218"/>
      <c r="D21" s="217"/>
      <c r="E21" s="219"/>
      <c r="F21" s="220"/>
      <c r="G21" s="221"/>
      <c r="H21" s="222"/>
      <c r="I21" s="223"/>
      <c r="J21" s="224">
        <f t="shared" si="0"/>
        <v>0</v>
      </c>
      <c r="K21" s="225"/>
      <c r="L21" s="226"/>
      <c r="M21" s="220">
        <f t="shared" si="1"/>
        <v>0</v>
      </c>
      <c r="N21" s="227"/>
    </row>
    <row r="22" spans="1:14" s="215" customFormat="1">
      <c r="A22" s="216"/>
      <c r="B22" s="217"/>
      <c r="C22" s="218"/>
      <c r="D22" s="217"/>
      <c r="E22" s="219"/>
      <c r="F22" s="220"/>
      <c r="G22" s="221"/>
      <c r="H22" s="222"/>
      <c r="I22" s="223"/>
      <c r="J22" s="224">
        <f t="shared" si="0"/>
        <v>0</v>
      </c>
      <c r="K22" s="225"/>
      <c r="L22" s="226"/>
      <c r="M22" s="220">
        <f t="shared" si="1"/>
        <v>0</v>
      </c>
      <c r="N22" s="227"/>
    </row>
    <row r="23" spans="1:14" s="215" customFormat="1">
      <c r="A23" s="216"/>
      <c r="B23" s="217"/>
      <c r="C23" s="218"/>
      <c r="D23" s="217"/>
      <c r="E23" s="219"/>
      <c r="F23" s="220"/>
      <c r="G23" s="221"/>
      <c r="H23" s="222"/>
      <c r="I23" s="223"/>
      <c r="J23" s="224">
        <f t="shared" si="0"/>
        <v>0</v>
      </c>
      <c r="K23" s="225"/>
      <c r="L23" s="226"/>
      <c r="M23" s="220">
        <f t="shared" si="1"/>
        <v>0</v>
      </c>
      <c r="N23" s="227"/>
    </row>
    <row r="24" spans="1:14" s="215" customFormat="1">
      <c r="A24" s="216"/>
      <c r="B24" s="217"/>
      <c r="C24" s="218"/>
      <c r="D24" s="217"/>
      <c r="E24" s="219"/>
      <c r="F24" s="220"/>
      <c r="G24" s="221"/>
      <c r="H24" s="222"/>
      <c r="I24" s="223"/>
      <c r="J24" s="224">
        <f t="shared" si="0"/>
        <v>0</v>
      </c>
      <c r="K24" s="225"/>
      <c r="L24" s="226"/>
      <c r="M24" s="220">
        <f t="shared" si="1"/>
        <v>0</v>
      </c>
      <c r="N24" s="227"/>
    </row>
    <row r="25" spans="1:14" s="215" customFormat="1">
      <c r="A25" s="216"/>
      <c r="B25" s="217"/>
      <c r="C25" s="218"/>
      <c r="D25" s="217"/>
      <c r="E25" s="219"/>
      <c r="F25" s="220"/>
      <c r="G25" s="221"/>
      <c r="H25" s="222"/>
      <c r="I25" s="223"/>
      <c r="J25" s="224">
        <f t="shared" si="0"/>
        <v>0</v>
      </c>
      <c r="K25" s="225"/>
      <c r="L25" s="226"/>
      <c r="M25" s="220">
        <f t="shared" si="1"/>
        <v>0</v>
      </c>
      <c r="N25" s="227"/>
    </row>
    <row r="26" spans="1:14" s="215" customFormat="1" ht="13.5" thickBot="1">
      <c r="A26" s="229"/>
      <c r="B26" s="230"/>
      <c r="C26" s="231"/>
      <c r="D26" s="230"/>
      <c r="E26" s="232"/>
      <c r="F26" s="233"/>
      <c r="G26" s="234"/>
      <c r="H26" s="235"/>
      <c r="I26" s="236"/>
      <c r="J26" s="237"/>
      <c r="K26" s="238"/>
      <c r="L26" s="239"/>
      <c r="M26" s="233"/>
      <c r="N26" s="240"/>
    </row>
    <row r="27" spans="1:14" ht="13.5" thickBot="1">
      <c r="A27" s="241"/>
      <c r="B27" s="241"/>
      <c r="C27" s="241"/>
      <c r="D27" s="241"/>
      <c r="E27" s="241"/>
      <c r="F27" s="241"/>
      <c r="G27" s="241"/>
      <c r="H27" s="241"/>
      <c r="I27" s="241"/>
      <c r="J27" s="241"/>
      <c r="K27" s="241"/>
      <c r="L27" s="242" t="s">
        <v>54</v>
      </c>
      <c r="M27" s="243">
        <f>SUM(M12:M26)</f>
        <v>0</v>
      </c>
      <c r="N27" s="241" t="s">
        <v>107</v>
      </c>
    </row>
    <row r="28" spans="1:14" ht="13.5" thickBot="1">
      <c r="A28" s="241"/>
      <c r="B28" s="241"/>
      <c r="C28" s="241"/>
      <c r="D28" s="241"/>
      <c r="E28" s="241"/>
      <c r="F28" s="241"/>
      <c r="G28" s="241"/>
      <c r="H28" s="241"/>
      <c r="I28" s="241"/>
      <c r="J28" s="241"/>
      <c r="K28" s="241"/>
      <c r="L28" s="242" t="s">
        <v>53</v>
      </c>
      <c r="M28" s="243">
        <f>M27/1024</f>
        <v>0</v>
      </c>
      <c r="N28" s="241" t="s">
        <v>108</v>
      </c>
    </row>
    <row r="29" spans="1:14">
      <c r="A29" s="241"/>
      <c r="B29" s="241"/>
      <c r="C29" s="241"/>
      <c r="D29" s="241"/>
      <c r="E29" s="241"/>
      <c r="F29" s="241"/>
      <c r="G29" s="241"/>
      <c r="H29" s="241"/>
      <c r="I29" s="241"/>
      <c r="J29" s="241"/>
      <c r="K29" s="241"/>
      <c r="L29" s="241"/>
      <c r="M29" s="241"/>
      <c r="N29" s="241"/>
    </row>
    <row r="34" spans="3:5">
      <c r="C34" s="244" t="s">
        <v>94</v>
      </c>
      <c r="D34" s="244" t="s">
        <v>109</v>
      </c>
      <c r="E34" s="245"/>
    </row>
    <row r="35" spans="3:5">
      <c r="C35" s="246" t="s">
        <v>110</v>
      </c>
      <c r="D35" s="246" t="s">
        <v>111</v>
      </c>
      <c r="E35" s="247"/>
    </row>
    <row r="36" spans="3:5">
      <c r="C36" s="246" t="s">
        <v>112</v>
      </c>
      <c r="D36" s="246" t="s">
        <v>113</v>
      </c>
      <c r="E36" s="247"/>
    </row>
    <row r="37" spans="3:5">
      <c r="C37" s="246" t="s">
        <v>114</v>
      </c>
      <c r="D37" s="246" t="s">
        <v>115</v>
      </c>
      <c r="E37" s="247"/>
    </row>
    <row r="38" spans="3:5">
      <c r="C38" s="246" t="s">
        <v>116</v>
      </c>
      <c r="D38" s="246"/>
      <c r="E38" s="247"/>
    </row>
    <row r="39" spans="3:5">
      <c r="C39" s="246" t="s">
        <v>117</v>
      </c>
      <c r="D39" s="246"/>
      <c r="E39" s="247"/>
    </row>
    <row r="40" spans="3:5">
      <c r="C40" s="246"/>
      <c r="D40" s="246"/>
      <c r="E40" s="247"/>
    </row>
  </sheetData>
  <mergeCells count="8">
    <mergeCell ref="B10:B11"/>
    <mergeCell ref="A10:A11"/>
    <mergeCell ref="M10:M11"/>
    <mergeCell ref="N10:N11"/>
    <mergeCell ref="G10:L10"/>
    <mergeCell ref="E10:E11"/>
    <mergeCell ref="D10:D11"/>
    <mergeCell ref="C10:C11"/>
  </mergeCells>
  <phoneticPr fontId="35" type="noConversion"/>
  <dataValidations count="3">
    <dataValidation type="list" allowBlank="1" showInputMessage="1" showErrorMessage="1" sqref="A12:A26">
      <formula1>$C$35:$C$39</formula1>
    </dataValidation>
    <dataValidation type="list" allowBlank="1" showInputMessage="1" showErrorMessage="1" sqref="C12:C26">
      <formula1>$D$35:$D$37</formula1>
    </dataValidation>
    <dataValidation type="list" allowBlank="1" showInputMessage="1" showErrorMessage="1" sqref="E12:E26">
      <formula1>"R,T"</formula1>
    </dataValidation>
  </dataValidations>
  <pageMargins left="0.19685039370078741" right="0.19685039370078741" top="0.39370078740157483" bottom="0.19685039370078741" header="0.39370078740157483" footer="0.23622047244094491"/>
  <pageSetup paperSize="9" scale="70" fitToHeight="0" orientation="landscape" horizontalDpi="300" verticalDpi="300" r:id="rId1"/>
  <headerFooter alignWithMargins="0">
    <oddHeader>&amp;R&amp;"Arial,Regular"&amp;P/&amp;N</oddHead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Revision</vt:lpstr>
      <vt:lpstr>DB Sizing Pattern-1</vt:lpstr>
      <vt:lpstr>DB Sizing Pattern-2</vt:lpstr>
      <vt:lpstr>File Sizing</vt:lpstr>
      <vt:lpstr>'DB Sizing Pattern-1'!Print_Area</vt:lpstr>
      <vt:lpstr>'DB Sizing Pattern-2'!Print_Area</vt:lpstr>
      <vt:lpstr>'File Sizing'!Print_Area</vt:lpstr>
      <vt:lpstr>Revision!Print_Area</vt:lpstr>
      <vt:lpstr>Revision!Print_Titles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Nunchaya Souyroop</dc:creator>
  <cp:lastModifiedBy>Thanapon Thawachkhajornkul</cp:lastModifiedBy>
  <cp:lastPrinted>2010-06-16T10:40:29Z</cp:lastPrinted>
  <dcterms:created xsi:type="dcterms:W3CDTF">1997-01-08T22:48:59Z</dcterms:created>
  <dcterms:modified xsi:type="dcterms:W3CDTF">2018-11-12T07:26:19Z</dcterms:modified>
</cp:coreProperties>
</file>