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e027e85a1c83cf/Borntodev/"/>
    </mc:Choice>
  </mc:AlternateContent>
  <xr:revisionPtr revIDLastSave="342" documentId="8_{CB813817-3455-47E0-852D-64641DB2F237}" xr6:coauthVersionLast="47" xr6:coauthVersionMax="47" xr10:uidLastSave="{70E4F416-7BDC-4128-9FEB-A37A18C3C41A}"/>
  <bookViews>
    <workbookView xWindow="-120" yWindow="-120" windowWidth="20730" windowHeight="11160" activeTab="2" xr2:uid="{98111930-4407-4F68-9DCA-EA8916FA5AB4}"/>
  </bookViews>
  <sheets>
    <sheet name="customers" sheetId="1" r:id="rId1"/>
    <sheet name="products" sheetId="3" r:id="rId2"/>
    <sheet name="transac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7" i="2" l="1" a="1"/>
  <c r="N17" i="2" s="1"/>
  <c r="N16" i="2" a="1"/>
  <c r="N16" i="2" s="1"/>
  <c r="K2" i="2"/>
  <c r="G2" i="2"/>
  <c r="H2" i="2" s="1"/>
  <c r="I2" i="2" s="1"/>
  <c r="F2" i="2"/>
  <c r="D2" i="2"/>
  <c r="D2" i="1"/>
  <c r="N12" i="2"/>
  <c r="N10" i="2"/>
  <c r="D3" i="1"/>
  <c r="D4" i="1"/>
  <c r="D5" i="1"/>
  <c r="G5" i="2"/>
  <c r="G9" i="2"/>
  <c r="D3" i="2"/>
  <c r="D4" i="2"/>
  <c r="D5" i="2"/>
  <c r="D6" i="2"/>
  <c r="D7" i="2"/>
  <c r="D8" i="2"/>
  <c r="D9" i="2"/>
  <c r="D10" i="2"/>
  <c r="K3" i="2"/>
  <c r="K4" i="2"/>
  <c r="K5" i="2"/>
  <c r="K6" i="2"/>
  <c r="K7" i="2"/>
  <c r="K8" i="2"/>
  <c r="K9" i="2"/>
  <c r="K10" i="2"/>
  <c r="F3" i="2"/>
  <c r="G3" i="2" s="1"/>
  <c r="F4" i="2"/>
  <c r="G4" i="2" s="1"/>
  <c r="F5" i="2"/>
  <c r="F6" i="2"/>
  <c r="G6" i="2" s="1"/>
  <c r="F7" i="2"/>
  <c r="G7" i="2" s="1"/>
  <c r="F8" i="2"/>
  <c r="G8" i="2" s="1"/>
  <c r="F9" i="2"/>
  <c r="F10" i="2"/>
  <c r="G10" i="2" s="1"/>
  <c r="H8" i="2" l="1"/>
  <c r="I8" i="2" s="1"/>
  <c r="H9" i="2"/>
  <c r="I9" i="2" s="1"/>
  <c r="H5" i="2"/>
  <c r="H4" i="2"/>
  <c r="I4" i="2" s="1"/>
  <c r="H7" i="2"/>
  <c r="I7" i="2" s="1"/>
  <c r="H3" i="2"/>
  <c r="I3" i="2" s="1"/>
  <c r="H10" i="2"/>
  <c r="I10" i="2" s="1"/>
  <c r="H6" i="2"/>
  <c r="I6" i="2" s="1"/>
  <c r="I5" i="2" l="1"/>
  <c r="N9" i="2"/>
  <c r="N6" i="2"/>
  <c r="N8" i="2"/>
  <c r="N7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<sst xmlns="http://schemas.openxmlformats.org/spreadsheetml/2006/main" count="48" uniqueCount="43">
  <si>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id</t>
  </si>
  <si>
    <t xml:space="preserve">name </t>
  </si>
  <si>
    <t>price</t>
  </si>
  <si>
    <t>drink water</t>
  </si>
  <si>
    <t>beer</t>
  </si>
  <si>
    <t>coke</t>
  </si>
  <si>
    <t>lay</t>
  </si>
  <si>
    <t>bread</t>
  </si>
  <si>
    <t>hot dog</t>
  </si>
  <si>
    <t>ketchub</t>
  </si>
  <si>
    <t>qty</t>
  </si>
  <si>
    <t>customer_id</t>
  </si>
  <si>
    <t>total</t>
  </si>
  <si>
    <t>discount</t>
  </si>
  <si>
    <t>discout</t>
  </si>
  <si>
    <t>date</t>
  </si>
  <si>
    <t>name</t>
  </si>
  <si>
    <t>phone</t>
  </si>
  <si>
    <t>John</t>
  </si>
  <si>
    <t>Kathy</t>
  </si>
  <si>
    <t>Matin</t>
  </si>
  <si>
    <t>Sara</t>
  </si>
  <si>
    <t>0876543210</t>
  </si>
  <si>
    <t>0897564321</t>
  </si>
  <si>
    <t>0987456321</t>
  </si>
  <si>
    <t>0698745213</t>
  </si>
  <si>
    <t>no orders</t>
  </si>
  <si>
    <t>last_total</t>
  </si>
  <si>
    <t>product_id</t>
  </si>
  <si>
    <t>product_name</t>
  </si>
  <si>
    <t>customer_name</t>
  </si>
  <si>
    <t>Promotion</t>
  </si>
  <si>
    <t>Average_total</t>
  </si>
  <si>
    <t>Sum_total</t>
  </si>
  <si>
    <t>Max_total</t>
  </si>
  <si>
    <t>Min_total</t>
  </si>
  <si>
    <t>Number_of_orders</t>
  </si>
  <si>
    <t>Latest_update</t>
  </si>
  <si>
    <t>Order_number</t>
  </si>
  <si>
    <t>Customer_name</t>
  </si>
  <si>
    <t>Total</t>
  </si>
  <si>
    <t>number_of_phone_number</t>
  </si>
  <si>
    <t>Thai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</si>
</sst>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THB]\ * #,##0.00_);_([$THB]\ * \(#,##0.00\);_([$THB]\ * &quot;-&quot;??_);_(@_)"/>
    <numFmt numFmtId="165" formatCode="[$THB]\ 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13">
    <xf numFmtId="0" fontId="0" fillId="0" borderId="0" xfId="0"/>
    <xf numFmtId="9" fontId="0" fillId="0" borderId="0" xfId="1" applyFont="1"/>
    <xf numFmtId="164" fontId="0" fillId="0" borderId="0" xfId="0" applyNumberFormat="1"/>
    <xf numFmtId="49" fontId="0" fillId="0" borderId="0" xfId="0" applyNumberFormat="1"/>
    <xf numFmtId="22" fontId="0" fillId="0" borderId="0" xfId="0" applyNumberFormat="1"/>
    <xf numFmtId="2" fontId="0" fillId="0" borderId="0" xfId="0" applyNumberFormat="1"/>
    <xf numFmtId="164" fontId="0" fillId="0" borderId="0" xfId="1" applyNumberFormat="1" applyFont="1"/>
    <xf numFmtId="0" fontId="0" fillId="3" borderId="0" xfId="0" applyFill="1"/>
    <xf numFmtId="165" fontId="0" fillId="0" borderId="0" xfId="0" applyNumberFormat="1"/>
    <xf numFmtId="9" fontId="2" fillId="2" borderId="1" xfId="2" applyNumberFormat="1"/>
    <xf numFmtId="164" fontId="2" fillId="2" borderId="1" xfId="2" applyNumberFormat="1"/>
    <xf numFmtId="0" fontId="0" fillId="0" borderId="0" xfId="0" applyNumberFormat="1"/>
    <xf numFmtId="0" fontId="2" fillId="2" borderId="1" xfId="2"/>
  </cellXfs>
  <cellStyles count="3">
    <cellStyle name="Input" xfId="2" builtinId="20"/>
    <cellStyle name="Normal" xfId="0" builtinId="0"/>
    <cellStyle name="Percent" xfId="1" builtinId="5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[$THB]\ * #,##0.00_);_([$THB]\ * \(#,##0.00\);_([$THB]\ * &quot;-&quot;??_);_(@_)"/>
    </dxf>
    <dxf>
      <numFmt numFmtId="27" formatCode="dd/mm/yy\ h:mm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3" formatCode="0%"/>
    </dxf>
    <dxf>
      <numFmt numFmtId="0" formatCode="General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[$THB]\ * #,##0.00_);_([$THB]\ * \(#,##0.00\);_([$THB]\ * &quot;-&quot;??_);_(@_)"/>
    </dxf>
    <dxf>
      <numFmt numFmtId="165" formatCode="[$THB]\ #,##0.00"/>
    </dxf>
    <dxf>
      <numFmt numFmtId="0" formatCode="General"/>
    </dxf>
    <dxf>
      <numFmt numFmtId="30" formatCode="@"/>
    </dxf>
    <dxf>
      <numFmt numFmtId="164" formatCode="_([$THB]\ * #,##0.00_);_([$THB]\ * \(#,##0.00\);_([$THB]\ * &quot;-&quot;??_);_(@_)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transactions!$H$1</c:f>
              <c:strCache>
                <c:ptCount val="1"/>
                <c:pt idx="0">
                  <c:v>last_total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transactions!$A$2:$A$10</c:f>
              <c:numCache>
                <c:formatCode>m/d/yyyy\ h:mm</c:formatCode>
                <c:ptCount val="9"/>
                <c:pt idx="0">
                  <c:v>44967.708333333336</c:v>
                </c:pt>
                <c:pt idx="1">
                  <c:v>44968.708333333336</c:v>
                </c:pt>
                <c:pt idx="2">
                  <c:v>44969.708333333336</c:v>
                </c:pt>
                <c:pt idx="3">
                  <c:v>44970.708333333336</c:v>
                </c:pt>
                <c:pt idx="4">
                  <c:v>44971.708333333336</c:v>
                </c:pt>
                <c:pt idx="5">
                  <c:v>44972.708333333336</c:v>
                </c:pt>
                <c:pt idx="6">
                  <c:v>44973.708333333336</c:v>
                </c:pt>
                <c:pt idx="7">
                  <c:v>44974.708333333336</c:v>
                </c:pt>
                <c:pt idx="8">
                  <c:v>44975.708333333336</c:v>
                </c:pt>
              </c:numCache>
            </c:numRef>
          </c:cat>
          <c:val>
            <c:numRef>
              <c:f>transactions!$H$2:$H$10</c:f>
              <c:numCache>
                <c:formatCode>_([$THB]\ * #,##0.00_);_([$THB]\ * \(#,##0.00\);_([$THB]\ * "-"??_);_(@_)</c:formatCode>
                <c:ptCount val="9"/>
                <c:pt idx="0">
                  <c:v>10</c:v>
                </c:pt>
                <c:pt idx="1">
                  <c:v>540</c:v>
                </c:pt>
                <c:pt idx="2">
                  <c:v>45</c:v>
                </c:pt>
                <c:pt idx="3">
                  <c:v>95</c:v>
                </c:pt>
                <c:pt idx="4">
                  <c:v>75</c:v>
                </c:pt>
                <c:pt idx="5">
                  <c:v>114</c:v>
                </c:pt>
                <c:pt idx="6">
                  <c:v>50</c:v>
                </c:pt>
                <c:pt idx="7">
                  <c:v>80</c:v>
                </c:pt>
                <c:pt idx="8">
                  <c:v>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0B-4BA7-8D2F-B8AA59DEE67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274936703"/>
        <c:axId val="1274939199"/>
      </c:lineChart>
      <c:catAx>
        <c:axId val="1274936703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4939199"/>
        <c:crosses val="autoZero"/>
        <c:auto val="0"/>
        <c:lblAlgn val="ctr"/>
        <c:lblOffset val="100"/>
        <c:noMultiLvlLbl val="0"/>
      </c:catAx>
      <c:valAx>
        <c:axId val="1274939199"/>
        <c:scaling>
          <c:orientation val="minMax"/>
        </c:scaling>
        <c:delete val="0"/>
        <c:axPos val="l"/>
        <c:numFmt formatCode="_([$THB]\ * #,##0.00_);_([$THB]\ * \(#,##0.00\);_([$THB]\ 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4936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885825</xdr:colOff>
      <xdr:row>11</xdr:row>
      <xdr:rowOff>4761</xdr:rowOff>
    </xdr:from>
    <xdr:to>
      <xdr:col>11</xdr:col>
      <xdr:colOff>9525</xdr:colOff>
      <xdr:row>27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A218CF-91C0-7D32-9560-4D82DC6A9A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D348A2-A9B3-4F60-A3AE-BE1460AE50D5}" name="Table3" displayName="Table3" ref="A1:D5" totalsRowShown="0" headerRowDxfId="18" dataDxfId="17">
  <autoFilter ref="A1:D5" xr:uid="{09D348A2-A9B3-4F60-A3AE-BE1460AE50D5}"/>
  <tableColumns count="4">
    <tableColumn id="1" xr3:uid="{FED72C42-67ED-4871-8F08-D14D645089AA}" name="id" dataDxfId="6"/>
    <tableColumn id="2" xr3:uid="{400DF1CE-185E-443B-936F-DEF4EF1B8586}" name="name" dataDxfId="5"/>
    <tableColumn id="3" xr3:uid="{539C16FC-404C-4375-81E9-1D55AF8368D9}" name="phone" dataDxfId="4"/>
    <tableColumn id="5" xr3:uid="{7A3C8D6D-B005-4A68-A31E-B6BDEB35182C}" name="number_of_phone_number" dataDxfId="3">
      <calculatedColumnFormula>LEN(Table3[[#This Row],[phone]])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3A4EB1-E8BE-462A-8F0B-2532A03F55D9}" name="Table1" displayName="Table1" ref="A1:C9" totalsRowShown="0">
  <autoFilter ref="A1:C9" xr:uid="{0A3A4EB1-E8BE-462A-8F0B-2532A03F55D9}"/>
  <tableColumns count="3">
    <tableColumn id="1" xr3:uid="{762E0BEB-9BC9-454D-AE5C-CD7852FC85B3}" name="id" dataDxfId="16"/>
    <tableColumn id="2" xr3:uid="{A13948CD-C8C7-4F57-AE9C-286B9D868943}" name="name " dataDxfId="15"/>
    <tableColumn id="3" xr3:uid="{EC57B3DD-8EE6-4A0A-A72E-77B149A473F2}" name="price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0265C80-36BA-4BCB-AE93-C1C64106E46D}" name="Table4" displayName="Table4" ref="A1:K10" totalsRowShown="0">
  <autoFilter ref="A1:K10" xr:uid="{B0265C80-36BA-4BCB-AE93-C1C64106E46D}"/>
  <tableColumns count="11">
    <tableColumn id="1" xr3:uid="{512A4BC8-CF4F-4466-B947-927A09616C46}" name="date" dataDxfId="1"/>
    <tableColumn id="2" xr3:uid="{8A4CBB1C-28CF-4886-A32C-F413333A8C74}" name="id" dataDxfId="2"/>
    <tableColumn id="3" xr3:uid="{5B0C91EA-085F-4B00-8DB4-5A07448EBA2E}" name="product_id" dataDxfId="13"/>
    <tableColumn id="9" xr3:uid="{93C9F856-FDB9-44E7-A666-C7EFCF05F750}" name="product_name" dataDxfId="12">
      <calculatedColumnFormula>VLOOKUP(Table4[[#This Row],[product_id]],Table1[#All],2)</calculatedColumnFormula>
    </tableColumn>
    <tableColumn id="4" xr3:uid="{D8004D63-068E-449F-B1D8-79B36EF152DE}" name="qty"/>
    <tableColumn id="5" xr3:uid="{9F9C96F2-6D37-4386-99F6-491D317FAB9E}" name="total" dataDxfId="11">
      <calculatedColumnFormula>VLOOKUP(C2,Table1[#All],3,0)*E2</calculatedColumnFormula>
    </tableColumn>
    <tableColumn id="6" xr3:uid="{C73BE4CB-CABD-40A0-BD68-54C10C47BB42}" name="discount" dataDxfId="7" dataCellStyle="Percent">
      <calculatedColumnFormula>IF(Table4[[#This Row],[total]]&gt;=N$3,P$3,IF(Table4[[#This Row],[total]]&gt;=$N$2,$P$2,0))</calculatedColumnFormula>
    </tableColumn>
    <tableColumn id="8" xr3:uid="{0083EFF5-6030-4B18-A1C3-2A754DD8EFE4}" name="last_total" dataDxfId="10" dataCellStyle="Percent">
      <calculatedColumnFormula>Table4[[#This Row],[total]]*(1-Table4[[#This Row],[discount]])</calculatedColumnFormula>
    </tableColumn>
    <tableColumn id="10" xr3:uid="{4CFAB05C-C156-42D1-BDAC-394DE591EC55}" name="Thai" dataDxfId="0" dataCellStyle="Percent">
      <calculatedColumnFormula>BAHTTEXT(Table4[[#This Row],[last_total]])</calculatedColumnFormula>
    </tableColumn>
    <tableColumn id="7" xr3:uid="{B647B71F-A43A-4FAA-BA36-8E30440FC98F}" name="customer_id" dataDxfId="9"/>
    <tableColumn id="11" xr3:uid="{7950653E-3D59-430E-ACC1-1A6872974473}" name="customer_name" dataDxfId="8">
      <calculatedColumnFormula>VLOOKUP(Table4[[#This Row],[customer_id]],Table3[],2)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690EB-7764-4974-B435-D23F58A3BD76}">
  <dimension ref="A1:E5"/>
  <sheetViews>
    <sheetView workbookViewId="0">
      <selection activeCell="D2" sqref="D2"/>
    </sheetView>
  </sheetViews>
  <sheetFormatPr defaultRowHeight="15" x14ac:dyDescent="0.25"/>
  <cols>
    <col min="1" max="1" width="5" style="3" bestFit="1" customWidth="1"/>
    <col min="2" max="2" width="8.28515625" style="3" bestFit="1" customWidth="1"/>
    <col min="3" max="3" width="11" style="3" bestFit="1" customWidth="1"/>
    <col min="4" max="4" width="28.42578125" bestFit="1" customWidth="1"/>
    <col min="5" max="5" width="11" bestFit="1" customWidth="1"/>
  </cols>
  <sheetData>
    <row r="1" spans="1:5" x14ac:dyDescent="0.25">
      <c r="A1" s="3" t="s">
        <v>0</v>
      </c>
      <c r="B1" s="3" t="s">
        <v>16</v>
      </c>
      <c r="C1" s="3" t="s">
        <v>17</v>
      </c>
      <c r="D1" s="3" t="s">
        <v>41</v>
      </c>
    </row>
    <row r="2" spans="1:5" x14ac:dyDescent="0.25">
      <c r="A2" s="3">
        <v>1</v>
      </c>
      <c r="B2" s="3" t="s">
        <v>18</v>
      </c>
      <c r="C2" s="3" t="s">
        <v>22</v>
      </c>
      <c r="D2" s="3">
        <f>LEN(Table3[[#This Row],[phone]])</f>
        <v>10</v>
      </c>
      <c r="E2" s="3"/>
    </row>
    <row r="3" spans="1:5" x14ac:dyDescent="0.25">
      <c r="A3" s="3">
        <v>2</v>
      </c>
      <c r="B3" s="3" t="s">
        <v>19</v>
      </c>
      <c r="C3" s="3" t="s">
        <v>23</v>
      </c>
      <c r="D3" s="3">
        <f>LEN(Table3[[#This Row],[phone]])</f>
        <v>10</v>
      </c>
    </row>
    <row r="4" spans="1:5" x14ac:dyDescent="0.25">
      <c r="A4" s="3">
        <v>3</v>
      </c>
      <c r="B4" s="3" t="s">
        <v>20</v>
      </c>
      <c r="C4" s="3" t="s">
        <v>24</v>
      </c>
      <c r="D4" s="3">
        <f>LEN(Table3[[#This Row],[phone]])</f>
        <v>10</v>
      </c>
    </row>
    <row r="5" spans="1:5" x14ac:dyDescent="0.25">
      <c r="A5" s="3">
        <v>4</v>
      </c>
      <c r="B5" s="3" t="s">
        <v>21</v>
      </c>
      <c r="C5" s="3" t="s">
        <v>25</v>
      </c>
      <c r="D5" s="3">
        <f>LEN(Table3[[#This Row],[phone]])</f>
        <v>10</v>
      </c>
    </row>
  </sheetData>
  <pageMargins left="0.7" right="0.7" top="0.75" bottom="0.75" header="0.3" footer="0.3"/>
  <ignoredErrors>
    <ignoredError sqref="C2:C5" numberStoredAsText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B6487-8545-43E5-9A9F-91820E883DF0}">
  <dimension ref="A1:C9"/>
  <sheetViews>
    <sheetView workbookViewId="0">
      <selection activeCell="C3" sqref="C3"/>
    </sheetView>
  </sheetViews>
  <sheetFormatPr defaultRowHeight="15" x14ac:dyDescent="0.25"/>
  <cols>
    <col min="1" max="1" width="9.28515625" customWidth="1"/>
    <col min="2" max="2" width="11.140625" bestFit="1" customWidth="1"/>
    <col min="3" max="3" width="10.85546875" style="5" bestFit="1" customWidth="1"/>
  </cols>
  <sheetData>
    <row r="1" spans="1:3" x14ac:dyDescent="0.25">
      <c r="A1" t="s">
        <v>0</v>
      </c>
      <c r="B1" t="s">
        <v>1</v>
      </c>
      <c r="C1" s="5" t="s">
        <v>2</v>
      </c>
    </row>
    <row r="2" spans="1:3" x14ac:dyDescent="0.25">
      <c r="A2" s="3">
        <v>1</v>
      </c>
      <c r="B2" s="3" t="s">
        <v>3</v>
      </c>
      <c r="C2" s="2">
        <v>10</v>
      </c>
    </row>
    <row r="3" spans="1:3" x14ac:dyDescent="0.25">
      <c r="A3" s="3">
        <v>2</v>
      </c>
      <c r="B3" s="3" t="s">
        <v>4</v>
      </c>
      <c r="C3" s="2">
        <v>60</v>
      </c>
    </row>
    <row r="4" spans="1:3" x14ac:dyDescent="0.25">
      <c r="A4" s="3">
        <v>3</v>
      </c>
      <c r="B4" s="3" t="s">
        <v>5</v>
      </c>
      <c r="C4" s="2">
        <v>15</v>
      </c>
    </row>
    <row r="5" spans="1:3" x14ac:dyDescent="0.25">
      <c r="A5" s="3">
        <v>4</v>
      </c>
      <c r="B5" s="3" t="s">
        <v>6</v>
      </c>
      <c r="C5" s="2">
        <v>20</v>
      </c>
    </row>
    <row r="6" spans="1:3" x14ac:dyDescent="0.25">
      <c r="A6" s="3">
        <v>5</v>
      </c>
      <c r="B6" s="3" t="s">
        <v>7</v>
      </c>
      <c r="C6" s="2">
        <v>15</v>
      </c>
    </row>
    <row r="7" spans="1:3" x14ac:dyDescent="0.25">
      <c r="A7" s="3">
        <v>6</v>
      </c>
      <c r="B7" s="3" t="s">
        <v>8</v>
      </c>
      <c r="C7" s="2">
        <v>40</v>
      </c>
    </row>
    <row r="8" spans="1:3" x14ac:dyDescent="0.25">
      <c r="A8" s="3">
        <v>7</v>
      </c>
      <c r="B8" s="3" t="s">
        <v>9</v>
      </c>
      <c r="C8" s="2">
        <v>50</v>
      </c>
    </row>
    <row r="9" spans="1:3" x14ac:dyDescent="0.25">
      <c r="A9" s="3">
        <v>0</v>
      </c>
      <c r="B9" s="3" t="s">
        <v>26</v>
      </c>
      <c r="C9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A536-4641-494E-9127-63D550B7167C}">
  <dimension ref="A1:P17"/>
  <sheetViews>
    <sheetView tabSelected="1" zoomScale="90" zoomScaleNormal="90" workbookViewId="0">
      <selection activeCell="M19" sqref="M19"/>
    </sheetView>
  </sheetViews>
  <sheetFormatPr defaultRowHeight="15" x14ac:dyDescent="0.25"/>
  <cols>
    <col min="1" max="1" width="14.5703125" bestFit="1" customWidth="1"/>
    <col min="2" max="2" width="5" bestFit="1" customWidth="1"/>
    <col min="3" max="3" width="13" bestFit="1" customWidth="1"/>
    <col min="4" max="4" width="16.28515625" bestFit="1" customWidth="1"/>
    <col min="5" max="5" width="6.140625" bestFit="1" customWidth="1"/>
    <col min="6" max="6" width="11" bestFit="1" customWidth="1"/>
    <col min="7" max="7" width="10.85546875" customWidth="1"/>
    <col min="8" max="8" width="11.85546875" bestFit="1" customWidth="1"/>
    <col min="9" max="9" width="24.7109375" bestFit="1" customWidth="1"/>
    <col min="10" max="10" width="14.42578125" style="3" bestFit="1" customWidth="1"/>
    <col min="11" max="11" width="17.7109375" bestFit="1" customWidth="1"/>
    <col min="13" max="13" width="18.140625" bestFit="1" customWidth="1"/>
    <col min="14" max="14" width="15.42578125" bestFit="1" customWidth="1"/>
  </cols>
  <sheetData>
    <row r="1" spans="1:16" x14ac:dyDescent="0.25">
      <c r="A1" t="s">
        <v>15</v>
      </c>
      <c r="B1" t="s">
        <v>0</v>
      </c>
      <c r="C1" t="s">
        <v>28</v>
      </c>
      <c r="D1" t="s">
        <v>29</v>
      </c>
      <c r="E1" t="s">
        <v>10</v>
      </c>
      <c r="F1" t="s">
        <v>12</v>
      </c>
      <c r="G1" t="s">
        <v>13</v>
      </c>
      <c r="H1" t="s">
        <v>27</v>
      </c>
      <c r="I1" t="s">
        <v>42</v>
      </c>
      <c r="J1" s="3" t="s">
        <v>11</v>
      </c>
      <c r="K1" t="s">
        <v>30</v>
      </c>
      <c r="M1" s="7" t="s">
        <v>31</v>
      </c>
    </row>
    <row r="2" spans="1:16" x14ac:dyDescent="0.25">
      <c r="A2" s="4">
        <v>44967.708333333336</v>
      </c>
      <c r="B2" s="3">
        <v>1</v>
      </c>
      <c r="C2" s="3">
        <v>1</v>
      </c>
      <c r="D2" t="str">
        <f>VLOOKUP(Table4[[#This Row],[product_id]],Table1[#All],2)</f>
        <v>drink water</v>
      </c>
      <c r="E2">
        <v>1</v>
      </c>
      <c r="F2" s="8">
        <f>VLOOKUP(C2,Table1[#All],3,0)*E2</f>
        <v>10</v>
      </c>
      <c r="G2" s="1">
        <f>IF(Table4[[#This Row],[total]]&gt;=N$3,P$3,IF(Table4[[#This Row],[total]]&gt;=$N$2,$P$2,0))</f>
        <v>0</v>
      </c>
      <c r="H2" s="6">
        <f>Table4[[#This Row],[total]]*(1-Table4[[#This Row],[discount]])</f>
        <v>10</v>
      </c>
      <c r="I2" s="6" t="str">
        <f>BAHTTEXT(Table4[[#This Row],[last_total]])</f>
        <v>สิบบาทถ้วน</v>
      </c>
      <c r="J2" s="3">
        <v>1</v>
      </c>
      <c r="K2" t="str">
        <f>VLOOKUP(Table4[[#This Row],[customer_id]],Table3[],2)</f>
        <v>John</v>
      </c>
      <c r="M2" t="s">
        <v>12</v>
      </c>
      <c r="N2" s="10">
        <v>100</v>
      </c>
      <c r="O2" t="s">
        <v>14</v>
      </c>
      <c r="P2" s="9">
        <v>0.05</v>
      </c>
    </row>
    <row r="3" spans="1:16" x14ac:dyDescent="0.25">
      <c r="A3" s="4">
        <v>44968.708333333336</v>
      </c>
      <c r="B3" s="3">
        <v>2</v>
      </c>
      <c r="C3" s="3">
        <v>2</v>
      </c>
      <c r="D3" t="str">
        <f>VLOOKUP(Table4[[#This Row],[product_id]],Table1[#All],2)</f>
        <v>beer</v>
      </c>
      <c r="E3">
        <v>10</v>
      </c>
      <c r="F3" s="8">
        <f>VLOOKUP(C3,Table1[#All],3,0)*E3</f>
        <v>600</v>
      </c>
      <c r="G3" s="1">
        <f>IF(Table4[[#This Row],[total]]&gt;=N$3,P$3,IF(Table4[[#This Row],[total]]&gt;=$N$2,$P$2,0))</f>
        <v>0.1</v>
      </c>
      <c r="H3" s="6">
        <f>Table4[[#This Row],[total]]*(1-Table4[[#This Row],[discount]])</f>
        <v>540</v>
      </c>
      <c r="I3" s="6" t="str">
        <f>BAHTTEXT(Table4[[#This Row],[last_total]])</f>
        <v>ห้าร้อยสี่สิบบาทถ้วน</v>
      </c>
      <c r="J3" s="3">
        <v>1</v>
      </c>
      <c r="K3" t="str">
        <f>VLOOKUP(Table4[[#This Row],[customer_id]],Table3[],2)</f>
        <v>John</v>
      </c>
      <c r="M3" t="s">
        <v>12</v>
      </c>
      <c r="N3" s="10">
        <v>500</v>
      </c>
      <c r="O3" t="s">
        <v>14</v>
      </c>
      <c r="P3" s="9">
        <v>0.1</v>
      </c>
    </row>
    <row r="4" spans="1:16" x14ac:dyDescent="0.25">
      <c r="A4" s="4">
        <v>44969.708333333336</v>
      </c>
      <c r="B4" s="3">
        <v>3</v>
      </c>
      <c r="C4" s="3">
        <v>3</v>
      </c>
      <c r="D4" t="str">
        <f>VLOOKUP(Table4[[#This Row],[product_id]],Table1[#All],2)</f>
        <v>coke</v>
      </c>
      <c r="E4">
        <v>3</v>
      </c>
      <c r="F4" s="8">
        <f>VLOOKUP(C4,Table1[#All],3,0)*E4</f>
        <v>45</v>
      </c>
      <c r="G4" s="1">
        <f>IF(Table4[[#This Row],[total]]&gt;=N$3,P$3,IF(Table4[[#This Row],[total]]&gt;=$N$2,$P$2,0))</f>
        <v>0</v>
      </c>
      <c r="H4" s="6">
        <f>Table4[[#This Row],[total]]*(1-Table4[[#This Row],[discount]])</f>
        <v>45</v>
      </c>
      <c r="I4" s="6" t="str">
        <f>BAHTTEXT(Table4[[#This Row],[last_total]])</f>
        <v>สี่สิบห้าบาทถ้วน</v>
      </c>
      <c r="J4" s="3">
        <v>2</v>
      </c>
      <c r="K4" t="str">
        <f>VLOOKUP(Table4[[#This Row],[customer_id]],Table3[],2)</f>
        <v>Kathy</v>
      </c>
    </row>
    <row r="5" spans="1:16" x14ac:dyDescent="0.25">
      <c r="A5" s="4">
        <v>44970.708333333336</v>
      </c>
      <c r="B5" s="3">
        <v>4</v>
      </c>
      <c r="C5" s="3">
        <v>4</v>
      </c>
      <c r="D5" t="str">
        <f>VLOOKUP(Table4[[#This Row],[product_id]],Table1[#All],2)</f>
        <v>lay</v>
      </c>
      <c r="E5">
        <v>5</v>
      </c>
      <c r="F5" s="8">
        <f>VLOOKUP(C5,Table1[#All],3,0)*E5</f>
        <v>100</v>
      </c>
      <c r="G5" s="1">
        <f>IF(Table4[[#This Row],[total]]&gt;=N$3,P$3,IF(Table4[[#This Row],[total]]&gt;=$N$2,$P$2,0))</f>
        <v>0.05</v>
      </c>
      <c r="H5" s="6">
        <f>Table4[[#This Row],[total]]*(1-Table4[[#This Row],[discount]])</f>
        <v>95</v>
      </c>
      <c r="I5" s="6" t="str">
        <f>BAHTTEXT(Table4[[#This Row],[last_total]])</f>
        <v>เก้าสิบห้าบาทถ้วน</v>
      </c>
      <c r="J5" s="3">
        <v>2</v>
      </c>
      <c r="K5" t="str">
        <f>VLOOKUP(Table4[[#This Row],[customer_id]],Table3[],2)</f>
        <v>Kathy</v>
      </c>
    </row>
    <row r="6" spans="1:16" x14ac:dyDescent="0.25">
      <c r="A6" s="4">
        <v>44971.708333333336</v>
      </c>
      <c r="B6" s="3">
        <v>5</v>
      </c>
      <c r="C6" s="3">
        <v>5</v>
      </c>
      <c r="D6" t="str">
        <f>VLOOKUP(Table4[[#This Row],[product_id]],Table1[#All],2)</f>
        <v>bread</v>
      </c>
      <c r="E6">
        <v>5</v>
      </c>
      <c r="F6" s="8">
        <f>VLOOKUP(C6,Table1[#All],3,0)*E6</f>
        <v>75</v>
      </c>
      <c r="G6" s="1">
        <f>IF(Table4[[#This Row],[total]]&gt;=N$3,P$3,IF(Table4[[#This Row],[total]]&gt;=$N$2,$P$2,0))</f>
        <v>0</v>
      </c>
      <c r="H6" s="6">
        <f>Table4[[#This Row],[total]]*(1-Table4[[#This Row],[discount]])</f>
        <v>75</v>
      </c>
      <c r="I6" s="6" t="str">
        <f>BAHTTEXT(Table4[[#This Row],[last_total]])</f>
        <v>เจ็ดสิบห้าบาทถ้วน</v>
      </c>
      <c r="J6" s="3">
        <v>3</v>
      </c>
      <c r="K6" t="str">
        <f>VLOOKUP(Table4[[#This Row],[customer_id]],Table3[],2)</f>
        <v>Matin</v>
      </c>
      <c r="M6" t="s">
        <v>32</v>
      </c>
      <c r="N6" s="2">
        <f>AVERAGE(H:H)</f>
        <v>150.11111111111111</v>
      </c>
    </row>
    <row r="7" spans="1:16" x14ac:dyDescent="0.25">
      <c r="A7" s="4">
        <v>44972.708333333336</v>
      </c>
      <c r="B7" s="3">
        <v>6</v>
      </c>
      <c r="C7" s="3">
        <v>6</v>
      </c>
      <c r="D7" t="str">
        <f>VLOOKUP(Table4[[#This Row],[product_id]],Table1[#All],2)</f>
        <v>hot dog</v>
      </c>
      <c r="E7">
        <v>3</v>
      </c>
      <c r="F7" s="8">
        <f>VLOOKUP(C7,Table1[#All],3,0)*E7</f>
        <v>120</v>
      </c>
      <c r="G7" s="1">
        <f>IF(Table4[[#This Row],[total]]&gt;=N$3,P$3,IF(Table4[[#This Row],[total]]&gt;=$N$2,$P$2,0))</f>
        <v>0.05</v>
      </c>
      <c r="H7" s="6">
        <f>Table4[[#This Row],[total]]*(1-Table4[[#This Row],[discount]])</f>
        <v>114</v>
      </c>
      <c r="I7" s="6" t="str">
        <f>BAHTTEXT(Table4[[#This Row],[last_total]])</f>
        <v>หนึ่งร้อยสิบสี่บาทถ้วน</v>
      </c>
      <c r="J7" s="3">
        <v>3</v>
      </c>
      <c r="K7" t="str">
        <f>VLOOKUP(Table4[[#This Row],[customer_id]],Table3[],2)</f>
        <v>Matin</v>
      </c>
      <c r="M7" t="s">
        <v>33</v>
      </c>
      <c r="N7" s="2">
        <f>SUM(H:H)</f>
        <v>1351</v>
      </c>
    </row>
    <row r="8" spans="1:16" x14ac:dyDescent="0.25">
      <c r="A8" s="4">
        <v>44973.708333333336</v>
      </c>
      <c r="B8" s="3">
        <v>7</v>
      </c>
      <c r="C8" s="3">
        <v>7</v>
      </c>
      <c r="D8" t="str">
        <f>VLOOKUP(Table4[[#This Row],[product_id]],Table1[#All],2)</f>
        <v>ketchub</v>
      </c>
      <c r="E8">
        <v>1</v>
      </c>
      <c r="F8" s="8">
        <f>VLOOKUP(C8,Table1[#All],3,0)*E8</f>
        <v>50</v>
      </c>
      <c r="G8" s="1">
        <f>IF(Table4[[#This Row],[total]]&gt;=N$3,P$3,IF(Table4[[#This Row],[total]]&gt;=$N$2,$P$2,0))</f>
        <v>0</v>
      </c>
      <c r="H8" s="6">
        <f>Table4[[#This Row],[total]]*(1-Table4[[#This Row],[discount]])</f>
        <v>50</v>
      </c>
      <c r="I8" s="6" t="str">
        <f>BAHTTEXT(Table4[[#This Row],[last_total]])</f>
        <v>ห้าสิบบาทถ้วน</v>
      </c>
      <c r="J8" s="3">
        <v>4</v>
      </c>
      <c r="K8" t="str">
        <f>VLOOKUP(Table4[[#This Row],[customer_id]],Table3[],2)</f>
        <v>Sara</v>
      </c>
      <c r="M8" t="s">
        <v>34</v>
      </c>
      <c r="N8" s="2">
        <f>MAX(H:H)</f>
        <v>540</v>
      </c>
    </row>
    <row r="9" spans="1:16" x14ac:dyDescent="0.25">
      <c r="A9" s="4">
        <v>44974.708333333336</v>
      </c>
      <c r="B9" s="3">
        <v>8</v>
      </c>
      <c r="C9" s="3">
        <v>1</v>
      </c>
      <c r="D9" t="str">
        <f>VLOOKUP(Table4[[#This Row],[product_id]],Table1[#All],2)</f>
        <v>drink water</v>
      </c>
      <c r="E9">
        <v>8</v>
      </c>
      <c r="F9" s="8">
        <f>VLOOKUP(C9,Table1[#All],3,0)*E9</f>
        <v>80</v>
      </c>
      <c r="G9" s="1">
        <f>IF(Table4[[#This Row],[total]]&gt;=N$3,P$3,IF(Table4[[#This Row],[total]]&gt;=$N$2,$P$2,0))</f>
        <v>0</v>
      </c>
      <c r="H9" s="6">
        <f>Table4[[#This Row],[total]]*(1-Table4[[#This Row],[discount]])</f>
        <v>80</v>
      </c>
      <c r="I9" s="6" t="str">
        <f>BAHTTEXT(Table4[[#This Row],[last_total]])</f>
        <v>แปดสิบบาทถ้วน</v>
      </c>
      <c r="J9" s="3">
        <v>4</v>
      </c>
      <c r="K9" t="str">
        <f>VLOOKUP(Table4[[#This Row],[customer_id]],Table3[],2)</f>
        <v>Sara</v>
      </c>
      <c r="M9" t="s">
        <v>35</v>
      </c>
      <c r="N9" s="2">
        <f>MIN(H:H)</f>
        <v>10</v>
      </c>
    </row>
    <row r="10" spans="1:16" x14ac:dyDescent="0.25">
      <c r="A10" s="4">
        <v>44975.708333333336</v>
      </c>
      <c r="B10" s="3">
        <v>9</v>
      </c>
      <c r="C10" s="3">
        <v>2</v>
      </c>
      <c r="D10" t="str">
        <f>VLOOKUP(Table4[[#This Row],[product_id]],Table1[#All],2)</f>
        <v>beer</v>
      </c>
      <c r="E10">
        <v>6</v>
      </c>
      <c r="F10" s="8">
        <f>VLOOKUP(C10,Table1[#All],3,0)*E10</f>
        <v>360</v>
      </c>
      <c r="G10" s="1">
        <f>IF(Table4[[#This Row],[total]]&gt;=N$3,P$3,IF(Table4[[#This Row],[total]]&gt;=$N$2,$P$2,0))</f>
        <v>0.05</v>
      </c>
      <c r="H10" s="6">
        <f>Table4[[#This Row],[total]]*(1-Table4[[#This Row],[discount]])</f>
        <v>342</v>
      </c>
      <c r="I10" s="6" t="str">
        <f>BAHTTEXT(Table4[[#This Row],[last_total]])</f>
        <v>สามร้อยสี่สิบสองบาทถ้วน</v>
      </c>
      <c r="J10" s="3">
        <v>4</v>
      </c>
      <c r="K10" t="str">
        <f>VLOOKUP(Table4[[#This Row],[customer_id]],Table3[],2)</f>
        <v>Sara</v>
      </c>
      <c r="M10" t="s">
        <v>36</v>
      </c>
      <c r="N10" s="11">
        <f>COUNT(B:B)</f>
        <v>9</v>
      </c>
    </row>
    <row r="12" spans="1:16" x14ac:dyDescent="0.25">
      <c r="M12" t="s">
        <v>37</v>
      </c>
      <c r="N12" s="4">
        <f ca="1">NOW()</f>
        <v>44981.805217939815</v>
      </c>
    </row>
    <row r="15" spans="1:16" x14ac:dyDescent="0.25">
      <c r="M15" t="s">
        <v>38</v>
      </c>
      <c r="N15" s="12">
        <v>2</v>
      </c>
    </row>
    <row r="16" spans="1:16" x14ac:dyDescent="0.25">
      <c r="M16" t="s">
        <v>39</v>
      </c>
      <c r="N16" t="str" cm="1">
        <f t="array" ref="N16">INDEX(Table4[customer_name],N15,0)</f>
        <v>John</v>
      </c>
    </row>
    <row r="17" spans="13:14" x14ac:dyDescent="0.25">
      <c r="M17" t="s">
        <v>40</v>
      </c>
      <c r="N17" s="2" cm="1">
        <f t="array" ref="N17">INDEX(Table4[last_total],N15)</f>
        <v>540</v>
      </c>
    </row>
  </sheetData>
  <phoneticPr fontId="3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products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Thanap S</cp:lastModifiedBy>
  <dcterms:created xsi:type="dcterms:W3CDTF">2023-02-24T09:56:18Z</dcterms:created>
  <dcterms:modified xsi:type="dcterms:W3CDTF">2023-02-24T12:20:39Z</dcterms:modified>
</cp:coreProperties>
</file>