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autoCompressPictures="0" defaultThemeVersion="124226"/>
  <mc:AlternateContent xmlns:mc="http://schemas.openxmlformats.org/markup-compatibility/2006">
    <mc:Choice Requires="x15">
      <x15ac:absPath xmlns:x15ac="http://schemas.microsoft.com/office/spreadsheetml/2010/11/ac" url="D:\Support\Check Code Report\"/>
    </mc:Choice>
  </mc:AlternateContent>
  <xr:revisionPtr revIDLastSave="0" documentId="13_ncr:1_{9BDD89DF-1A6E-4ACF-8BC6-50555AE0E55B}" xr6:coauthVersionLast="47" xr6:coauthVersionMax="47" xr10:uidLastSave="{00000000-0000-0000-0000-000000000000}"/>
  <bookViews>
    <workbookView xWindow="57765" yWindow="2115" windowWidth="15420" windowHeight="14985" tabRatio="830" firstSheet="7" activeTab="11" xr2:uid="{00000000-000D-0000-FFFF-FFFF00000000}"/>
  </bookViews>
  <sheets>
    <sheet name="WI" sheetId="20" r:id="rId1"/>
    <sheet name="WI Example" sheetId="21" r:id="rId2"/>
    <sheet name="Summary (Expanded)" sheetId="3" r:id="rId3"/>
    <sheet name="Summary (Simplified)" sheetId="16" r:id="rId4"/>
    <sheet name="Summary (By Category)" sheetId="17" r:id="rId5"/>
    <sheet name="Summary (By Code)" sheetId="18" r:id="rId6"/>
    <sheet name="SST ESRs &amp; ERs" sheetId="2" r:id="rId7"/>
    <sheet name="MiTek ESRs &amp; ERs" sheetId="11" r:id="rId8"/>
    <sheet name="Hilti ESRs" sheetId="12" r:id="rId9"/>
    <sheet name="Powers ESRs" sheetId="13" r:id="rId10"/>
    <sheet name="ITW ESRs &amp; ERs" sheetId="14" r:id="rId11"/>
    <sheet name="KC Metals ESRs" sheetId="15" r:id="rId12"/>
    <sheet name="SIKA" sheetId="22" r:id="rId13"/>
    <sheet name="LINFORD" sheetId="27" r:id="rId14"/>
    <sheet name="EJOT" sheetId="28" r:id="rId15"/>
    <sheet name="ACS" sheetId="29" r:id="rId16"/>
    <sheet name="Sheet1" sheetId="30" r:id="rId17"/>
    <sheet name="Other ESRs &amp; ERs" sheetId="19" r:id="rId18"/>
  </sheets>
  <externalReferences>
    <externalReference r:id="rId19"/>
  </externalReferences>
  <definedNames>
    <definedName name="_xlnm._FilterDatabase" localSheetId="15" hidden="1">ACS!$A$4:$H$18</definedName>
    <definedName name="_xlnm._FilterDatabase" localSheetId="14" hidden="1">EJOT!$A$4:$H$6</definedName>
    <definedName name="_xlnm._FilterDatabase" localSheetId="8" hidden="1">'Hilti ESRs'!$A$4:$H$89</definedName>
    <definedName name="_xlnm._FilterDatabase" localSheetId="10" hidden="1">'ITW ESRs &amp; ERs'!$A$4:$H$51</definedName>
    <definedName name="_xlnm._FilterDatabase" localSheetId="11" hidden="1">'KC Metals ESRs'!$A$4:$H$18</definedName>
    <definedName name="_xlnm._FilterDatabase" localSheetId="13" hidden="1">LINFORD!$A$4:$H$15</definedName>
    <definedName name="_xlnm._FilterDatabase" localSheetId="7" hidden="1">'MiTek ESRs &amp; ERs'!$A$4:$H$75</definedName>
    <definedName name="_xlnm._FilterDatabase" localSheetId="17" hidden="1">'Other ESRs &amp; ERs'!$A$4:$I$51</definedName>
    <definedName name="_xlnm._FilterDatabase" localSheetId="9" hidden="1">'Powers ESRs'!$A$4:$H$65</definedName>
    <definedName name="_xlnm._FilterDatabase" localSheetId="12" hidden="1">SIKA!$A$4:$H$15</definedName>
    <definedName name="_xlnm._FilterDatabase" localSheetId="6" hidden="1">'SST ESRs &amp; ERs'!$A$4:$H$94</definedName>
    <definedName name="_xlnm.Print_Area" localSheetId="15">ACS!$A$3:$F$14</definedName>
    <definedName name="_xlnm.Print_Area" localSheetId="14">EJOT!$A$3:$F$14</definedName>
    <definedName name="_xlnm.Print_Area" localSheetId="8">'Hilti ESRs'!$A$3:$F$113</definedName>
    <definedName name="_xlnm.Print_Area" localSheetId="10">'ITW ESRs &amp; ERs'!$A$3:$F$66</definedName>
    <definedName name="_xlnm.Print_Area" localSheetId="11">'KC Metals ESRs'!$A$3:$F$11</definedName>
    <definedName name="_xlnm.Print_Area" localSheetId="13">LINFORD!$A$3:$F$13</definedName>
    <definedName name="_xlnm.Print_Area" localSheetId="7">'MiTek ESRs &amp; ERs'!$A$3:$F$85</definedName>
    <definedName name="_xlnm.Print_Area" localSheetId="17">'Other ESRs &amp; ERs'!$A$3:$G$33</definedName>
    <definedName name="_xlnm.Print_Area" localSheetId="9">'Powers ESRs'!$A$3:$F$30</definedName>
    <definedName name="_xlnm.Print_Area" localSheetId="12">SIKA!$A$3:$F$12</definedName>
    <definedName name="_xlnm.Print_Area" localSheetId="6">'SST ESRs &amp; ERs'!$A$3:$F$62</definedName>
    <definedName name="_xlnm.Print_Area" localSheetId="4">'Summary (By Category)'!$B$1:$N$13</definedName>
    <definedName name="_xlnm.Print_Area" localSheetId="5">'Summary (By Code)'!$B$1:$G$15</definedName>
    <definedName name="_xlnm.Print_Area" localSheetId="2">'Summary (Expanded)'!$B$1:$X$95</definedName>
    <definedName name="_xlnm.Print_Area" localSheetId="3">'Summary (Simplified)'!$B$1:$O$29</definedName>
    <definedName name="_xlnm.Print_Area" localSheetId="1">'WI Example'!$A$1:$T$77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6" i="19" l="1"/>
  <c r="F75" i="19"/>
  <c r="F74" i="19"/>
  <c r="F73" i="19"/>
  <c r="F72" i="19"/>
  <c r="F71" i="19"/>
  <c r="F70" i="19"/>
  <c r="F69" i="19"/>
  <c r="F68" i="19"/>
  <c r="F67" i="19"/>
  <c r="A67" i="19"/>
  <c r="A68" i="19" s="1"/>
  <c r="A69" i="19" s="1"/>
  <c r="A70" i="19" s="1"/>
  <c r="A71" i="19" s="1"/>
  <c r="A72" i="19" s="1"/>
  <c r="A73" i="19" s="1"/>
  <c r="A74" i="19" s="1"/>
  <c r="A75" i="19" s="1"/>
  <c r="A76" i="19" s="1"/>
  <c r="F65" i="19"/>
  <c r="F64" i="19"/>
  <c r="F63" i="19"/>
  <c r="F62" i="19"/>
  <c r="F61" i="19"/>
  <c r="F60" i="19"/>
  <c r="F59" i="19"/>
  <c r="F56" i="19"/>
  <c r="F55" i="19"/>
  <c r="A55" i="19"/>
  <c r="A50" i="19"/>
  <c r="A51" i="19" s="1"/>
  <c r="F47" i="19"/>
  <c r="F46" i="19"/>
  <c r="F45" i="19"/>
  <c r="F44" i="19"/>
  <c r="F43" i="19"/>
  <c r="F42" i="19"/>
  <c r="F40" i="19"/>
  <c r="F38" i="19"/>
  <c r="F37" i="19"/>
  <c r="F36" i="19"/>
  <c r="F35" i="19"/>
  <c r="F33" i="19"/>
  <c r="F32" i="19"/>
  <c r="F31" i="19"/>
  <c r="F30" i="19"/>
  <c r="F29" i="19"/>
  <c r="F28" i="19"/>
  <c r="F27" i="19"/>
  <c r="T26" i="19"/>
  <c r="S26" i="19"/>
  <c r="R26" i="19"/>
  <c r="Q26" i="19"/>
  <c r="P26" i="19"/>
  <c r="O26" i="19"/>
  <c r="N26" i="19"/>
  <c r="M26" i="19"/>
  <c r="F26" i="19"/>
  <c r="T25" i="19"/>
  <c r="S25" i="19"/>
  <c r="R25" i="19"/>
  <c r="Q25" i="19"/>
  <c r="P25" i="19"/>
  <c r="O25" i="19"/>
  <c r="N25" i="19"/>
  <c r="M25" i="19"/>
  <c r="F25" i="19"/>
  <c r="T24" i="19"/>
  <c r="S24" i="19"/>
  <c r="R24" i="19"/>
  <c r="Q24" i="19"/>
  <c r="P24" i="19"/>
  <c r="O24" i="19"/>
  <c r="N24" i="19"/>
  <c r="M24" i="19"/>
  <c r="F24" i="19"/>
  <c r="T23" i="19"/>
  <c r="S23" i="19"/>
  <c r="R23" i="19"/>
  <c r="Q23" i="19"/>
  <c r="P23" i="19"/>
  <c r="O23" i="19"/>
  <c r="N23" i="19"/>
  <c r="M23" i="19"/>
  <c r="F23" i="19"/>
  <c r="T22" i="19"/>
  <c r="S22" i="19"/>
  <c r="R22" i="19"/>
  <c r="Q22" i="19"/>
  <c r="P22" i="19"/>
  <c r="O22" i="19"/>
  <c r="N22" i="19"/>
  <c r="M22" i="19"/>
  <c r="F22" i="19"/>
  <c r="T21" i="19"/>
  <c r="S21" i="19"/>
  <c r="R21" i="19"/>
  <c r="Q21" i="19"/>
  <c r="P21" i="19"/>
  <c r="O21" i="19"/>
  <c r="N21" i="19"/>
  <c r="M21" i="19"/>
  <c r="F21" i="19"/>
  <c r="F20" i="19"/>
  <c r="T19" i="19"/>
  <c r="S19" i="19"/>
  <c r="R19" i="19"/>
  <c r="Q19" i="19"/>
  <c r="P19" i="19"/>
  <c r="O19" i="19"/>
  <c r="N19" i="19"/>
  <c r="M19" i="19"/>
  <c r="F19" i="19"/>
  <c r="T18" i="19"/>
  <c r="S18" i="19"/>
  <c r="R18" i="19"/>
  <c r="Q18" i="19"/>
  <c r="P18" i="19"/>
  <c r="O18" i="19"/>
  <c r="N18" i="19"/>
  <c r="M18" i="19"/>
  <c r="F18" i="19"/>
  <c r="M15" i="19" s="1"/>
  <c r="T16" i="19"/>
  <c r="S16" i="19"/>
  <c r="R16" i="19"/>
  <c r="Q16" i="19"/>
  <c r="P16" i="19"/>
  <c r="O16" i="19"/>
  <c r="N16" i="19"/>
  <c r="M16" i="19"/>
  <c r="F16" i="19"/>
  <c r="T15" i="19"/>
  <c r="S15" i="19"/>
  <c r="R15" i="19"/>
  <c r="Q15" i="19"/>
  <c r="P15" i="19"/>
  <c r="O15" i="19"/>
  <c r="N15" i="19"/>
  <c r="F15" i="19"/>
  <c r="T14" i="19"/>
  <c r="S14" i="19"/>
  <c r="R14" i="19"/>
  <c r="Q14" i="19"/>
  <c r="P14" i="19"/>
  <c r="O14" i="19"/>
  <c r="N14" i="19"/>
  <c r="M14" i="19"/>
  <c r="F14" i="19"/>
  <c r="T13" i="19"/>
  <c r="S13" i="19"/>
  <c r="R13" i="19"/>
  <c r="Q13" i="19"/>
  <c r="P13" i="19"/>
  <c r="O13" i="19"/>
  <c r="N13" i="19"/>
  <c r="M13" i="19"/>
  <c r="F13" i="19"/>
  <c r="N12" i="19"/>
  <c r="T11" i="19"/>
  <c r="S11" i="19"/>
  <c r="R11" i="19"/>
  <c r="Q11" i="19"/>
  <c r="P11" i="19"/>
  <c r="O11" i="19"/>
  <c r="N11" i="19"/>
  <c r="M11" i="19"/>
  <c r="F11" i="19"/>
  <c r="T10" i="19"/>
  <c r="S10" i="19"/>
  <c r="R10" i="19"/>
  <c r="Q10" i="19"/>
  <c r="P10" i="19"/>
  <c r="O10" i="19"/>
  <c r="N10" i="19"/>
  <c r="M10" i="19"/>
  <c r="F10" i="19"/>
  <c r="T9" i="19"/>
  <c r="S9" i="19"/>
  <c r="R9" i="19"/>
  <c r="Q9" i="19"/>
  <c r="P9" i="19"/>
  <c r="O9" i="19"/>
  <c r="N9" i="19"/>
  <c r="M9" i="19"/>
  <c r="F9" i="19"/>
  <c r="T8" i="19"/>
  <c r="S8" i="19"/>
  <c r="R8" i="19"/>
  <c r="Q8" i="19"/>
  <c r="P8" i="19"/>
  <c r="O8" i="19"/>
  <c r="N8" i="19"/>
  <c r="F8" i="19"/>
  <c r="M8" i="19" s="1"/>
  <c r="T7" i="19"/>
  <c r="S7" i="19"/>
  <c r="R7" i="19"/>
  <c r="Q7" i="19"/>
  <c r="P7" i="19"/>
  <c r="O7" i="19"/>
  <c r="N7" i="19"/>
  <c r="F7" i="19"/>
  <c r="M7" i="19" s="1"/>
  <c r="T6" i="19"/>
  <c r="S6" i="19"/>
  <c r="R6" i="19"/>
  <c r="Q6" i="19"/>
  <c r="P6" i="19"/>
  <c r="O6" i="19"/>
  <c r="N6" i="19"/>
  <c r="M6" i="19"/>
  <c r="F6" i="19"/>
  <c r="N5" i="19"/>
  <c r="B1" i="19"/>
  <c r="E37" i="28"/>
  <c r="A37" i="28"/>
  <c r="E36" i="28"/>
  <c r="E34" i="28"/>
  <c r="A34" i="28"/>
  <c r="E33" i="28"/>
  <c r="E31" i="28"/>
  <c r="A31" i="28"/>
  <c r="S23" i="28"/>
  <c r="R23" i="28"/>
  <c r="Q23" i="28"/>
  <c r="P23" i="28"/>
  <c r="O23" i="28"/>
  <c r="N23" i="28"/>
  <c r="M23" i="28"/>
  <c r="L23" i="28"/>
  <c r="S22" i="28"/>
  <c r="R22" i="28"/>
  <c r="Q22" i="28"/>
  <c r="P22" i="28"/>
  <c r="O22" i="28"/>
  <c r="N22" i="28"/>
  <c r="M22" i="28"/>
  <c r="L22" i="28"/>
  <c r="A22" i="28"/>
  <c r="A23" i="28" s="1"/>
  <c r="S21" i="28"/>
  <c r="R21" i="28"/>
  <c r="Q21" i="28"/>
  <c r="P21" i="28"/>
  <c r="O21" i="28"/>
  <c r="N21" i="28"/>
  <c r="M21" i="28"/>
  <c r="L21" i="28"/>
  <c r="S20" i="28"/>
  <c r="R20" i="28"/>
  <c r="Q20" i="28"/>
  <c r="P20" i="28"/>
  <c r="O20" i="28"/>
  <c r="N20" i="28"/>
  <c r="M20" i="28"/>
  <c r="L20" i="28"/>
  <c r="S19" i="28"/>
  <c r="R19" i="28"/>
  <c r="Q19" i="28"/>
  <c r="P19" i="28"/>
  <c r="O19" i="28"/>
  <c r="N19" i="28"/>
  <c r="M19" i="28"/>
  <c r="L19" i="28"/>
  <c r="A18" i="28"/>
  <c r="E17" i="28"/>
  <c r="A17" i="28"/>
  <c r="S16" i="28"/>
  <c r="R16" i="28"/>
  <c r="Q16" i="28"/>
  <c r="P16" i="28"/>
  <c r="O16" i="28"/>
  <c r="N16" i="28"/>
  <c r="M16" i="28"/>
  <c r="L16" i="28"/>
  <c r="E16" i="28"/>
  <c r="S15" i="28"/>
  <c r="R15" i="28"/>
  <c r="Q15" i="28"/>
  <c r="P15" i="28"/>
  <c r="O15" i="28"/>
  <c r="N15" i="28"/>
  <c r="M15" i="28"/>
  <c r="S14" i="28"/>
  <c r="R14" i="28"/>
  <c r="Q14" i="28"/>
  <c r="P14" i="28"/>
  <c r="O14" i="28"/>
  <c r="N14" i="28"/>
  <c r="M14" i="28"/>
  <c r="E14" i="28"/>
  <c r="S13" i="28"/>
  <c r="R13" i="28"/>
  <c r="Q13" i="28"/>
  <c r="P13" i="28"/>
  <c r="O13" i="28"/>
  <c r="N13" i="28"/>
  <c r="M13" i="28"/>
  <c r="L13" i="28"/>
  <c r="E13" i="28"/>
  <c r="S12" i="28"/>
  <c r="R12" i="28"/>
  <c r="Q12" i="28"/>
  <c r="P12" i="28"/>
  <c r="O12" i="28"/>
  <c r="N12" i="28"/>
  <c r="M12" i="28"/>
  <c r="L12" i="28"/>
  <c r="E12" i="28"/>
  <c r="M11" i="28"/>
  <c r="E11" i="28"/>
  <c r="L15" i="28" s="1"/>
  <c r="A11" i="28"/>
  <c r="A12" i="28" s="1"/>
  <c r="A13" i="28" s="1"/>
  <c r="A14" i="28" s="1"/>
  <c r="S10" i="28"/>
  <c r="R10" i="28"/>
  <c r="Q10" i="28"/>
  <c r="P10" i="28"/>
  <c r="O10" i="28"/>
  <c r="N10" i="28"/>
  <c r="M10" i="28"/>
  <c r="L10" i="28"/>
  <c r="E10" i="28"/>
  <c r="L14" i="28" s="1"/>
  <c r="S9" i="28"/>
  <c r="R9" i="28"/>
  <c r="Q9" i="28"/>
  <c r="P9" i="28"/>
  <c r="O9" i="28"/>
  <c r="N9" i="28"/>
  <c r="M9" i="28"/>
  <c r="L9" i="28"/>
  <c r="S8" i="28"/>
  <c r="R8" i="28"/>
  <c r="Q8" i="28"/>
  <c r="P8" i="28"/>
  <c r="O8" i="28"/>
  <c r="N8" i="28"/>
  <c r="M8" i="28"/>
  <c r="L8" i="28"/>
  <c r="E8" i="28"/>
  <c r="S7" i="28"/>
  <c r="R7" i="28"/>
  <c r="Q7" i="28"/>
  <c r="P7" i="28"/>
  <c r="O7" i="28"/>
  <c r="N7" i="28"/>
  <c r="M7" i="28"/>
  <c r="L7" i="28"/>
  <c r="S6" i="28"/>
  <c r="R6" i="28"/>
  <c r="Q6" i="28"/>
  <c r="P6" i="28"/>
  <c r="O6" i="28"/>
  <c r="N6" i="28"/>
  <c r="M6" i="28"/>
  <c r="L6" i="28"/>
  <c r="M5" i="28"/>
  <c r="B1" i="28"/>
  <c r="E37" i="22"/>
  <c r="E36" i="22"/>
  <c r="E35" i="22"/>
  <c r="E34" i="22"/>
  <c r="A34" i="22"/>
  <c r="A35" i="22" s="1"/>
  <c r="E33" i="22"/>
  <c r="E31" i="22"/>
  <c r="E29" i="22"/>
  <c r="E28" i="22"/>
  <c r="E27" i="22"/>
  <c r="S23" i="22"/>
  <c r="R23" i="22"/>
  <c r="Q23" i="22"/>
  <c r="P23" i="22"/>
  <c r="O23" i="22"/>
  <c r="N23" i="22"/>
  <c r="M23" i="22"/>
  <c r="L23" i="22"/>
  <c r="S22" i="22"/>
  <c r="R22" i="22"/>
  <c r="Q22" i="22"/>
  <c r="P22" i="22"/>
  <c r="O22" i="22"/>
  <c r="N22" i="22"/>
  <c r="M22" i="22"/>
  <c r="L22" i="22"/>
  <c r="S21" i="22"/>
  <c r="R21" i="22"/>
  <c r="Q21" i="22"/>
  <c r="P21" i="22"/>
  <c r="O21" i="22"/>
  <c r="N21" i="22"/>
  <c r="M21" i="22"/>
  <c r="L21" i="22"/>
  <c r="S20" i="22"/>
  <c r="R20" i="22"/>
  <c r="Q20" i="22"/>
  <c r="P20" i="22"/>
  <c r="O20" i="22"/>
  <c r="N20" i="22"/>
  <c r="M20" i="22"/>
  <c r="L20" i="22"/>
  <c r="S19" i="22"/>
  <c r="R19" i="22"/>
  <c r="Q19" i="22"/>
  <c r="P19" i="22"/>
  <c r="O19" i="22"/>
  <c r="N19" i="22"/>
  <c r="M19" i="22"/>
  <c r="L19" i="22"/>
  <c r="A19" i="22"/>
  <c r="A20" i="22" s="1"/>
  <c r="S16" i="22"/>
  <c r="R16" i="22"/>
  <c r="Q16" i="22"/>
  <c r="P16" i="22"/>
  <c r="O16" i="22"/>
  <c r="N16" i="22"/>
  <c r="M16" i="22"/>
  <c r="L16" i="22"/>
  <c r="S15" i="22"/>
  <c r="R15" i="22"/>
  <c r="Q15" i="22"/>
  <c r="P15" i="22"/>
  <c r="O15" i="22"/>
  <c r="N15" i="22"/>
  <c r="M15" i="22"/>
  <c r="E15" i="22"/>
  <c r="S14" i="22"/>
  <c r="R14" i="22"/>
  <c r="Q14" i="22"/>
  <c r="P14" i="22"/>
  <c r="O14" i="22"/>
  <c r="N14" i="22"/>
  <c r="M14" i="22"/>
  <c r="L14" i="22"/>
  <c r="E14" i="22"/>
  <c r="S13" i="22"/>
  <c r="R13" i="22"/>
  <c r="Q13" i="22"/>
  <c r="P13" i="22"/>
  <c r="O13" i="22"/>
  <c r="N13" i="22"/>
  <c r="M13" i="22"/>
  <c r="L13" i="22"/>
  <c r="S12" i="22"/>
  <c r="R12" i="22"/>
  <c r="Q12" i="22"/>
  <c r="P12" i="22"/>
  <c r="O12" i="22"/>
  <c r="N12" i="22"/>
  <c r="M12" i="22"/>
  <c r="L12" i="22"/>
  <c r="E12" i="22"/>
  <c r="M11" i="22"/>
  <c r="E11" i="22"/>
  <c r="S10" i="22"/>
  <c r="R10" i="22"/>
  <c r="Q10" i="22"/>
  <c r="P10" i="22"/>
  <c r="O10" i="22"/>
  <c r="N10" i="22"/>
  <c r="M10" i="22"/>
  <c r="L10" i="22"/>
  <c r="E10" i="22"/>
  <c r="S9" i="22"/>
  <c r="R9" i="22"/>
  <c r="Q9" i="22"/>
  <c r="P9" i="22"/>
  <c r="O9" i="22"/>
  <c r="N9" i="22"/>
  <c r="M9" i="22"/>
  <c r="E9" i="22"/>
  <c r="L15" i="22" s="1"/>
  <c r="S8" i="22"/>
  <c r="R8" i="22"/>
  <c r="Q8" i="22"/>
  <c r="P8" i="22"/>
  <c r="O8" i="22"/>
  <c r="N8" i="22"/>
  <c r="M8" i="22"/>
  <c r="L8" i="22"/>
  <c r="S7" i="22"/>
  <c r="R7" i="22"/>
  <c r="Q7" i="22"/>
  <c r="P7" i="22"/>
  <c r="O7" i="22"/>
  <c r="N7" i="22"/>
  <c r="M7" i="22"/>
  <c r="L7" i="22"/>
  <c r="A7" i="22"/>
  <c r="S6" i="22"/>
  <c r="R6" i="22"/>
  <c r="Q6" i="22"/>
  <c r="P6" i="22"/>
  <c r="O6" i="22"/>
  <c r="N6" i="22"/>
  <c r="M6" i="22"/>
  <c r="L6" i="22"/>
  <c r="E6" i="22"/>
  <c r="L9" i="22" s="1"/>
  <c r="M5" i="22"/>
  <c r="B1" i="22"/>
  <c r="E93" i="14"/>
  <c r="E92" i="14"/>
  <c r="E91" i="14"/>
  <c r="E90" i="14"/>
  <c r="E89" i="14"/>
  <c r="E88" i="14"/>
  <c r="E87" i="14"/>
  <c r="E86" i="14"/>
  <c r="E85" i="14"/>
  <c r="E84" i="14"/>
  <c r="E83" i="14"/>
  <c r="E82" i="14"/>
  <c r="E81" i="14"/>
  <c r="E80" i="14"/>
  <c r="E79" i="14"/>
  <c r="E78" i="14"/>
  <c r="E77" i="14"/>
  <c r="A76" i="14"/>
  <c r="A77" i="14" s="1"/>
  <c r="A78" i="14" s="1"/>
  <c r="A79" i="14" s="1"/>
  <c r="A80" i="14" s="1"/>
  <c r="A81" i="14" s="1"/>
  <c r="A82" i="14" s="1"/>
  <c r="A83" i="14" s="1"/>
  <c r="A84" i="14" s="1"/>
  <c r="A85" i="14" s="1"/>
  <c r="A86" i="14" s="1"/>
  <c r="A87" i="14" s="1"/>
  <c r="A88" i="14" s="1"/>
  <c r="A89" i="14" s="1"/>
  <c r="A90" i="14" s="1"/>
  <c r="A91" i="14" s="1"/>
  <c r="A92" i="14" s="1"/>
  <c r="A93" i="14" s="1"/>
  <c r="E74" i="14"/>
  <c r="E73" i="14"/>
  <c r="E72" i="14"/>
  <c r="E71" i="14"/>
  <c r="E70" i="14"/>
  <c r="E69" i="14"/>
  <c r="E68" i="14"/>
  <c r="E66" i="14"/>
  <c r="E65" i="14"/>
  <c r="E64" i="14"/>
  <c r="E63" i="14"/>
  <c r="E62" i="14"/>
  <c r="E61" i="14"/>
  <c r="E59" i="14"/>
  <c r="E58" i="14"/>
  <c r="A58" i="14"/>
  <c r="A59" i="14" s="1"/>
  <c r="A48" i="14"/>
  <c r="A49" i="14" s="1"/>
  <c r="A50" i="14" s="1"/>
  <c r="A47" i="14"/>
  <c r="E43" i="14"/>
  <c r="E42" i="14"/>
  <c r="E41" i="14"/>
  <c r="E40" i="14"/>
  <c r="E39" i="14"/>
  <c r="E38" i="14"/>
  <c r="E37" i="14"/>
  <c r="E36" i="14"/>
  <c r="E35" i="14"/>
  <c r="E34" i="14"/>
  <c r="E33" i="14"/>
  <c r="E32" i="14"/>
  <c r="E31" i="14"/>
  <c r="E28" i="14"/>
  <c r="E27" i="14"/>
  <c r="E26" i="14"/>
  <c r="E24" i="14"/>
  <c r="S23" i="14"/>
  <c r="R23" i="14"/>
  <c r="Q23" i="14"/>
  <c r="P23" i="14"/>
  <c r="O23" i="14"/>
  <c r="N23" i="14"/>
  <c r="M23" i="14"/>
  <c r="L23" i="14"/>
  <c r="E23" i="14"/>
  <c r="S22" i="14"/>
  <c r="R22" i="14"/>
  <c r="Q22" i="14"/>
  <c r="P22" i="14"/>
  <c r="O22" i="14"/>
  <c r="N22" i="14"/>
  <c r="M22" i="14"/>
  <c r="L22" i="14"/>
  <c r="E22" i="14"/>
  <c r="S21" i="14"/>
  <c r="R21" i="14"/>
  <c r="Q21" i="14"/>
  <c r="P21" i="14"/>
  <c r="O21" i="14"/>
  <c r="N21" i="14"/>
  <c r="M21" i="14"/>
  <c r="L21" i="14"/>
  <c r="E21" i="14"/>
  <c r="S20" i="14"/>
  <c r="R20" i="14"/>
  <c r="Q20" i="14"/>
  <c r="P20" i="14"/>
  <c r="O20" i="14"/>
  <c r="N20" i="14"/>
  <c r="M20" i="14"/>
  <c r="L20" i="14"/>
  <c r="E20" i="14"/>
  <c r="S19" i="14"/>
  <c r="R19" i="14"/>
  <c r="Q19" i="14"/>
  <c r="P19" i="14"/>
  <c r="O19" i="14"/>
  <c r="N19" i="14"/>
  <c r="M19" i="14"/>
  <c r="L19" i="14"/>
  <c r="E19" i="14"/>
  <c r="E18" i="14"/>
  <c r="E17" i="14"/>
  <c r="S16" i="14"/>
  <c r="R16" i="14"/>
  <c r="Q16" i="14"/>
  <c r="P16" i="14"/>
  <c r="O16" i="14"/>
  <c r="N16" i="14"/>
  <c r="M16" i="14"/>
  <c r="E16" i="14"/>
  <c r="S15" i="14"/>
  <c r="R15" i="14"/>
  <c r="Q15" i="14"/>
  <c r="P15" i="14"/>
  <c r="O15" i="14"/>
  <c r="N15" i="14"/>
  <c r="M15" i="14"/>
  <c r="E15" i="14"/>
  <c r="S14" i="14"/>
  <c r="R14" i="14"/>
  <c r="Q14" i="14"/>
  <c r="P14" i="14"/>
  <c r="O14" i="14"/>
  <c r="N14" i="14"/>
  <c r="M14" i="14"/>
  <c r="E14" i="14"/>
  <c r="L14" i="14" s="1"/>
  <c r="S13" i="14"/>
  <c r="R13" i="14"/>
  <c r="Q13" i="14"/>
  <c r="P13" i="14"/>
  <c r="O13" i="14"/>
  <c r="N13" i="14"/>
  <c r="M13" i="14"/>
  <c r="L13" i="14"/>
  <c r="E13" i="14"/>
  <c r="L15" i="14" s="1"/>
  <c r="S12" i="14"/>
  <c r="R12" i="14"/>
  <c r="Q12" i="14"/>
  <c r="P12" i="14"/>
  <c r="O12" i="14"/>
  <c r="N12" i="14"/>
  <c r="M12" i="14"/>
  <c r="L12" i="14"/>
  <c r="E12" i="14"/>
  <c r="L16" i="14" s="1"/>
  <c r="M11" i="14"/>
  <c r="S10" i="14"/>
  <c r="R10" i="14"/>
  <c r="Q10" i="14"/>
  <c r="P10" i="14"/>
  <c r="O10" i="14"/>
  <c r="N10" i="14"/>
  <c r="M10" i="14"/>
  <c r="L10" i="14"/>
  <c r="S9" i="14"/>
  <c r="R9" i="14"/>
  <c r="Q9" i="14"/>
  <c r="P9" i="14"/>
  <c r="O9" i="14"/>
  <c r="N9" i="14"/>
  <c r="M9" i="14"/>
  <c r="S8" i="14"/>
  <c r="R8" i="14"/>
  <c r="Q8" i="14"/>
  <c r="P8" i="14"/>
  <c r="O8" i="14"/>
  <c r="N8" i="14"/>
  <c r="M8" i="14"/>
  <c r="L8" i="14"/>
  <c r="A8" i="14"/>
  <c r="A9" i="14" s="1"/>
  <c r="A10" i="14" s="1"/>
  <c r="S7" i="14"/>
  <c r="R7" i="14"/>
  <c r="Q7" i="14"/>
  <c r="P7" i="14"/>
  <c r="O7" i="14"/>
  <c r="N7" i="14"/>
  <c r="M7" i="14"/>
  <c r="L7" i="14"/>
  <c r="E7" i="14"/>
  <c r="A7" i="14"/>
  <c r="S6" i="14"/>
  <c r="R6" i="14"/>
  <c r="Q6" i="14"/>
  <c r="P6" i="14"/>
  <c r="O6" i="14"/>
  <c r="N6" i="14"/>
  <c r="M6" i="14"/>
  <c r="L6" i="14"/>
  <c r="E6" i="14"/>
  <c r="L9" i="14" s="1"/>
  <c r="M5" i="14"/>
  <c r="B1" i="14"/>
  <c r="E101" i="13"/>
  <c r="E100" i="13"/>
  <c r="E99" i="13"/>
  <c r="E98" i="13"/>
  <c r="E97" i="13"/>
  <c r="E96" i="13"/>
  <c r="E95" i="13"/>
  <c r="E94" i="13"/>
  <c r="E92" i="13"/>
  <c r="E91" i="13"/>
  <c r="E90" i="13"/>
  <c r="E89" i="13"/>
  <c r="E88" i="13"/>
  <c r="E87" i="13"/>
  <c r="E86" i="13"/>
  <c r="E85" i="13"/>
  <c r="E84" i="13"/>
  <c r="E83" i="13"/>
  <c r="E82" i="13"/>
  <c r="E81" i="13"/>
  <c r="E80" i="13"/>
  <c r="E78" i="13"/>
  <c r="A78" i="13"/>
  <c r="E77" i="13"/>
  <c r="A77" i="13"/>
  <c r="A70" i="13"/>
  <c r="A69" i="13"/>
  <c r="E65" i="13"/>
  <c r="E64" i="13"/>
  <c r="E63" i="13"/>
  <c r="E62" i="13"/>
  <c r="E61" i="13"/>
  <c r="E60" i="13"/>
  <c r="E59" i="13"/>
  <c r="E58" i="13"/>
  <c r="E57" i="13"/>
  <c r="E56" i="13"/>
  <c r="E55" i="13"/>
  <c r="E54" i="13"/>
  <c r="E53" i="13"/>
  <c r="E52" i="13"/>
  <c r="E51" i="13"/>
  <c r="E50" i="13"/>
  <c r="E49" i="13"/>
  <c r="E48" i="13"/>
  <c r="E47" i="13"/>
  <c r="E46" i="13"/>
  <c r="E45" i="13"/>
  <c r="E44" i="13"/>
  <c r="E43" i="13"/>
  <c r="E40" i="13"/>
  <c r="E39" i="13"/>
  <c r="E38" i="13"/>
  <c r="E37" i="13"/>
  <c r="E36" i="13"/>
  <c r="E35" i="13"/>
  <c r="E34" i="13"/>
  <c r="E33" i="13"/>
  <c r="E32" i="13"/>
  <c r="E31" i="13"/>
  <c r="E30" i="13"/>
  <c r="E29" i="13"/>
  <c r="E28" i="13"/>
  <c r="E27" i="13"/>
  <c r="E26" i="13"/>
  <c r="E25" i="13"/>
  <c r="E24" i="13"/>
  <c r="S23" i="13"/>
  <c r="R23" i="13"/>
  <c r="Q23" i="13"/>
  <c r="P23" i="13"/>
  <c r="O23" i="13"/>
  <c r="N23" i="13"/>
  <c r="M23" i="13"/>
  <c r="L23" i="13"/>
  <c r="E23" i="13"/>
  <c r="S22" i="13"/>
  <c r="R22" i="13"/>
  <c r="Q22" i="13"/>
  <c r="P22" i="13"/>
  <c r="O22" i="13"/>
  <c r="N22" i="13"/>
  <c r="M22" i="13"/>
  <c r="L22" i="13"/>
  <c r="E22" i="13"/>
  <c r="S21" i="13"/>
  <c r="R21" i="13"/>
  <c r="Q21" i="13"/>
  <c r="P21" i="13"/>
  <c r="O21" i="13"/>
  <c r="N21" i="13"/>
  <c r="M21" i="13"/>
  <c r="L21" i="13"/>
  <c r="E21" i="13"/>
  <c r="S20" i="13"/>
  <c r="R20" i="13"/>
  <c r="Q20" i="13"/>
  <c r="P20" i="13"/>
  <c r="O20" i="13"/>
  <c r="N20" i="13"/>
  <c r="M20" i="13"/>
  <c r="L20" i="13"/>
  <c r="E20" i="13"/>
  <c r="S19" i="13"/>
  <c r="R19" i="13"/>
  <c r="Q19" i="13"/>
  <c r="P19" i="13"/>
  <c r="O19" i="13"/>
  <c r="N19" i="13"/>
  <c r="M19" i="13"/>
  <c r="L19" i="13"/>
  <c r="E19" i="13"/>
  <c r="E18" i="13"/>
  <c r="E17" i="13"/>
  <c r="S16" i="13"/>
  <c r="R16" i="13"/>
  <c r="Q16" i="13"/>
  <c r="P16" i="13"/>
  <c r="O16" i="13"/>
  <c r="N16" i="13"/>
  <c r="M16" i="13"/>
  <c r="L16" i="13"/>
  <c r="E16" i="13"/>
  <c r="S15" i="13"/>
  <c r="R15" i="13"/>
  <c r="Q15" i="13"/>
  <c r="P15" i="13"/>
  <c r="O15" i="13"/>
  <c r="N15" i="13"/>
  <c r="M15" i="13"/>
  <c r="E15" i="13"/>
  <c r="S14" i="13"/>
  <c r="R14" i="13"/>
  <c r="Q14" i="13"/>
  <c r="P14" i="13"/>
  <c r="O14" i="13"/>
  <c r="N14" i="13"/>
  <c r="M14" i="13"/>
  <c r="L14" i="13"/>
  <c r="E14" i="13"/>
  <c r="S13" i="13"/>
  <c r="R13" i="13"/>
  <c r="Q13" i="13"/>
  <c r="P13" i="13"/>
  <c r="O13" i="13"/>
  <c r="N13" i="13"/>
  <c r="M13" i="13"/>
  <c r="L13" i="13"/>
  <c r="E13" i="13"/>
  <c r="S12" i="13"/>
  <c r="R12" i="13"/>
  <c r="Q12" i="13"/>
  <c r="P12" i="13"/>
  <c r="O12" i="13"/>
  <c r="N12" i="13"/>
  <c r="M12" i="13"/>
  <c r="L12" i="13"/>
  <c r="E12" i="13"/>
  <c r="M11" i="13"/>
  <c r="E11" i="13"/>
  <c r="S10" i="13"/>
  <c r="R10" i="13"/>
  <c r="Q10" i="13"/>
  <c r="P10" i="13"/>
  <c r="O10" i="13"/>
  <c r="N10" i="13"/>
  <c r="M10" i="13"/>
  <c r="L10" i="13"/>
  <c r="E10" i="13"/>
  <c r="S9" i="13"/>
  <c r="R9" i="13"/>
  <c r="Q9" i="13"/>
  <c r="P9" i="13"/>
  <c r="O9" i="13"/>
  <c r="N9" i="13"/>
  <c r="M9" i="13"/>
  <c r="L9" i="13"/>
  <c r="S8" i="13"/>
  <c r="R8" i="13"/>
  <c r="Q8" i="13"/>
  <c r="P8" i="13"/>
  <c r="O8" i="13"/>
  <c r="N8" i="13"/>
  <c r="M8" i="13"/>
  <c r="L8" i="13"/>
  <c r="A8" i="13"/>
  <c r="S7" i="13"/>
  <c r="R7" i="13"/>
  <c r="Q7" i="13"/>
  <c r="P7" i="13"/>
  <c r="O7" i="13"/>
  <c r="N7" i="13"/>
  <c r="M7" i="13"/>
  <c r="L7" i="13"/>
  <c r="A7" i="13"/>
  <c r="S6" i="13"/>
  <c r="R6" i="13"/>
  <c r="Q6" i="13"/>
  <c r="P6" i="13"/>
  <c r="O6" i="13"/>
  <c r="N6" i="13"/>
  <c r="M6" i="13"/>
  <c r="L6" i="13"/>
  <c r="M5" i="13"/>
  <c r="B1" i="13"/>
  <c r="E25" i="2"/>
  <c r="L15" i="13" l="1"/>
  <c r="L17" i="13" s="1"/>
  <c r="M27" i="19"/>
  <c r="L24" i="22"/>
  <c r="O27" i="19"/>
  <c r="P27" i="19"/>
  <c r="S27" i="19"/>
  <c r="N27" i="19"/>
  <c r="Q27" i="19"/>
  <c r="R27" i="19"/>
  <c r="T27" i="19"/>
  <c r="O24" i="28"/>
  <c r="S17" i="28"/>
  <c r="M24" i="28"/>
  <c r="P24" i="28"/>
  <c r="O24" i="22"/>
  <c r="M17" i="28"/>
  <c r="N24" i="28"/>
  <c r="P24" i="22"/>
  <c r="Q24" i="28"/>
  <c r="R24" i="28"/>
  <c r="N17" i="28"/>
  <c r="S24" i="28"/>
  <c r="O24" i="14"/>
  <c r="P17" i="28"/>
  <c r="O17" i="28"/>
  <c r="Q17" i="28"/>
  <c r="R17" i="28"/>
  <c r="R24" i="14"/>
  <c r="L24" i="28"/>
  <c r="L17" i="28"/>
  <c r="N17" i="22"/>
  <c r="M24" i="22"/>
  <c r="N24" i="22"/>
  <c r="R17" i="22"/>
  <c r="Q24" i="22"/>
  <c r="Q17" i="22"/>
  <c r="S17" i="22"/>
  <c r="R24" i="22"/>
  <c r="M17" i="22"/>
  <c r="P24" i="14"/>
  <c r="S24" i="22"/>
  <c r="O17" i="22"/>
  <c r="P17" i="22"/>
  <c r="L17" i="22"/>
  <c r="N17" i="14"/>
  <c r="L24" i="14"/>
  <c r="R17" i="14"/>
  <c r="N24" i="14"/>
  <c r="M24" i="14"/>
  <c r="S17" i="14"/>
  <c r="P17" i="14"/>
  <c r="Q24" i="14"/>
  <c r="M17" i="14"/>
  <c r="Q24" i="13"/>
  <c r="S24" i="14"/>
  <c r="R24" i="13"/>
  <c r="Q17" i="14"/>
  <c r="O17" i="14"/>
  <c r="L17" i="14"/>
  <c r="L24" i="13"/>
  <c r="P24" i="13"/>
  <c r="M17" i="13"/>
  <c r="S24" i="13"/>
  <c r="N17" i="13"/>
  <c r="O17" i="13"/>
  <c r="P17" i="13"/>
  <c r="Q17" i="13"/>
  <c r="R17" i="13"/>
  <c r="S17" i="13"/>
  <c r="O24" i="13"/>
  <c r="M24" i="13"/>
  <c r="N24" i="13"/>
  <c r="E30" i="11"/>
  <c r="E39" i="11"/>
  <c r="E7" i="11"/>
  <c r="E137" i="2"/>
  <c r="E17" i="2"/>
  <c r="E40" i="11" l="1"/>
  <c r="E141" i="2"/>
  <c r="E139" i="2"/>
  <c r="E138" i="2"/>
  <c r="E76" i="2"/>
  <c r="E75" i="2"/>
  <c r="E38" i="11"/>
  <c r="A119" i="12" l="1"/>
  <c r="A120" i="12" s="1"/>
  <c r="A121" i="12" s="1"/>
  <c r="A122" i="12" s="1"/>
  <c r="A123" i="12" s="1"/>
  <c r="A124" i="12" s="1"/>
  <c r="A125" i="12" s="1"/>
  <c r="A126" i="12" s="1"/>
  <c r="A127" i="12" s="1"/>
  <c r="A128" i="12" s="1"/>
  <c r="A129" i="12" s="1"/>
  <c r="E59" i="11"/>
  <c r="E31" i="29" l="1"/>
  <c r="A31" i="29"/>
  <c r="E30" i="29"/>
  <c r="E69" i="2"/>
  <c r="E133" i="2"/>
  <c r="E105" i="2"/>
  <c r="E36" i="2"/>
  <c r="E72" i="12" l="1"/>
  <c r="E32" i="12"/>
  <c r="E49" i="12" l="1"/>
  <c r="E48" i="12"/>
  <c r="E47" i="12"/>
  <c r="E46" i="12"/>
  <c r="E45" i="12"/>
  <c r="E44" i="12"/>
  <c r="E135" i="2"/>
  <c r="E71" i="2"/>
  <c r="E185" i="2" l="1"/>
  <c r="K90" i="3" l="1"/>
  <c r="R94" i="3"/>
  <c r="Q94" i="3"/>
  <c r="P94" i="3"/>
  <c r="O94" i="3"/>
  <c r="N94" i="3"/>
  <c r="M94" i="3"/>
  <c r="L94" i="3"/>
  <c r="K94" i="3"/>
  <c r="R93" i="3"/>
  <c r="Q93" i="3"/>
  <c r="P93" i="3"/>
  <c r="O93" i="3"/>
  <c r="N93" i="3"/>
  <c r="M93" i="3"/>
  <c r="L93" i="3"/>
  <c r="K93" i="3"/>
  <c r="R92" i="3"/>
  <c r="Q92" i="3"/>
  <c r="P92" i="3"/>
  <c r="O92" i="3"/>
  <c r="N92" i="3"/>
  <c r="R91" i="3"/>
  <c r="Q91" i="3"/>
  <c r="P91" i="3"/>
  <c r="O91" i="3"/>
  <c r="N91" i="3"/>
  <c r="M91" i="3"/>
  <c r="R90" i="3"/>
  <c r="O90" i="3"/>
  <c r="N90" i="3"/>
  <c r="L90" i="3"/>
  <c r="R89" i="3"/>
  <c r="P89" i="3"/>
  <c r="N89" i="3"/>
  <c r="M89" i="3"/>
  <c r="L89" i="3"/>
  <c r="L88" i="3"/>
  <c r="J94" i="3"/>
  <c r="I94" i="3"/>
  <c r="H94" i="3"/>
  <c r="G94" i="3"/>
  <c r="F94" i="3"/>
  <c r="E94" i="3"/>
  <c r="J93" i="3"/>
  <c r="H93" i="3"/>
  <c r="G93" i="3"/>
  <c r="F93" i="3"/>
  <c r="E93" i="3"/>
  <c r="H92" i="3"/>
  <c r="G92" i="3"/>
  <c r="F92" i="3"/>
  <c r="E92" i="3"/>
  <c r="D92" i="3"/>
  <c r="C92" i="3"/>
  <c r="J91" i="3"/>
  <c r="H91" i="3"/>
  <c r="D91" i="3"/>
  <c r="J90" i="3"/>
  <c r="I90" i="3"/>
  <c r="H90" i="3"/>
  <c r="F90" i="3"/>
  <c r="E90" i="3"/>
  <c r="J89" i="3"/>
  <c r="I89" i="3"/>
  <c r="H89" i="3"/>
  <c r="G89" i="3"/>
  <c r="E89" i="3"/>
  <c r="E37" i="29"/>
  <c r="A37" i="29"/>
  <c r="E36" i="29"/>
  <c r="E34" i="29"/>
  <c r="A34" i="29"/>
  <c r="E33" i="29"/>
  <c r="S23" i="29"/>
  <c r="R23" i="29"/>
  <c r="Q23" i="29"/>
  <c r="P23" i="29"/>
  <c r="O23" i="29"/>
  <c r="N23" i="29"/>
  <c r="M23" i="29"/>
  <c r="L23" i="29"/>
  <c r="S22" i="29"/>
  <c r="R22" i="29"/>
  <c r="Q22" i="29"/>
  <c r="P22" i="29"/>
  <c r="O22" i="29"/>
  <c r="N22" i="29"/>
  <c r="M22" i="29"/>
  <c r="L22" i="29"/>
  <c r="A22" i="29"/>
  <c r="A23" i="29" s="1"/>
  <c r="S21" i="29"/>
  <c r="R21" i="29"/>
  <c r="Q21" i="29"/>
  <c r="P21" i="29"/>
  <c r="O21" i="29"/>
  <c r="N21" i="29"/>
  <c r="M21" i="29"/>
  <c r="L21" i="29"/>
  <c r="S20" i="29"/>
  <c r="R20" i="29"/>
  <c r="Q20" i="29"/>
  <c r="P20" i="29"/>
  <c r="O20" i="29"/>
  <c r="N20" i="29"/>
  <c r="M20" i="29"/>
  <c r="L20" i="29"/>
  <c r="S19" i="29"/>
  <c r="R19" i="29"/>
  <c r="Q19" i="29"/>
  <c r="P19" i="29"/>
  <c r="O19" i="29"/>
  <c r="N19" i="29"/>
  <c r="M19" i="29"/>
  <c r="L19" i="29"/>
  <c r="A17" i="29"/>
  <c r="A18" i="29" s="1"/>
  <c r="S16" i="29"/>
  <c r="R16" i="29"/>
  <c r="Q85" i="3" s="1"/>
  <c r="Q16" i="29"/>
  <c r="P16" i="29"/>
  <c r="O85" i="3" s="1"/>
  <c r="O16" i="29"/>
  <c r="N85" i="3" s="1"/>
  <c r="N16" i="29"/>
  <c r="M85" i="3" s="1"/>
  <c r="M16" i="29"/>
  <c r="L85" i="3" s="1"/>
  <c r="L16" i="29"/>
  <c r="S15" i="29"/>
  <c r="R84" i="3" s="1"/>
  <c r="R15" i="29"/>
  <c r="Q84" i="3" s="1"/>
  <c r="Q15" i="29"/>
  <c r="P15" i="29"/>
  <c r="O15" i="29"/>
  <c r="N84" i="3" s="1"/>
  <c r="N15" i="29"/>
  <c r="M84" i="3" s="1"/>
  <c r="M15" i="29"/>
  <c r="L15" i="29"/>
  <c r="K84" i="3" s="1"/>
  <c r="S14" i="29"/>
  <c r="R83" i="3" s="1"/>
  <c r="R14" i="29"/>
  <c r="Q83" i="3" s="1"/>
  <c r="Q14" i="29"/>
  <c r="P14" i="29"/>
  <c r="O14" i="29"/>
  <c r="N83" i="3" s="1"/>
  <c r="N14" i="29"/>
  <c r="M83" i="3" s="1"/>
  <c r="M14" i="29"/>
  <c r="L14" i="29"/>
  <c r="K83" i="3" s="1"/>
  <c r="E14" i="29"/>
  <c r="A14" i="29"/>
  <c r="S13" i="29"/>
  <c r="R82" i="3" s="1"/>
  <c r="R13" i="29"/>
  <c r="Q82" i="3" s="1"/>
  <c r="Q13" i="29"/>
  <c r="P82" i="3" s="1"/>
  <c r="P13" i="29"/>
  <c r="O82" i="3" s="1"/>
  <c r="O13" i="29"/>
  <c r="N82" i="3" s="1"/>
  <c r="N13" i="29"/>
  <c r="M82" i="3" s="1"/>
  <c r="M13" i="29"/>
  <c r="L82" i="3" s="1"/>
  <c r="L13" i="29"/>
  <c r="K82" i="3" s="1"/>
  <c r="E13" i="29"/>
  <c r="A13" i="29"/>
  <c r="S12" i="29"/>
  <c r="R81" i="3" s="1"/>
  <c r="R12" i="29"/>
  <c r="Q81" i="3" s="1"/>
  <c r="Q12" i="29"/>
  <c r="P12" i="29"/>
  <c r="O81" i="3" s="1"/>
  <c r="O12" i="29"/>
  <c r="N81" i="3" s="1"/>
  <c r="N12" i="29"/>
  <c r="M81" i="3" s="1"/>
  <c r="M12" i="29"/>
  <c r="L81" i="3" s="1"/>
  <c r="A12" i="29"/>
  <c r="M11" i="29"/>
  <c r="L80" i="3" s="1"/>
  <c r="E11" i="29"/>
  <c r="A11" i="29"/>
  <c r="S10" i="29"/>
  <c r="J85" i="3" s="1"/>
  <c r="R10" i="29"/>
  <c r="Q10" i="29"/>
  <c r="H85" i="3" s="1"/>
  <c r="P10" i="29"/>
  <c r="O10" i="29"/>
  <c r="N10" i="29"/>
  <c r="M10" i="29"/>
  <c r="L10" i="29"/>
  <c r="C85" i="3" s="1"/>
  <c r="E10" i="29"/>
  <c r="L12" i="29" s="1"/>
  <c r="K81" i="3" s="1"/>
  <c r="S9" i="29"/>
  <c r="J84" i="3" s="1"/>
  <c r="R9" i="29"/>
  <c r="Q9" i="29"/>
  <c r="H84" i="3" s="1"/>
  <c r="P9" i="29"/>
  <c r="G84" i="3" s="1"/>
  <c r="O9" i="29"/>
  <c r="N9" i="29"/>
  <c r="M9" i="29"/>
  <c r="D84" i="3" s="1"/>
  <c r="L9" i="29"/>
  <c r="S8" i="29"/>
  <c r="J83" i="3" s="1"/>
  <c r="R8" i="29"/>
  <c r="I83" i="3" s="1"/>
  <c r="Q8" i="29"/>
  <c r="H83" i="3" s="1"/>
  <c r="P8" i="29"/>
  <c r="G83" i="3" s="1"/>
  <c r="O8" i="29"/>
  <c r="F83" i="3" s="1"/>
  <c r="N8" i="29"/>
  <c r="M8" i="29"/>
  <c r="D83" i="3" s="1"/>
  <c r="L8" i="29"/>
  <c r="C83" i="3" s="1"/>
  <c r="E8" i="29"/>
  <c r="S7" i="29"/>
  <c r="J82" i="3" s="1"/>
  <c r="R7" i="29"/>
  <c r="I82" i="3" s="1"/>
  <c r="Q7" i="29"/>
  <c r="P7" i="29"/>
  <c r="O7" i="29"/>
  <c r="F82" i="3" s="1"/>
  <c r="N7" i="29"/>
  <c r="E82" i="3" s="1"/>
  <c r="M7" i="29"/>
  <c r="D82" i="3" s="1"/>
  <c r="L7" i="29"/>
  <c r="S6" i="29"/>
  <c r="R6" i="29"/>
  <c r="I81" i="3" s="1"/>
  <c r="Q6" i="29"/>
  <c r="H81" i="3" s="1"/>
  <c r="P6" i="29"/>
  <c r="G81" i="3" s="1"/>
  <c r="O6" i="29"/>
  <c r="N6" i="29"/>
  <c r="E81" i="3" s="1"/>
  <c r="M6" i="29"/>
  <c r="D81" i="3" s="1"/>
  <c r="L6" i="29"/>
  <c r="C81" i="3" s="1"/>
  <c r="M5" i="29"/>
  <c r="D80" i="3" s="1"/>
  <c r="B1" i="29"/>
  <c r="R77" i="3"/>
  <c r="Q77" i="3"/>
  <c r="P77" i="3"/>
  <c r="O77" i="3"/>
  <c r="N77" i="3"/>
  <c r="M77" i="3"/>
  <c r="K77" i="3"/>
  <c r="R76" i="3"/>
  <c r="Q76" i="3"/>
  <c r="P76" i="3"/>
  <c r="N76" i="3"/>
  <c r="R75" i="3"/>
  <c r="O75" i="3"/>
  <c r="N75" i="3"/>
  <c r="M75" i="3"/>
  <c r="L75" i="3"/>
  <c r="Q74" i="3"/>
  <c r="P74" i="3"/>
  <c r="O74" i="3"/>
  <c r="N74" i="3"/>
  <c r="L74" i="3"/>
  <c r="R73" i="3"/>
  <c r="P73" i="3"/>
  <c r="O73" i="3"/>
  <c r="N73" i="3"/>
  <c r="L72" i="3"/>
  <c r="H77" i="3"/>
  <c r="G77" i="3"/>
  <c r="F77" i="3"/>
  <c r="E77" i="3"/>
  <c r="C77" i="3"/>
  <c r="K75" i="3"/>
  <c r="J76" i="3"/>
  <c r="I76" i="3"/>
  <c r="H76" i="3"/>
  <c r="G76" i="3"/>
  <c r="E76" i="3"/>
  <c r="D76" i="3"/>
  <c r="C76" i="3"/>
  <c r="I75" i="3"/>
  <c r="H75" i="3"/>
  <c r="G75" i="3"/>
  <c r="F75" i="3"/>
  <c r="E75" i="3"/>
  <c r="C75" i="3"/>
  <c r="J74" i="3"/>
  <c r="I74" i="3"/>
  <c r="H74" i="3"/>
  <c r="G74" i="3"/>
  <c r="F74" i="3"/>
  <c r="E74" i="3"/>
  <c r="C74" i="3"/>
  <c r="I73" i="3"/>
  <c r="H73" i="3"/>
  <c r="F73" i="3"/>
  <c r="E73" i="3"/>
  <c r="D73" i="3"/>
  <c r="C73" i="3"/>
  <c r="E38" i="27"/>
  <c r="A38" i="27"/>
  <c r="E37" i="27"/>
  <c r="E35" i="27"/>
  <c r="A35" i="27"/>
  <c r="E34" i="27"/>
  <c r="E32" i="27"/>
  <c r="A32" i="27"/>
  <c r="E31" i="27"/>
  <c r="S26" i="27"/>
  <c r="R26" i="27"/>
  <c r="Q26" i="27"/>
  <c r="P26" i="27"/>
  <c r="O26" i="27"/>
  <c r="N26" i="27"/>
  <c r="M26" i="27"/>
  <c r="L26" i="27"/>
  <c r="S25" i="27"/>
  <c r="R25" i="27"/>
  <c r="Q25" i="27"/>
  <c r="P25" i="27"/>
  <c r="O25" i="27"/>
  <c r="N25" i="27"/>
  <c r="M25" i="27"/>
  <c r="L25" i="27"/>
  <c r="S24" i="27"/>
  <c r="R24" i="27"/>
  <c r="Q24" i="27"/>
  <c r="P24" i="27"/>
  <c r="O24" i="27"/>
  <c r="N24" i="27"/>
  <c r="M24" i="27"/>
  <c r="L24" i="27"/>
  <c r="S23" i="27"/>
  <c r="R23" i="27"/>
  <c r="Q23" i="27"/>
  <c r="P23" i="27"/>
  <c r="O23" i="27"/>
  <c r="N23" i="27"/>
  <c r="M23" i="27"/>
  <c r="L23" i="27"/>
  <c r="A23" i="27"/>
  <c r="S22" i="27"/>
  <c r="R22" i="27"/>
  <c r="Q22" i="27"/>
  <c r="P22" i="27"/>
  <c r="O22" i="27"/>
  <c r="N22" i="27"/>
  <c r="M22" i="27"/>
  <c r="L22" i="27"/>
  <c r="A22" i="27"/>
  <c r="S21" i="27"/>
  <c r="R21" i="27"/>
  <c r="Q21" i="27"/>
  <c r="P21" i="27"/>
  <c r="O21" i="27"/>
  <c r="N21" i="27"/>
  <c r="M21" i="27"/>
  <c r="L21" i="27"/>
  <c r="S18" i="27"/>
  <c r="R69" i="3" s="1"/>
  <c r="R18" i="27"/>
  <c r="Q18" i="27"/>
  <c r="P18" i="27"/>
  <c r="O69" i="3" s="1"/>
  <c r="O18" i="27"/>
  <c r="N18" i="27"/>
  <c r="M69" i="3" s="1"/>
  <c r="M18" i="27"/>
  <c r="L69" i="3" s="1"/>
  <c r="L18" i="27"/>
  <c r="K69" i="3" s="1"/>
  <c r="A18" i="27"/>
  <c r="S17" i="27"/>
  <c r="R68" i="3" s="1"/>
  <c r="R17" i="27"/>
  <c r="Q68" i="3" s="1"/>
  <c r="Q17" i="27"/>
  <c r="P68" i="3" s="1"/>
  <c r="P17" i="27"/>
  <c r="O68" i="3" s="1"/>
  <c r="O17" i="27"/>
  <c r="N17" i="27"/>
  <c r="M17" i="27"/>
  <c r="L17" i="27"/>
  <c r="K68" i="3" s="1"/>
  <c r="S16" i="27"/>
  <c r="R67" i="3" s="1"/>
  <c r="R16" i="27"/>
  <c r="Q16" i="27"/>
  <c r="P67" i="3" s="1"/>
  <c r="P16" i="27"/>
  <c r="O16" i="27"/>
  <c r="N67" i="3" s="1"/>
  <c r="N16" i="27"/>
  <c r="M67" i="3" s="1"/>
  <c r="M16" i="27"/>
  <c r="L67" i="3" s="1"/>
  <c r="L16" i="27"/>
  <c r="K67" i="3" s="1"/>
  <c r="S15" i="27"/>
  <c r="R66" i="3" s="1"/>
  <c r="R15" i="27"/>
  <c r="Q66" i="3" s="1"/>
  <c r="Q15" i="27"/>
  <c r="P15" i="27"/>
  <c r="O66" i="3" s="1"/>
  <c r="O15" i="27"/>
  <c r="N15" i="27"/>
  <c r="M66" i="3" s="1"/>
  <c r="M15" i="27"/>
  <c r="L66" i="3" s="1"/>
  <c r="L15" i="27"/>
  <c r="K66" i="3" s="1"/>
  <c r="S14" i="27"/>
  <c r="R65" i="3" s="1"/>
  <c r="R14" i="27"/>
  <c r="Q65" i="3" s="1"/>
  <c r="Q14" i="27"/>
  <c r="P65" i="3" s="1"/>
  <c r="P14" i="27"/>
  <c r="O65" i="3" s="1"/>
  <c r="O14" i="27"/>
  <c r="N65" i="3" s="1"/>
  <c r="N14" i="27"/>
  <c r="M14" i="27"/>
  <c r="L14" i="27"/>
  <c r="S13" i="27"/>
  <c r="R64" i="3" s="1"/>
  <c r="R13" i="27"/>
  <c r="Q13" i="27"/>
  <c r="P64" i="3" s="1"/>
  <c r="P13" i="27"/>
  <c r="O64" i="3" s="1"/>
  <c r="O13" i="27"/>
  <c r="N64" i="3" s="1"/>
  <c r="N13" i="27"/>
  <c r="M64" i="3" s="1"/>
  <c r="M13" i="27"/>
  <c r="L64" i="3" s="1"/>
  <c r="L13" i="27"/>
  <c r="K64" i="3" s="1"/>
  <c r="E13" i="27"/>
  <c r="M12" i="27"/>
  <c r="E12" i="27"/>
  <c r="S11" i="27"/>
  <c r="J69" i="3" s="1"/>
  <c r="R11" i="27"/>
  <c r="I69" i="3" s="1"/>
  <c r="Q11" i="27"/>
  <c r="H69" i="3" s="1"/>
  <c r="P11" i="27"/>
  <c r="G69" i="3" s="1"/>
  <c r="O11" i="27"/>
  <c r="F69" i="3" s="1"/>
  <c r="N11" i="27"/>
  <c r="E69" i="3" s="1"/>
  <c r="M11" i="27"/>
  <c r="D69" i="3" s="1"/>
  <c r="L11" i="27"/>
  <c r="C69" i="3" s="1"/>
  <c r="E11" i="27"/>
  <c r="S10" i="27"/>
  <c r="J68" i="3" s="1"/>
  <c r="R10" i="27"/>
  <c r="I68" i="3" s="1"/>
  <c r="Q10" i="27"/>
  <c r="P10" i="27"/>
  <c r="G68" i="3" s="1"/>
  <c r="O10" i="27"/>
  <c r="F68" i="3" s="1"/>
  <c r="N10" i="27"/>
  <c r="E68" i="3" s="1"/>
  <c r="M10" i="27"/>
  <c r="D68" i="3" s="1"/>
  <c r="L10" i="27"/>
  <c r="C68" i="3" s="1"/>
  <c r="S9" i="27"/>
  <c r="J67" i="3" s="1"/>
  <c r="R9" i="27"/>
  <c r="I67" i="3" s="1"/>
  <c r="Q9" i="27"/>
  <c r="H67" i="3" s="1"/>
  <c r="P9" i="27"/>
  <c r="G67" i="3" s="1"/>
  <c r="O9" i="27"/>
  <c r="N9" i="27"/>
  <c r="E67" i="3" s="1"/>
  <c r="M9" i="27"/>
  <c r="L9" i="27"/>
  <c r="C67" i="3" s="1"/>
  <c r="E9" i="27"/>
  <c r="S8" i="27"/>
  <c r="R8" i="27"/>
  <c r="I66" i="3" s="1"/>
  <c r="Q8" i="27"/>
  <c r="H66" i="3" s="1"/>
  <c r="P8" i="27"/>
  <c r="G66" i="3" s="1"/>
  <c r="O8" i="27"/>
  <c r="F66" i="3" s="1"/>
  <c r="N8" i="27"/>
  <c r="E66" i="3" s="1"/>
  <c r="M8" i="27"/>
  <c r="D66" i="3" s="1"/>
  <c r="L8" i="27"/>
  <c r="C66" i="3" s="1"/>
  <c r="S7" i="27"/>
  <c r="R7" i="27"/>
  <c r="I65" i="3" s="1"/>
  <c r="Q7" i="27"/>
  <c r="P7" i="27"/>
  <c r="G65" i="3" s="1"/>
  <c r="O7" i="27"/>
  <c r="F65" i="3" s="1"/>
  <c r="N7" i="27"/>
  <c r="E65" i="3" s="1"/>
  <c r="M7" i="27"/>
  <c r="D65" i="3" s="1"/>
  <c r="L7" i="27"/>
  <c r="C65" i="3" s="1"/>
  <c r="E7" i="27"/>
  <c r="A7" i="27"/>
  <c r="S6" i="27"/>
  <c r="J64" i="3" s="1"/>
  <c r="R6" i="27"/>
  <c r="I64" i="3" s="1"/>
  <c r="Q6" i="27"/>
  <c r="P6" i="27"/>
  <c r="O6" i="27"/>
  <c r="N6" i="27"/>
  <c r="E64" i="3" s="1"/>
  <c r="M6" i="27"/>
  <c r="L6" i="27"/>
  <c r="C64" i="3" s="1"/>
  <c r="E6" i="27"/>
  <c r="M5" i="27"/>
  <c r="D63" i="3" s="1"/>
  <c r="B1" i="27"/>
  <c r="R60" i="3"/>
  <c r="Q60" i="3"/>
  <c r="P60" i="3"/>
  <c r="O60" i="3"/>
  <c r="N60" i="3"/>
  <c r="L60" i="3"/>
  <c r="K60" i="3"/>
  <c r="Q59" i="3"/>
  <c r="P59" i="3"/>
  <c r="O59" i="3"/>
  <c r="M59" i="3"/>
  <c r="L59" i="3"/>
  <c r="R58" i="3"/>
  <c r="Q58" i="3"/>
  <c r="N58" i="3"/>
  <c r="M58" i="3"/>
  <c r="L58" i="3"/>
  <c r="K58" i="3"/>
  <c r="R57" i="3"/>
  <c r="Q57" i="3"/>
  <c r="P57" i="3"/>
  <c r="N57" i="3"/>
  <c r="M57" i="3"/>
  <c r="K57" i="3"/>
  <c r="R56" i="3"/>
  <c r="Q56" i="3"/>
  <c r="O56" i="3"/>
  <c r="N56" i="3"/>
  <c r="M56" i="3"/>
  <c r="K56" i="3"/>
  <c r="J60" i="3"/>
  <c r="I60" i="3"/>
  <c r="H60" i="3"/>
  <c r="F60" i="3"/>
  <c r="E60" i="3"/>
  <c r="J59" i="3"/>
  <c r="I59" i="3"/>
  <c r="H59" i="3"/>
  <c r="F59" i="3"/>
  <c r="E59" i="3"/>
  <c r="H58" i="3"/>
  <c r="G58" i="3"/>
  <c r="E58" i="3"/>
  <c r="D58" i="3"/>
  <c r="C58" i="3"/>
  <c r="H57" i="3"/>
  <c r="G57" i="3"/>
  <c r="D57" i="3"/>
  <c r="C57" i="3"/>
  <c r="J56" i="3"/>
  <c r="H56" i="3"/>
  <c r="G56" i="3"/>
  <c r="E56" i="3"/>
  <c r="D56" i="3"/>
  <c r="E34" i="15"/>
  <c r="A34" i="15"/>
  <c r="E33" i="15"/>
  <c r="E30" i="15"/>
  <c r="A30" i="15"/>
  <c r="A31" i="15" s="1"/>
  <c r="E29" i="15"/>
  <c r="E28" i="15"/>
  <c r="E26" i="15"/>
  <c r="E25" i="15"/>
  <c r="A25" i="15"/>
  <c r="A26" i="15" s="1"/>
  <c r="S22" i="15"/>
  <c r="R22" i="15"/>
  <c r="Q22" i="15"/>
  <c r="P22" i="15"/>
  <c r="O22" i="15"/>
  <c r="N22" i="15"/>
  <c r="M22" i="15"/>
  <c r="L22" i="15"/>
  <c r="S21" i="15"/>
  <c r="R21" i="15"/>
  <c r="Q21" i="15"/>
  <c r="P21" i="15"/>
  <c r="O21" i="15"/>
  <c r="N21" i="15"/>
  <c r="M21" i="15"/>
  <c r="L21" i="15"/>
  <c r="S20" i="15"/>
  <c r="R20" i="15"/>
  <c r="Q20" i="15"/>
  <c r="P20" i="15"/>
  <c r="O20" i="15"/>
  <c r="N20" i="15"/>
  <c r="M20" i="15"/>
  <c r="L20" i="15"/>
  <c r="S19" i="15"/>
  <c r="R19" i="15"/>
  <c r="Q19" i="15"/>
  <c r="P19" i="15"/>
  <c r="O19" i="15"/>
  <c r="N19" i="15"/>
  <c r="M19" i="15"/>
  <c r="L19" i="15"/>
  <c r="A18" i="15"/>
  <c r="A17" i="15"/>
  <c r="S16" i="15"/>
  <c r="R52" i="3" s="1"/>
  <c r="R16" i="15"/>
  <c r="Q16" i="15"/>
  <c r="P16" i="15"/>
  <c r="O52" i="3" s="1"/>
  <c r="O16" i="15"/>
  <c r="N16" i="15"/>
  <c r="M16" i="15"/>
  <c r="L52" i="3" s="1"/>
  <c r="L16" i="15"/>
  <c r="S15" i="15"/>
  <c r="R51" i="3" s="1"/>
  <c r="R15" i="15"/>
  <c r="Q51" i="3" s="1"/>
  <c r="Q15" i="15"/>
  <c r="P51" i="3" s="1"/>
  <c r="P15" i="15"/>
  <c r="O51" i="3" s="1"/>
  <c r="O15" i="15"/>
  <c r="N51" i="3" s="1"/>
  <c r="N15" i="15"/>
  <c r="M51" i="3" s="1"/>
  <c r="M15" i="15"/>
  <c r="L51" i="3" s="1"/>
  <c r="L15" i="15"/>
  <c r="K51" i="3" s="1"/>
  <c r="S14" i="15"/>
  <c r="R50" i="3" s="1"/>
  <c r="R14" i="15"/>
  <c r="Q14" i="15"/>
  <c r="P50" i="3" s="1"/>
  <c r="P14" i="15"/>
  <c r="O14" i="15"/>
  <c r="N50" i="3" s="1"/>
  <c r="N14" i="15"/>
  <c r="M50" i="3" s="1"/>
  <c r="M14" i="15"/>
  <c r="L50" i="3" s="1"/>
  <c r="L14" i="15"/>
  <c r="K50" i="3" s="1"/>
  <c r="E14" i="15"/>
  <c r="A14" i="15"/>
  <c r="S13" i="15"/>
  <c r="R49" i="3" s="1"/>
  <c r="R13" i="15"/>
  <c r="Q49" i="3" s="1"/>
  <c r="Q13" i="15"/>
  <c r="P49" i="3" s="1"/>
  <c r="P13" i="15"/>
  <c r="O49" i="3" s="1"/>
  <c r="O13" i="15"/>
  <c r="N49" i="3" s="1"/>
  <c r="N13" i="15"/>
  <c r="M49" i="3" s="1"/>
  <c r="M13" i="15"/>
  <c r="L49" i="3" s="1"/>
  <c r="L13" i="15"/>
  <c r="K49" i="3" s="1"/>
  <c r="E13" i="15"/>
  <c r="S12" i="15"/>
  <c r="R48" i="3" s="1"/>
  <c r="R12" i="15"/>
  <c r="Q48" i="3" s="1"/>
  <c r="Q12" i="15"/>
  <c r="P48" i="3" s="1"/>
  <c r="P12" i="15"/>
  <c r="O48" i="3" s="1"/>
  <c r="O12" i="15"/>
  <c r="N48" i="3" s="1"/>
  <c r="N12" i="15"/>
  <c r="M48" i="3" s="1"/>
  <c r="M12" i="15"/>
  <c r="L12" i="15"/>
  <c r="K48" i="3" s="1"/>
  <c r="M11" i="15"/>
  <c r="L47" i="3" s="1"/>
  <c r="S10" i="15"/>
  <c r="J52" i="3" s="1"/>
  <c r="R10" i="15"/>
  <c r="I52" i="3" s="1"/>
  <c r="Q10" i="15"/>
  <c r="H52" i="3" s="1"/>
  <c r="P10" i="15"/>
  <c r="G52" i="3" s="1"/>
  <c r="O10" i="15"/>
  <c r="F52" i="3" s="1"/>
  <c r="N10" i="15"/>
  <c r="E52" i="3" s="1"/>
  <c r="M10" i="15"/>
  <c r="D52" i="3" s="1"/>
  <c r="L10" i="15"/>
  <c r="C52" i="3" s="1"/>
  <c r="S9" i="15"/>
  <c r="J51" i="3" s="1"/>
  <c r="R9" i="15"/>
  <c r="I51" i="3" s="1"/>
  <c r="Q9" i="15"/>
  <c r="P9" i="15"/>
  <c r="O9" i="15"/>
  <c r="F51" i="3" s="1"/>
  <c r="N9" i="15"/>
  <c r="E51" i="3" s="1"/>
  <c r="M9" i="15"/>
  <c r="D51" i="3" s="1"/>
  <c r="L9" i="15"/>
  <c r="S8" i="15"/>
  <c r="J50" i="3" s="1"/>
  <c r="R8" i="15"/>
  <c r="I50" i="3" s="1"/>
  <c r="Q8" i="15"/>
  <c r="H50" i="3" s="1"/>
  <c r="P8" i="15"/>
  <c r="G50" i="3" s="1"/>
  <c r="O8" i="15"/>
  <c r="N8" i="15"/>
  <c r="M8" i="15"/>
  <c r="L8" i="15"/>
  <c r="A8" i="15"/>
  <c r="S7" i="15"/>
  <c r="J49" i="3" s="1"/>
  <c r="R7" i="15"/>
  <c r="Q7" i="15"/>
  <c r="H49" i="3" s="1"/>
  <c r="P7" i="15"/>
  <c r="G49" i="3" s="1"/>
  <c r="O7" i="15"/>
  <c r="F49" i="3" s="1"/>
  <c r="N7" i="15"/>
  <c r="E49" i="3" s="1"/>
  <c r="M7" i="15"/>
  <c r="L7" i="15"/>
  <c r="A7" i="15"/>
  <c r="S6" i="15"/>
  <c r="R6" i="15"/>
  <c r="Q6" i="15"/>
  <c r="P6" i="15"/>
  <c r="G48" i="3" s="1"/>
  <c r="O6" i="15"/>
  <c r="F48" i="3" s="1"/>
  <c r="N6" i="15"/>
  <c r="E48" i="3" s="1"/>
  <c r="M6" i="15"/>
  <c r="D48" i="3" s="1"/>
  <c r="L6" i="15"/>
  <c r="C48" i="3" s="1"/>
  <c r="M5" i="15"/>
  <c r="D47" i="3" s="1"/>
  <c r="B1" i="15"/>
  <c r="R44" i="3"/>
  <c r="Q44" i="3"/>
  <c r="P44" i="3"/>
  <c r="M44" i="3"/>
  <c r="L44" i="3"/>
  <c r="R43" i="3"/>
  <c r="Q43" i="3"/>
  <c r="P43" i="3"/>
  <c r="O43" i="3"/>
  <c r="N43" i="3"/>
  <c r="M43" i="3"/>
  <c r="L43" i="3"/>
  <c r="R42" i="3"/>
  <c r="Q42" i="3"/>
  <c r="P42" i="3"/>
  <c r="O42" i="3"/>
  <c r="N42" i="3"/>
  <c r="M42" i="3"/>
  <c r="L42" i="3"/>
  <c r="R41" i="3"/>
  <c r="P41" i="3"/>
  <c r="O41" i="3"/>
  <c r="N41" i="3"/>
  <c r="M41" i="3"/>
  <c r="L41" i="3"/>
  <c r="K41" i="3"/>
  <c r="R40" i="3"/>
  <c r="Q40" i="3"/>
  <c r="P40" i="3"/>
  <c r="N40" i="3"/>
  <c r="M40" i="3"/>
  <c r="L40" i="3"/>
  <c r="K40" i="3"/>
  <c r="L39" i="3"/>
  <c r="J44" i="3"/>
  <c r="G44" i="3"/>
  <c r="F44" i="3"/>
  <c r="E44" i="3"/>
  <c r="D44" i="3"/>
  <c r="C44" i="3"/>
  <c r="J43" i="3"/>
  <c r="H43" i="3"/>
  <c r="G43" i="3"/>
  <c r="E43" i="3"/>
  <c r="D43" i="3"/>
  <c r="C43" i="3"/>
  <c r="I42" i="3"/>
  <c r="H42" i="3"/>
  <c r="E42" i="3"/>
  <c r="D42" i="3"/>
  <c r="C42" i="3"/>
  <c r="J41" i="3"/>
  <c r="I41" i="3"/>
  <c r="H41" i="3"/>
  <c r="E41" i="3"/>
  <c r="J40" i="3"/>
  <c r="H40" i="3"/>
  <c r="G40" i="3"/>
  <c r="F40" i="3"/>
  <c r="C40" i="3"/>
  <c r="D39" i="3"/>
  <c r="R36" i="3"/>
  <c r="Q36" i="3"/>
  <c r="P36" i="3"/>
  <c r="O36" i="3"/>
  <c r="N36" i="3"/>
  <c r="M36" i="3"/>
  <c r="L36" i="3"/>
  <c r="K36" i="3"/>
  <c r="R35" i="3"/>
  <c r="Q35" i="3"/>
  <c r="P35" i="3"/>
  <c r="O35" i="3"/>
  <c r="M35" i="3"/>
  <c r="L35" i="3"/>
  <c r="R34" i="3"/>
  <c r="Q34" i="3"/>
  <c r="P34" i="3"/>
  <c r="O34" i="3"/>
  <c r="M34" i="3"/>
  <c r="L34" i="3"/>
  <c r="R33" i="3"/>
  <c r="Q33" i="3"/>
  <c r="P33" i="3"/>
  <c r="O33" i="3"/>
  <c r="N33" i="3"/>
  <c r="M33" i="3"/>
  <c r="P32" i="3"/>
  <c r="O32" i="3"/>
  <c r="N32" i="3"/>
  <c r="M32" i="3"/>
  <c r="L32" i="3"/>
  <c r="K32" i="3"/>
  <c r="L31" i="3"/>
  <c r="J36" i="3"/>
  <c r="I36" i="3"/>
  <c r="H36" i="3"/>
  <c r="G36" i="3"/>
  <c r="F36" i="3"/>
  <c r="E36" i="3"/>
  <c r="D36" i="3"/>
  <c r="C36" i="3"/>
  <c r="J35" i="3"/>
  <c r="H35" i="3"/>
  <c r="G35" i="3"/>
  <c r="F35" i="3"/>
  <c r="E35" i="3"/>
  <c r="C35" i="3"/>
  <c r="J34" i="3"/>
  <c r="H34" i="3"/>
  <c r="G34" i="3"/>
  <c r="F34" i="3"/>
  <c r="E34" i="3"/>
  <c r="D34" i="3"/>
  <c r="C34" i="3"/>
  <c r="G33" i="3"/>
  <c r="D33" i="3"/>
  <c r="C33" i="3"/>
  <c r="J32" i="3"/>
  <c r="I32" i="3"/>
  <c r="H32" i="3"/>
  <c r="G32" i="3"/>
  <c r="E32" i="3"/>
  <c r="D32" i="3"/>
  <c r="C32" i="3"/>
  <c r="D31" i="3"/>
  <c r="E78" i="12"/>
  <c r="E134" i="12"/>
  <c r="E135" i="12"/>
  <c r="E133" i="12"/>
  <c r="E129" i="12"/>
  <c r="E128" i="12"/>
  <c r="E127" i="12"/>
  <c r="E126" i="12"/>
  <c r="E125" i="12"/>
  <c r="E124" i="12"/>
  <c r="E123" i="12"/>
  <c r="E122" i="12"/>
  <c r="E121" i="12"/>
  <c r="E119" i="12"/>
  <c r="A135" i="12"/>
  <c r="E118" i="12"/>
  <c r="E39" i="12"/>
  <c r="E116" i="12"/>
  <c r="E115" i="12"/>
  <c r="E114" i="12"/>
  <c r="E112" i="12"/>
  <c r="E111" i="12"/>
  <c r="E110" i="12"/>
  <c r="E108" i="12"/>
  <c r="E107" i="12"/>
  <c r="E105" i="12"/>
  <c r="E104" i="12"/>
  <c r="E103" i="12"/>
  <c r="E101" i="12"/>
  <c r="E99" i="12"/>
  <c r="E7" i="12"/>
  <c r="A91" i="12"/>
  <c r="A92" i="12" s="1"/>
  <c r="E82" i="12"/>
  <c r="E81" i="12"/>
  <c r="E80" i="12"/>
  <c r="E77" i="12"/>
  <c r="E76" i="12"/>
  <c r="E75" i="12"/>
  <c r="E74" i="12"/>
  <c r="E73" i="12"/>
  <c r="E132" i="12"/>
  <c r="E71" i="12"/>
  <c r="E70" i="12"/>
  <c r="E131" i="12"/>
  <c r="E69" i="12"/>
  <c r="E68" i="12"/>
  <c r="E67" i="12"/>
  <c r="E66" i="12"/>
  <c r="E65" i="12"/>
  <c r="E64" i="12"/>
  <c r="E63" i="12"/>
  <c r="E62" i="12"/>
  <c r="E61" i="12"/>
  <c r="E60" i="12"/>
  <c r="E59" i="12"/>
  <c r="E58" i="12"/>
  <c r="E130" i="12"/>
  <c r="E57" i="12"/>
  <c r="E56" i="12"/>
  <c r="E55" i="12"/>
  <c r="E54" i="12"/>
  <c r="E53" i="12"/>
  <c r="E52" i="12"/>
  <c r="E51" i="12"/>
  <c r="E43" i="12"/>
  <c r="E42" i="12"/>
  <c r="E41" i="12"/>
  <c r="E38" i="12"/>
  <c r="E37" i="12"/>
  <c r="E36" i="12"/>
  <c r="E35" i="12"/>
  <c r="E34" i="12"/>
  <c r="E33" i="12"/>
  <c r="E113" i="12"/>
  <c r="E31" i="12"/>
  <c r="E30" i="12"/>
  <c r="E109" i="12"/>
  <c r="E29" i="12"/>
  <c r="E28" i="12"/>
  <c r="E27" i="12"/>
  <c r="E26" i="12"/>
  <c r="E25" i="12"/>
  <c r="E24" i="12"/>
  <c r="S23" i="12"/>
  <c r="R23" i="12"/>
  <c r="Q23" i="12"/>
  <c r="P23" i="12"/>
  <c r="O23" i="12"/>
  <c r="N23" i="12"/>
  <c r="M23" i="12"/>
  <c r="L23" i="12"/>
  <c r="E23" i="12"/>
  <c r="S22" i="12"/>
  <c r="R22" i="12"/>
  <c r="Q22" i="12"/>
  <c r="P22" i="12"/>
  <c r="O22" i="12"/>
  <c r="N22" i="12"/>
  <c r="M22" i="12"/>
  <c r="L22" i="12"/>
  <c r="E22" i="12"/>
  <c r="S21" i="12"/>
  <c r="R21" i="12"/>
  <c r="Q21" i="12"/>
  <c r="P21" i="12"/>
  <c r="O21" i="12"/>
  <c r="N21" i="12"/>
  <c r="M21" i="12"/>
  <c r="L21" i="12"/>
  <c r="E21" i="12"/>
  <c r="S20" i="12"/>
  <c r="R20" i="12"/>
  <c r="Q20" i="12"/>
  <c r="P20" i="12"/>
  <c r="O20" i="12"/>
  <c r="N20" i="12"/>
  <c r="M20" i="12"/>
  <c r="L20" i="12"/>
  <c r="E20" i="12"/>
  <c r="S19" i="12"/>
  <c r="R19" i="12"/>
  <c r="Q19" i="12"/>
  <c r="P19" i="12"/>
  <c r="O19" i="12"/>
  <c r="N19" i="12"/>
  <c r="M19" i="12"/>
  <c r="L19" i="12"/>
  <c r="E19" i="12"/>
  <c r="E18" i="12"/>
  <c r="E17" i="12"/>
  <c r="S16" i="12"/>
  <c r="R28" i="3" s="1"/>
  <c r="R16" i="12"/>
  <c r="Q28" i="3" s="1"/>
  <c r="Q16" i="12"/>
  <c r="P28" i="3" s="1"/>
  <c r="P16" i="12"/>
  <c r="O28" i="3" s="1"/>
  <c r="O16" i="12"/>
  <c r="N28" i="3" s="1"/>
  <c r="N16" i="12"/>
  <c r="M28" i="3" s="1"/>
  <c r="M16" i="12"/>
  <c r="L28" i="3" s="1"/>
  <c r="L16" i="12"/>
  <c r="E102" i="12"/>
  <c r="S15" i="12"/>
  <c r="R27" i="3" s="1"/>
  <c r="R15" i="12"/>
  <c r="Q27" i="3" s="1"/>
  <c r="Q15" i="12"/>
  <c r="P27" i="3" s="1"/>
  <c r="P15" i="12"/>
  <c r="O27" i="3" s="1"/>
  <c r="O15" i="12"/>
  <c r="N15" i="12"/>
  <c r="M27" i="3" s="1"/>
  <c r="M15" i="12"/>
  <c r="L27" i="3" s="1"/>
  <c r="E16" i="12"/>
  <c r="S14" i="12"/>
  <c r="R26" i="3" s="1"/>
  <c r="R14" i="12"/>
  <c r="Q26" i="3" s="1"/>
  <c r="Q14" i="12"/>
  <c r="P26" i="3" s="1"/>
  <c r="P14" i="12"/>
  <c r="O26" i="3" s="1"/>
  <c r="O14" i="12"/>
  <c r="N26" i="3" s="1"/>
  <c r="N14" i="12"/>
  <c r="M14" i="12"/>
  <c r="L26" i="3" s="1"/>
  <c r="E15" i="12"/>
  <c r="S13" i="12"/>
  <c r="R25" i="3" s="1"/>
  <c r="R13" i="12"/>
  <c r="Q25" i="3" s="1"/>
  <c r="Q13" i="12"/>
  <c r="P25" i="3" s="1"/>
  <c r="P13" i="12"/>
  <c r="O13" i="12"/>
  <c r="N25" i="3" s="1"/>
  <c r="N13" i="12"/>
  <c r="M13" i="12"/>
  <c r="L13" i="12"/>
  <c r="K25" i="3" s="1"/>
  <c r="E14" i="12"/>
  <c r="S12" i="12"/>
  <c r="R24" i="3" s="1"/>
  <c r="R12" i="12"/>
  <c r="Q24" i="3" s="1"/>
  <c r="Q12" i="12"/>
  <c r="P24" i="3" s="1"/>
  <c r="P12" i="12"/>
  <c r="O24" i="3" s="1"/>
  <c r="O12" i="12"/>
  <c r="N24" i="3" s="1"/>
  <c r="N12" i="12"/>
  <c r="M12" i="12"/>
  <c r="L24" i="3" s="1"/>
  <c r="L12" i="12"/>
  <c r="E13" i="12"/>
  <c r="M11" i="12"/>
  <c r="L23" i="3" s="1"/>
  <c r="S10" i="12"/>
  <c r="R10" i="12"/>
  <c r="Q10" i="12"/>
  <c r="P10" i="12"/>
  <c r="O10" i="12"/>
  <c r="F28" i="3" s="1"/>
  <c r="N10" i="12"/>
  <c r="E28" i="3" s="1"/>
  <c r="M10" i="12"/>
  <c r="L10" i="12"/>
  <c r="C28" i="3" s="1"/>
  <c r="S9" i="12"/>
  <c r="J27" i="3" s="1"/>
  <c r="R9" i="12"/>
  <c r="Q9" i="12"/>
  <c r="H27" i="3" s="1"/>
  <c r="P9" i="12"/>
  <c r="G27" i="3" s="1"/>
  <c r="O9" i="12"/>
  <c r="F27" i="3" s="1"/>
  <c r="N9" i="12"/>
  <c r="E27" i="3" s="1"/>
  <c r="M9" i="12"/>
  <c r="D27" i="3" s="1"/>
  <c r="S8" i="12"/>
  <c r="R8" i="12"/>
  <c r="I26" i="3" s="1"/>
  <c r="Q8" i="12"/>
  <c r="H26" i="3" s="1"/>
  <c r="P8" i="12"/>
  <c r="G26" i="3" s="1"/>
  <c r="O8" i="12"/>
  <c r="N8" i="12"/>
  <c r="E26" i="3" s="1"/>
  <c r="M8" i="12"/>
  <c r="L8" i="12"/>
  <c r="C26" i="3" s="1"/>
  <c r="E9" i="12"/>
  <c r="S7" i="12"/>
  <c r="J25" i="3" s="1"/>
  <c r="R7" i="12"/>
  <c r="I25" i="3" s="1"/>
  <c r="Q7" i="12"/>
  <c r="P7" i="12"/>
  <c r="G25" i="3" s="1"/>
  <c r="O7" i="12"/>
  <c r="N7" i="12"/>
  <c r="E25" i="3" s="1"/>
  <c r="M7" i="12"/>
  <c r="D25" i="3" s="1"/>
  <c r="L7" i="12"/>
  <c r="E8" i="12"/>
  <c r="A8" i="12"/>
  <c r="A9" i="12" s="1"/>
  <c r="S6" i="12"/>
  <c r="J24" i="3" s="1"/>
  <c r="R6" i="12"/>
  <c r="Q6" i="12"/>
  <c r="H24" i="3" s="1"/>
  <c r="P6" i="12"/>
  <c r="O6" i="12"/>
  <c r="N6" i="12"/>
  <c r="E24" i="3" s="1"/>
  <c r="M6" i="12"/>
  <c r="D24" i="3" s="1"/>
  <c r="L6" i="12"/>
  <c r="C24" i="3" s="1"/>
  <c r="E6" i="12"/>
  <c r="M5" i="12"/>
  <c r="D23" i="3" s="1"/>
  <c r="B1" i="12"/>
  <c r="E104" i="11"/>
  <c r="E101" i="11"/>
  <c r="E100" i="11"/>
  <c r="E99" i="11"/>
  <c r="E98" i="11"/>
  <c r="E97" i="11"/>
  <c r="A97" i="11"/>
  <c r="A98" i="11" s="1"/>
  <c r="A99" i="11" s="1"/>
  <c r="A100" i="11" s="1"/>
  <c r="A101" i="11" s="1"/>
  <c r="A102" i="11" s="1"/>
  <c r="A103" i="11" s="1"/>
  <c r="A104" i="11" s="1"/>
  <c r="A105" i="11" s="1"/>
  <c r="E96" i="11"/>
  <c r="E91" i="11"/>
  <c r="E90" i="11"/>
  <c r="E88" i="11"/>
  <c r="E86" i="11"/>
  <c r="E85" i="11"/>
  <c r="E84" i="11"/>
  <c r="A84" i="11"/>
  <c r="E82" i="11"/>
  <c r="A82" i="11"/>
  <c r="E80" i="11"/>
  <c r="E79" i="11"/>
  <c r="A79" i="11"/>
  <c r="E6" i="11"/>
  <c r="A67" i="11"/>
  <c r="A68" i="11" s="1"/>
  <c r="A69" i="11" s="1"/>
  <c r="A70" i="11" s="1"/>
  <c r="A71" i="11" s="1"/>
  <c r="A72" i="11" s="1"/>
  <c r="A73" i="11" s="1"/>
  <c r="A74" i="11" s="1"/>
  <c r="A75" i="11" s="1"/>
  <c r="E63" i="11"/>
  <c r="E106" i="11"/>
  <c r="E62" i="11"/>
  <c r="E61" i="11"/>
  <c r="E60" i="11"/>
  <c r="E105" i="11"/>
  <c r="E58" i="11"/>
  <c r="E57" i="11"/>
  <c r="E56" i="11"/>
  <c r="E55" i="11"/>
  <c r="E54" i="11"/>
  <c r="E53" i="11"/>
  <c r="E52" i="11"/>
  <c r="E51" i="11"/>
  <c r="E50" i="11"/>
  <c r="E49" i="11"/>
  <c r="E47" i="11"/>
  <c r="E46" i="11"/>
  <c r="E45" i="11"/>
  <c r="E44" i="11"/>
  <c r="E43" i="11"/>
  <c r="E42" i="11"/>
  <c r="E41" i="11"/>
  <c r="E102" i="11"/>
  <c r="E35" i="11"/>
  <c r="E94" i="11"/>
  <c r="E34" i="11"/>
  <c r="E33" i="11"/>
  <c r="E32" i="11"/>
  <c r="E93" i="11"/>
  <c r="E31" i="11"/>
  <c r="E92" i="11"/>
  <c r="E29" i="11"/>
  <c r="E28" i="11"/>
  <c r="E27" i="11"/>
  <c r="E26" i="11"/>
  <c r="E25" i="11"/>
  <c r="E24" i="11"/>
  <c r="E23" i="11"/>
  <c r="S23" i="11"/>
  <c r="R23" i="11"/>
  <c r="Q23" i="11"/>
  <c r="P23" i="11"/>
  <c r="O23" i="11"/>
  <c r="N23" i="11"/>
  <c r="M23" i="11"/>
  <c r="L23" i="11"/>
  <c r="E22" i="11"/>
  <c r="S22" i="11"/>
  <c r="R22" i="11"/>
  <c r="Q22" i="11"/>
  <c r="P22" i="11"/>
  <c r="O22" i="11"/>
  <c r="N22" i="11"/>
  <c r="M22" i="11"/>
  <c r="L22" i="11"/>
  <c r="E21" i="11"/>
  <c r="S21" i="11"/>
  <c r="R21" i="11"/>
  <c r="Q21" i="11"/>
  <c r="P21" i="11"/>
  <c r="O21" i="11"/>
  <c r="N21" i="11"/>
  <c r="M21" i="11"/>
  <c r="L21" i="11"/>
  <c r="E20" i="11"/>
  <c r="S20" i="11"/>
  <c r="R20" i="11"/>
  <c r="Q20" i="11"/>
  <c r="P20" i="11"/>
  <c r="O20" i="11"/>
  <c r="N20" i="11"/>
  <c r="M20" i="11"/>
  <c r="L20" i="11"/>
  <c r="S19" i="11"/>
  <c r="R19" i="11"/>
  <c r="Q19" i="11"/>
  <c r="P19" i="11"/>
  <c r="O19" i="11"/>
  <c r="N19" i="11"/>
  <c r="M19" i="11"/>
  <c r="L19" i="11"/>
  <c r="E18" i="11"/>
  <c r="E17" i="11"/>
  <c r="E16" i="11"/>
  <c r="S16" i="11"/>
  <c r="R20" i="3" s="1"/>
  <c r="R16" i="11"/>
  <c r="Q20" i="3" s="1"/>
  <c r="Q16" i="11"/>
  <c r="P16" i="11"/>
  <c r="O20" i="3" s="1"/>
  <c r="O16" i="11"/>
  <c r="N20" i="3" s="1"/>
  <c r="N16" i="11"/>
  <c r="M20" i="3" s="1"/>
  <c r="M16" i="11"/>
  <c r="L20" i="3" s="1"/>
  <c r="E15" i="11"/>
  <c r="S15" i="11"/>
  <c r="R19" i="3" s="1"/>
  <c r="R15" i="11"/>
  <c r="Q19" i="3" s="1"/>
  <c r="Q15" i="11"/>
  <c r="P19" i="3" s="1"/>
  <c r="P15" i="11"/>
  <c r="O19" i="3" s="1"/>
  <c r="O15" i="11"/>
  <c r="N19" i="3" s="1"/>
  <c r="N15" i="11"/>
  <c r="M19" i="3" s="1"/>
  <c r="M15" i="11"/>
  <c r="L19" i="3" s="1"/>
  <c r="E14" i="11"/>
  <c r="S14" i="11"/>
  <c r="R18" i="3" s="1"/>
  <c r="R14" i="11"/>
  <c r="Q18" i="3" s="1"/>
  <c r="Q14" i="11"/>
  <c r="P18" i="3" s="1"/>
  <c r="P14" i="11"/>
  <c r="O18" i="3" s="1"/>
  <c r="O14" i="11"/>
  <c r="N18" i="3" s="1"/>
  <c r="N14" i="11"/>
  <c r="M18" i="3" s="1"/>
  <c r="M14" i="11"/>
  <c r="L18" i="3" s="1"/>
  <c r="E13" i="11"/>
  <c r="S13" i="11"/>
  <c r="R17" i="3" s="1"/>
  <c r="R13" i="11"/>
  <c r="Q17" i="3" s="1"/>
  <c r="Q13" i="11"/>
  <c r="P17" i="3" s="1"/>
  <c r="P13" i="11"/>
  <c r="O17" i="3" s="1"/>
  <c r="O13" i="11"/>
  <c r="N17" i="3" s="1"/>
  <c r="N13" i="11"/>
  <c r="M17" i="3" s="1"/>
  <c r="M13" i="11"/>
  <c r="L17" i="3" s="1"/>
  <c r="E12" i="11"/>
  <c r="S12" i="11"/>
  <c r="R16" i="3" s="1"/>
  <c r="R12" i="11"/>
  <c r="Q16" i="3" s="1"/>
  <c r="Q12" i="11"/>
  <c r="P16" i="3" s="1"/>
  <c r="P12" i="11"/>
  <c r="O16" i="3" s="1"/>
  <c r="O12" i="11"/>
  <c r="N16" i="3" s="1"/>
  <c r="N12" i="11"/>
  <c r="M16" i="3" s="1"/>
  <c r="M12" i="11"/>
  <c r="L16" i="3" s="1"/>
  <c r="E87" i="11"/>
  <c r="M11" i="11"/>
  <c r="L15" i="3" s="1"/>
  <c r="S10" i="11"/>
  <c r="J20" i="3" s="1"/>
  <c r="R10" i="11"/>
  <c r="Q10" i="11"/>
  <c r="H20" i="3" s="1"/>
  <c r="P10" i="11"/>
  <c r="G20" i="3" s="1"/>
  <c r="O10" i="11"/>
  <c r="N10" i="11"/>
  <c r="E20" i="3" s="1"/>
  <c r="M10" i="11"/>
  <c r="D20" i="3" s="1"/>
  <c r="L10" i="11"/>
  <c r="C20" i="3" s="1"/>
  <c r="S9" i="11"/>
  <c r="R9" i="11"/>
  <c r="I19" i="3" s="1"/>
  <c r="Q9" i="11"/>
  <c r="H19" i="3" s="1"/>
  <c r="P9" i="11"/>
  <c r="O9" i="11"/>
  <c r="F19" i="3" s="1"/>
  <c r="N9" i="11"/>
  <c r="M9" i="11"/>
  <c r="D19" i="3" s="1"/>
  <c r="L9" i="11"/>
  <c r="C19" i="3" s="1"/>
  <c r="E9" i="11"/>
  <c r="S8" i="11"/>
  <c r="J18" i="3" s="1"/>
  <c r="R8" i="11"/>
  <c r="I18" i="3" s="1"/>
  <c r="Q8" i="11"/>
  <c r="P8" i="11"/>
  <c r="G18" i="3" s="1"/>
  <c r="O8" i="11"/>
  <c r="N8" i="11"/>
  <c r="E18" i="3" s="1"/>
  <c r="M8" i="11"/>
  <c r="L8" i="11"/>
  <c r="S7" i="11"/>
  <c r="J17" i="3" s="1"/>
  <c r="R7" i="11"/>
  <c r="I17" i="3" s="1"/>
  <c r="Q7" i="11"/>
  <c r="P7" i="11"/>
  <c r="G17" i="3" s="1"/>
  <c r="O7" i="11"/>
  <c r="F17" i="3" s="1"/>
  <c r="N7" i="11"/>
  <c r="M7" i="11"/>
  <c r="D17" i="3" s="1"/>
  <c r="E8" i="11"/>
  <c r="L6" i="11" s="1"/>
  <c r="C16" i="3" s="1"/>
  <c r="S6" i="11"/>
  <c r="J16" i="3" s="1"/>
  <c r="R6" i="11"/>
  <c r="Q6" i="11"/>
  <c r="H16" i="3" s="1"/>
  <c r="P6" i="11"/>
  <c r="O6" i="11"/>
  <c r="F16" i="3" s="1"/>
  <c r="N6" i="11"/>
  <c r="E16" i="3" s="1"/>
  <c r="M6" i="11"/>
  <c r="D16" i="3" s="1"/>
  <c r="L7" i="11"/>
  <c r="M5" i="11"/>
  <c r="B1" i="11"/>
  <c r="E194" i="2"/>
  <c r="E193" i="2"/>
  <c r="E192" i="2"/>
  <c r="E191" i="2"/>
  <c r="E190" i="2"/>
  <c r="E189" i="2"/>
  <c r="E188" i="2"/>
  <c r="E187" i="2"/>
  <c r="E186" i="2"/>
  <c r="E183" i="2"/>
  <c r="E131" i="2"/>
  <c r="E176" i="2"/>
  <c r="E175" i="2"/>
  <c r="E174" i="2"/>
  <c r="E173" i="2"/>
  <c r="E172" i="2"/>
  <c r="E171" i="2"/>
  <c r="E170" i="2"/>
  <c r="E169" i="2"/>
  <c r="E168" i="2"/>
  <c r="E167" i="2"/>
  <c r="E166" i="2"/>
  <c r="E165" i="2"/>
  <c r="E164" i="2"/>
  <c r="E163" i="2"/>
  <c r="E162" i="2"/>
  <c r="E159" i="2"/>
  <c r="E67" i="2"/>
  <c r="E158" i="2"/>
  <c r="E157" i="2"/>
  <c r="E156" i="2"/>
  <c r="E155" i="2"/>
  <c r="E154" i="2"/>
  <c r="E152" i="2"/>
  <c r="E150" i="2"/>
  <c r="E149" i="2"/>
  <c r="E148" i="2"/>
  <c r="E147" i="2"/>
  <c r="E146" i="2"/>
  <c r="E145" i="2"/>
  <c r="A145" i="2"/>
  <c r="E134" i="2"/>
  <c r="E132"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4" i="2"/>
  <c r="E103" i="2"/>
  <c r="E102" i="2"/>
  <c r="E101" i="2"/>
  <c r="E100" i="2"/>
  <c r="E99" i="2"/>
  <c r="E98" i="2"/>
  <c r="E97" i="2"/>
  <c r="E95" i="2"/>
  <c r="E94" i="2"/>
  <c r="E93" i="2"/>
  <c r="E92" i="2"/>
  <c r="E91" i="2"/>
  <c r="E90" i="2"/>
  <c r="E89" i="2"/>
  <c r="E88" i="2"/>
  <c r="E87" i="2"/>
  <c r="E86" i="2"/>
  <c r="E85" i="2"/>
  <c r="E84" i="2"/>
  <c r="E83" i="2"/>
  <c r="E82" i="2"/>
  <c r="E81" i="2"/>
  <c r="E80" i="2"/>
  <c r="E78" i="2"/>
  <c r="E74" i="2"/>
  <c r="E72" i="2"/>
  <c r="E70" i="2"/>
  <c r="E68" i="2"/>
  <c r="E66" i="2"/>
  <c r="E65" i="2"/>
  <c r="E64" i="2"/>
  <c r="E63" i="2"/>
  <c r="E62" i="2"/>
  <c r="E61" i="2"/>
  <c r="E60" i="2"/>
  <c r="E59" i="2"/>
  <c r="E58" i="2"/>
  <c r="E57" i="2"/>
  <c r="E56" i="2"/>
  <c r="E55" i="2"/>
  <c r="E54" i="2"/>
  <c r="L17" i="2" s="1"/>
  <c r="K11" i="3" s="1"/>
  <c r="E53" i="2"/>
  <c r="E52" i="2"/>
  <c r="E51" i="2"/>
  <c r="E50" i="2"/>
  <c r="E49" i="2"/>
  <c r="E48" i="2"/>
  <c r="E47" i="2"/>
  <c r="E46" i="2"/>
  <c r="E45" i="2"/>
  <c r="E44" i="2"/>
  <c r="E43" i="2"/>
  <c r="E42" i="2"/>
  <c r="E41" i="2"/>
  <c r="E40" i="2"/>
  <c r="E39" i="2"/>
  <c r="E38" i="2"/>
  <c r="E37" i="2"/>
  <c r="E35" i="2"/>
  <c r="E34" i="2"/>
  <c r="E33" i="2"/>
  <c r="E32" i="2"/>
  <c r="E31" i="2"/>
  <c r="E30" i="2"/>
  <c r="E29" i="2"/>
  <c r="E153" i="2"/>
  <c r="E28" i="2"/>
  <c r="S25" i="2"/>
  <c r="R25" i="2"/>
  <c r="Q25" i="2"/>
  <c r="P25" i="2"/>
  <c r="O25" i="2"/>
  <c r="N25" i="2"/>
  <c r="M25" i="2"/>
  <c r="L25" i="2"/>
  <c r="S24" i="2"/>
  <c r="R24" i="2"/>
  <c r="Q24" i="2"/>
  <c r="P24" i="2"/>
  <c r="O24" i="2"/>
  <c r="N24" i="2"/>
  <c r="M24" i="2"/>
  <c r="L24" i="2"/>
  <c r="E24" i="2"/>
  <c r="S23" i="2"/>
  <c r="R23" i="2"/>
  <c r="Q23" i="2"/>
  <c r="P23" i="2"/>
  <c r="O23" i="2"/>
  <c r="N23" i="2"/>
  <c r="M23" i="2"/>
  <c r="L23" i="2"/>
  <c r="E23" i="2"/>
  <c r="S22" i="2"/>
  <c r="R22" i="2"/>
  <c r="Q22" i="2"/>
  <c r="P22" i="2"/>
  <c r="O22" i="2"/>
  <c r="N22" i="2"/>
  <c r="M22" i="2"/>
  <c r="L22" i="2"/>
  <c r="E22" i="2"/>
  <c r="L11" i="2" s="1"/>
  <c r="C12" i="3" s="1"/>
  <c r="S21" i="2"/>
  <c r="R21" i="2"/>
  <c r="Q21" i="2"/>
  <c r="P21" i="2"/>
  <c r="O21" i="2"/>
  <c r="N21" i="2"/>
  <c r="M21" i="2"/>
  <c r="L21" i="2"/>
  <c r="E21" i="2"/>
  <c r="E20" i="2"/>
  <c r="E19" i="2"/>
  <c r="S18" i="2"/>
  <c r="R12" i="3" s="1"/>
  <c r="R18" i="2"/>
  <c r="Q12" i="3" s="1"/>
  <c r="Q18" i="2"/>
  <c r="P12" i="3" s="1"/>
  <c r="P18" i="2"/>
  <c r="O12" i="3" s="1"/>
  <c r="O18" i="2"/>
  <c r="N12" i="3" s="1"/>
  <c r="N18" i="2"/>
  <c r="M12" i="3" s="1"/>
  <c r="M18" i="2"/>
  <c r="L12" i="3" s="1"/>
  <c r="E18" i="2"/>
  <c r="S17" i="2"/>
  <c r="R11" i="3" s="1"/>
  <c r="R17" i="2"/>
  <c r="Q11" i="3" s="1"/>
  <c r="Q17" i="2"/>
  <c r="P11" i="3" s="1"/>
  <c r="P17" i="2"/>
  <c r="O11" i="3" s="1"/>
  <c r="O17" i="2"/>
  <c r="N11" i="3" s="1"/>
  <c r="N17" i="2"/>
  <c r="M17" i="2"/>
  <c r="S16" i="2"/>
  <c r="R10" i="3" s="1"/>
  <c r="R16" i="2"/>
  <c r="Q10" i="3" s="1"/>
  <c r="Q16" i="2"/>
  <c r="P10" i="3" s="1"/>
  <c r="P16" i="2"/>
  <c r="O16" i="2"/>
  <c r="N16" i="2"/>
  <c r="M10" i="3" s="1"/>
  <c r="M16" i="2"/>
  <c r="L10" i="3" s="1"/>
  <c r="E16" i="2"/>
  <c r="S15" i="2"/>
  <c r="R15" i="2"/>
  <c r="Q9" i="3" s="1"/>
  <c r="Q15" i="2"/>
  <c r="P9" i="3" s="1"/>
  <c r="P15" i="2"/>
  <c r="O9" i="3" s="1"/>
  <c r="O15" i="2"/>
  <c r="N9" i="3" s="1"/>
  <c r="N15" i="2"/>
  <c r="M9" i="3" s="1"/>
  <c r="M15" i="2"/>
  <c r="L9" i="3" s="1"/>
  <c r="E15" i="2"/>
  <c r="S14" i="2"/>
  <c r="R8" i="3" s="1"/>
  <c r="R14" i="2"/>
  <c r="Q8" i="3" s="1"/>
  <c r="Q14" i="2"/>
  <c r="P8" i="3" s="1"/>
  <c r="P14" i="2"/>
  <c r="O8" i="3" s="1"/>
  <c r="O14" i="2"/>
  <c r="N8" i="3" s="1"/>
  <c r="N14" i="2"/>
  <c r="M8" i="3" s="1"/>
  <c r="M14" i="2"/>
  <c r="L8" i="3" s="1"/>
  <c r="E14" i="2"/>
  <c r="S13" i="2"/>
  <c r="R13" i="2"/>
  <c r="Q7" i="3" s="1"/>
  <c r="Q13" i="2"/>
  <c r="P7" i="3" s="1"/>
  <c r="P13" i="2"/>
  <c r="O7" i="3" s="1"/>
  <c r="O13" i="2"/>
  <c r="N7" i="3" s="1"/>
  <c r="N13" i="2"/>
  <c r="M7" i="3" s="1"/>
  <c r="M13" i="2"/>
  <c r="L7" i="3" s="1"/>
  <c r="E13" i="2"/>
  <c r="M12" i="2"/>
  <c r="L6" i="3" s="1"/>
  <c r="E12" i="2"/>
  <c r="S11" i="2"/>
  <c r="J12" i="3" s="1"/>
  <c r="R11" i="2"/>
  <c r="Q11" i="2"/>
  <c r="H12" i="3" s="1"/>
  <c r="P11" i="2"/>
  <c r="G12" i="3" s="1"/>
  <c r="O11" i="2"/>
  <c r="N11" i="2"/>
  <c r="E12" i="3" s="1"/>
  <c r="M11" i="2"/>
  <c r="E11" i="2"/>
  <c r="S10" i="2"/>
  <c r="R10" i="2"/>
  <c r="I11" i="3" s="1"/>
  <c r="Q10" i="2"/>
  <c r="P10" i="2"/>
  <c r="G11" i="3" s="1"/>
  <c r="O10" i="2"/>
  <c r="F11" i="3" s="1"/>
  <c r="N10" i="2"/>
  <c r="E11" i="3" s="1"/>
  <c r="M10" i="2"/>
  <c r="D11" i="3" s="1"/>
  <c r="L10" i="2"/>
  <c r="E10" i="2"/>
  <c r="S9" i="2"/>
  <c r="J10" i="3" s="1"/>
  <c r="R9" i="2"/>
  <c r="I10" i="3" s="1"/>
  <c r="Q9" i="2"/>
  <c r="P9" i="2"/>
  <c r="G10" i="3" s="1"/>
  <c r="O9" i="2"/>
  <c r="F10" i="3" s="1"/>
  <c r="N9" i="2"/>
  <c r="M9" i="2"/>
  <c r="D10" i="3" s="1"/>
  <c r="E9" i="2"/>
  <c r="S8" i="2"/>
  <c r="J9" i="3" s="1"/>
  <c r="R8" i="2"/>
  <c r="Q8" i="2"/>
  <c r="H9" i="3" s="1"/>
  <c r="P8" i="2"/>
  <c r="O8" i="2"/>
  <c r="F9" i="3" s="1"/>
  <c r="N8" i="2"/>
  <c r="M8" i="2"/>
  <c r="D9" i="3" s="1"/>
  <c r="E8" i="2"/>
  <c r="S7" i="2"/>
  <c r="J8" i="3" s="1"/>
  <c r="R7" i="2"/>
  <c r="I8" i="3" s="1"/>
  <c r="Q7" i="2"/>
  <c r="H8" i="3" s="1"/>
  <c r="P7" i="2"/>
  <c r="G8" i="3" s="1"/>
  <c r="O7" i="2"/>
  <c r="F8" i="3" s="1"/>
  <c r="N7" i="2"/>
  <c r="M7" i="2"/>
  <c r="L7" i="2"/>
  <c r="C8" i="3" s="1"/>
  <c r="E7" i="2"/>
  <c r="S6" i="2"/>
  <c r="J7" i="3" s="1"/>
  <c r="R6" i="2"/>
  <c r="I7" i="3" s="1"/>
  <c r="Q6" i="2"/>
  <c r="P6" i="2"/>
  <c r="G7" i="3" s="1"/>
  <c r="O6" i="2"/>
  <c r="N6" i="2"/>
  <c r="E7" i="3" s="1"/>
  <c r="M6" i="2"/>
  <c r="D7" i="3" s="1"/>
  <c r="M5" i="2"/>
  <c r="C1" i="18"/>
  <c r="C1" i="17"/>
  <c r="C1" i="16"/>
  <c r="R88" i="3"/>
  <c r="Q88" i="3"/>
  <c r="P88" i="3"/>
  <c r="O88" i="3"/>
  <c r="N88" i="3"/>
  <c r="M88" i="3"/>
  <c r="K88" i="3"/>
  <c r="J88" i="3"/>
  <c r="I88" i="3"/>
  <c r="H88" i="3"/>
  <c r="G88" i="3"/>
  <c r="F88" i="3"/>
  <c r="E88" i="3"/>
  <c r="C88" i="3"/>
  <c r="R80" i="3"/>
  <c r="Q80" i="3"/>
  <c r="P80" i="3"/>
  <c r="O80" i="3"/>
  <c r="N80" i="3"/>
  <c r="M80" i="3"/>
  <c r="K80" i="3"/>
  <c r="J80" i="3"/>
  <c r="I80" i="3"/>
  <c r="H80" i="3"/>
  <c r="G80" i="3"/>
  <c r="F80" i="3"/>
  <c r="E80" i="3"/>
  <c r="C80" i="3"/>
  <c r="R72" i="3"/>
  <c r="Q72" i="3"/>
  <c r="P72" i="3"/>
  <c r="O72" i="3"/>
  <c r="N72" i="3"/>
  <c r="M72" i="3"/>
  <c r="K72" i="3"/>
  <c r="J72" i="3"/>
  <c r="I72" i="3"/>
  <c r="H72" i="3"/>
  <c r="G72" i="3"/>
  <c r="F72" i="3"/>
  <c r="E72" i="3"/>
  <c r="C72" i="3"/>
  <c r="R63" i="3"/>
  <c r="Q63" i="3"/>
  <c r="P63" i="3"/>
  <c r="O63" i="3"/>
  <c r="N63" i="3"/>
  <c r="M63" i="3"/>
  <c r="K63" i="3"/>
  <c r="J63" i="3"/>
  <c r="I63" i="3"/>
  <c r="H63" i="3"/>
  <c r="G63" i="3"/>
  <c r="F63" i="3"/>
  <c r="E63" i="3"/>
  <c r="C63" i="3"/>
  <c r="R55" i="3"/>
  <c r="Q55" i="3"/>
  <c r="P55" i="3"/>
  <c r="O55" i="3"/>
  <c r="N55" i="3"/>
  <c r="M55" i="3"/>
  <c r="K55" i="3"/>
  <c r="J55" i="3"/>
  <c r="I55" i="3"/>
  <c r="H55" i="3"/>
  <c r="G55" i="3"/>
  <c r="F55" i="3"/>
  <c r="E55" i="3"/>
  <c r="C55" i="3"/>
  <c r="R47" i="3"/>
  <c r="Q47" i="3"/>
  <c r="P47" i="3"/>
  <c r="O47" i="3"/>
  <c r="N47" i="3"/>
  <c r="M47" i="3"/>
  <c r="K47" i="3"/>
  <c r="J47" i="3"/>
  <c r="I47" i="3"/>
  <c r="H47" i="3"/>
  <c r="G47" i="3"/>
  <c r="F47" i="3"/>
  <c r="E47" i="3"/>
  <c r="C47" i="3"/>
  <c r="R39" i="3"/>
  <c r="Q39" i="3"/>
  <c r="P39" i="3"/>
  <c r="O39" i="3"/>
  <c r="N39" i="3"/>
  <c r="M39" i="3"/>
  <c r="K39" i="3"/>
  <c r="J39" i="3"/>
  <c r="I39" i="3"/>
  <c r="H39" i="3"/>
  <c r="G39" i="3"/>
  <c r="F39" i="3"/>
  <c r="E39" i="3"/>
  <c r="C39" i="3"/>
  <c r="R31" i="3"/>
  <c r="Q31" i="3"/>
  <c r="P31" i="3"/>
  <c r="O31" i="3"/>
  <c r="N31" i="3"/>
  <c r="M31" i="3"/>
  <c r="K31" i="3"/>
  <c r="J31" i="3"/>
  <c r="I31" i="3"/>
  <c r="H31" i="3"/>
  <c r="G31" i="3"/>
  <c r="F31" i="3"/>
  <c r="E31" i="3"/>
  <c r="C31" i="3"/>
  <c r="R23" i="3"/>
  <c r="Q23" i="3"/>
  <c r="P23" i="3"/>
  <c r="O23" i="3"/>
  <c r="N23" i="3"/>
  <c r="M23" i="3"/>
  <c r="K23" i="3"/>
  <c r="J23" i="3"/>
  <c r="I23" i="3"/>
  <c r="H23" i="3"/>
  <c r="G23" i="3"/>
  <c r="F23" i="3"/>
  <c r="E23" i="3"/>
  <c r="C23" i="3"/>
  <c r="R15" i="3"/>
  <c r="Q15" i="3"/>
  <c r="P15" i="3"/>
  <c r="O15" i="3"/>
  <c r="N15" i="3"/>
  <c r="M15" i="3"/>
  <c r="K15" i="3"/>
  <c r="J15" i="3"/>
  <c r="I15" i="3"/>
  <c r="H15" i="3"/>
  <c r="G15" i="3"/>
  <c r="F15" i="3"/>
  <c r="E15" i="3"/>
  <c r="C15" i="3"/>
  <c r="R6" i="3"/>
  <c r="Q6" i="3"/>
  <c r="P6" i="3"/>
  <c r="O6" i="3"/>
  <c r="N6" i="3"/>
  <c r="M6" i="3"/>
  <c r="K6" i="3"/>
  <c r="J6" i="3"/>
  <c r="I6" i="3"/>
  <c r="H6" i="3"/>
  <c r="G6" i="3"/>
  <c r="F6" i="3"/>
  <c r="E6" i="3"/>
  <c r="C6" i="3"/>
  <c r="A2" i="21"/>
  <c r="C34" i="16" l="1"/>
  <c r="C27" i="16"/>
  <c r="K89" i="3"/>
  <c r="L14" i="11"/>
  <c r="K18" i="3" s="1"/>
  <c r="L15" i="11"/>
  <c r="K19" i="3" s="1"/>
  <c r="S19" i="3" s="1"/>
  <c r="L16" i="11"/>
  <c r="E10" i="17" s="1"/>
  <c r="K34" i="3"/>
  <c r="S34" i="3" s="1"/>
  <c r="L13" i="11"/>
  <c r="K17" i="3" s="1"/>
  <c r="L18" i="2"/>
  <c r="K12" i="3" s="1"/>
  <c r="S12" i="3" s="1"/>
  <c r="L12" i="11"/>
  <c r="K16" i="3" s="1"/>
  <c r="S16" i="3" s="1"/>
  <c r="K9" i="17"/>
  <c r="C91" i="3"/>
  <c r="K42" i="3"/>
  <c r="S42" i="3" s="1"/>
  <c r="F51" i="16"/>
  <c r="I52" i="16"/>
  <c r="I93" i="3"/>
  <c r="Y93" i="3" s="1"/>
  <c r="C89" i="3"/>
  <c r="C94" i="3"/>
  <c r="S94" i="3" s="1"/>
  <c r="C90" i="3"/>
  <c r="S90" i="3" s="1"/>
  <c r="K91" i="3"/>
  <c r="K35" i="3"/>
  <c r="S35" i="3" s="1"/>
  <c r="L14" i="12"/>
  <c r="K26" i="3" s="1"/>
  <c r="S26" i="3" s="1"/>
  <c r="L15" i="12"/>
  <c r="K27" i="3" s="1"/>
  <c r="L9" i="12"/>
  <c r="C27" i="3" s="1"/>
  <c r="E53" i="16"/>
  <c r="L13" i="2"/>
  <c r="K7" i="3" s="1"/>
  <c r="L15" i="2"/>
  <c r="K9" i="3" s="1"/>
  <c r="L14" i="2"/>
  <c r="K8" i="3" s="1"/>
  <c r="S8" i="3" s="1"/>
  <c r="L8" i="2"/>
  <c r="C9" i="3" s="1"/>
  <c r="L16" i="2"/>
  <c r="K10" i="3" s="1"/>
  <c r="L6" i="2"/>
  <c r="C7" i="3" s="1"/>
  <c r="I48" i="16"/>
  <c r="Q89" i="3"/>
  <c r="Y89" i="3" s="1"/>
  <c r="J43" i="16"/>
  <c r="Q27" i="16"/>
  <c r="Q52" i="3"/>
  <c r="Y52" i="3" s="1"/>
  <c r="P23" i="16"/>
  <c r="S7" i="17"/>
  <c r="H42" i="16"/>
  <c r="P75" i="3"/>
  <c r="P78" i="3" s="1"/>
  <c r="X9" i="17"/>
  <c r="L9" i="2"/>
  <c r="C10" i="3" s="1"/>
  <c r="E49" i="16"/>
  <c r="M90" i="3"/>
  <c r="U90" i="3" s="1"/>
  <c r="O34" i="16"/>
  <c r="O67" i="3"/>
  <c r="W67" i="3" s="1"/>
  <c r="M26" i="16"/>
  <c r="J52" i="16"/>
  <c r="F48" i="16"/>
  <c r="P5" i="17"/>
  <c r="D39" i="16"/>
  <c r="D44" i="16"/>
  <c r="E41" i="16"/>
  <c r="W93" i="3"/>
  <c r="R44" i="16"/>
  <c r="S6" i="17"/>
  <c r="D50" i="16"/>
  <c r="F41" i="16"/>
  <c r="D55" i="3"/>
  <c r="S10" i="17"/>
  <c r="G42" i="16"/>
  <c r="D72" i="3"/>
  <c r="T72" i="3" s="1"/>
  <c r="M74" i="3"/>
  <c r="U74" i="3" s="1"/>
  <c r="R85" i="3"/>
  <c r="Z85" i="3" s="1"/>
  <c r="C44" i="16"/>
  <c r="D77" i="3"/>
  <c r="L5" i="17"/>
  <c r="K73" i="3"/>
  <c r="S73" i="3" s="1"/>
  <c r="F89" i="3"/>
  <c r="V89" i="3" s="1"/>
  <c r="X8" i="17"/>
  <c r="N16" i="16"/>
  <c r="Q17" i="16"/>
  <c r="L7" i="17"/>
  <c r="G25" i="16"/>
  <c r="L91" i="3"/>
  <c r="T91" i="3" s="1"/>
  <c r="N42" i="16"/>
  <c r="R27" i="16"/>
  <c r="L33" i="16"/>
  <c r="N19" i="16"/>
  <c r="F40" i="16"/>
  <c r="P10" i="17"/>
  <c r="E40" i="16"/>
  <c r="L42" i="16"/>
  <c r="P43" i="16"/>
  <c r="M73" i="3"/>
  <c r="U73" i="3" s="1"/>
  <c r="P84" i="3"/>
  <c r="X84" i="3" s="1"/>
  <c r="I6" i="17"/>
  <c r="I34" i="3"/>
  <c r="Y34" i="3" s="1"/>
  <c r="L83" i="3"/>
  <c r="T83" i="3" s="1"/>
  <c r="L41" i="16"/>
  <c r="D24" i="16"/>
  <c r="V7" i="17"/>
  <c r="I49" i="16"/>
  <c r="W9" i="17"/>
  <c r="F52" i="16"/>
  <c r="J16" i="16"/>
  <c r="Q40" i="16"/>
  <c r="M43" i="16"/>
  <c r="J10" i="16"/>
  <c r="Q90" i="3"/>
  <c r="Y90" i="3" s="1"/>
  <c r="K92" i="3"/>
  <c r="C51" i="16"/>
  <c r="Q6" i="16"/>
  <c r="L8" i="16"/>
  <c r="M16" i="16"/>
  <c r="H19" i="16"/>
  <c r="D49" i="16"/>
  <c r="O6" i="17"/>
  <c r="F32" i="16"/>
  <c r="J33" i="16"/>
  <c r="D35" i="16"/>
  <c r="N26" i="16"/>
  <c r="Q24" i="16"/>
  <c r="X11" i="17"/>
  <c r="J48" i="16"/>
  <c r="I42" i="16"/>
  <c r="E44" i="16"/>
  <c r="G19" i="16"/>
  <c r="J26" i="16"/>
  <c r="F33" i="3"/>
  <c r="V33" i="3" s="1"/>
  <c r="J58" i="3"/>
  <c r="Z58" i="3" s="1"/>
  <c r="D41" i="3"/>
  <c r="T41" i="3" s="1"/>
  <c r="I49" i="3"/>
  <c r="Y49" i="3" s="1"/>
  <c r="F57" i="3"/>
  <c r="V57" i="3" s="1"/>
  <c r="K15" i="16"/>
  <c r="H41" i="16"/>
  <c r="F44" i="16"/>
  <c r="C31" i="16"/>
  <c r="N9" i="17"/>
  <c r="C56" i="3"/>
  <c r="S56" i="3" s="1"/>
  <c r="D60" i="3"/>
  <c r="T60" i="3" s="1"/>
  <c r="Q75" i="3"/>
  <c r="Y75" i="3" s="1"/>
  <c r="K7" i="17"/>
  <c r="F25" i="16"/>
  <c r="I26" i="16"/>
  <c r="M9" i="17"/>
  <c r="O27" i="16"/>
  <c r="U67" i="3"/>
  <c r="C40" i="16"/>
  <c r="J42" i="16"/>
  <c r="K41" i="16"/>
  <c r="O43" i="16"/>
  <c r="G42" i="3"/>
  <c r="W42" i="3" s="1"/>
  <c r="M15" i="16"/>
  <c r="P16" i="16"/>
  <c r="C23" i="16"/>
  <c r="F24" i="16"/>
  <c r="E31" i="16"/>
  <c r="F42" i="16"/>
  <c r="O6" i="16"/>
  <c r="D18" i="16"/>
  <c r="H28" i="3"/>
  <c r="X28" i="3" s="1"/>
  <c r="H9" i="17"/>
  <c r="E25" i="16"/>
  <c r="G16" i="3"/>
  <c r="W16" i="3" s="1"/>
  <c r="H26" i="16"/>
  <c r="G15" i="16"/>
  <c r="H49" i="16"/>
  <c r="J19" i="16"/>
  <c r="J15" i="16"/>
  <c r="P90" i="3"/>
  <c r="P95" i="3" s="1"/>
  <c r="D94" i="3"/>
  <c r="T94" i="3" s="1"/>
  <c r="J53" i="16"/>
  <c r="E52" i="16"/>
  <c r="Q6" i="17"/>
  <c r="Y66" i="3"/>
  <c r="V6" i="17"/>
  <c r="H50" i="16"/>
  <c r="N23" i="16"/>
  <c r="D40" i="16"/>
  <c r="E15" i="16"/>
  <c r="I7" i="17"/>
  <c r="N17" i="16"/>
  <c r="F8" i="17"/>
  <c r="V5" i="17"/>
  <c r="S9" i="17"/>
  <c r="L24" i="16"/>
  <c r="O7" i="17"/>
  <c r="G33" i="16"/>
  <c r="J34" i="16"/>
  <c r="T5" i="17"/>
  <c r="T10" i="17"/>
  <c r="K36" i="16"/>
  <c r="G44" i="16"/>
  <c r="M24" i="3"/>
  <c r="U24" i="3" s="1"/>
  <c r="J28" i="3"/>
  <c r="Z28" i="3" s="1"/>
  <c r="D49" i="3"/>
  <c r="T49" i="3" s="1"/>
  <c r="E84" i="3"/>
  <c r="U84" i="3" s="1"/>
  <c r="N9" i="16"/>
  <c r="P34" i="16"/>
  <c r="G41" i="16"/>
  <c r="C43" i="16"/>
  <c r="G51" i="16"/>
  <c r="N15" i="16"/>
  <c r="Q16" i="16"/>
  <c r="J9" i="17"/>
  <c r="L6" i="17"/>
  <c r="G24" i="16"/>
  <c r="J25" i="16"/>
  <c r="I32" i="16"/>
  <c r="D34" i="16"/>
  <c r="G35" i="16"/>
  <c r="R6" i="17"/>
  <c r="V9" i="17"/>
  <c r="L77" i="3"/>
  <c r="R10" i="16"/>
  <c r="E19" i="16"/>
  <c r="K6" i="17"/>
  <c r="H25" i="16"/>
  <c r="F35" i="16"/>
  <c r="R8" i="17"/>
  <c r="K76" i="3"/>
  <c r="S76" i="3" s="1"/>
  <c r="K31" i="16"/>
  <c r="I41" i="16"/>
  <c r="E33" i="3"/>
  <c r="E37" i="3" s="1"/>
  <c r="R59" i="3"/>
  <c r="Z59" i="3" s="1"/>
  <c r="J75" i="3"/>
  <c r="Z75" i="3" s="1"/>
  <c r="I25" i="16"/>
  <c r="C32" i="16"/>
  <c r="N8" i="16"/>
  <c r="I16" i="3"/>
  <c r="Y16" i="3" s="1"/>
  <c r="C51" i="3"/>
  <c r="S51" i="3" s="1"/>
  <c r="L73" i="3"/>
  <c r="T73" i="3" s="1"/>
  <c r="H32" i="16"/>
  <c r="R43" i="16"/>
  <c r="T6" i="17"/>
  <c r="N34" i="3"/>
  <c r="V34" i="3" s="1"/>
  <c r="H33" i="3"/>
  <c r="H37" i="3" s="1"/>
  <c r="O58" i="3"/>
  <c r="W58" i="3" s="1"/>
  <c r="K33" i="3"/>
  <c r="S33" i="3" s="1"/>
  <c r="F41" i="3"/>
  <c r="V41" i="3" s="1"/>
  <c r="H48" i="3"/>
  <c r="X48" i="3" s="1"/>
  <c r="K16" i="16"/>
  <c r="C59" i="3"/>
  <c r="N7" i="17"/>
  <c r="D22" i="16"/>
  <c r="L34" i="16"/>
  <c r="R7" i="17"/>
  <c r="O44" i="16"/>
  <c r="G8" i="16"/>
  <c r="D11" i="16"/>
  <c r="M7" i="16"/>
  <c r="D18" i="3"/>
  <c r="D21" i="3" s="1"/>
  <c r="G85" i="3"/>
  <c r="W85" i="3" s="1"/>
  <c r="O36" i="16"/>
  <c r="N40" i="16"/>
  <c r="P41" i="16"/>
  <c r="N44" i="16"/>
  <c r="F18" i="3"/>
  <c r="V18" i="3" s="1"/>
  <c r="F11" i="16"/>
  <c r="R25" i="16"/>
  <c r="I8" i="16"/>
  <c r="C10" i="17"/>
  <c r="G31" i="16"/>
  <c r="K26" i="16"/>
  <c r="Q44" i="16"/>
  <c r="O9" i="16"/>
  <c r="C16" i="16"/>
  <c r="I18" i="16"/>
  <c r="F18" i="16"/>
  <c r="Y10" i="3"/>
  <c r="O26" i="16"/>
  <c r="E50" i="16"/>
  <c r="G28" i="3"/>
  <c r="W28" i="3" s="1"/>
  <c r="O32" i="16"/>
  <c r="X19" i="3"/>
  <c r="F42" i="3"/>
  <c r="V42" i="3" s="1"/>
  <c r="P9" i="16"/>
  <c r="C24" i="16"/>
  <c r="C41" i="3"/>
  <c r="C45" i="3" s="1"/>
  <c r="G24" i="3"/>
  <c r="W24" i="3" s="1"/>
  <c r="I43" i="3"/>
  <c r="Y43" i="3" s="1"/>
  <c r="N27" i="3"/>
  <c r="V27" i="3" s="1"/>
  <c r="E24" i="16"/>
  <c r="I19" i="16"/>
  <c r="N31" i="16"/>
  <c r="D53" i="16"/>
  <c r="G6" i="17"/>
  <c r="M25" i="16"/>
  <c r="T8" i="17"/>
  <c r="K43" i="16"/>
  <c r="D47" i="16"/>
  <c r="X7" i="17"/>
  <c r="G50" i="16"/>
  <c r="J51" i="16"/>
  <c r="E48" i="16"/>
  <c r="D41" i="16"/>
  <c r="C19" i="16"/>
  <c r="E33" i="16"/>
  <c r="E8" i="16"/>
  <c r="H9" i="16"/>
  <c r="K35" i="16"/>
  <c r="X5" i="17"/>
  <c r="C84" i="3"/>
  <c r="S84" i="3" s="1"/>
  <c r="D88" i="3"/>
  <c r="T88" i="3" s="1"/>
  <c r="Q9" i="17"/>
  <c r="D75" i="3"/>
  <c r="T75" i="3" s="1"/>
  <c r="F85" i="3"/>
  <c r="V85" i="3" s="1"/>
  <c r="D90" i="3"/>
  <c r="T90" i="3" s="1"/>
  <c r="H43" i="16"/>
  <c r="U9" i="17"/>
  <c r="G91" i="3"/>
  <c r="W91" i="3" s="1"/>
  <c r="Q41" i="16"/>
  <c r="I53" i="16"/>
  <c r="I27" i="3"/>
  <c r="Y27" i="3" s="1"/>
  <c r="J92" i="3"/>
  <c r="Z92" i="3" s="1"/>
  <c r="D42" i="16"/>
  <c r="F10" i="16"/>
  <c r="K24" i="3"/>
  <c r="S24" i="3" s="1"/>
  <c r="O40" i="16"/>
  <c r="G10" i="17"/>
  <c r="M31" i="16"/>
  <c r="N33" i="16"/>
  <c r="R15" i="16"/>
  <c r="L17" i="16"/>
  <c r="N6" i="17"/>
  <c r="Q25" i="16"/>
  <c r="M27" i="16"/>
  <c r="H34" i="16"/>
  <c r="P32" i="16"/>
  <c r="Q7" i="17"/>
  <c r="Q10" i="17"/>
  <c r="N36" i="16"/>
  <c r="I15" i="16"/>
  <c r="N69" i="3"/>
  <c r="V69" i="3" s="1"/>
  <c r="J10" i="18"/>
  <c r="N8" i="17"/>
  <c r="P26" i="16"/>
  <c r="J32" i="16"/>
  <c r="H35" i="16"/>
  <c r="M36" i="16"/>
  <c r="J44" i="16"/>
  <c r="I40" i="16"/>
  <c r="E43" i="16"/>
  <c r="M44" i="16"/>
  <c r="N41" i="16"/>
  <c r="P42" i="16"/>
  <c r="F50" i="16"/>
  <c r="I51" i="16"/>
  <c r="M52" i="3"/>
  <c r="U52" i="3" s="1"/>
  <c r="O24" i="16"/>
  <c r="O35" i="16"/>
  <c r="G7" i="17"/>
  <c r="J8" i="17"/>
  <c r="M7" i="17"/>
  <c r="N25" i="16"/>
  <c r="R26" i="16"/>
  <c r="N27" i="16"/>
  <c r="O31" i="16"/>
  <c r="R9" i="17"/>
  <c r="P35" i="16"/>
  <c r="C15" i="16"/>
  <c r="J31" i="16"/>
  <c r="O33" i="16"/>
  <c r="F64" i="3"/>
  <c r="V64" i="3" s="1"/>
  <c r="P7" i="16"/>
  <c r="F16" i="16"/>
  <c r="Q50" i="3"/>
  <c r="K65" i="3"/>
  <c r="S65" i="3" s="1"/>
  <c r="I11" i="16"/>
  <c r="K28" i="3"/>
  <c r="S28" i="3" s="1"/>
  <c r="C25" i="3"/>
  <c r="S25" i="3" s="1"/>
  <c r="H10" i="3"/>
  <c r="X10" i="3" s="1"/>
  <c r="E17" i="3"/>
  <c r="U17" i="3" s="1"/>
  <c r="L23" i="16"/>
  <c r="Q26" i="16"/>
  <c r="R36" i="16"/>
  <c r="L48" i="3"/>
  <c r="T48" i="3" s="1"/>
  <c r="H65" i="3"/>
  <c r="X65" i="3" s="1"/>
  <c r="I17" i="16"/>
  <c r="R32" i="3"/>
  <c r="Z32" i="3" s="1"/>
  <c r="E50" i="3"/>
  <c r="U50" i="3" s="1"/>
  <c r="K34" i="16"/>
  <c r="K32" i="16"/>
  <c r="F91" i="3"/>
  <c r="V91" i="3" s="1"/>
  <c r="R34" i="16"/>
  <c r="S8" i="17"/>
  <c r="P18" i="16"/>
  <c r="P24" i="16"/>
  <c r="I31" i="16"/>
  <c r="P8" i="17"/>
  <c r="G34" i="16"/>
  <c r="L32" i="16"/>
  <c r="P33" i="16"/>
  <c r="L35" i="16"/>
  <c r="J40" i="16"/>
  <c r="G43" i="16"/>
  <c r="J57" i="3"/>
  <c r="P83" i="3"/>
  <c r="X83" i="3" s="1"/>
  <c r="N66" i="3"/>
  <c r="V66" i="3" s="1"/>
  <c r="J77" i="3"/>
  <c r="Z77" i="3" s="1"/>
  <c r="I92" i="3"/>
  <c r="Y92" i="3" s="1"/>
  <c r="R31" i="16"/>
  <c r="N34" i="16"/>
  <c r="M76" i="3"/>
  <c r="H53" i="16"/>
  <c r="Q73" i="3"/>
  <c r="F81" i="3"/>
  <c r="V81" i="3" s="1"/>
  <c r="R42" i="16"/>
  <c r="H82" i="3"/>
  <c r="X82" i="3" s="1"/>
  <c r="E85" i="3"/>
  <c r="U85" i="3" s="1"/>
  <c r="E34" i="16"/>
  <c r="L40" i="16"/>
  <c r="E9" i="16"/>
  <c r="H10" i="16"/>
  <c r="D12" i="3"/>
  <c r="T12" i="3" s="1"/>
  <c r="H51" i="3"/>
  <c r="X51" i="3" s="1"/>
  <c r="M19" i="16"/>
  <c r="R19" i="16"/>
  <c r="J9" i="18"/>
  <c r="F9" i="18"/>
  <c r="L65" i="3"/>
  <c r="T65" i="3" s="1"/>
  <c r="G11" i="18"/>
  <c r="L68" i="3"/>
  <c r="T68" i="3" s="1"/>
  <c r="C42" i="16"/>
  <c r="C49" i="3"/>
  <c r="S49" i="3" s="1"/>
  <c r="M23" i="16"/>
  <c r="G59" i="3"/>
  <c r="W59" i="3" s="1"/>
  <c r="P66" i="3"/>
  <c r="X66" i="3" s="1"/>
  <c r="J73" i="3"/>
  <c r="Z73" i="3" s="1"/>
  <c r="O18" i="16"/>
  <c r="I43" i="16"/>
  <c r="N10" i="16"/>
  <c r="D19" i="16"/>
  <c r="R40" i="16"/>
  <c r="F50" i="3"/>
  <c r="V50" i="3" s="1"/>
  <c r="N52" i="3"/>
  <c r="V52" i="3" s="1"/>
  <c r="I56" i="3"/>
  <c r="Y56" i="3" s="1"/>
  <c r="R10" i="17"/>
  <c r="D67" i="3"/>
  <c r="T67" i="3" s="1"/>
  <c r="J35" i="16"/>
  <c r="O76" i="3"/>
  <c r="W76" i="3" s="1"/>
  <c r="G64" i="3"/>
  <c r="W64" i="3" s="1"/>
  <c r="Q32" i="16"/>
  <c r="D33" i="16"/>
  <c r="H68" i="3"/>
  <c r="X68" i="3" s="1"/>
  <c r="K24" i="16"/>
  <c r="L25" i="16"/>
  <c r="L10" i="16"/>
  <c r="K23" i="16"/>
  <c r="N24" i="16"/>
  <c r="X12" i="3"/>
  <c r="H17" i="16"/>
  <c r="P25" i="16"/>
  <c r="N10" i="17"/>
  <c r="X6" i="17"/>
  <c r="G49" i="16"/>
  <c r="X10" i="17"/>
  <c r="D50" i="3"/>
  <c r="T50" i="3" s="1"/>
  <c r="D26" i="16"/>
  <c r="J48" i="3"/>
  <c r="Z48" i="3" s="1"/>
  <c r="M6" i="17"/>
  <c r="R23" i="16"/>
  <c r="T20" i="3"/>
  <c r="F17" i="16"/>
  <c r="M10" i="16"/>
  <c r="F9" i="16"/>
  <c r="P10" i="16"/>
  <c r="E17" i="16"/>
  <c r="M26" i="3"/>
  <c r="U26" i="3" s="1"/>
  <c r="L5" i="16"/>
  <c r="F7" i="17"/>
  <c r="R9" i="16"/>
  <c r="J11" i="3"/>
  <c r="Z11" i="3" s="1"/>
  <c r="G19" i="3"/>
  <c r="I24" i="3"/>
  <c r="Y24" i="3" s="1"/>
  <c r="E7" i="16"/>
  <c r="H8" i="16"/>
  <c r="E11" i="16"/>
  <c r="Y94" i="3"/>
  <c r="R6" i="16"/>
  <c r="E9" i="3"/>
  <c r="U9" i="3" s="1"/>
  <c r="L7" i="16"/>
  <c r="I23" i="16"/>
  <c r="P27" i="16"/>
  <c r="P40" i="16"/>
  <c r="R41" i="16"/>
  <c r="V8" i="17"/>
  <c r="E8" i="3"/>
  <c r="U8" i="3" s="1"/>
  <c r="I28" i="3"/>
  <c r="Y28" i="3" s="1"/>
  <c r="I10" i="16"/>
  <c r="D7" i="17"/>
  <c r="D17" i="16"/>
  <c r="D5" i="16"/>
  <c r="U27" i="3"/>
  <c r="F33" i="16"/>
  <c r="D30" i="16"/>
  <c r="D32" i="16"/>
  <c r="H33" i="16"/>
  <c r="N35" i="16"/>
  <c r="Q36" i="16"/>
  <c r="C41" i="16"/>
  <c r="F13" i="18"/>
  <c r="P44" i="16"/>
  <c r="E51" i="16"/>
  <c r="N6" i="16"/>
  <c r="M6" i="16"/>
  <c r="D9" i="17"/>
  <c r="Q7" i="16"/>
  <c r="G16" i="16"/>
  <c r="J6" i="16"/>
  <c r="D8" i="17"/>
  <c r="G9" i="16"/>
  <c r="P85" i="3"/>
  <c r="X85" i="3" s="1"/>
  <c r="T27" i="3"/>
  <c r="P58" i="3"/>
  <c r="P81" i="3"/>
  <c r="X81" i="3" s="1"/>
  <c r="I85" i="3"/>
  <c r="Y85" i="3" s="1"/>
  <c r="I16" i="16"/>
  <c r="K33" i="16"/>
  <c r="H13" i="18"/>
  <c r="V9" i="3"/>
  <c r="J8" i="16"/>
  <c r="D10" i="17"/>
  <c r="W18" i="3"/>
  <c r="H7" i="17"/>
  <c r="I24" i="16"/>
  <c r="F27" i="16"/>
  <c r="I9" i="18"/>
  <c r="H10" i="18"/>
  <c r="F34" i="16"/>
  <c r="R33" i="16"/>
  <c r="Q31" i="16"/>
  <c r="Q34" i="16"/>
  <c r="I12" i="18"/>
  <c r="O41" i="16"/>
  <c r="O42" i="16"/>
  <c r="U10" i="17"/>
  <c r="N24" i="29"/>
  <c r="R7" i="3"/>
  <c r="Z7" i="3" s="1"/>
  <c r="F12" i="3"/>
  <c r="V12" i="3" s="1"/>
  <c r="F26" i="3"/>
  <c r="V26" i="3" s="1"/>
  <c r="D28" i="3"/>
  <c r="T28" i="3" s="1"/>
  <c r="F67" i="3"/>
  <c r="L84" i="3"/>
  <c r="D89" i="3"/>
  <c r="G6" i="16"/>
  <c r="D15" i="16"/>
  <c r="O23" i="16"/>
  <c r="E42" i="16"/>
  <c r="D48" i="16"/>
  <c r="D52" i="16"/>
  <c r="J13" i="18"/>
  <c r="K74" i="3"/>
  <c r="S74" i="3" s="1"/>
  <c r="P20" i="3"/>
  <c r="X20" i="3" s="1"/>
  <c r="F25" i="3"/>
  <c r="V25" i="3" s="1"/>
  <c r="Q69" i="3"/>
  <c r="Y69" i="3" s="1"/>
  <c r="M92" i="3"/>
  <c r="U92" i="3" s="1"/>
  <c r="D8" i="16"/>
  <c r="C10" i="16"/>
  <c r="R24" i="16"/>
  <c r="L27" i="16"/>
  <c r="R35" i="16"/>
  <c r="P7" i="17"/>
  <c r="H10" i="17"/>
  <c r="I6" i="18"/>
  <c r="I12" i="3"/>
  <c r="Y12" i="3" s="1"/>
  <c r="P52" i="3"/>
  <c r="X52" i="3" s="1"/>
  <c r="L55" i="3"/>
  <c r="F58" i="3"/>
  <c r="G10" i="16"/>
  <c r="H48" i="16"/>
  <c r="H52" i="16"/>
  <c r="Q8" i="17"/>
  <c r="H9" i="18"/>
  <c r="G90" i="3"/>
  <c r="W90" i="3" s="1"/>
  <c r="L43" i="16"/>
  <c r="N10" i="3"/>
  <c r="V10" i="3" s="1"/>
  <c r="F20" i="3"/>
  <c r="L57" i="3"/>
  <c r="T57" i="3" s="1"/>
  <c r="J81" i="3"/>
  <c r="Z81" i="3" s="1"/>
  <c r="D9" i="16"/>
  <c r="L26" i="16"/>
  <c r="C11" i="18"/>
  <c r="J11" i="16"/>
  <c r="F15" i="16"/>
  <c r="F19" i="16"/>
  <c r="O10" i="3"/>
  <c r="O13" i="3" s="1"/>
  <c r="F84" i="3"/>
  <c r="V84" i="3" s="1"/>
  <c r="D93" i="3"/>
  <c r="T93" i="3" s="1"/>
  <c r="F7" i="16"/>
  <c r="N43" i="16"/>
  <c r="H6" i="17"/>
  <c r="M26" i="2"/>
  <c r="Q10" i="16"/>
  <c r="M27" i="27"/>
  <c r="I34" i="16"/>
  <c r="C12" i="18"/>
  <c r="I6" i="16"/>
  <c r="J50" i="16"/>
  <c r="T7" i="17"/>
  <c r="O25" i="3"/>
  <c r="O29" i="3" s="1"/>
  <c r="N68" i="3"/>
  <c r="E12" i="18"/>
  <c r="H17" i="3"/>
  <c r="X17" i="3" s="1"/>
  <c r="C11" i="3"/>
  <c r="S11" i="3" s="1"/>
  <c r="V49" i="3"/>
  <c r="V73" i="3"/>
  <c r="D74" i="3"/>
  <c r="T74" i="3" s="1"/>
  <c r="V65" i="3"/>
  <c r="Z8" i="3"/>
  <c r="F6" i="16"/>
  <c r="I7" i="16"/>
  <c r="D6" i="3"/>
  <c r="T6" i="3" s="1"/>
  <c r="E16" i="16"/>
  <c r="R16" i="16"/>
  <c r="E23" i="16"/>
  <c r="H24" i="16"/>
  <c r="L31" i="16"/>
  <c r="F53" i="16"/>
  <c r="X60" i="3"/>
  <c r="F10" i="18"/>
  <c r="Z83" i="3"/>
  <c r="Z17" i="3"/>
  <c r="U36" i="3"/>
  <c r="L23" i="15"/>
  <c r="L24" i="29"/>
  <c r="Q67" i="3"/>
  <c r="Y67" i="3" s="1"/>
  <c r="L36" i="16"/>
  <c r="E14" i="18"/>
  <c r="S68" i="3"/>
  <c r="Y74" i="3"/>
  <c r="V75" i="3"/>
  <c r="T17" i="3"/>
  <c r="W74" i="3"/>
  <c r="V94" i="3"/>
  <c r="X16" i="3"/>
  <c r="U69" i="3"/>
  <c r="T82" i="3"/>
  <c r="Q42" i="16"/>
  <c r="U28" i="3"/>
  <c r="U12" i="3"/>
  <c r="V36" i="3"/>
  <c r="E91" i="3"/>
  <c r="U91" i="3" s="1"/>
  <c r="G60" i="3"/>
  <c r="X92" i="3"/>
  <c r="K40" i="16"/>
  <c r="O8" i="17"/>
  <c r="D11" i="18"/>
  <c r="H14" i="18"/>
  <c r="H7" i="16"/>
  <c r="E10" i="16"/>
  <c r="H5" i="18"/>
  <c r="Q15" i="16"/>
  <c r="O23" i="15"/>
  <c r="G51" i="3"/>
  <c r="W51" i="3" s="1"/>
  <c r="O83" i="3"/>
  <c r="W83" i="3" s="1"/>
  <c r="N32" i="16"/>
  <c r="U6" i="17"/>
  <c r="E11" i="18"/>
  <c r="J66" i="3"/>
  <c r="Z66" i="3" s="1"/>
  <c r="G82" i="3"/>
  <c r="W82" i="3" s="1"/>
  <c r="M33" i="16"/>
  <c r="I35" i="16"/>
  <c r="M40" i="16"/>
  <c r="F11" i="18"/>
  <c r="D64" i="3"/>
  <c r="T64" i="3" s="1"/>
  <c r="Q64" i="3"/>
  <c r="Y64" i="3" s="1"/>
  <c r="K85" i="3"/>
  <c r="K86" i="3" s="1"/>
  <c r="U94" i="3"/>
  <c r="N59" i="3"/>
  <c r="N61" i="3" s="1"/>
  <c r="T81" i="3"/>
  <c r="H51" i="16"/>
  <c r="G53" i="16"/>
  <c r="X8" i="3"/>
  <c r="I57" i="3"/>
  <c r="Y57" i="3" s="1"/>
  <c r="F31" i="16"/>
  <c r="C33" i="16"/>
  <c r="M41" i="16"/>
  <c r="P9" i="17"/>
  <c r="F56" i="3"/>
  <c r="V56" i="3" s="1"/>
  <c r="Y8" i="3"/>
  <c r="D59" i="3"/>
  <c r="T59" i="3" s="1"/>
  <c r="W27" i="3"/>
  <c r="J42" i="3"/>
  <c r="Z42" i="3" s="1"/>
  <c r="H31" i="16"/>
  <c r="D13" i="18"/>
  <c r="D85" i="3"/>
  <c r="T85" i="3" s="1"/>
  <c r="V90" i="3"/>
  <c r="L18" i="16"/>
  <c r="O19" i="16"/>
  <c r="K44" i="16"/>
  <c r="P56" i="3"/>
  <c r="X56" i="3" s="1"/>
  <c r="P15" i="16"/>
  <c r="L44" i="16"/>
  <c r="Z60" i="3"/>
  <c r="Q9" i="16"/>
  <c r="L10" i="17"/>
  <c r="Z10" i="3"/>
  <c r="R26" i="2"/>
  <c r="L21" i="3"/>
  <c r="X27" i="3"/>
  <c r="U35" i="3"/>
  <c r="P19" i="16"/>
  <c r="N18" i="16"/>
  <c r="G23" i="16"/>
  <c r="G27" i="16"/>
  <c r="D9" i="18"/>
  <c r="O8" i="16"/>
  <c r="G11" i="16"/>
  <c r="F5" i="18"/>
  <c r="W12" i="3"/>
  <c r="Q8" i="16"/>
  <c r="F32" i="3"/>
  <c r="V32" i="3" s="1"/>
  <c r="Y18" i="3"/>
  <c r="W20" i="3"/>
  <c r="W33" i="3"/>
  <c r="Q41" i="3"/>
  <c r="Y41" i="3" s="1"/>
  <c r="X67" i="3"/>
  <c r="N7" i="16"/>
  <c r="D23" i="16"/>
  <c r="I8" i="18"/>
  <c r="G7" i="16"/>
  <c r="D10" i="16"/>
  <c r="L11" i="3"/>
  <c r="L13" i="3" s="1"/>
  <c r="L25" i="3"/>
  <c r="T25" i="3" s="1"/>
  <c r="D35" i="3"/>
  <c r="T35" i="3" s="1"/>
  <c r="S36" i="3"/>
  <c r="Y51" i="3"/>
  <c r="V77" i="3"/>
  <c r="F23" i="16"/>
  <c r="D27" i="16"/>
  <c r="U20" i="3"/>
  <c r="D40" i="3"/>
  <c r="X9" i="3"/>
  <c r="Z12" i="3"/>
  <c r="U16" i="3"/>
  <c r="T19" i="3"/>
  <c r="I33" i="3"/>
  <c r="Y33" i="3" s="1"/>
  <c r="T36" i="3"/>
  <c r="G41" i="3"/>
  <c r="T42" i="3"/>
  <c r="N44" i="3"/>
  <c r="N45" i="3" s="1"/>
  <c r="Z51" i="3"/>
  <c r="Z67" i="3"/>
  <c r="S69" i="3"/>
  <c r="W77" i="3"/>
  <c r="Y82" i="3"/>
  <c r="X91" i="3"/>
  <c r="C17" i="3"/>
  <c r="W35" i="3"/>
  <c r="V74" i="3"/>
  <c r="X77" i="3"/>
  <c r="Z82" i="3"/>
  <c r="R9" i="3"/>
  <c r="Z9" i="3" s="1"/>
  <c r="M8" i="16"/>
  <c r="T9" i="3"/>
  <c r="Z34" i="3"/>
  <c r="W49" i="3"/>
  <c r="Y68" i="3"/>
  <c r="U75" i="3"/>
  <c r="H5" i="17"/>
  <c r="N27" i="27"/>
  <c r="Z25" i="3"/>
  <c r="T39" i="3"/>
  <c r="T66" i="3"/>
  <c r="X94" i="3"/>
  <c r="Y76" i="3"/>
  <c r="Z18" i="3"/>
  <c r="T7" i="3"/>
  <c r="N35" i="3"/>
  <c r="V35" i="3" s="1"/>
  <c r="Y36" i="3"/>
  <c r="M18" i="16"/>
  <c r="L9" i="17"/>
  <c r="F7" i="18"/>
  <c r="M17" i="12"/>
  <c r="M24" i="12"/>
  <c r="N19" i="27"/>
  <c r="R27" i="27"/>
  <c r="U7" i="3"/>
  <c r="Z41" i="3"/>
  <c r="N86" i="3"/>
  <c r="P8" i="16"/>
  <c r="E27" i="16"/>
  <c r="V8" i="3"/>
  <c r="J7" i="16"/>
  <c r="Q23" i="15"/>
  <c r="J19" i="3"/>
  <c r="Z19" i="3" s="1"/>
  <c r="Y25" i="3"/>
  <c r="D26" i="3"/>
  <c r="M37" i="3"/>
  <c r="O40" i="3"/>
  <c r="W40" i="3" s="1"/>
  <c r="V51" i="3"/>
  <c r="X59" i="3"/>
  <c r="U66" i="3"/>
  <c r="V83" i="3"/>
  <c r="W92" i="3"/>
  <c r="J24" i="16"/>
  <c r="F6" i="17"/>
  <c r="F10" i="17"/>
  <c r="K27" i="16"/>
  <c r="Y7" i="3"/>
  <c r="W8" i="3"/>
  <c r="D15" i="3"/>
  <c r="T15" i="3" s="1"/>
  <c r="T23" i="3"/>
  <c r="J33" i="3"/>
  <c r="Z33" i="3" s="1"/>
  <c r="O44" i="3"/>
  <c r="Z50" i="3"/>
  <c r="W56" i="3"/>
  <c r="W75" i="3"/>
  <c r="R8" i="16"/>
  <c r="Q19" i="16"/>
  <c r="D11" i="17"/>
  <c r="E6" i="16"/>
  <c r="U34" i="3"/>
  <c r="T31" i="3"/>
  <c r="R18" i="16"/>
  <c r="M11" i="3"/>
  <c r="U11" i="3" s="1"/>
  <c r="Z20" i="3"/>
  <c r="S32" i="3"/>
  <c r="X34" i="3"/>
  <c r="Y42" i="3"/>
  <c r="W48" i="3"/>
  <c r="T52" i="3"/>
  <c r="O15" i="16"/>
  <c r="H8" i="17"/>
  <c r="V11" i="3"/>
  <c r="Q24" i="12"/>
  <c r="S17" i="29"/>
  <c r="S24" i="29"/>
  <c r="E40" i="3"/>
  <c r="U40" i="3" s="1"/>
  <c r="Z40" i="3"/>
  <c r="X93" i="3"/>
  <c r="G4" i="18"/>
  <c r="H6" i="18"/>
  <c r="H15" i="16"/>
  <c r="E6" i="18"/>
  <c r="R24" i="12"/>
  <c r="M25" i="3"/>
  <c r="U25" i="3" s="1"/>
  <c r="X26" i="3"/>
  <c r="Q32" i="3"/>
  <c r="Q37" i="3" s="1"/>
  <c r="H11" i="16"/>
  <c r="F5" i="17"/>
  <c r="F8" i="16"/>
  <c r="Q17" i="11"/>
  <c r="G9" i="3"/>
  <c r="G13" i="3" s="1"/>
  <c r="H18" i="3"/>
  <c r="X18" i="3" s="1"/>
  <c r="T24" i="3"/>
  <c r="Y26" i="3"/>
  <c r="Z27" i="3"/>
  <c r="S48" i="3"/>
  <c r="T58" i="3"/>
  <c r="W94" i="3"/>
  <c r="J4" i="18"/>
  <c r="O17" i="15"/>
  <c r="Y11" i="3"/>
  <c r="Z43" i="3"/>
  <c r="U82" i="3"/>
  <c r="H18" i="16"/>
  <c r="S17" i="11"/>
  <c r="P23" i="15"/>
  <c r="J9" i="16"/>
  <c r="Q17" i="15"/>
  <c r="Z44" i="3"/>
  <c r="G17" i="16"/>
  <c r="L45" i="3"/>
  <c r="W11" i="3"/>
  <c r="Y17" i="3"/>
  <c r="E10" i="3"/>
  <c r="U10" i="3" s="1"/>
  <c r="V16" i="3"/>
  <c r="R21" i="3"/>
  <c r="Y19" i="3"/>
  <c r="F24" i="3"/>
  <c r="V24" i="3" s="1"/>
  <c r="R29" i="3"/>
  <c r="G37" i="3"/>
  <c r="W43" i="3"/>
  <c r="V82" i="3"/>
  <c r="Z84" i="3"/>
  <c r="D7" i="16"/>
  <c r="D8" i="3"/>
  <c r="T8" i="3" s="1"/>
  <c r="U18" i="3"/>
  <c r="V28" i="3"/>
  <c r="X32" i="3"/>
  <c r="U32" i="3"/>
  <c r="Z36" i="3"/>
  <c r="U41" i="3"/>
  <c r="C78" i="3"/>
  <c r="E18" i="16"/>
  <c r="E8" i="18"/>
  <c r="Z56" i="3"/>
  <c r="M86" i="3"/>
  <c r="T16" i="3"/>
  <c r="X24" i="3"/>
  <c r="T47" i="3"/>
  <c r="Z16" i="3"/>
  <c r="E70" i="3"/>
  <c r="U64" i="3"/>
  <c r="P6" i="16"/>
  <c r="H16" i="16"/>
  <c r="D4" i="18"/>
  <c r="D6" i="17"/>
  <c r="D6" i="16"/>
  <c r="Q18" i="16"/>
  <c r="I7" i="18"/>
  <c r="I35" i="3"/>
  <c r="Y35" i="3" s="1"/>
  <c r="L16" i="16"/>
  <c r="J7" i="17"/>
  <c r="F26" i="16"/>
  <c r="F8" i="18"/>
  <c r="I44" i="3"/>
  <c r="Y44" i="3" s="1"/>
  <c r="I27" i="16"/>
  <c r="O17" i="12"/>
  <c r="F6" i="18"/>
  <c r="J26" i="3"/>
  <c r="Z26" i="3" s="1"/>
  <c r="J17" i="16"/>
  <c r="Q13" i="3"/>
  <c r="M17" i="16"/>
  <c r="E5" i="18"/>
  <c r="M9" i="16"/>
  <c r="I5" i="18"/>
  <c r="I20" i="3"/>
  <c r="Y20" i="3" s="1"/>
  <c r="F7" i="3"/>
  <c r="N21" i="3"/>
  <c r="W17" i="3"/>
  <c r="E19" i="3"/>
  <c r="U19" i="3" s="1"/>
  <c r="H25" i="3"/>
  <c r="X25" i="3" s="1"/>
  <c r="C37" i="3"/>
  <c r="O37" i="3"/>
  <c r="Z35" i="3"/>
  <c r="V40" i="3"/>
  <c r="X42" i="3"/>
  <c r="Z52" i="3"/>
  <c r="Y83" i="3"/>
  <c r="X89" i="3"/>
  <c r="V92" i="3"/>
  <c r="V19" i="3"/>
  <c r="P37" i="3"/>
  <c r="T43" i="3"/>
  <c r="T51" i="3"/>
  <c r="Z68" i="3"/>
  <c r="U77" i="3"/>
  <c r="W81" i="3"/>
  <c r="O17" i="16"/>
  <c r="Z24" i="3"/>
  <c r="P13" i="3"/>
  <c r="O21" i="3"/>
  <c r="I9" i="3"/>
  <c r="Y9" i="3" s="1"/>
  <c r="P29" i="3"/>
  <c r="W36" i="3"/>
  <c r="U43" i="3"/>
  <c r="Y65" i="3"/>
  <c r="S67" i="3"/>
  <c r="Z76" i="3"/>
  <c r="T10" i="3"/>
  <c r="Q21" i="3"/>
  <c r="C18" i="3"/>
  <c r="E29" i="3"/>
  <c r="Q29" i="3"/>
  <c r="L33" i="3"/>
  <c r="T33" i="3" s="1"/>
  <c r="X36" i="3"/>
  <c r="I40" i="3"/>
  <c r="Y40" i="3" s="1"/>
  <c r="F43" i="3"/>
  <c r="V43" i="3" s="1"/>
  <c r="R53" i="3"/>
  <c r="Q61" i="3"/>
  <c r="Y60" i="3"/>
  <c r="R17" i="11"/>
  <c r="M24" i="11"/>
  <c r="M17" i="15"/>
  <c r="R23" i="15"/>
  <c r="O19" i="27"/>
  <c r="O17" i="29"/>
  <c r="O24" i="29"/>
  <c r="X35" i="3"/>
  <c r="W52" i="3"/>
  <c r="S57" i="3"/>
  <c r="U81" i="3"/>
  <c r="S19" i="2"/>
  <c r="O26" i="2"/>
  <c r="Q17" i="12"/>
  <c r="S24" i="12"/>
  <c r="S23" i="15"/>
  <c r="P19" i="27"/>
  <c r="M45" i="3"/>
  <c r="Z49" i="3"/>
  <c r="U59" i="3"/>
  <c r="N78" i="3"/>
  <c r="S77" i="3"/>
  <c r="Q86" i="3"/>
  <c r="V93" i="3"/>
  <c r="M21" i="3"/>
  <c r="V17" i="3"/>
  <c r="W26" i="3"/>
  <c r="T34" i="3"/>
  <c r="X41" i="3"/>
  <c r="X43" i="3"/>
  <c r="U58" i="3"/>
  <c r="S64" i="3"/>
  <c r="Z69" i="3"/>
  <c r="S75" i="3"/>
  <c r="N95" i="3"/>
  <c r="P26" i="2"/>
  <c r="R17" i="12"/>
  <c r="E7" i="18"/>
  <c r="Q17" i="29"/>
  <c r="Q24" i="29"/>
  <c r="Q26" i="2"/>
  <c r="L24" i="11"/>
  <c r="S17" i="12"/>
  <c r="N17" i="15"/>
  <c r="M23" i="15"/>
  <c r="R17" i="29"/>
  <c r="F14" i="18"/>
  <c r="M17" i="11"/>
  <c r="D14" i="16"/>
  <c r="W34" i="3"/>
  <c r="U42" i="3"/>
  <c r="U44" i="3"/>
  <c r="R45" i="3"/>
  <c r="U51" i="3"/>
  <c r="X57" i="3"/>
  <c r="S58" i="3"/>
  <c r="Y59" i="3"/>
  <c r="R95" i="3"/>
  <c r="Z93" i="3"/>
  <c r="M19" i="2"/>
  <c r="S26" i="2"/>
  <c r="N24" i="11"/>
  <c r="L19" i="27"/>
  <c r="L27" i="27"/>
  <c r="O24" i="11"/>
  <c r="O10" i="16"/>
  <c r="G9" i="18"/>
  <c r="S66" i="3"/>
  <c r="W68" i="3"/>
  <c r="T69" i="3"/>
  <c r="T80" i="3"/>
  <c r="H95" i="3"/>
  <c r="U93" i="3"/>
  <c r="N17" i="11"/>
  <c r="Q24" i="11"/>
  <c r="N24" i="12"/>
  <c r="S17" i="15"/>
  <c r="N23" i="15"/>
  <c r="O17" i="11"/>
  <c r="R24" i="11"/>
  <c r="O24" i="12"/>
  <c r="P19" i="2"/>
  <c r="L26" i="2"/>
  <c r="P17" i="11"/>
  <c r="S24" i="11"/>
  <c r="N17" i="12"/>
  <c r="P24" i="12"/>
  <c r="E26" i="16"/>
  <c r="J27" i="16"/>
  <c r="Q27" i="27"/>
  <c r="H44" i="16"/>
  <c r="W7" i="3"/>
  <c r="T32" i="3"/>
  <c r="X50" i="3"/>
  <c r="W66" i="3"/>
  <c r="W69" i="3"/>
  <c r="C70" i="3"/>
  <c r="X73" i="3"/>
  <c r="Z90" i="3"/>
  <c r="S27" i="27"/>
  <c r="T44" i="3"/>
  <c r="V60" i="3"/>
  <c r="I70" i="3"/>
  <c r="L14" i="16"/>
  <c r="J5" i="17"/>
  <c r="H7" i="18"/>
  <c r="P17" i="16"/>
  <c r="K19" i="16"/>
  <c r="I10" i="17"/>
  <c r="L15" i="16"/>
  <c r="J6" i="17"/>
  <c r="D7" i="18"/>
  <c r="G7" i="18"/>
  <c r="O16" i="16"/>
  <c r="J7" i="18"/>
  <c r="R17" i="16"/>
  <c r="L19" i="16"/>
  <c r="J10" i="17"/>
  <c r="L17" i="15"/>
  <c r="P17" i="29"/>
  <c r="P24" i="29"/>
  <c r="H64" i="3"/>
  <c r="Q19" i="27"/>
  <c r="H11" i="18"/>
  <c r="P31" i="16"/>
  <c r="R32" i="16"/>
  <c r="J11" i="18"/>
  <c r="J65" i="3"/>
  <c r="Z65" i="3" s="1"/>
  <c r="Q35" i="16"/>
  <c r="I11" i="18"/>
  <c r="L63" i="3"/>
  <c r="T63" i="3" s="1"/>
  <c r="R5" i="17"/>
  <c r="L30" i="16"/>
  <c r="M32" i="16"/>
  <c r="M65" i="3"/>
  <c r="U65" i="3" s="1"/>
  <c r="M35" i="16"/>
  <c r="M68" i="3"/>
  <c r="U68" i="3" s="1"/>
  <c r="P69" i="3"/>
  <c r="P36" i="16"/>
  <c r="G6" i="18"/>
  <c r="G18" i="16"/>
  <c r="D6" i="18"/>
  <c r="D16" i="16"/>
  <c r="J18" i="16"/>
  <c r="J6" i="18"/>
  <c r="R19" i="27"/>
  <c r="R24" i="29"/>
  <c r="I50" i="16"/>
  <c r="I14" i="18"/>
  <c r="I91" i="3"/>
  <c r="Y91" i="3" s="1"/>
  <c r="W10" i="17"/>
  <c r="C52" i="16"/>
  <c r="C93" i="3"/>
  <c r="S93" i="3" s="1"/>
  <c r="O89" i="3"/>
  <c r="O95" i="3" s="1"/>
  <c r="G48" i="16"/>
  <c r="G14" i="18"/>
  <c r="J14" i="18"/>
  <c r="J49" i="16"/>
  <c r="D14" i="18"/>
  <c r="L92" i="3"/>
  <c r="T92" i="3" s="1"/>
  <c r="D51" i="16"/>
  <c r="R70" i="3"/>
  <c r="S40" i="3"/>
  <c r="U49" i="3"/>
  <c r="H61" i="3"/>
  <c r="S83" i="3"/>
  <c r="Q33" i="16"/>
  <c r="M34" i="16"/>
  <c r="F49" i="16"/>
  <c r="E32" i="16"/>
  <c r="E10" i="18"/>
  <c r="E57" i="3"/>
  <c r="U57" i="3" s="1"/>
  <c r="I10" i="18"/>
  <c r="I58" i="3"/>
  <c r="Y58" i="3" s="1"/>
  <c r="I33" i="16"/>
  <c r="C35" i="16"/>
  <c r="O10" i="17"/>
  <c r="C60" i="3"/>
  <c r="S60" i="3" s="1"/>
  <c r="P6" i="17"/>
  <c r="L56" i="3"/>
  <c r="D10" i="18"/>
  <c r="D31" i="16"/>
  <c r="G32" i="16"/>
  <c r="G10" i="18"/>
  <c r="O57" i="3"/>
  <c r="W57" i="3" s="1"/>
  <c r="M60" i="3"/>
  <c r="M61" i="3" s="1"/>
  <c r="E35" i="16"/>
  <c r="S19" i="27"/>
  <c r="P45" i="3"/>
  <c r="W32" i="3"/>
  <c r="S81" i="3"/>
  <c r="Z91" i="3"/>
  <c r="N19" i="2"/>
  <c r="O19" i="2"/>
  <c r="D5" i="18"/>
  <c r="L6" i="16"/>
  <c r="O7" i="16"/>
  <c r="G5" i="18"/>
  <c r="R7" i="16"/>
  <c r="J5" i="18"/>
  <c r="L9" i="16"/>
  <c r="F9" i="17"/>
  <c r="P24" i="11"/>
  <c r="L24" i="12"/>
  <c r="P17" i="15"/>
  <c r="X74" i="3"/>
  <c r="X76" i="3"/>
  <c r="F4" i="18"/>
  <c r="X49" i="3"/>
  <c r="Z64" i="3"/>
  <c r="Z89" i="3"/>
  <c r="Z94" i="3"/>
  <c r="R17" i="15"/>
  <c r="Q23" i="16"/>
  <c r="I48" i="3"/>
  <c r="C50" i="3"/>
  <c r="S50" i="3" s="1"/>
  <c r="C9" i="18"/>
  <c r="K25" i="16"/>
  <c r="M8" i="17"/>
  <c r="L22" i="16"/>
  <c r="N5" i="17"/>
  <c r="E9" i="18"/>
  <c r="M24" i="16"/>
  <c r="O25" i="16"/>
  <c r="O50" i="3"/>
  <c r="O53" i="3" s="1"/>
  <c r="M10" i="17"/>
  <c r="K52" i="3"/>
  <c r="S52" i="3" s="1"/>
  <c r="M19" i="27"/>
  <c r="L39" i="16"/>
  <c r="M17" i="29"/>
  <c r="V10" i="17" s="1"/>
  <c r="C82" i="3"/>
  <c r="S82" i="3" s="1"/>
  <c r="C13" i="18"/>
  <c r="U7" i="17"/>
  <c r="M42" i="16"/>
  <c r="E83" i="3"/>
  <c r="U83" i="3" s="1"/>
  <c r="E13" i="18"/>
  <c r="I84" i="3"/>
  <c r="Y84" i="3" s="1"/>
  <c r="I13" i="18"/>
  <c r="Q43" i="16"/>
  <c r="U8" i="17"/>
  <c r="K42" i="16"/>
  <c r="G13" i="18"/>
  <c r="O84" i="3"/>
  <c r="W84" i="3" s="1"/>
  <c r="H4" i="18"/>
  <c r="H6" i="16"/>
  <c r="Q19" i="2"/>
  <c r="I4" i="18"/>
  <c r="I9" i="16"/>
  <c r="O27" i="27"/>
  <c r="H7" i="3"/>
  <c r="H11" i="3"/>
  <c r="X11" i="3" s="1"/>
  <c r="X40" i="3"/>
  <c r="W65" i="3"/>
  <c r="R19" i="2"/>
  <c r="P17" i="12"/>
  <c r="P27" i="27"/>
  <c r="L17" i="29"/>
  <c r="N17" i="29"/>
  <c r="N26" i="2"/>
  <c r="H23" i="16"/>
  <c r="H8" i="18"/>
  <c r="H27" i="16"/>
  <c r="H44" i="3"/>
  <c r="X44" i="3" s="1"/>
  <c r="J23" i="16"/>
  <c r="J8" i="18"/>
  <c r="D8" i="18"/>
  <c r="D25" i="16"/>
  <c r="L8" i="17"/>
  <c r="G26" i="16"/>
  <c r="G8" i="18"/>
  <c r="G12" i="18"/>
  <c r="G40" i="16"/>
  <c r="G73" i="3"/>
  <c r="F12" i="18"/>
  <c r="F43" i="16"/>
  <c r="F76" i="3"/>
  <c r="V76" i="3" s="1"/>
  <c r="I44" i="16"/>
  <c r="I77" i="3"/>
  <c r="Y77" i="3" s="1"/>
  <c r="H12" i="18"/>
  <c r="H40" i="16"/>
  <c r="J41" i="16"/>
  <c r="R74" i="3"/>
  <c r="Z74" i="3" s="1"/>
  <c r="J12" i="18"/>
  <c r="T9" i="17"/>
  <c r="L76" i="3"/>
  <c r="T76" i="3" s="1"/>
  <c r="D12" i="18"/>
  <c r="D43" i="16"/>
  <c r="M24" i="29"/>
  <c r="E78" i="3"/>
  <c r="G52" i="16"/>
  <c r="U48" i="3"/>
  <c r="Y81" i="3"/>
  <c r="V48" i="3"/>
  <c r="U89" i="3"/>
  <c r="H78" i="3"/>
  <c r="E4" i="18"/>
  <c r="U56" i="3"/>
  <c r="D5" i="17"/>
  <c r="C10" i="18" l="1"/>
  <c r="K59" i="3"/>
  <c r="K61" i="3" s="1"/>
  <c r="O9" i="17"/>
  <c r="O12" i="17" s="1"/>
  <c r="K10" i="17"/>
  <c r="K44" i="3"/>
  <c r="S44" i="3" s="1"/>
  <c r="S18" i="3"/>
  <c r="K20" i="3"/>
  <c r="S20" i="3" s="1"/>
  <c r="K8" i="16"/>
  <c r="E8" i="17"/>
  <c r="K9" i="16"/>
  <c r="K10" i="16"/>
  <c r="E9" i="17"/>
  <c r="K7" i="16"/>
  <c r="L17" i="11"/>
  <c r="C11" i="16"/>
  <c r="C11" i="17"/>
  <c r="I8" i="17"/>
  <c r="E7" i="17"/>
  <c r="S17" i="3"/>
  <c r="K17" i="16"/>
  <c r="E6" i="17"/>
  <c r="K6" i="16"/>
  <c r="C5" i="18"/>
  <c r="K43" i="3"/>
  <c r="S43" i="3" s="1"/>
  <c r="C26" i="16"/>
  <c r="C48" i="16"/>
  <c r="W6" i="17"/>
  <c r="S91" i="3"/>
  <c r="C25" i="16"/>
  <c r="W11" i="17"/>
  <c r="K8" i="17"/>
  <c r="C8" i="18"/>
  <c r="C14" i="18"/>
  <c r="C7" i="18"/>
  <c r="C49" i="16"/>
  <c r="C53" i="16"/>
  <c r="W7" i="17"/>
  <c r="W8" i="17"/>
  <c r="C50" i="16"/>
  <c r="I9" i="17"/>
  <c r="K18" i="16"/>
  <c r="C17" i="16"/>
  <c r="C6" i="18"/>
  <c r="S27" i="3"/>
  <c r="S29" i="3" s="1"/>
  <c r="L17" i="12"/>
  <c r="G8" i="17"/>
  <c r="G9" i="17"/>
  <c r="C18" i="16"/>
  <c r="C7" i="16"/>
  <c r="C8" i="17"/>
  <c r="C7" i="17"/>
  <c r="S9" i="3"/>
  <c r="C8" i="16"/>
  <c r="S7" i="3"/>
  <c r="C6" i="16"/>
  <c r="C6" i="17"/>
  <c r="C4" i="18"/>
  <c r="K95" i="3"/>
  <c r="X75" i="3"/>
  <c r="X78" i="3" s="1"/>
  <c r="O70" i="3"/>
  <c r="L19" i="2"/>
  <c r="Q53" i="3"/>
  <c r="C9" i="17"/>
  <c r="C9" i="16"/>
  <c r="S10" i="3"/>
  <c r="F45" i="16"/>
  <c r="T55" i="3"/>
  <c r="T77" i="3"/>
  <c r="T78" i="3" s="1"/>
  <c r="R86" i="3"/>
  <c r="S92" i="3"/>
  <c r="L86" i="3"/>
  <c r="M78" i="3"/>
  <c r="J95" i="3"/>
  <c r="D45" i="3"/>
  <c r="J61" i="3"/>
  <c r="Q95" i="3"/>
  <c r="C29" i="3"/>
  <c r="G45" i="3"/>
  <c r="Q78" i="3"/>
  <c r="G21" i="3"/>
  <c r="X90" i="3"/>
  <c r="X95" i="3" s="1"/>
  <c r="N20" i="16"/>
  <c r="S12" i="17"/>
  <c r="R61" i="3"/>
  <c r="T18" i="3"/>
  <c r="T21" i="3" s="1"/>
  <c r="U33" i="3"/>
  <c r="U37" i="3" s="1"/>
  <c r="X33" i="3"/>
  <c r="X37" i="3" s="1"/>
  <c r="K37" i="3"/>
  <c r="F21" i="3"/>
  <c r="F95" i="3"/>
  <c r="M53" i="3"/>
  <c r="S41" i="3"/>
  <c r="W10" i="3"/>
  <c r="R37" i="3"/>
  <c r="E54" i="16"/>
  <c r="N29" i="3"/>
  <c r="J37" i="3"/>
  <c r="G29" i="3"/>
  <c r="E53" i="3"/>
  <c r="U76" i="3"/>
  <c r="U78" i="3" s="1"/>
  <c r="F54" i="16"/>
  <c r="O37" i="16"/>
  <c r="D45" i="16"/>
  <c r="E45" i="3"/>
  <c r="Q12" i="17"/>
  <c r="L53" i="3"/>
  <c r="E45" i="16"/>
  <c r="Y50" i="3"/>
  <c r="X12" i="17"/>
  <c r="F86" i="3"/>
  <c r="F53" i="3"/>
  <c r="J78" i="3"/>
  <c r="G37" i="16"/>
  <c r="N70" i="3"/>
  <c r="K29" i="3"/>
  <c r="O78" i="3"/>
  <c r="G70" i="3"/>
  <c r="Z57" i="3"/>
  <c r="Z61" i="3" s="1"/>
  <c r="J37" i="16"/>
  <c r="N12" i="17"/>
  <c r="F70" i="3"/>
  <c r="Q28" i="16"/>
  <c r="J45" i="16"/>
  <c r="H86" i="3"/>
  <c r="C45" i="16"/>
  <c r="G45" i="16"/>
  <c r="I45" i="16"/>
  <c r="D53" i="3"/>
  <c r="L70" i="3"/>
  <c r="K37" i="16"/>
  <c r="Y73" i="3"/>
  <c r="Y78" i="3" s="1"/>
  <c r="I54" i="16"/>
  <c r="R12" i="17"/>
  <c r="L45" i="16"/>
  <c r="I20" i="16"/>
  <c r="J53" i="3"/>
  <c r="K70" i="3"/>
  <c r="O28" i="16"/>
  <c r="K13" i="3"/>
  <c r="N45" i="16"/>
  <c r="N28" i="16"/>
  <c r="N53" i="3"/>
  <c r="P45" i="16"/>
  <c r="H53" i="3"/>
  <c r="K78" i="3"/>
  <c r="I28" i="16"/>
  <c r="F20" i="16"/>
  <c r="Q45" i="3"/>
  <c r="R45" i="16"/>
  <c r="J13" i="3"/>
  <c r="P70" i="3"/>
  <c r="M28" i="16"/>
  <c r="P28" i="16"/>
  <c r="T40" i="3"/>
  <c r="T45" i="3" s="1"/>
  <c r="V67" i="3"/>
  <c r="L37" i="16"/>
  <c r="G61" i="3"/>
  <c r="L28" i="16"/>
  <c r="R28" i="16"/>
  <c r="T12" i="17"/>
  <c r="N13" i="3"/>
  <c r="P21" i="3"/>
  <c r="D20" i="16"/>
  <c r="V12" i="17"/>
  <c r="H54" i="16"/>
  <c r="J54" i="16"/>
  <c r="O45" i="16"/>
  <c r="I29" i="3"/>
  <c r="J45" i="3"/>
  <c r="W19" i="3"/>
  <c r="W21" i="3" s="1"/>
  <c r="N37" i="3"/>
  <c r="D95" i="3"/>
  <c r="H37" i="16"/>
  <c r="D86" i="3"/>
  <c r="F61" i="3"/>
  <c r="E12" i="16"/>
  <c r="Q20" i="16"/>
  <c r="D37" i="16"/>
  <c r="E13" i="3"/>
  <c r="I21" i="3"/>
  <c r="V58" i="3"/>
  <c r="P61" i="3"/>
  <c r="G95" i="3"/>
  <c r="M95" i="3"/>
  <c r="C13" i="3"/>
  <c r="D28" i="16"/>
  <c r="T89" i="3"/>
  <c r="T95" i="3" s="1"/>
  <c r="D78" i="3"/>
  <c r="N12" i="16"/>
  <c r="W25" i="3"/>
  <c r="W29" i="3" s="1"/>
  <c r="R12" i="16"/>
  <c r="S70" i="3"/>
  <c r="G86" i="3"/>
  <c r="E28" i="16"/>
  <c r="T84" i="3"/>
  <c r="T86" i="3" s="1"/>
  <c r="M20" i="16"/>
  <c r="N37" i="16"/>
  <c r="V20" i="3"/>
  <c r="V21" i="3" s="1"/>
  <c r="Q45" i="16"/>
  <c r="C37" i="16"/>
  <c r="S85" i="3"/>
  <c r="S86" i="3" s="1"/>
  <c r="P86" i="3"/>
  <c r="M45" i="16"/>
  <c r="J86" i="3"/>
  <c r="P53" i="3"/>
  <c r="V68" i="3"/>
  <c r="H12" i="17"/>
  <c r="X58" i="3"/>
  <c r="X61" i="3" s="1"/>
  <c r="G28" i="16"/>
  <c r="S78" i="3"/>
  <c r="F12" i="16"/>
  <c r="I12" i="16"/>
  <c r="W41" i="3"/>
  <c r="J20" i="16"/>
  <c r="E95" i="3"/>
  <c r="D54" i="16"/>
  <c r="R37" i="16"/>
  <c r="I37" i="16"/>
  <c r="F37" i="16"/>
  <c r="E20" i="16"/>
  <c r="D29" i="3"/>
  <c r="T26" i="3"/>
  <c r="T29" i="3" s="1"/>
  <c r="V59" i="3"/>
  <c r="T11" i="3"/>
  <c r="T13" i="3" s="1"/>
  <c r="Q12" i="16"/>
  <c r="K45" i="16"/>
  <c r="P12" i="17"/>
  <c r="V78" i="3"/>
  <c r="J28" i="16"/>
  <c r="D61" i="3"/>
  <c r="R13" i="3"/>
  <c r="F37" i="3"/>
  <c r="H20" i="16"/>
  <c r="Y45" i="3"/>
  <c r="M12" i="16"/>
  <c r="X21" i="3"/>
  <c r="Z45" i="3"/>
  <c r="Y70" i="3"/>
  <c r="K28" i="16"/>
  <c r="R20" i="16"/>
  <c r="D70" i="3"/>
  <c r="E86" i="3"/>
  <c r="P12" i="16"/>
  <c r="W86" i="3"/>
  <c r="G20" i="16"/>
  <c r="D37" i="3"/>
  <c r="Q70" i="3"/>
  <c r="G12" i="16"/>
  <c r="D13" i="3"/>
  <c r="G53" i="3"/>
  <c r="Z53" i="3"/>
  <c r="W60" i="3"/>
  <c r="W61" i="3" s="1"/>
  <c r="O45" i="3"/>
  <c r="Y86" i="3"/>
  <c r="W37" i="3"/>
  <c r="F12" i="17"/>
  <c r="O12" i="16"/>
  <c r="I37" i="3"/>
  <c r="V44" i="3"/>
  <c r="V45" i="3" s="1"/>
  <c r="F28" i="16"/>
  <c r="Y32" i="3"/>
  <c r="Y37" i="3" s="1"/>
  <c r="M29" i="3"/>
  <c r="U21" i="3"/>
  <c r="Z86" i="3"/>
  <c r="R78" i="3"/>
  <c r="Q37" i="16"/>
  <c r="O20" i="16"/>
  <c r="V29" i="3"/>
  <c r="L95" i="3"/>
  <c r="H21" i="3"/>
  <c r="V95" i="3"/>
  <c r="S37" i="3"/>
  <c r="M70" i="3"/>
  <c r="V37" i="3"/>
  <c r="Y21" i="3"/>
  <c r="W44" i="3"/>
  <c r="W9" i="3"/>
  <c r="P20" i="16"/>
  <c r="Z21" i="3"/>
  <c r="J12" i="16"/>
  <c r="L29" i="3"/>
  <c r="L37" i="3"/>
  <c r="U95" i="3"/>
  <c r="X86" i="3"/>
  <c r="F29" i="3"/>
  <c r="Y61" i="3"/>
  <c r="Y13" i="3"/>
  <c r="Z37" i="3"/>
  <c r="D12" i="17"/>
  <c r="J70" i="3"/>
  <c r="C61" i="3"/>
  <c r="L12" i="17"/>
  <c r="U45" i="3"/>
  <c r="Y29" i="3"/>
  <c r="T70" i="3"/>
  <c r="T53" i="3"/>
  <c r="U13" i="3"/>
  <c r="U86" i="3"/>
  <c r="Z13" i="3"/>
  <c r="X29" i="3"/>
  <c r="H12" i="16"/>
  <c r="T37" i="3"/>
  <c r="V86" i="3"/>
  <c r="M13" i="3"/>
  <c r="H45" i="16"/>
  <c r="V53" i="3"/>
  <c r="X53" i="3"/>
  <c r="K53" i="3"/>
  <c r="S53" i="3"/>
  <c r="D12" i="16"/>
  <c r="J21" i="3"/>
  <c r="W89" i="3"/>
  <c r="W95" i="3" s="1"/>
  <c r="I45" i="3"/>
  <c r="Y95" i="3"/>
  <c r="H29" i="3"/>
  <c r="M12" i="17"/>
  <c r="Z95" i="3"/>
  <c r="F45" i="3"/>
  <c r="F13" i="3"/>
  <c r="V7" i="3"/>
  <c r="V13" i="3" s="1"/>
  <c r="M37" i="16"/>
  <c r="E37" i="16"/>
  <c r="E21" i="3"/>
  <c r="I13" i="3"/>
  <c r="Z29" i="3"/>
  <c r="X45" i="3"/>
  <c r="C21" i="3"/>
  <c r="J29" i="3"/>
  <c r="U29" i="3"/>
  <c r="Z78" i="3"/>
  <c r="I95" i="3"/>
  <c r="U60" i="3"/>
  <c r="U61" i="3" s="1"/>
  <c r="C95" i="3"/>
  <c r="S89" i="3"/>
  <c r="E61" i="3"/>
  <c r="I53" i="3"/>
  <c r="Y48" i="3"/>
  <c r="G54" i="16"/>
  <c r="I86" i="3"/>
  <c r="C53" i="3"/>
  <c r="Z70" i="3"/>
  <c r="O86" i="3"/>
  <c r="L61" i="3"/>
  <c r="T56" i="3"/>
  <c r="T61" i="3" s="1"/>
  <c r="P37" i="16"/>
  <c r="F78" i="3"/>
  <c r="W70" i="3"/>
  <c r="J12" i="17"/>
  <c r="W50" i="3"/>
  <c r="W53" i="3" s="1"/>
  <c r="C86" i="3"/>
  <c r="U53" i="3"/>
  <c r="W73" i="3"/>
  <c r="W78" i="3" s="1"/>
  <c r="G78" i="3"/>
  <c r="H13" i="3"/>
  <c r="X7" i="3"/>
  <c r="X13" i="3" s="1"/>
  <c r="L78" i="3"/>
  <c r="U70" i="3"/>
  <c r="L20" i="16"/>
  <c r="I78" i="3"/>
  <c r="H70" i="3"/>
  <c r="X64" i="3"/>
  <c r="H28" i="16"/>
  <c r="U12" i="17"/>
  <c r="X69" i="3"/>
  <c r="I61" i="3"/>
  <c r="O61" i="3"/>
  <c r="L12" i="16"/>
  <c r="H45" i="3"/>
  <c r="S59" i="3" l="1"/>
  <c r="S61" i="3" s="1"/>
  <c r="K12" i="17"/>
  <c r="S21" i="3"/>
  <c r="K21" i="3"/>
  <c r="K12" i="16"/>
  <c r="I12" i="17"/>
  <c r="E12" i="17"/>
  <c r="K20" i="16"/>
  <c r="K45" i="3"/>
  <c r="C28" i="16"/>
  <c r="C54" i="16"/>
  <c r="W12" i="17"/>
  <c r="C20" i="16"/>
  <c r="G12" i="17"/>
  <c r="S13" i="3"/>
  <c r="C12" i="17"/>
  <c r="C12" i="16"/>
  <c r="S45" i="3"/>
  <c r="S95" i="3"/>
  <c r="W13" i="3"/>
  <c r="Y53" i="3"/>
  <c r="V70" i="3"/>
  <c r="V61" i="3"/>
  <c r="W45" i="3"/>
  <c r="X7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00000000-0006-0000-0600-000001000000}">
      <text>
        <r>
          <rPr>
            <b/>
            <sz val="8"/>
            <color indexed="81"/>
            <rFont val="Tahoma"/>
            <family val="2"/>
          </rPr>
          <t>Keith Cullum:</t>
        </r>
        <r>
          <rPr>
            <sz val="8"/>
            <color indexed="81"/>
            <rFont val="Tahoma"/>
            <family val="2"/>
          </rPr>
          <t xml:space="preserve">
Red = Expired
Orange = Expires within 6 months
White = Expires in over 6 months</t>
        </r>
      </text>
    </comment>
    <comment ref="H143" authorId="0" shapeId="0" xr:uid="{00000000-0006-0000-0600-000002000000}">
      <text>
        <r>
          <rPr>
            <b/>
            <sz val="8"/>
            <color indexed="81"/>
            <rFont val="Tahoma"/>
            <family val="2"/>
          </rPr>
          <t>Keith Cullum:</t>
        </r>
        <r>
          <rPr>
            <sz val="8"/>
            <color indexed="81"/>
            <rFont val="Tahoma"/>
            <family val="2"/>
          </rPr>
          <t xml:space="preserve">
Red = Expired
Orange = Expires within 6 months
White = Expires in over 6 months</t>
        </r>
      </text>
    </comment>
    <comment ref="H181" authorId="0" shapeId="0" xr:uid="{00000000-0006-0000-0600-000003000000}">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00000000-0006-0000-0F00-000001000000}">
      <text>
        <r>
          <rPr>
            <b/>
            <sz val="8"/>
            <color indexed="81"/>
            <rFont val="Tahoma"/>
            <family val="2"/>
          </rPr>
          <t>Keith Cullum:</t>
        </r>
        <r>
          <rPr>
            <sz val="8"/>
            <color indexed="81"/>
            <rFont val="Tahoma"/>
            <family val="2"/>
          </rPr>
          <t xml:space="preserve">
Red = Expired
Orange = Expires within 6 months
White = Expires in over 6 months</t>
        </r>
      </text>
    </comment>
    <comment ref="H28" authorId="0" shapeId="0" xr:uid="{00000000-0006-0000-0F00-000002000000}">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I4" authorId="0" shapeId="0" xr:uid="{BCAA177D-0CF6-47D6-AF84-EAD60A306F4C}">
      <text>
        <r>
          <rPr>
            <b/>
            <sz val="8"/>
            <color indexed="81"/>
            <rFont val="Tahoma"/>
            <family val="2"/>
          </rPr>
          <t>Keith Cullum:</t>
        </r>
        <r>
          <rPr>
            <sz val="8"/>
            <color indexed="81"/>
            <rFont val="Tahoma"/>
            <family val="2"/>
          </rPr>
          <t xml:space="preserve">
Red = Expired
Orange = Expires within 6 months
White = Expires in over 6 months</t>
        </r>
      </text>
    </comment>
    <comment ref="I53" authorId="0" shapeId="0" xr:uid="{551F31A1-B347-49A4-BDA7-5B89E5B0A822}">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00000000-0006-0000-0700-000001000000}">
      <text>
        <r>
          <rPr>
            <b/>
            <sz val="8"/>
            <color indexed="81"/>
            <rFont val="Tahoma"/>
            <family val="2"/>
          </rPr>
          <t>Keith Cullum:</t>
        </r>
        <r>
          <rPr>
            <sz val="8"/>
            <color indexed="81"/>
            <rFont val="Tahoma"/>
            <family val="2"/>
          </rPr>
          <t xml:space="preserve">
Red = Expired
Orange = Expires within 6 months
White = Expires in over 6 months</t>
        </r>
      </text>
    </comment>
    <comment ref="H77" authorId="0" shapeId="0" xr:uid="{00000000-0006-0000-0700-000002000000}">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00000000-0006-0000-0800-000001000000}">
      <text>
        <r>
          <rPr>
            <b/>
            <sz val="8"/>
            <color indexed="81"/>
            <rFont val="Tahoma"/>
            <family val="2"/>
          </rPr>
          <t>Keith Cullum:</t>
        </r>
        <r>
          <rPr>
            <sz val="8"/>
            <color indexed="81"/>
            <rFont val="Tahoma"/>
            <family val="2"/>
          </rPr>
          <t xml:space="preserve">
Red = Expired
Orange = Expires within 6 months
White = Expires in over 6 months</t>
        </r>
      </text>
    </comment>
    <comment ref="H97" authorId="0" shapeId="0" xr:uid="{00000000-0006-0000-0800-000002000000}">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A4EACFBC-D70A-432B-8318-E564A73A4B7D}">
      <text>
        <r>
          <rPr>
            <b/>
            <sz val="8"/>
            <color indexed="81"/>
            <rFont val="Tahoma"/>
            <family val="2"/>
          </rPr>
          <t>Keith Cullum:</t>
        </r>
        <r>
          <rPr>
            <sz val="8"/>
            <color indexed="81"/>
            <rFont val="Tahoma"/>
            <family val="2"/>
          </rPr>
          <t xml:space="preserve">
Red = Expired
Orange = Expires within 6 months
White = Expires in over 6 months</t>
        </r>
      </text>
    </comment>
    <comment ref="H75" authorId="0" shapeId="0" xr:uid="{55945270-C24B-4994-B58E-3AC849DD1BFE}">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C333AE62-1F52-40F6-B192-CC135FBAC3B9}">
      <text>
        <r>
          <rPr>
            <b/>
            <sz val="8"/>
            <color indexed="81"/>
            <rFont val="Tahoma"/>
            <family val="2"/>
          </rPr>
          <t>Keith Cullum:</t>
        </r>
        <r>
          <rPr>
            <sz val="8"/>
            <color indexed="81"/>
            <rFont val="Tahoma"/>
            <family val="2"/>
          </rPr>
          <t xml:space="preserve">
Red = Expired
Orange = Expires within 6 months
White = Expires in over 6 months</t>
        </r>
      </text>
    </comment>
    <comment ref="H56" authorId="0" shapeId="0" xr:uid="{447EBC3C-FF2C-4CD8-AD63-B63B335A3571}">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00000000-0006-0000-0B00-000001000000}">
      <text>
        <r>
          <rPr>
            <b/>
            <sz val="8"/>
            <color indexed="81"/>
            <rFont val="Tahoma"/>
            <family val="2"/>
          </rPr>
          <t>Keith Cullum:</t>
        </r>
        <r>
          <rPr>
            <sz val="8"/>
            <color indexed="81"/>
            <rFont val="Tahoma"/>
            <family val="2"/>
          </rPr>
          <t xml:space="preserve">
Red = Expired
Orange = Expires within 6 months
White = Expires in over 6 months</t>
        </r>
      </text>
    </comment>
    <comment ref="H23" authorId="0" shapeId="0" xr:uid="{00000000-0006-0000-0B00-000002000000}">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C116E6F0-D514-42A3-816A-99AF5A3A7A1C}">
      <text>
        <r>
          <rPr>
            <b/>
            <sz val="8"/>
            <color indexed="81"/>
            <rFont val="Tahoma"/>
            <family val="2"/>
          </rPr>
          <t>Keith Cullum:</t>
        </r>
        <r>
          <rPr>
            <sz val="8"/>
            <color indexed="81"/>
            <rFont val="Tahoma"/>
            <family val="2"/>
          </rPr>
          <t xml:space="preserve">
Red = Expired
Orange = Expires within 6 months
White = Expires in over 6 months</t>
        </r>
      </text>
    </comment>
    <comment ref="H25" authorId="0" shapeId="0" xr:uid="{8DF90A8E-87F3-4DD5-81C4-165B3F0370FA}">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00000000-0006-0000-0D00-000001000000}">
      <text>
        <r>
          <rPr>
            <b/>
            <sz val="8"/>
            <color indexed="81"/>
            <rFont val="Tahoma"/>
            <family val="2"/>
          </rPr>
          <t>Keith Cullum:</t>
        </r>
        <r>
          <rPr>
            <sz val="8"/>
            <color indexed="81"/>
            <rFont val="Tahoma"/>
            <family val="2"/>
          </rPr>
          <t xml:space="preserve">
Red = Expired
Orange = Expires within 6 months
White = Expires in over 6 months</t>
        </r>
      </text>
    </comment>
    <comment ref="H29" authorId="0" shapeId="0" xr:uid="{00000000-0006-0000-0D00-000002000000}">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Keith Cullum</author>
  </authors>
  <commentList>
    <comment ref="H4" authorId="0" shapeId="0" xr:uid="{36BC439E-00BC-4E0B-A14F-DF6B5996C2DC}">
      <text>
        <r>
          <rPr>
            <b/>
            <sz val="8"/>
            <color indexed="81"/>
            <rFont val="Tahoma"/>
            <family val="2"/>
          </rPr>
          <t>Keith Cullum:</t>
        </r>
        <r>
          <rPr>
            <sz val="8"/>
            <color indexed="81"/>
            <rFont val="Tahoma"/>
            <family val="2"/>
          </rPr>
          <t xml:space="preserve">
Red = Expired
Orange = Expires within 6 months
White = Expires in over 6 months</t>
        </r>
      </text>
    </comment>
    <comment ref="H28" authorId="0" shapeId="0" xr:uid="{B7E64125-1024-4EE0-85BE-4B1454DBB8A1}">
      <text>
        <r>
          <rPr>
            <b/>
            <sz val="8"/>
            <color indexed="81"/>
            <rFont val="Tahoma"/>
            <family val="2"/>
          </rPr>
          <t>Keith Cullum:</t>
        </r>
        <r>
          <rPr>
            <sz val="8"/>
            <color indexed="81"/>
            <rFont val="Tahoma"/>
            <family val="2"/>
          </rPr>
          <t xml:space="preserve">
Red = Expired
Orange = Expires within 6 months
White = Expires in over 6 months</t>
        </r>
      </text>
    </comment>
  </commentList>
</comments>
</file>

<file path=xl/sharedStrings.xml><?xml version="1.0" encoding="utf-8"?>
<sst xmlns="http://schemas.openxmlformats.org/spreadsheetml/2006/main" count="3342" uniqueCount="952">
  <si>
    <t>ESR-2552</t>
  </si>
  <si>
    <t>ESR-2553</t>
  </si>
  <si>
    <t>ESR-2555</t>
  </si>
  <si>
    <t>ESR-2604</t>
  </si>
  <si>
    <t>ESR-2605</t>
  </si>
  <si>
    <t>ESR-2607</t>
  </si>
  <si>
    <t>Description</t>
  </si>
  <si>
    <t>Latest Code</t>
  </si>
  <si>
    <t xml:space="preserve">Code Agency </t>
  </si>
  <si>
    <t>ICC-ES ESR</t>
  </si>
  <si>
    <t>ICC-ES</t>
  </si>
  <si>
    <t>ESR-1702</t>
  </si>
  <si>
    <t>ER-112</t>
  </si>
  <si>
    <t>ER-130</t>
  </si>
  <si>
    <t>ER-143</t>
  </si>
  <si>
    <t>ESR-1056</t>
  </si>
  <si>
    <t>ESR-1396</t>
  </si>
  <si>
    <t>Wedge-All Anchors</t>
  </si>
  <si>
    <t>ESR-1472</t>
  </si>
  <si>
    <t>ESR-1622</t>
  </si>
  <si>
    <t>ESR-1679</t>
  </si>
  <si>
    <t>SET Epoxy</t>
  </si>
  <si>
    <t>ESR-2105</t>
  </si>
  <si>
    <t>ESR-2138</t>
  </si>
  <si>
    <t>ESR-2236</t>
  </si>
  <si>
    <t>ESR-2320</t>
  </si>
  <si>
    <t>ESR-2330</t>
  </si>
  <si>
    <t>ESR-2508</t>
  </si>
  <si>
    <t>ESR-2549</t>
  </si>
  <si>
    <t>ESR-2551</t>
  </si>
  <si>
    <t>ESR-1546</t>
  </si>
  <si>
    <t>ESR-1663</t>
  </si>
  <si>
    <t>ESR-1752</t>
  </si>
  <si>
    <t>ESR-1967</t>
  </si>
  <si>
    <t>ESR-2184</t>
  </si>
  <si>
    <t>ESR-2196</t>
  </si>
  <si>
    <t>ESR-2197</t>
  </si>
  <si>
    <t>ESR-2262</t>
  </si>
  <si>
    <t>ESR-2269</t>
  </si>
  <si>
    <t>ESR-2302</t>
  </si>
  <si>
    <t>ESR-2322</t>
  </si>
  <si>
    <t>ESR-2347</t>
  </si>
  <si>
    <t>ESR-2379</t>
  </si>
  <si>
    <t>ESR-2776</t>
  </si>
  <si>
    <t>ESR-2608</t>
  </si>
  <si>
    <t>ESR-2611</t>
  </si>
  <si>
    <t>ESR-2613</t>
  </si>
  <si>
    <t>ESR-2615</t>
  </si>
  <si>
    <t>ESR-2616</t>
  </si>
  <si>
    <t>ESR-2713</t>
  </si>
  <si>
    <t>ESR-2811</t>
  </si>
  <si>
    <t>ESR-2877</t>
  </si>
  <si>
    <t>Code Report No</t>
  </si>
  <si>
    <t>ESR-1970</t>
  </si>
  <si>
    <t>ESR-2761</t>
  </si>
  <si>
    <t>Hilti</t>
  </si>
  <si>
    <t>ESR-1385</t>
  </si>
  <si>
    <t>ESR-1545</t>
  </si>
  <si>
    <t>ESR-2795</t>
  </si>
  <si>
    <t>ESR-2892</t>
  </si>
  <si>
    <t>ESR-3013</t>
  </si>
  <si>
    <t>KC METALS</t>
  </si>
  <si>
    <t>ESR-2930</t>
  </si>
  <si>
    <t>ESR-2929</t>
  </si>
  <si>
    <t>ESR-3006</t>
  </si>
  <si>
    <t>ESR-3037</t>
  </si>
  <si>
    <t>ESR-3046</t>
  </si>
  <si>
    <t>ER-164</t>
  </si>
  <si>
    <t>ER-192</t>
  </si>
  <si>
    <t>ER-124</t>
  </si>
  <si>
    <t>SST</t>
  </si>
  <si>
    <t>ESR-1917</t>
  </si>
  <si>
    <t>ESR-2179</t>
  </si>
  <si>
    <t>ESR-3096</t>
  </si>
  <si>
    <t>Simpson Strong-Tie Code Listings</t>
  </si>
  <si>
    <t>ESR-2920</t>
  </si>
  <si>
    <t>Expiration Date</t>
  </si>
  <si>
    <t>ESR-2787</t>
  </si>
  <si>
    <t>ER-200</t>
  </si>
  <si>
    <t>ESR-3059</t>
  </si>
  <si>
    <t>ESR-3223</t>
  </si>
  <si>
    <t>MiTek</t>
  </si>
  <si>
    <t>Number of Reports</t>
  </si>
  <si>
    <t>ESR-2089</t>
  </si>
  <si>
    <t>ESR-2190</t>
  </si>
  <si>
    <t>ESR-3105</t>
  </si>
  <si>
    <t>ESR-1723</t>
  </si>
  <si>
    <t>ESR-2362</t>
  </si>
  <si>
    <t>ESR-1311</t>
  </si>
  <si>
    <t>ESR-1352</t>
  </si>
  <si>
    <t>ESR-1397</t>
  </si>
  <si>
    <t>ESR-1988</t>
  </si>
  <si>
    <t>ESR-3282</t>
  </si>
  <si>
    <t>LEGACY</t>
  </si>
  <si>
    <t>2031C</t>
  </si>
  <si>
    <t>ER-2039</t>
  </si>
  <si>
    <t>USP Lumber Connectors®: Joist Hangers, Framing Anchors and Clips, Rafter Ties, Tie-Down Anchors, Framing Connectors, Column Base and Stud-plate Tie Connectors</t>
  </si>
  <si>
    <t>USP Lumber Connectors, Joist Hangers, Anchors and Framing Connectors</t>
  </si>
  <si>
    <t>ER-2725</t>
  </si>
  <si>
    <t>ER-5321</t>
  </si>
  <si>
    <t>ESR-2758</t>
  </si>
  <si>
    <t>94-43.01</t>
  </si>
  <si>
    <t>ER-3907</t>
  </si>
  <si>
    <t>ESR-2523</t>
  </si>
  <si>
    <t>Index of Simpson Strong-Tie Stamped and Welded Cold-formed Steel Products for Wood or Cold-formed Steel Construction</t>
  </si>
  <si>
    <t>Index</t>
  </si>
  <si>
    <t>ESR-2685</t>
  </si>
  <si>
    <t>MiTek POSI+STRUT Metal Web Joist</t>
  </si>
  <si>
    <t>MiTek MT20 Metal Plate Connector</t>
  </si>
  <si>
    <t>NER-608</t>
  </si>
  <si>
    <t>NER-505</t>
  </si>
  <si>
    <t>NER-530</t>
  </si>
  <si>
    <t>ER-242</t>
  </si>
  <si>
    <t>ER-238</t>
  </si>
  <si>
    <t xml:space="preserve">Shouldered Self-Drilling Tapping Screws </t>
  </si>
  <si>
    <t>ER-201</t>
  </si>
  <si>
    <t>ER-240</t>
  </si>
  <si>
    <t>ESR-2762</t>
  </si>
  <si>
    <t>Powers</t>
  </si>
  <si>
    <t>ESR-1995</t>
  </si>
  <si>
    <t>ESR-2024</t>
  </si>
  <si>
    <t>ESR-2036</t>
  </si>
  <si>
    <t>ESR-2249</t>
  </si>
  <si>
    <t>ESR-2272</t>
  </si>
  <si>
    <t>ESR-2502</t>
  </si>
  <si>
    <t>ESR-2526</t>
  </si>
  <si>
    <t>ESR-2582</t>
  </si>
  <si>
    <t>ESR-2583</t>
  </si>
  <si>
    <t>ESR-2818</t>
  </si>
  <si>
    <t>ESR-2989</t>
  </si>
  <si>
    <t>ESR-3057</t>
  </si>
  <si>
    <t>ESR-3068</t>
  </si>
  <si>
    <t>ESR-3213</t>
  </si>
  <si>
    <t>ESR-3275</t>
  </si>
  <si>
    <t>ESR-1678</t>
  </si>
  <si>
    <t>ESR-2966</t>
  </si>
  <si>
    <t>ESR-3042</t>
  </si>
  <si>
    <t>ESR-3164</t>
  </si>
  <si>
    <t>ESR-3263</t>
  </si>
  <si>
    <t>Connectors</t>
  </si>
  <si>
    <t>Fasteners</t>
  </si>
  <si>
    <t>ESR-3149</t>
  </si>
  <si>
    <t>ESR-2705</t>
  </si>
  <si>
    <t>ESR-1161</t>
  </si>
  <si>
    <t>ER-262</t>
  </si>
  <si>
    <t>SDWC Wood Screws</t>
  </si>
  <si>
    <t>n/a</t>
  </si>
  <si>
    <t>ER-102</t>
  </si>
  <si>
    <t>Product Category</t>
  </si>
  <si>
    <t>IAPMO UES ER</t>
  </si>
  <si>
    <t>IAPMO UES</t>
  </si>
  <si>
    <t>'12 IBC/IRC</t>
  </si>
  <si>
    <t>'09 IBC/IRC</t>
  </si>
  <si>
    <t>'06 IBC/IRC</t>
  </si>
  <si>
    <t>Totals</t>
  </si>
  <si>
    <t>ICC-ES LEGACY</t>
  </si>
  <si>
    <t>MiTek Code Listings</t>
  </si>
  <si>
    <t>MiTek Code Report Summary</t>
  </si>
  <si>
    <t>SST Code Report Summary</t>
  </si>
  <si>
    <t>STB and STBL Anchor Bolt Series</t>
  </si>
  <si>
    <t>USP Lumber Connectors{R}: JE, JL, JR and JY Series Joist Hangers; N, O, G, MBG and MB Series Bridging; MP Series Framing Anchors; MPH Series Masonry Purlin Hangers; S and WB Series Wall Bracing; WA Series Wet Anchors; EPB and EBG Series Elevated Post Bases; PB, PBES, PBS, EPCM and PCM Series Post-beam Connectors; TDX Series Anchor Tie Downs; JA Series Joist Angle; TA Series Joist Angle; PA, PAI, PAT, PAHD, MPAHD,HPAHD and HPA Strap anchor Ties; S Hold-Down Framing Anchors, LSTA and MSTA Series Strap Ties, RT Series Rafter Tie Connectors and LSSH Hanger Connector Series</t>
  </si>
  <si>
    <t>Hilti Code Listings</t>
  </si>
  <si>
    <t>Hilti Code Report Summary</t>
  </si>
  <si>
    <t>ESR-3027</t>
  </si>
  <si>
    <t>ESR-3342</t>
  </si>
  <si>
    <t>Revised</t>
  </si>
  <si>
    <t>Powers Code Report Summary</t>
  </si>
  <si>
    <t>Powers Code Listings</t>
  </si>
  <si>
    <t>ESR-3066</t>
  </si>
  <si>
    <t>ESR-3067</t>
  </si>
  <si>
    <t>ESR-1118</t>
  </si>
  <si>
    <t>ESR-1976</t>
  </si>
  <si>
    <t>ESR-2202</t>
  </si>
  <si>
    <t>ESR-3072</t>
  </si>
  <si>
    <t>ESR-1137</t>
  </si>
  <si>
    <t>ESR-1671</t>
  </si>
  <si>
    <t>ESR-1799</t>
  </si>
  <si>
    <t>ESR-1955</t>
  </si>
  <si>
    <t>ESR-2174</t>
  </si>
  <si>
    <t>ESR-2251</t>
  </si>
  <si>
    <t>ESR-2308</t>
  </si>
  <si>
    <t>ESR-2427</t>
  </si>
  <si>
    <t>ESR-2579</t>
  </si>
  <si>
    <t>ESR-2690</t>
  </si>
  <si>
    <t>ESR-1028</t>
  </si>
  <si>
    <t>ESR-2065</t>
  </si>
  <si>
    <t>ESR-1609</t>
  </si>
  <si>
    <t>ER-3056</t>
  </si>
  <si>
    <t>ER-4285</t>
  </si>
  <si>
    <t>ER-5380</t>
  </si>
  <si>
    <t>ER-5560</t>
  </si>
  <si>
    <t>Ramset Plywood Fasteners for Plywood Panel Shear Walls and Diaphragms Attached to Steel Framing</t>
  </si>
  <si>
    <t>Epcon A7 Adhesive Anchors and Maxima 7 Capsule Anchors</t>
  </si>
  <si>
    <t>ER-5033</t>
  </si>
  <si>
    <t>KC Anchor Downs, Anchor Bolts, Anchors, Foundation Angels, Foundation Straps</t>
  </si>
  <si>
    <t>KC Metals Code Report Summary</t>
  </si>
  <si>
    <t>KC Metals Code Listings</t>
  </si>
  <si>
    <t>ITW Code Listings</t>
  </si>
  <si>
    <t>ITW Code Report Summary</t>
  </si>
  <si>
    <t>IAPMO UES ERs</t>
  </si>
  <si>
    <t>ICC-ES ESRs</t>
  </si>
  <si>
    <t>TOTALS</t>
  </si>
  <si>
    <t>IAPMO UES ERs &amp; ICC-ES ESRs</t>
  </si>
  <si>
    <t>Note: Index reports not included in totals.</t>
  </si>
  <si>
    <t>IAPMO UES ERs &amp; ICC-ES ESRs CODE REPORT SUMMARY</t>
  </si>
  <si>
    <t>ITW</t>
  </si>
  <si>
    <t>KC Metals</t>
  </si>
  <si>
    <t>Manufacturer</t>
  </si>
  <si>
    <t>IAPMO UES ERs &amp; ICC-ES ESRs CODE REPORT SUMMARY (BY CODE)</t>
  </si>
  <si>
    <t>SIMPSON STRONG-TIE</t>
  </si>
  <si>
    <t>HILTI</t>
  </si>
  <si>
    <t>MITEK / HARDY / USP / SIDEPLATE / ZONE 4</t>
  </si>
  <si>
    <t>POWERS</t>
  </si>
  <si>
    <t>ILLINOIS TOOL WORKS (ITW)</t>
  </si>
  <si>
    <t>MiTek / Hardy / USP / SidePlate / Zone 4</t>
  </si>
  <si>
    <t>Issue/Rev Date</t>
  </si>
  <si>
    <t>USP Hangers: CSH, HDQIF, HTC4, JDS, JLIF, LJC, LJQ, MUS, RBC</t>
  </si>
  <si>
    <t># Products Listed</t>
  </si>
  <si>
    <t>USP: DUC Undercut Anchors</t>
  </si>
  <si>
    <t>USP Connectors: JE, JL, JR, JY, N, O, G, MBG, MB, MP, MPH, S, WB, PB, PBES, PBS, EPCM, PCM, JA, S, LSTA, MSTA, RT, LSSH</t>
  </si>
  <si>
    <t>SidePlate Steel Frame Connection Technology</t>
  </si>
  <si>
    <t>MiTek Stabilizer</t>
  </si>
  <si>
    <t>MiTek Hinge Plate: BEH18</t>
  </si>
  <si>
    <t>MiTek Hinge Plates: MTH18, SMH18</t>
  </si>
  <si>
    <t>Strong Frame Ordinary Moment Frame</t>
  </si>
  <si>
    <t>URS Uplift Rod Runs: ATR, BP, N, CNW</t>
  </si>
  <si>
    <t>Strong-Bolt 1 Wedge Anchor</t>
  </si>
  <si>
    <t>Take Up Devices: CTUD, TUD, ATUD, RTUD, TUW</t>
  </si>
  <si>
    <t>Angles-Clips-Plates: A, A34, A35, LTP4, FC, HH, GA, L, LS, Z</t>
  </si>
  <si>
    <t>Punching Shear Resistor Rails: PSRR</t>
  </si>
  <si>
    <t>SuperSpeed Wood Connectors: S, SSR/L, MSR/L, E, LS, LSS, H, H_R, HTF, RS, RSO, RSH, RSG, RSGH, RS4_HNP, R, RA, RH, RA_HNP, RHF, RHGF, RHG, TR, FH, PH, PHG, FA, CA, CAS, BH, BHS, LBH, MBH, HBH, SH, SHT, HSH, HSHT, HHC, HHCM, HHCT, HCTS, GH, GHD, BC, EBC, SC, ESC, PB, EPB, PC, PCR, AA, AAE, AAEL, DA, ST36, GST, KB, KBP, FST, FSTL, HT, MTW</t>
  </si>
  <si>
    <t>Superspeed Wood Connectors: S, RS, RSO, RI, RAI, RHI, TR, MTR, HTR, STP, HTP, HDTP, HTPTF, ATH, ZH, XB</t>
  </si>
  <si>
    <t>Buildex Screws: TEKS</t>
  </si>
  <si>
    <t>Paslode Nails: TetraGRIP</t>
  </si>
  <si>
    <t>Red Head: Tapcon Anchors</t>
  </si>
  <si>
    <t>Paslode Nails: Positive Placement/Duo-Fast</t>
  </si>
  <si>
    <t>Paslode Nails: Paslode/Duo-Fast</t>
  </si>
  <si>
    <t>Red Head: Epcon S7 Adhesive</t>
  </si>
  <si>
    <t>Red Head: Epcon G5 Adhesive</t>
  </si>
  <si>
    <t>Red Head: Trubolt+, OVERHEAD Trubolt+ Wedge Anchors</t>
  </si>
  <si>
    <t>TACC: Foamseal F-2100 Adhesive</t>
  </si>
  <si>
    <t>TACC: Miracle DSA20 Adhesive</t>
  </si>
  <si>
    <t>Valeron: Film, Film with EVD Technology</t>
  </si>
  <si>
    <t>Steel Deck Diaphragms Attached with TEKS and I.C.H. TRAXX Screw</t>
  </si>
  <si>
    <t>Wedge-Bolt+</t>
  </si>
  <si>
    <t>8mm Head Spiral CSI Pin, 10mm Head Drive Pin, 8mm Head Spiral CSI Pin Ceiling Clip Assembly</t>
  </si>
  <si>
    <t>Trak-It Fasteners</t>
  </si>
  <si>
    <t>Trak-It C4 Fasteners</t>
  </si>
  <si>
    <t>Wedge-Bolt+ Screw Anchors</t>
  </si>
  <si>
    <t>Vertigo+ Rod Hanger Screw Anchor</t>
  </si>
  <si>
    <t>Safe-T+ Pin Anchor</t>
  </si>
  <si>
    <t>T308+ Epoxy Adhesive</t>
  </si>
  <si>
    <t>Trigger Foam Pro Fire Block, Window and Door, All Season Foam Sealants</t>
  </si>
  <si>
    <t>Trak-It C5 Fasteners</t>
  </si>
  <si>
    <t>Undercut Anchors: HDA</t>
  </si>
  <si>
    <t>HIT-HY 150 MAX Adhesive (Conc)</t>
  </si>
  <si>
    <t>HIT-HY 150 MAX Adhesive (CMU)</t>
  </si>
  <si>
    <t>Kwik Bolt KB3 Anchors (CMU)</t>
  </si>
  <si>
    <t>HIT-RE 500-SD Adhesive</t>
  </si>
  <si>
    <t>X-CW Ceiling Wire Assemblies</t>
  </si>
  <si>
    <t>HIT-HY 150 MAX-SD Adhesive (Conc)</t>
  </si>
  <si>
    <t>HIT-HY 70 Adhesive (CMU)</t>
  </si>
  <si>
    <t>Number of Products</t>
  </si>
  <si>
    <t># Products</t>
  </si>
  <si>
    <t># Reports</t>
  </si>
  <si>
    <t>IAPMO UES ERs &amp; ICC-ES ESRs CODE REPORT SUMMARY (BY PRODUCT CATEGORY)</t>
  </si>
  <si>
    <t>Other Competitors' Code Listings</t>
  </si>
  <si>
    <t>Other Competitors' Code Report Summary</t>
  </si>
  <si>
    <t>Report Holder</t>
  </si>
  <si>
    <t>Cable-Tite</t>
  </si>
  <si>
    <t>ER-170</t>
  </si>
  <si>
    <t>Tension resisting assembly: Anchor Nut, Locking Cap, Top Cap, Cable Vise, Cable</t>
  </si>
  <si>
    <t>Intermat (Sure-Board)</t>
  </si>
  <si>
    <t>ER-126</t>
  </si>
  <si>
    <t>Stanley</t>
  </si>
  <si>
    <t>ER-120</t>
  </si>
  <si>
    <t>ER-133</t>
  </si>
  <si>
    <t>Earthbound</t>
  </si>
  <si>
    <t>ESR-2848</t>
  </si>
  <si>
    <t>Shrinkage Compensators: SlackJack, MiniJack</t>
  </si>
  <si>
    <t>Grabber</t>
  </si>
  <si>
    <t>ESR-1271</t>
  </si>
  <si>
    <t>ESR-2618</t>
  </si>
  <si>
    <t>ER-5280</t>
  </si>
  <si>
    <t>Streaker, Drivall, Coarse Thread, Plywood, SuperDrive screws</t>
  </si>
  <si>
    <t>Gypboard Nails: DWCH, DWRS, DWAT, DWRS</t>
  </si>
  <si>
    <t>ER-5762</t>
  </si>
  <si>
    <t>Sure-Board structural panels: 200</t>
  </si>
  <si>
    <t>HurriQuake nails</t>
  </si>
  <si>
    <t>Shear Transfer Systems</t>
  </si>
  <si>
    <t>ESR-1727</t>
  </si>
  <si>
    <t>ESR-1482</t>
  </si>
  <si>
    <t>ESR-2122</t>
  </si>
  <si>
    <t>Metal plate connector nails: MCN</t>
  </si>
  <si>
    <t>The Steel Network</t>
  </si>
  <si>
    <t>ESR-1903</t>
  </si>
  <si>
    <t>VertiClip CFS curtain wall clips: SL, SLB, SLS, SLT, SLD</t>
  </si>
  <si>
    <t>ESR-2049</t>
  </si>
  <si>
    <t>DriftClip &amp; DriftTrak CFS curtain wall clips: DSLB, DSLS, DSL, DTSLB, DTSL, DSLD</t>
  </si>
  <si>
    <t>ESR-2807</t>
  </si>
  <si>
    <t>ESR-2648</t>
  </si>
  <si>
    <t>Hy-Tek</t>
  </si>
  <si>
    <t>ESR-2652</t>
  </si>
  <si>
    <t>LADBS RR</t>
  </si>
  <si>
    <t>RR 25029</t>
  </si>
  <si>
    <t>USP CIA-Gel anchors for unreinforced brick</t>
  </si>
  <si>
    <t>USP Connectors: LTS, LTTI, MTS, PHD, UPHD, TDX, TD</t>
  </si>
  <si>
    <t>RR 24564</t>
  </si>
  <si>
    <t>RR 25652M</t>
  </si>
  <si>
    <t>RR 25700</t>
  </si>
  <si>
    <t>HDI expansion anchors</t>
  </si>
  <si>
    <t>HIT HY-20 adhesive (unreinforced brick)</t>
  </si>
  <si>
    <t>RR 25304</t>
  </si>
  <si>
    <t>Pins: 0.300in Head, 8mm Head, 1/4-20 Threaded Stud, 3/8in Head, 3/8-16 Threaded Stud, Ceiling Clips: Standard, Economy, Ladd Pin</t>
  </si>
  <si>
    <t>RR 24927</t>
  </si>
  <si>
    <t>RR 25270</t>
  </si>
  <si>
    <t>RR 25379</t>
  </si>
  <si>
    <t>RR 7988</t>
  </si>
  <si>
    <t>Ramset/Red Head Epcon System Ceramic 6 Epoxy Anchors</t>
  </si>
  <si>
    <t>Ramset/Red Head: Epcon Ceramic 6 epoxy</t>
  </si>
  <si>
    <t>Ramset/Red Head: Epcon A7 Adhesive</t>
  </si>
  <si>
    <t>Ramset/Red Head: Concrete screw anchors</t>
  </si>
  <si>
    <t>Ramset/Red Head: Self-Drilling, Trubolt Wedge, Multi-Set II anchors</t>
  </si>
  <si>
    <t>RR 25576</t>
  </si>
  <si>
    <t>Sure-Board structural panels: 200W</t>
  </si>
  <si>
    <t>Note: Index reports and LADBS RR's not included in totals.</t>
  </si>
  <si>
    <t>RR 25120</t>
  </si>
  <si>
    <t>RR 25670</t>
  </si>
  <si>
    <t>RR 25185</t>
  </si>
  <si>
    <t>RR 25236</t>
  </si>
  <si>
    <t>RR 25293</t>
  </si>
  <si>
    <t>ET 22 Epoxy for URM</t>
  </si>
  <si>
    <t>ET-22, ET-56 Epoxy</t>
  </si>
  <si>
    <t>ATS: PW, DW, PLATE, CAGE, TUD</t>
  </si>
  <si>
    <t>SCL &amp; SL: LBV, B, HB, BA</t>
  </si>
  <si>
    <t>ESR-3455</t>
  </si>
  <si>
    <t>ESR-3448</t>
  </si>
  <si>
    <t>ESR-3444</t>
  </si>
  <si>
    <t>ESR-3445</t>
  </si>
  <si>
    <t>ESR-3449</t>
  </si>
  <si>
    <t>ESR-3446</t>
  </si>
  <si>
    <t>ESR-3447</t>
  </si>
  <si>
    <t>ESR-3456</t>
  </si>
  <si>
    <t>ESR-3056</t>
  </si>
  <si>
    <t>ESR-3260</t>
  </si>
  <si>
    <t>ER-263</t>
  </si>
  <si>
    <t>ESR-3380</t>
  </si>
  <si>
    <t>Bostitch power-driven pins for Gypboard to CFS: GC4S100BG</t>
  </si>
  <si>
    <t>Tobin</t>
  </si>
  <si>
    <t>ESR-1822</t>
  </si>
  <si>
    <t>ER-160</t>
  </si>
  <si>
    <t>Nails for CFS to wood</t>
  </si>
  <si>
    <t>Commins (Auto Tight)</t>
  </si>
  <si>
    <t>ESR-1344</t>
  </si>
  <si>
    <t>AT Automatic Take-Up Shrinkage Compensator</t>
  </si>
  <si>
    <t>ESR-2802</t>
  </si>
  <si>
    <t>Bowman-Morton</t>
  </si>
  <si>
    <t>ER-237</t>
  </si>
  <si>
    <t>Column caps &amp; TF hangers: BGLT, BHGLT, BGLTV, BHGLTV, BLEG, BMEG, BEG, BCC, BECC, BECCU, BCCQ, BECCQ</t>
  </si>
  <si>
    <t>ER-280</t>
  </si>
  <si>
    <t xml:space="preserve">X-CW Ceiling Wire Assemblies </t>
  </si>
  <si>
    <t>ER-265</t>
  </si>
  <si>
    <t>SET-XP Epoxy Adhesive Anchors For Masonry</t>
  </si>
  <si>
    <t>ESR-3187</t>
  </si>
  <si>
    <t>HIT-HY70 Adhesive (URM)</t>
  </si>
  <si>
    <t>RR 25652</t>
  </si>
  <si>
    <t>HIT-HY 150 MAX Adhesive (grouted CMU)</t>
  </si>
  <si>
    <t>PE1000+ Epoxy Adhesive (C&amp;UC Conc)</t>
  </si>
  <si>
    <t>Retrofit Products</t>
  </si>
  <si>
    <t>ER-281</t>
  </si>
  <si>
    <t>ESR-1772</t>
  </si>
  <si>
    <t>ESR-1958</t>
  </si>
  <si>
    <t>ER-241</t>
  </si>
  <si>
    <t>ESR-3050</t>
  </si>
  <si>
    <t xml:space="preserve"> </t>
  </si>
  <si>
    <t>2a</t>
  </si>
  <si>
    <t>2b</t>
  </si>
  <si>
    <r>
      <t xml:space="preserve">For </t>
    </r>
    <r>
      <rPr>
        <b/>
        <sz val="11"/>
        <color theme="1"/>
        <rFont val="Calibri"/>
        <family val="2"/>
        <scheme val="minor"/>
      </rPr>
      <t>new</t>
    </r>
    <r>
      <rPr>
        <sz val="11"/>
        <color theme="1"/>
        <rFont val="Calibri"/>
        <family val="2"/>
        <scheme val="minor"/>
      </rPr>
      <t xml:space="preserve"> Simpson code reports, update "SST ESRs &amp; ERs" Excel Workbook sheet by inserting a line into the table. Organize numerically by code report number. Then correct the number formula for the inserted row and the row below.</t>
    </r>
  </si>
  <si>
    <r>
      <t xml:space="preserve">Review Simpson Strong-Tie </t>
    </r>
    <r>
      <rPr>
        <b/>
        <sz val="11"/>
        <color theme="1"/>
        <rFont val="Calibri"/>
        <family val="2"/>
        <scheme val="minor"/>
      </rPr>
      <t>company code report email notifications</t>
    </r>
    <r>
      <rPr>
        <sz val="11"/>
        <color theme="1"/>
        <rFont val="Calibri"/>
        <family val="2"/>
        <scheme val="minor"/>
      </rPr>
      <t xml:space="preserve"> and also http://www.strongtie.com/news/literature.html?source=topnav# </t>
    </r>
    <r>
      <rPr>
        <sz val="11"/>
        <color theme="1"/>
        <rFont val="Calibri"/>
        <family val="2"/>
        <scheme val="minor"/>
      </rPr>
      <t>for revision, renewal and new code reports. Then update "</t>
    </r>
    <r>
      <rPr>
        <b/>
        <sz val="11"/>
        <color theme="1"/>
        <rFont val="Calibri"/>
        <family val="2"/>
        <scheme val="minor"/>
      </rPr>
      <t>SST ESRs &amp; ERs"</t>
    </r>
    <r>
      <rPr>
        <sz val="11"/>
        <color theme="1"/>
        <rFont val="Calibri"/>
        <family val="2"/>
        <scheme val="minor"/>
      </rPr>
      <t xml:space="preserve"> Excel Workbook sheet.</t>
    </r>
  </si>
  <si>
    <r>
      <t xml:space="preserve">Send both the Excel Workbook and Word competitor code report summary to </t>
    </r>
    <r>
      <rPr>
        <b/>
        <sz val="11"/>
        <color theme="1"/>
        <rFont val="Calibri"/>
        <family val="2"/>
        <scheme val="minor"/>
      </rPr>
      <t xml:space="preserve">Kaye Strickland </t>
    </r>
    <r>
      <rPr>
        <sz val="11"/>
        <color theme="1"/>
        <rFont val="Calibri"/>
        <family val="2"/>
        <scheme val="minor"/>
      </rPr>
      <t>at kstrickland@strongtie.com for review. Kaye will then post it to our electronic folder.</t>
    </r>
  </si>
  <si>
    <t xml:space="preserve">Code Report from http://www.strongtie.com/literature/code-reports.html# </t>
  </si>
  <si>
    <r>
      <rPr>
        <b/>
        <sz val="11"/>
        <color theme="1"/>
        <rFont val="Calibri"/>
        <family val="2"/>
        <scheme val="minor"/>
      </rPr>
      <t>General: Update</t>
    </r>
    <r>
      <rPr>
        <sz val="11"/>
        <color theme="1"/>
        <rFont val="Calibri"/>
        <family val="2"/>
        <scheme val="minor"/>
      </rPr>
      <t xml:space="preserve"> this Excel Workbook the first week of every month for </t>
    </r>
    <r>
      <rPr>
        <b/>
        <sz val="11"/>
        <color theme="1"/>
        <rFont val="Calibri"/>
        <family val="2"/>
        <scheme val="minor"/>
      </rPr>
      <t>ICC-ES ESR's, IAPMO UES ER's and LADBS RR's</t>
    </r>
    <r>
      <rPr>
        <sz val="11"/>
        <color theme="1"/>
        <rFont val="Calibri"/>
        <family val="2"/>
        <scheme val="minor"/>
      </rPr>
      <t xml:space="preserve">. Excel Workbook sheets </t>
    </r>
    <r>
      <rPr>
        <b/>
        <sz val="11"/>
        <color theme="1"/>
        <rFont val="Calibri"/>
        <family val="2"/>
        <scheme val="minor"/>
      </rPr>
      <t xml:space="preserve">highlighted in green </t>
    </r>
    <r>
      <rPr>
        <sz val="11"/>
        <color theme="1"/>
        <rFont val="Calibri"/>
        <family val="2"/>
        <scheme val="minor"/>
      </rPr>
      <t>do not need to be updated as they're automatically populated with information from the other sheets (except for the revision date of the Workbook discussed in Step 3 below).</t>
    </r>
  </si>
  <si>
    <t>Company New Code Report Email Notification</t>
  </si>
  <si>
    <t xml:space="preserve">New Code Report from http://www.strongtie.com/literature/code-reports.html# </t>
  </si>
  <si>
    <t>Company Revised Code Report Email Notification</t>
  </si>
  <si>
    <r>
      <t xml:space="preserve">Kaye Strickland to password protect the Excel workbook and copy to the </t>
    </r>
    <r>
      <rPr>
        <b/>
        <sz val="11"/>
        <color theme="1"/>
        <rFont val="Calibri"/>
        <family val="2"/>
        <scheme val="minor"/>
      </rPr>
      <t>electronic folder</t>
    </r>
  </si>
  <si>
    <r>
      <t xml:space="preserve">Provide a MS Word summary of new </t>
    </r>
    <r>
      <rPr>
        <b/>
        <sz val="11"/>
        <color theme="1"/>
        <rFont val="Calibri"/>
        <family val="2"/>
        <scheme val="minor"/>
      </rPr>
      <t xml:space="preserve">competitor code report(s) and changes to the revised or renewed version </t>
    </r>
    <r>
      <rPr>
        <sz val="11"/>
        <color theme="1"/>
        <rFont val="Calibri"/>
        <family val="2"/>
        <scheme val="minor"/>
      </rPr>
      <t>comparing to their last code report which is in ES's electronic code report folder.</t>
    </r>
  </si>
  <si>
    <r>
      <t xml:space="preserve">Use same process for </t>
    </r>
    <r>
      <rPr>
        <b/>
        <sz val="11"/>
        <color theme="1"/>
        <rFont val="Calibri"/>
        <family val="2"/>
        <scheme val="minor"/>
      </rPr>
      <t xml:space="preserve">competitor code reports </t>
    </r>
    <r>
      <rPr>
        <sz val="11"/>
        <color theme="1"/>
        <rFont val="Calibri"/>
        <family val="2"/>
        <scheme val="minor"/>
      </rPr>
      <t xml:space="preserve">as shown in steps 1 through 3 above. Review competitor code reports at the following websites 
</t>
    </r>
    <r>
      <rPr>
        <b/>
        <sz val="11"/>
        <color theme="1"/>
        <rFont val="Calibri"/>
        <family val="2"/>
        <scheme val="minor"/>
      </rPr>
      <t xml:space="preserve">ICC-ES: </t>
    </r>
    <r>
      <rPr>
        <sz val="11"/>
        <color theme="1"/>
        <rFont val="Calibri"/>
        <family val="2"/>
        <scheme val="minor"/>
      </rPr>
      <t>http://www.icc-es.org/reports/index.cfm?search=search</t>
    </r>
    <r>
      <rPr>
        <b/>
        <sz val="11"/>
        <color theme="1"/>
        <rFont val="Calibri"/>
        <family val="2"/>
        <scheme val="minor"/>
      </rPr>
      <t xml:space="preserve">
IAPMO UES: </t>
    </r>
    <r>
      <rPr>
        <sz val="11"/>
        <color theme="1"/>
        <rFont val="Calibri"/>
        <family val="2"/>
        <scheme val="minor"/>
      </rPr>
      <t>http://www.iapmoes.org/EvaluationReports/default.aspx</t>
    </r>
    <r>
      <rPr>
        <b/>
        <sz val="11"/>
        <color theme="1"/>
        <rFont val="Calibri"/>
        <family val="2"/>
        <scheme val="minor"/>
      </rPr>
      <t xml:space="preserve">
LADBS: </t>
    </r>
    <r>
      <rPr>
        <sz val="11"/>
        <color theme="1"/>
        <rFont val="Calibri"/>
        <family val="2"/>
        <scheme val="minor"/>
      </rPr>
      <t xml:space="preserve">http://netinfo.ladbs.org/rreports.nsf/Manufacturer?OpenView&amp;Start=1&amp;Count=1000&amp;Expand=1#1                                                                                                                                                                                             </t>
    </r>
    <r>
      <rPr>
        <i/>
        <sz val="11"/>
        <color theme="1"/>
        <rFont val="Calibri"/>
        <family val="2"/>
        <scheme val="minor"/>
      </rPr>
      <t>*Recommended to also go to competitor websites and look at their recent catalog pages as often they'll have a list of all their code reports.</t>
    </r>
  </si>
  <si>
    <r>
      <rPr>
        <b/>
        <sz val="11"/>
        <color theme="1"/>
        <rFont val="Calibri"/>
        <family val="2"/>
        <scheme val="minor"/>
      </rPr>
      <t>Update "Revised" date</t>
    </r>
    <r>
      <rPr>
        <sz val="11"/>
        <color theme="1"/>
        <rFont val="Calibri"/>
        <family val="2"/>
        <scheme val="minor"/>
      </rPr>
      <t xml:space="preserve"> in Excel Cell C1 in Excel Sheet "Summary (Expanded)" and Excel Cell B1 in Excel Sheet "SST ESRs &amp; ERs" with the date revisions to this Excel Workbook were made.</t>
    </r>
  </si>
  <si>
    <r>
      <t xml:space="preserve">For </t>
    </r>
    <r>
      <rPr>
        <b/>
        <sz val="11"/>
        <color theme="1"/>
        <rFont val="Calibri"/>
        <family val="2"/>
        <scheme val="minor"/>
      </rPr>
      <t xml:space="preserve">revisions or renewals </t>
    </r>
    <r>
      <rPr>
        <sz val="11"/>
        <color theme="1"/>
        <rFont val="Calibri"/>
        <family val="2"/>
        <scheme val="minor"/>
      </rPr>
      <t>to existing Simpson code reports, make appropriate revisions to column data in revised or renewed report Excel row (e.g., update # products listed, latest code year, issue date or revision date (revision date shown at the bottom of cover page), and expiration date). Note that code report renewals typically do not include changes to the report, only revisions do. Also, while the renewal date is typically shown in the upper right corner of an ICC-ES code report, revision dates for ICC-ES code reports are shown at the bottom of the first page.</t>
    </r>
  </si>
  <si>
    <r>
      <t xml:space="preserve">Kaye Strickland to add new or revised code reports to </t>
    </r>
    <r>
      <rPr>
        <b/>
        <sz val="11"/>
        <color theme="1"/>
        <rFont val="Calibri"/>
        <family val="2"/>
        <scheme val="minor"/>
      </rPr>
      <t xml:space="preserve">BR29's competitor code report folder </t>
    </r>
    <r>
      <rPr>
        <sz val="11"/>
        <color theme="1"/>
        <rFont val="Calibri"/>
        <family val="2"/>
        <scheme val="minor"/>
      </rPr>
      <t>from ES's electronic code report folder.</t>
    </r>
  </si>
  <si>
    <t>Simpson &amp; Select Competitor Code Report Summary Work Instruction</t>
  </si>
  <si>
    <t>Simpson &amp; Select Competitor Code Report Summary Example</t>
  </si>
  <si>
    <r>
      <t>Download n</t>
    </r>
    <r>
      <rPr>
        <b/>
        <sz val="11"/>
        <color theme="1"/>
        <rFont val="Calibri"/>
        <family val="2"/>
        <scheme val="minor"/>
      </rPr>
      <t>ew, revised and renewed competitor reports</t>
    </r>
    <r>
      <rPr>
        <sz val="11"/>
        <color theme="1"/>
        <rFont val="Calibri"/>
        <family val="2"/>
        <scheme val="minor"/>
      </rPr>
      <t xml:space="preserve"> and add to the applicable electronic folder (e.g., Connectors, MiTek-USP) in ES's electronic code report folder. The electronic code report file's </t>
    </r>
    <r>
      <rPr>
        <b/>
        <sz val="11"/>
        <color theme="1"/>
        <rFont val="Calibri"/>
        <family val="2"/>
        <scheme val="minor"/>
      </rPr>
      <t>naming scheme</t>
    </r>
    <r>
      <rPr>
        <sz val="11"/>
        <color theme="1"/>
        <rFont val="Calibri"/>
        <family val="2"/>
        <scheme val="minor"/>
      </rPr>
      <t xml:space="preserve"> shall be ESR or ER or LARR followed by Report Number followed by Date followed by Report Subject (such as "</t>
    </r>
    <r>
      <rPr>
        <i/>
        <sz val="11"/>
        <color theme="1"/>
        <rFont val="Calibri"/>
        <family val="2"/>
        <scheme val="minor"/>
      </rPr>
      <t>ESR-1781 20090101 Structural Connectors</t>
    </r>
    <r>
      <rPr>
        <sz val="11"/>
        <color theme="1"/>
        <rFont val="Calibri"/>
        <family val="2"/>
        <scheme val="minor"/>
      </rPr>
      <t xml:space="preserve">"). Revised and renewed reports then shall be </t>
    </r>
    <r>
      <rPr>
        <b/>
        <sz val="11"/>
        <color theme="1"/>
        <rFont val="Calibri"/>
        <family val="2"/>
        <scheme val="minor"/>
      </rPr>
      <t>compared to the previous report version</t>
    </r>
    <r>
      <rPr>
        <sz val="11"/>
        <color theme="1"/>
        <rFont val="Calibri"/>
        <family val="2"/>
        <scheme val="minor"/>
      </rPr>
      <t xml:space="preserve"> in ES's electronic code report folder and differences in the newer version of the report shall be </t>
    </r>
    <r>
      <rPr>
        <b/>
        <sz val="11"/>
        <color theme="1"/>
        <rFont val="Calibri"/>
        <family val="2"/>
        <scheme val="minor"/>
      </rPr>
      <t>highlighted electronically in yellow</t>
    </r>
    <r>
      <rPr>
        <sz val="11"/>
        <color theme="1"/>
        <rFont val="Calibri"/>
        <family val="2"/>
        <scheme val="minor"/>
      </rPr>
      <t xml:space="preserve"> (dates, text, tables, footnotes, figures).</t>
    </r>
  </si>
  <si>
    <t>ESR-2682</t>
  </si>
  <si>
    <t>HIT-HY 70 Adhesive</t>
  </si>
  <si>
    <t>ESR-3298</t>
  </si>
  <si>
    <t>ESR-3471</t>
  </si>
  <si>
    <t>Power-Stud+ SD3, SD4, SD6 Anchor</t>
  </si>
  <si>
    <t>ESR-3372</t>
  </si>
  <si>
    <t>Rev. 10/14/2013</t>
  </si>
  <si>
    <r>
      <rPr>
        <b/>
        <sz val="11"/>
        <color theme="1"/>
        <rFont val="Calibri"/>
        <family val="2"/>
        <scheme val="minor"/>
      </rPr>
      <t>Expired reports</t>
    </r>
    <r>
      <rPr>
        <sz val="11"/>
        <color theme="1"/>
        <rFont val="Calibri"/>
        <family val="2"/>
        <scheme val="minor"/>
      </rPr>
      <t xml:space="preserve"> for more than 90 days are shown with red background and automatically not shown in the summary table count. If they are discontinued (perhaps if expired for more than a year), add a gray background, but keep in the table.</t>
    </r>
  </si>
  <si>
    <t>RR 23768</t>
  </si>
  <si>
    <t>ESR-3576</t>
  </si>
  <si>
    <t>ESR-3196</t>
  </si>
  <si>
    <t>SIKA Code Listings</t>
  </si>
  <si>
    <t>SIKA Code Report Summary</t>
  </si>
  <si>
    <t>AnchorFix-3100</t>
  </si>
  <si>
    <t>LINFORD Code Listings</t>
  </si>
  <si>
    <t>LINFORD Code Report Summary</t>
  </si>
  <si>
    <t>EJOT Code Listings</t>
  </si>
  <si>
    <t>EJOT Code Report Summary</t>
  </si>
  <si>
    <t>AnchorFix-2001 Adhesive</t>
  </si>
  <si>
    <t>CIA-EA Adhesive Anchor</t>
  </si>
  <si>
    <t>Composite Systems</t>
  </si>
  <si>
    <t>ICI-RPS</t>
  </si>
  <si>
    <t>SIKA</t>
  </si>
  <si>
    <t>LINFORD</t>
  </si>
  <si>
    <t>EJOT</t>
  </si>
  <si>
    <t>ER-311</t>
  </si>
  <si>
    <t>ESR-3592</t>
  </si>
  <si>
    <t>ER-292</t>
  </si>
  <si>
    <t>ER-306</t>
  </si>
  <si>
    <t>ER-327</t>
  </si>
  <si>
    <t>ER-295</t>
  </si>
  <si>
    <t>ER-276</t>
  </si>
  <si>
    <t>Steel Deck Pins: X-HSN24</t>
  </si>
  <si>
    <t>ESR-3638</t>
  </si>
  <si>
    <t>ET-HP Adhesive Anchor Systems</t>
  </si>
  <si>
    <t>ESR-3574</t>
  </si>
  <si>
    <t>ER-326</t>
  </si>
  <si>
    <t>ESR-2266</t>
  </si>
  <si>
    <t>ESR-3707</t>
  </si>
  <si>
    <t>Simpson Strong-Tie Blue Banger Hanger Cast-in-place, Internally Threaded Inserts In Cracked and Uncracked Concrete</t>
  </si>
  <si>
    <t>Teks 12-14 x 1" Maxiseal, Scots, Htz or Hex washerhead self-drilling screws for light gage materials.</t>
  </si>
  <si>
    <t>ESR-3657</t>
  </si>
  <si>
    <t>ACS Code Listings</t>
  </si>
  <si>
    <t>ACS Code Report Summary</t>
  </si>
  <si>
    <t>ER-4531</t>
  </si>
  <si>
    <t>Connector</t>
  </si>
  <si>
    <t>Joist Hangers and Framing Anchors: AGLB, AHGLB, AGLBT, ACC, AECC, AW, AWNP, AHW, AGLT, AHGLT, ALEG, AMEG, AEG, AFN, AGLS, AHGLS, AGLST, AHGLST, AHCA, APA, APAI, APAT, APATM, AHPA, APAHD, AHPAHD22, AST, ALSTA, AMST, AMSTA, AMSTI, AFHA, AHST, AWB, ALU, AH, AA34, AA35, AA35F, ALTP4, ALCB, ACB, ACS, ACMSTC, WNP, TT, GLT, HGLT, ULTT, ULGLT</t>
  </si>
  <si>
    <t>ER-5271</t>
  </si>
  <si>
    <t>Powder-Driven Fasteners</t>
  </si>
  <si>
    <t>Nail Holdowns: LTT, HTT, DTT1</t>
  </si>
  <si>
    <t>ESR-3693</t>
  </si>
  <si>
    <t>'15 IBC/IRC</t>
  </si>
  <si>
    <t>Quick Drive CFS Screws: X, FPHSD, PHSD, ASD, LRFD, CFS, PPSD, FHSD, CBSDQ, DWF, DWFSD, ASD, LRFD</t>
  </si>
  <si>
    <t>ESR-3609</t>
  </si>
  <si>
    <t>USP Connectors: CIA-Gel 7000-C</t>
  </si>
  <si>
    <t>ESR-3768</t>
  </si>
  <si>
    <t>USP Connectors: Teco Nails</t>
  </si>
  <si>
    <t>USP: CSH, HDQIF, HTC4, JDC, JLIF, LJC, LJQ, MUS, RBC</t>
  </si>
  <si>
    <t>ESR-3713</t>
  </si>
  <si>
    <t>HIT-HY70 Post-installed Adhesive</t>
  </si>
  <si>
    <t>ESR-3577</t>
  </si>
  <si>
    <t>Red Head Epcon C6+</t>
  </si>
  <si>
    <t>ESR-3699</t>
  </si>
  <si>
    <t>ESR-3614</t>
  </si>
  <si>
    <t>ESR-2860</t>
  </si>
  <si>
    <t>SuperSpeed straps: MTS/MTS_SS, MTSI/MTSI_SS, MTSC/MTSC_SS, TS/TS_SS, TSA</t>
  </si>
  <si>
    <t>RR 25973</t>
  </si>
  <si>
    <t>Anchor Downs: ADST2, ADST5, ADG8</t>
  </si>
  <si>
    <t>Bostitch Fastening Systems</t>
  </si>
  <si>
    <t>ESR-3531</t>
  </si>
  <si>
    <t>ESR-3520</t>
  </si>
  <si>
    <t>ICI-CSS</t>
  </si>
  <si>
    <t>ESR-3403</t>
  </si>
  <si>
    <t>ER-417</t>
  </si>
  <si>
    <t>ESR-3829</t>
  </si>
  <si>
    <t>ESR-3814</t>
  </si>
  <si>
    <t>Hilti HCI-WF, HCI-MD</t>
  </si>
  <si>
    <t>ESR-3200</t>
  </si>
  <si>
    <t>ESR-3877</t>
  </si>
  <si>
    <t>Red Head Carbon Steel Wedge Anchors</t>
  </si>
  <si>
    <t>ESR-3270</t>
  </si>
  <si>
    <t>Buildex Screws: TEKS Self-Drilling</t>
  </si>
  <si>
    <t>Red Head: Trubolt+</t>
  </si>
  <si>
    <t>Torp-Cut Self-Undercutting Anchors For Cracked And Uncracked Concrete</t>
  </si>
  <si>
    <t>Blue Hanger Headed Cast in Place Inserts</t>
  </si>
  <si>
    <t>USP: DTB-TZ, HTT, PHD, PHDA, UPHD, TD, TDX</t>
  </si>
  <si>
    <t>ESR-3847</t>
  </si>
  <si>
    <t>Sure-Board structural panels: 200S</t>
  </si>
  <si>
    <t>Sure-Board structural panels: 200, 200W, 200B</t>
  </si>
  <si>
    <t>ER-185</t>
  </si>
  <si>
    <t>Zone4: Z4 CT Continuity Tie, T2 Tension Tie</t>
  </si>
  <si>
    <t>ESR-3785</t>
  </si>
  <si>
    <t>ESR-3878</t>
  </si>
  <si>
    <t>ESR-3754</t>
  </si>
  <si>
    <t>ER-466</t>
  </si>
  <si>
    <t>Titen 2 Screw Anchors for Use in Masonry</t>
  </si>
  <si>
    <t>ER-449</t>
  </si>
  <si>
    <t>Titen 2 Screw Anchors for Use in Uncracked Concrete</t>
  </si>
  <si>
    <t>ER-473</t>
  </si>
  <si>
    <t>USP CIA-GEL 7000-C</t>
  </si>
  <si>
    <t>USP Connectors: HTT Series, ADTT-TZ, TDX</t>
  </si>
  <si>
    <t>ESR-3608</t>
  </si>
  <si>
    <t>ESR-4006</t>
  </si>
  <si>
    <t>ESR-3912</t>
  </si>
  <si>
    <t>ESR-3958</t>
  </si>
  <si>
    <t>ESR-3889</t>
  </si>
  <si>
    <t>-</t>
  </si>
  <si>
    <t>ESR-3904</t>
  </si>
  <si>
    <t>ESR-3963</t>
  </si>
  <si>
    <t>ACS</t>
  </si>
  <si>
    <t>Other ESRs &amp; ERs</t>
  </si>
  <si>
    <t>Other ESRs &amp; Ers</t>
  </si>
  <si>
    <t>ESR-4027</t>
  </si>
  <si>
    <t>ESR-3903</t>
  </si>
  <si>
    <t>ESR-3951</t>
  </si>
  <si>
    <t>Red Head A7+ Adhesive Anchoring System in Masonry</t>
  </si>
  <si>
    <t>ESR-3772</t>
  </si>
  <si>
    <t>Red Head Carbon Steel Trubolt+ Wedge Anchors</t>
  </si>
  <si>
    <t>Red Head Trubolt+ Wedge Anchor</t>
  </si>
  <si>
    <t>ESR-4058</t>
  </si>
  <si>
    <t>ER-493</t>
  </si>
  <si>
    <t>ESR-3891</t>
  </si>
  <si>
    <t>ESR-4076</t>
  </si>
  <si>
    <t>CCN Fasteners in Concrete Masonry and Steel</t>
  </si>
  <si>
    <t>ESR-4042</t>
  </si>
  <si>
    <t>Screw-Bolt+ Screw Anchors in masonry</t>
  </si>
  <si>
    <t>ESR-4105</t>
  </si>
  <si>
    <t>ESR-4046</t>
  </si>
  <si>
    <t>Red Head C6+ Adhesive Anchoring System</t>
  </si>
  <si>
    <t>ESR-4109</t>
  </si>
  <si>
    <t>Red Head C6+ Adhesive Anchoring System in Masonry</t>
  </si>
  <si>
    <t>ESR-4138</t>
  </si>
  <si>
    <t>Red Head G5+ Adhesive Anchoring System</t>
  </si>
  <si>
    <t>'18 IBC/IRC</t>
  </si>
  <si>
    <t>Panelized Connectors: HCA, HCCTA, F, HFN, SA, VB</t>
  </si>
  <si>
    <t>Column Bases Embedded in Concrete: WAS, WE, EPB/EBG, CBE, EPB44T-TZ</t>
  </si>
  <si>
    <t>ESR-4143</t>
  </si>
  <si>
    <t>ESR-4144</t>
  </si>
  <si>
    <t>HIT-HY 270 Adhesive anchor system in unreinforced masonry</t>
  </si>
  <si>
    <t>RR 25279</t>
  </si>
  <si>
    <t>RR 25705</t>
  </si>
  <si>
    <t>RR 25716</t>
  </si>
  <si>
    <t>RR 25802</t>
  </si>
  <si>
    <t>RR 25878</t>
  </si>
  <si>
    <t>RR 25942</t>
  </si>
  <si>
    <t>RR 25943</t>
  </si>
  <si>
    <t>RR 25946</t>
  </si>
  <si>
    <t>RR 26030</t>
  </si>
  <si>
    <t>RR 25393</t>
  </si>
  <si>
    <t>RR 25756</t>
  </si>
  <si>
    <t>RR 25954</t>
  </si>
  <si>
    <t>RR 25993</t>
  </si>
  <si>
    <t>RR 23709</t>
  </si>
  <si>
    <t>RR 25839</t>
  </si>
  <si>
    <t>RR 25881</t>
  </si>
  <si>
    <t>RR 25974</t>
  </si>
  <si>
    <t>RR 26024</t>
  </si>
  <si>
    <t>ESR-4145</t>
  </si>
  <si>
    <t>RR 25920</t>
  </si>
  <si>
    <t>RR 25849</t>
  </si>
  <si>
    <t>RR 25808</t>
  </si>
  <si>
    <t>RR 25498</t>
  </si>
  <si>
    <t>RR 25968</t>
  </si>
  <si>
    <t>RR 24201</t>
  </si>
  <si>
    <t>RR 24975</t>
  </si>
  <si>
    <t>RR 25259</t>
  </si>
  <si>
    <t>RR 2748</t>
  </si>
  <si>
    <t>RR 25940</t>
  </si>
  <si>
    <t>RR 25867</t>
  </si>
  <si>
    <t>RR 26086</t>
  </si>
  <si>
    <t>RR 25404</t>
  </si>
  <si>
    <t>RR 25948</t>
  </si>
  <si>
    <t>RR 25461</t>
  </si>
  <si>
    <t>RR 26040</t>
  </si>
  <si>
    <t>RR 25660</t>
  </si>
  <si>
    <t>RR 25631</t>
  </si>
  <si>
    <t>RR 25781</t>
  </si>
  <si>
    <t>RR 25773</t>
  </si>
  <si>
    <t>Curtain Wall Clips: MSCB, SCB, SSB, SCW, FCB, LSSC, SSC, MSSC, SJC, MSJC, LSFC, SFC, RCKW, RCKWS, DSSCB</t>
  </si>
  <si>
    <t>ER-566</t>
  </si>
  <si>
    <t>ESR-4057</t>
  </si>
  <si>
    <t>ESR-4208</t>
  </si>
  <si>
    <t>ER-547</t>
  </si>
  <si>
    <t>RR 25523</t>
  </si>
  <si>
    <t>Miracle Glenkote 11-500</t>
  </si>
  <si>
    <t>Steel Strong-Wall Shear Panels: SSW, S/SSW</t>
  </si>
  <si>
    <t>ESR-4185</t>
  </si>
  <si>
    <t>Tapcon Screw, Threaded rod anchors for use in cracked and uncracked concrete</t>
  </si>
  <si>
    <t>Anchors</t>
  </si>
  <si>
    <t>Truss Plates</t>
  </si>
  <si>
    <t>MiTek Truss Plates Plates: M-16, MII 16, M-20, MII 20, M-20 HS, MII 20 HS, MT20HS</t>
  </si>
  <si>
    <t>MiTek Truss Plates Connector Plates: Tee-Lok 16, MT16</t>
  </si>
  <si>
    <t>Heavy Welded Hangers - HWUH Series; Hip/Jack Truss Plates Hangers - HJH Series; Truss Plates Anchors - HTA; Hurricane Clip - HC520; Low Profile Truss Plates Anchor -LPTA Series; Rafter Tie - RT; Truss Plates Anchors - SHA: Truss Plates Anchors - TA Series; Washers</t>
  </si>
  <si>
    <t>USP Lumber Connectors® Connectors: LBH and HLBH Joist Hangers; BPH Beam Hangers; PH, PHI, PHM and PHX Beam and Purlin Hangers; MSH Multi-Purpose Strap Hangers; GT Girder Truss Plates Hangers; TMPH Adjustable Rafter Connectors; MP Field Adjustable Framing Angles; SBP Supplemental Bearing Plates; LTS and MTS Tension Straps; LSTI, KSTI, KST, and ST Strap Ties; RS Rolled Strap; WBT, RWB, and WBC Wall Bracing; FA and ST Foundation Anchors; PA Post Anchors; KCB and CBE Column Base Connectors; KCC and KECC Column Cap Connectors; WE Wet Anchor Connector</t>
  </si>
  <si>
    <t>USP Lumber Connectors; CBS Column Base Anchor; CMST Coiled Strap Tie; HTA Truss Plates Anchor Strap; HTT Heavy Tension Tie Strap Anchor; HUS Joist Hanger, JUS2x Joist Hanger; JUS Joist Hanger; MPF Nail Plate Tie Strap; PAU Post Base Support; RSPT4 Reversible Stud-Plate Tie; SPT Stud Plate Tie Strap; SPTH Stud-Plate Tie Strap; STAD/LSTAD Strap Tie Anchor Down; THDH Joist Hanger; WAS Post Base Anchor</t>
  </si>
  <si>
    <t>Woodworm Screws: Ledger, Truss Plates, Waferhead, Timber</t>
  </si>
  <si>
    <t>Structural Hardware for Wood Construction: AU, AHU, ALUS, AHUS, AHGUS, AHHUS, ASUR/L, AHSUR/L, ASTHD, ALSTHD, ALTT, AHTT, AMTT; ARSP Stud Plate Ties; ACMST Coil Straps; AH Truss Plates Ties; and ASTB Truss Plates Braces</t>
  </si>
  <si>
    <t>Truss Platesed</t>
  </si>
  <si>
    <t>Lateral Systems</t>
  </si>
  <si>
    <t>ESR-4236</t>
  </si>
  <si>
    <t>ESR-4223</t>
  </si>
  <si>
    <t>Grabber Fasteners for USG Structural Panels</t>
  </si>
  <si>
    <t>ER-583</t>
  </si>
  <si>
    <t>USP Bridging; Bracing and Angle connectors: MB16, MBG, N, O, RWB, WB, WBC, WBT, SCA</t>
  </si>
  <si>
    <t>ESR-4298</t>
  </si>
  <si>
    <t>WAC Wedge anchor for cracked and uncracked concrete</t>
  </si>
  <si>
    <t>ESR-4289</t>
  </si>
  <si>
    <t>Spit/Ramset Epcon G5+ Xtrem Adhesive Anchoring System</t>
  </si>
  <si>
    <t>ET-HP™ Epoxy Adhesive Anchors for cracked and uncracked Concrete</t>
  </si>
  <si>
    <t>Paslode Nails</t>
  </si>
  <si>
    <t>Hy-tek nails</t>
  </si>
  <si>
    <t>AT-XP Adhesive Anchors for Cracked &amp; Uncracked Concrete</t>
  </si>
  <si>
    <t>SET Adhesive Anchor Systems</t>
  </si>
  <si>
    <t>Acrylic-Tie Adhesive Anchor Systems</t>
  </si>
  <si>
    <t>Strong-Drive SDS Screws</t>
  </si>
  <si>
    <t>Bare steel deck and concrete-filled steel deck diaphragms attached with Hilti X-HSN 24, or X-ENP-19 L15 powder-driven frame fasteners</t>
  </si>
  <si>
    <t>Hilti Low-Velocity X-U, and X-U 15 Universal fasteners, and X-P concrete fasteners</t>
  </si>
  <si>
    <t>Steel Deck diaphragms attached with Hilti X-HSN 24, or X-ENP-19 L15 powder-driven frame fasteners, and hilti S-SLC 01 M HWH, or S-SLC 02 M HWH sidelap connectors, or verco decking VSC2 sidelap connection</t>
  </si>
  <si>
    <t>Power-Bolt+ Heavy Duty Sleeve Anchors for cracked and uncracked concrete</t>
  </si>
  <si>
    <t>Pure110+ Epoxy adhesive anchor system and post-installed reinforcing bar connection system in cracked and uncracked concrete</t>
  </si>
  <si>
    <t>Pure 50+ Epoxy Adhesive Anchor System in cracked and uncracked concrete</t>
  </si>
  <si>
    <t xml:space="preserve">ITW Red Head Trubolt Carbon Steel Wedge Anchor in concrete </t>
  </si>
  <si>
    <t>ITW Buildex Teks Select Self-Drilling Structural Fasteners</t>
  </si>
  <si>
    <r>
      <t>ET-HP</t>
    </r>
    <r>
      <rPr>
        <vertAlign val="superscript"/>
        <sz val="9"/>
        <color indexed="8"/>
        <rFont val="Calibri"/>
        <family val="2"/>
        <scheme val="minor"/>
      </rPr>
      <t>TM</t>
    </r>
    <r>
      <rPr>
        <sz val="9"/>
        <color indexed="8"/>
        <rFont val="Calibri"/>
        <family val="2"/>
        <scheme val="minor"/>
      </rPr>
      <t xml:space="preserve"> Epoxy Adhesive Anchors For Masonry</t>
    </r>
  </si>
  <si>
    <t>AT-XP Adhesive Anchors For Masonry</t>
  </si>
  <si>
    <t>SET-XP Epoxy Adhesive Anchors and Post-installed Reinforcing Bar Connections in Cracked and Uncracked Concrete</t>
  </si>
  <si>
    <t>Low-Velocity Power-actuated fasteners: EDS, DS, X-C, X-C22P8TH, X-C20THP, X-W6, W10, X-CR ##, X-R</t>
  </si>
  <si>
    <t>Post Base Connectors for Wood construction: ABA, ABU, PBV, CPTZ, RPBZ, ABWZ</t>
  </si>
  <si>
    <t>KB-VTZ Carbon Steel Anchors in cracked and uncracked concrete</t>
  </si>
  <si>
    <t>HIT-HY 200 Adhesive anchor system</t>
  </si>
  <si>
    <t>Snake+ Anchors in cracked and uncracked concrete</t>
  </si>
  <si>
    <t>PE1000+ Epoxy adhesive anchor system in cracked and uncracked concrete</t>
  </si>
  <si>
    <t>Power-Stud+ SD1 Expansion anchors for cracked and uncracked concrete</t>
  </si>
  <si>
    <t>Power-Stud+ SD1 Expansion anchors in masonry</t>
  </si>
  <si>
    <t>AC100+ Gold Adhesive anchor system in masonry</t>
  </si>
  <si>
    <t>DDI+ Headed Cast-in specialty inserts for  cracked and uncracked concrete-filled steel decks</t>
  </si>
  <si>
    <t>AC200+ Adhesive anchor system and post-installed reinforcing bar connections in cracked and uncracked concrete</t>
  </si>
  <si>
    <t>AnchorFix-2 Adhesive anchor system</t>
  </si>
  <si>
    <t>Sure-Board series 200S structural panels</t>
  </si>
  <si>
    <t>VertiClip and DriftClip and DriftTrak exterior curtain wall and interior top-of-wall steel stud connectors: SL, SLB, SLS, SLT, DSLB, DSLS, DSL, DTSLB, DTSL, DSLD, SLD</t>
  </si>
  <si>
    <t>Hilti X-GPN 37 MX, X-PN 37 G2 MX, and X-PN 37 G3 MX Power-actuated fasteners used to attach wood structural panels to cold-formed steel framing</t>
  </si>
  <si>
    <t>Hilti HIT-RE 500 V3 Adhesive Anchors and post-installed reinforcing bar connections in cracked and uncracked concrete</t>
  </si>
  <si>
    <t>Ultracon+ Screw anchors in wood (Dewalt)</t>
  </si>
  <si>
    <t>Ultracon+ Screw anchors in uncracked concrete (Dewalt)</t>
  </si>
  <si>
    <t>Ultracon+ Screw Anchors in masonry (Dewalt)</t>
  </si>
  <si>
    <t>Ultracon+ Screw Anchors and Woodworm screws in chemically treated wood (Dewalt)</t>
  </si>
  <si>
    <t>Alpine Truss Plates Plates (Metal connector plates): Wave, H, and SS, Trulox, and Hinge plates</t>
  </si>
  <si>
    <t>Shearmax prefabricated panels: SM16, SM18, SM21, SM24, SM28, SM32, SM36, SM42, SM48</t>
  </si>
  <si>
    <t>Strong-Bolt 2 wedge anchor in masonry</t>
  </si>
  <si>
    <t>Ejot Ejofast bi-metal self-drilling screws JF3</t>
  </si>
  <si>
    <t>Strong-Bolt 2 Wedge Anchor For Cracked And Uncracked Concrete</t>
  </si>
  <si>
    <t>Strong-Bolt 2 Wedge Anchor for Cracked and Uncracked Concrete</t>
  </si>
  <si>
    <t>RR24764</t>
  </si>
  <si>
    <t>Sika Grout 212</t>
  </si>
  <si>
    <t>RR24852</t>
  </si>
  <si>
    <t>Sarnafil class A single ply roof covering systems</t>
  </si>
  <si>
    <t>RR 26127</t>
  </si>
  <si>
    <t>SikaProof A Membrane ; Below-grade waterproofing for under slab; walls; shotcrete and blindside walls</t>
  </si>
  <si>
    <t>Self-Drilling and, Self-Piercing Interior Finishing/Drywall Screws</t>
  </si>
  <si>
    <t>Self-Drilling , and Self-Piercing Interior Finishing/Drywall Screws</t>
  </si>
  <si>
    <t>Shrinkage Compensators: SlackJack</t>
  </si>
  <si>
    <t>MASB, and MAB Cast-in-place Grout Filled Concrete Masonry Unit (GFCMU) Foundation Anchor Straps</t>
  </si>
  <si>
    <t>Connectors for metal plate connected wood truss construction: GBC, TSBR, VTCR, TC, TBE, LTHJA26; THJA26, LTHMA, THJM2-4; THJM2-5, THJU26; THJU26-W, DSC2; DSC5, AHEP</t>
  </si>
  <si>
    <t>Shouldered Self-Drilling Tapping Screws</t>
  </si>
  <si>
    <t>USP Epoxy: CIA-Gel 7000 Epoxy anchor system</t>
  </si>
  <si>
    <t>Ultra-Span Truss Sections</t>
  </si>
  <si>
    <t>HCI-WF, and HCI-MD</t>
  </si>
  <si>
    <t>CF-AS-CJP all seasons crack and joint insulation foam and fireblock</t>
  </si>
  <si>
    <t>Screw-Bolt+ Screw Anchors, and Hangermate+ Rod  Hanger Screw Anchors in Cracked and Uncracked Concrete</t>
  </si>
  <si>
    <t>TCA self-undercutting anchors for cracked and uncracked concrete</t>
  </si>
  <si>
    <t xml:space="preserve">Strong Frame Steel Special Moment Frame Connection </t>
  </si>
  <si>
    <t>Connectors attaching wood members to masonry construction: GLB, HGLB, HGT</t>
  </si>
  <si>
    <t>USP Connectors: CLPBF, HD, HUS, JL, JN, JNE, JUS, SUH, THD, THDH, THF, THFI, LGU/MGU/HGU, THDHQ, IHF, IHFL</t>
  </si>
  <si>
    <t>ER-578</t>
  </si>
  <si>
    <t>HST3 and HST3-R expansion anchors in concrete</t>
  </si>
  <si>
    <t>ER-601</t>
  </si>
  <si>
    <t>AnchorFix-2020 Adhesive anchor system</t>
  </si>
  <si>
    <t>RR 26168</t>
  </si>
  <si>
    <t>SikaGlaze GG-735 Grout application for glass rail and balustrade embedment</t>
  </si>
  <si>
    <t>XL, XM, and X Self-Drilling Tapping Screws for steel deck diaphragms</t>
  </si>
  <si>
    <t>Index of Mitek USP Structural Connectors: Joist Hangers, Straps, Hold Downs, and Similar Connectors</t>
  </si>
  <si>
    <t>Self-drilling and self-piercing screws: HWH, HHWH, PPH, PPH SD, PTH SD, PPCH SD, TPCH SD, PFTH SD</t>
  </si>
  <si>
    <t>Exterior or perimeter sill and interior plate anchorages: X-CF 72, X-CP 72</t>
  </si>
  <si>
    <t>Steel Deck Diaphragms attached with Hilti S-MD 12-24x1 5/8 M, or S-RT5+ M9 frame fasterners, and Hilti S-SLC 01 M HWH, S-SLC 02 M HWH, or S-MD 10-16x3/4 M HWH3, S-MD 10-16x3/4 HWH3 M9, S-MD 12-24x7/8 M HWH4, and S-MD 12-24x7/8 HWH4 M9 screw sidelap connectors, verco VSC2 sidelap connections, or button punch sidelap connections</t>
  </si>
  <si>
    <t>Titen HD Screw anchor</t>
  </si>
  <si>
    <t>Red Head Epcon G5 Adhesive Anchoring system for cracked and uncracked concrete</t>
  </si>
  <si>
    <t>Titen HD Screw Anchors</t>
  </si>
  <si>
    <t>Proprietary SSTB series, and SB series cast-In-Place Anchor Bolts</t>
  </si>
  <si>
    <t>ESR-3506</t>
  </si>
  <si>
    <t>Composite Strengthening Systems (CSS)-Fabric-reinforced cementitious matrix (FRCM)</t>
  </si>
  <si>
    <t>ESR-4419</t>
  </si>
  <si>
    <t>SACH-EXT/ SACH Screw anchors for use in cracked and uncracked concrete</t>
  </si>
  <si>
    <t>Heavy Duty Expansion Anchors: HSL-3, HSL-3-G, HSL-3-B, HSL-3-SH, HSL-3-SK, HSL-3-R, HSL-3-GR, HSL-3-SKR</t>
  </si>
  <si>
    <t>Kwik Bolt 3 (KB3) Concrete Anchors</t>
  </si>
  <si>
    <t>HIT-HY 200 adhesive anchors and post installed reinforcing bar connections in  concrete</t>
  </si>
  <si>
    <t>HIT-HY 100 Adhesive anchoring system in cracked and uncracked concrete</t>
  </si>
  <si>
    <t>Kwik Bolt TZ Masonry Anchors</t>
  </si>
  <si>
    <t>HMU-PF Carbon Steel Self-undercutting anchors for cracked and uncracked concrete</t>
  </si>
  <si>
    <t>TrakFast  Fasteners</t>
  </si>
  <si>
    <t>Lag-Master, and Tie-Master multi-purpose wood fasteners</t>
  </si>
  <si>
    <t>Smart Component lateral - Load- Resisting panels</t>
  </si>
  <si>
    <t xml:space="preserve"> ESR-2877</t>
  </si>
  <si>
    <t>Wedge-Bolt+ Screw Anchors, and Vertigo+ rod hanger Screw Anchors in cracked and uncracked concrete (Dewalt/ Powers)</t>
  </si>
  <si>
    <t>GYP-FAST Fasteners used to attach Gypsum sheathing to metal studs</t>
  </si>
  <si>
    <t>ESR-3288</t>
  </si>
  <si>
    <t>Smart Component lateral-load-resisting panels and portals</t>
  </si>
  <si>
    <t>Stainless Steel Titen HD Screw Anchors for Use in cracked and Uncracked Concrete</t>
  </si>
  <si>
    <t>ER-491</t>
  </si>
  <si>
    <t>Hardy Frame Cold-Formed Steel (CFS) Moment Frames: Portal and Picture Frames</t>
  </si>
  <si>
    <t>KWIK Cast KCS-WF, and KCS-MD headed cast-in specialty inserts in cracked and uncracked concrete</t>
  </si>
  <si>
    <t>ESR-4372</t>
  </si>
  <si>
    <t>Hilti HVU2 adhesive capsule system in cracked and uncracked concrete</t>
  </si>
  <si>
    <t>Atomic+ Undercut Anchors  in cracked and uncracked concrete</t>
  </si>
  <si>
    <t>Red Head Trubolt+ Wedge Anchor for use in masonry</t>
  </si>
  <si>
    <t>Red Head G5+ Adhesive Anchoring System for cracked and uncracked concrete</t>
  </si>
  <si>
    <t>SIKA Expired Code Reports Listings</t>
  </si>
  <si>
    <t>KC Metals Expired Code Reports Listings</t>
  </si>
  <si>
    <t>ITW Expired Code Reports Listings</t>
  </si>
  <si>
    <t>Powers Expired Code Reports Listings</t>
  </si>
  <si>
    <t>Hilti Expired Code Reports Listings</t>
  </si>
  <si>
    <t>Mitek Expired Code Reports Listings</t>
  </si>
  <si>
    <t>Simpson Strong-Tie Expired Code Reports Listings</t>
  </si>
  <si>
    <t>LINFORD Expired Code Reports Listings</t>
  </si>
  <si>
    <t>EJOT Expired Code Reports Listings</t>
  </si>
  <si>
    <t>ACS Expired Code Reports Listings</t>
  </si>
  <si>
    <t>Other Expired Code Reports Listings</t>
  </si>
  <si>
    <t>Simpson Strong-Tie Code Reports Listings</t>
  </si>
  <si>
    <t>Obsolete Products</t>
  </si>
  <si>
    <t>Face-Mount Hangers: LU, U, HU; HUC, LUS, MUS, HUS, HHUS, SUR/L; SUR/LC, HSUR/L; HSUR/LC, HTU, LUCZ, HGUS</t>
  </si>
  <si>
    <t>SCL &amp; EWP Face Mount Hangers: HUSC</t>
  </si>
  <si>
    <t>Column Caps: ACE</t>
  </si>
  <si>
    <t>Embedded Column Bases in Concrete: EPS4Z, LCB</t>
  </si>
  <si>
    <t>Simpson Strong-Tie Connectors Using SD-Series Screws: H2.5, H4, H5, H10</t>
  </si>
  <si>
    <t>Adjustable Hangers &amp; Hip Connectors: LSSU/LSSUI</t>
  </si>
  <si>
    <r>
      <t>Wood to Concrete Connectors: FJA, FSA, GH, HGT, GLB, HGLB,</t>
    </r>
    <r>
      <rPr>
        <sz val="9"/>
        <color indexed="8"/>
        <rFont val="Calibri"/>
        <family val="2"/>
        <scheme val="minor"/>
      </rPr>
      <t xml:space="preserve"> URFP, FRFP</t>
    </r>
  </si>
  <si>
    <t>Wood to Concrete Connectors: GLBT, UFP10</t>
  </si>
  <si>
    <t>Hold-Down Connectors: HDC10</t>
  </si>
  <si>
    <t>Mini-Undercut Anchors in cracked and uncracked concrete</t>
  </si>
  <si>
    <t>Bostitch Fastening systems</t>
  </si>
  <si>
    <t>ESR-4294</t>
  </si>
  <si>
    <t>HIT-RE 100 Adhesive Anchors and post installed reinforcing bar connections in cracked and uncracked concrete</t>
  </si>
  <si>
    <t>USP Connectors: KGH, LUGT, LUGTC, MPH, MUGT15, BT</t>
  </si>
  <si>
    <t>WSNTL, WSV Wood Screws</t>
  </si>
  <si>
    <t>Shoes-Ties-Bracing-Bridging: SS, HSS, RPS, RCWB, WB, WBC, TWB, LTB, NCA, TB, BTB;BT, BTH</t>
  </si>
  <si>
    <t>ESR-4009</t>
  </si>
  <si>
    <t>Ejot Super-saphir® JT3, and Ejofast® JF3 screws</t>
  </si>
  <si>
    <t>Top-Flange Hangers For Engineered Wood Products (EWP) and Glulam Beams: GLTV</t>
  </si>
  <si>
    <t>ESR-1267</t>
  </si>
  <si>
    <t>Strong-Wall Shear Panels</t>
  </si>
  <si>
    <t>ESR-1771</t>
  </si>
  <si>
    <t>Simpson strong-tie® strong-bolt® wedge anchor for cracked and uncracked concrete</t>
  </si>
  <si>
    <t>ESR-4386</t>
  </si>
  <si>
    <t>Hilti HSL4 carbon steel heavy duty expansion anchors for cracked and uncracked concrete</t>
  </si>
  <si>
    <t>ER-712</t>
  </si>
  <si>
    <t>Titen Turbo™ screw anchors for use in uncracked concrete</t>
  </si>
  <si>
    <t>Titen HD screw anchor, Titen HD Rod Hanger, and Titen HD Rod Coupler for Cracked and Uncracked Concrete</t>
  </si>
  <si>
    <t>Cast-In-Place Strap-style hold-downs and purlin anchors: STHD, LSTHD, PA, HPA, PAI, MPAI</t>
  </si>
  <si>
    <t>Hilti KCC-WF, KCC-MD, KCM-WF, KCM-PD, and KCM-MD headed cast-in specialty inserts in cracked and uncracked concrete</t>
  </si>
  <si>
    <t>`</t>
  </si>
  <si>
    <t>ER-716</t>
  </si>
  <si>
    <t>Titen Turbo™ screw anchors for use in masonry</t>
  </si>
  <si>
    <t>ESR-4455</t>
  </si>
  <si>
    <t>Strong-wall site-built portal frame system</t>
  </si>
  <si>
    <t>ER-677</t>
  </si>
  <si>
    <t>ER-678</t>
  </si>
  <si>
    <t>Hilti KB1 expansion anchors for use in cracked and uncracked concrete</t>
  </si>
  <si>
    <t>Cinch Nut Shrinkage Compensation Device CNX and CNXO models: CNX3/CNXO3, CNX4/CNXO4, CNX5/CNXO5, CNX6/CNXO6, CNX7/CNXO7, CNX8/CNXO8, CNX9/CNXO9, CNX10/CNXO10, CNX11/CNXO11, CNX12/CNXO12</t>
  </si>
  <si>
    <t>Ramset Power Driven Fasteners: T3/T4</t>
  </si>
  <si>
    <t>ER-663</t>
  </si>
  <si>
    <t>DYMAT</t>
  </si>
  <si>
    <t>Dymat BT FRP System</t>
  </si>
  <si>
    <t>ESR-4561</t>
  </si>
  <si>
    <t>'21 IBC/IRC</t>
  </si>
  <si>
    <t>ESR-4517</t>
  </si>
  <si>
    <t>Mitek structural Connectors for wood frame construction</t>
  </si>
  <si>
    <t>Hilti KH-EZ, KH-EZ P, KH-EZ PM, KH-EZ PL, KH-EZ C, KH-EZ E, KH-EZ I, and KH-EZ CRC carbon steel screw anchors, KH-EZ SS316, and KH-EZ C SS316 stainless steel screw anchors for use in cracked and uncracked concrete</t>
  </si>
  <si>
    <t>Alpine Truss Plates (Metal connector plates): Wave, H, and SS, Trulox, and Hinge plates</t>
  </si>
  <si>
    <t>ESR-4778</t>
  </si>
  <si>
    <t>Ballistic Nailscrew/Pneuscrew/Interchange Brands. LLC</t>
  </si>
  <si>
    <t>USP Connectors: MB16, MBG, N, O, RWB, WBC, WBT, WB</t>
  </si>
  <si>
    <t>ESR-4266</t>
  </si>
  <si>
    <t>Kwik bolt TZ2 carbon and stainless steel anchors in cracked and uncracked concrete</t>
  </si>
  <si>
    <t>ESR-4492</t>
  </si>
  <si>
    <t>Grabber track tool pins (GTTPINS)</t>
  </si>
  <si>
    <t>Automatic Stamping Metal Connector Plates: AS-20, AS-20HS, AS-18, AS-18S, AS-18S6, AS-18S5, ASHP</t>
  </si>
  <si>
    <t>ESR-4810</t>
  </si>
  <si>
    <t>CCU+™ carbon steel and stainless steel undercut anchors in cracked and uncracked concrete (Dewalt)</t>
  </si>
  <si>
    <t>ESR-4786</t>
  </si>
  <si>
    <t xml:space="preserve">Hilti Self-Drilling stainless steel Screws </t>
  </si>
  <si>
    <t>ER-176</t>
  </si>
  <si>
    <t>ER-179</t>
  </si>
  <si>
    <t>ClarkDietrich</t>
  </si>
  <si>
    <t>Hilti low-velocity power-actuated X-DR,  X-DR MX, and X-HS rod hanger assemblies, and X-MW ALH, and X-MW MX wire hanger assemblies</t>
  </si>
  <si>
    <t>ESR-4809</t>
  </si>
  <si>
    <t>Pure500+ Epoxy adhesive anchor system and post-installed reinforcing bar connection system in cracked and uncracked concrete</t>
  </si>
  <si>
    <t>ER-701</t>
  </si>
  <si>
    <t>ESR-4930</t>
  </si>
  <si>
    <t>Hilti HIT-HY 200 V3 Adhesive Anchors and Post Installed Reinforcing Bar Connections in Concrete</t>
  </si>
  <si>
    <t>ESR-4868</t>
  </si>
  <si>
    <t>ESR-4878</t>
  </si>
  <si>
    <t>SDW Series Wood Screws: SDW22, SDWS22DB, SDWS22DBB, SDWS25DB, SDWS25DBB, SDWH19, SDWH19DB, SDWS22, SDWS19, SDWH27G, SDWS16, SDWV13 screws, SDWS27SS, SDWS14, SDPW14, and SDPW19</t>
  </si>
  <si>
    <t>ER-723</t>
  </si>
  <si>
    <t>ClarkDietrich HDS Framing System and Redheader Pro</t>
  </si>
  <si>
    <t>SET-3G Epoxy Adhesive Anchors and post-installed reinforcing bar connections in Cracked and Uncracked Concrete</t>
  </si>
  <si>
    <t>ESR-5003</t>
  </si>
  <si>
    <t>Mitek CIA-GEL 7000-C Adhesive Anchors for Cracked and uncracked concrete</t>
  </si>
  <si>
    <r>
      <t xml:space="preserve">Kwik Bolt </t>
    </r>
    <r>
      <rPr>
        <sz val="9"/>
        <color theme="1"/>
        <rFont val="Calibri"/>
        <family val="2"/>
        <scheme val="minor"/>
      </rPr>
      <t>TZ</t>
    </r>
    <r>
      <rPr>
        <sz val="9"/>
        <color indexed="8"/>
        <rFont val="Calibri"/>
        <family val="2"/>
        <scheme val="minor"/>
      </rPr>
      <t xml:space="preserve"> Carbon and stainless steel anchors in cracked and uncracked concrete</t>
    </r>
  </si>
  <si>
    <t>Kwik Bolt TZ Carbon and stainless steel anchors in cracked and uncracked concrete</t>
  </si>
  <si>
    <t>Strong-Wall High Strength Wood Shearwall Panels and Wood Shearwall Panels: WSWH, WSWH-TP, WSWH-STP, WSWH-MSKHD</t>
  </si>
  <si>
    <t>Hurricane Straps-Ties: H10-2, H5, LFTA</t>
  </si>
  <si>
    <t>Strong-Drive SD Screws: SD, SD9SS, SDWF, SDCP, SDCF, SDCFC, SDHR</t>
  </si>
  <si>
    <t>ESR-5004</t>
  </si>
  <si>
    <t>Mitek CIA-EA Adhesive Anchoring system</t>
  </si>
  <si>
    <t>Strong-drive X Metal, FPHSD Framing-to-CFS, and shouldered self-drilling tapping screws</t>
  </si>
  <si>
    <t>Embedded Column Bases in Concrete: CBSQ-SDS2, EPB, PB, PBS, EPS, CB, PPBZ, MPBZ</t>
  </si>
  <si>
    <t>Anchor Channel Systems: HAC (-V) with Channel bolts HBC-B, HBC-C, HBC-C-N, and HAC (-V)-T with Channel bolts HBC-T in cracked and uncracked Concrete</t>
  </si>
  <si>
    <t>AC100+ Gold Adhesive Anchoring System in unreinforced masonry</t>
  </si>
  <si>
    <t>ESR-3294</t>
  </si>
  <si>
    <t>Drilit Self-Drilling Structural Screws and Architectural Roof Clip Fasteners</t>
  </si>
  <si>
    <t>ESR-4367</t>
  </si>
  <si>
    <t>Drilit, Bi-flex and Dril-flex Self-Drilling Structural Screws</t>
  </si>
  <si>
    <t>ESR-4374</t>
  </si>
  <si>
    <t>ESR-5109</t>
  </si>
  <si>
    <t>Sika Anchorfix-2 Adhesive Anchors</t>
  </si>
  <si>
    <t>AnchorFix-3001 Adhesive anchors for cracked and uncracked concrete</t>
  </si>
  <si>
    <t>Curtain Wall Bypass Clips and Connector for Cold-formed steel construction: SCB; MSCB, SSB, SCW, FCB; MFCB, DSSCB, SCS, LSFC; SFC, LSSC; SSC; MSSC, SJC; MSJC, RCKW</t>
  </si>
  <si>
    <t>Angles-Clips-Ties: FC</t>
  </si>
  <si>
    <t>Sideplate Systems</t>
  </si>
  <si>
    <t>ER-525</t>
  </si>
  <si>
    <t>SidePlate Steel Frame Connection Technology: Field-Welded and Field-Bolted Connections</t>
  </si>
  <si>
    <t>OMG, INC</t>
  </si>
  <si>
    <t>Fastenmaster Lok Series Structural Wood Screws</t>
  </si>
  <si>
    <t>ESR-1078</t>
  </si>
  <si>
    <t>ESR-3332</t>
  </si>
  <si>
    <t>Dril-Flex Self-Drilling structural screws</t>
  </si>
  <si>
    <t>ESR-2126</t>
  </si>
  <si>
    <t>Paslode Nails: Positive Placement/Duo-Fast metal connector framing nails</t>
  </si>
  <si>
    <t>ESR-3326</t>
  </si>
  <si>
    <t>Paslode Nails: Paslode/Duo-Fast Galvanized</t>
  </si>
  <si>
    <t>ESR-3071</t>
  </si>
  <si>
    <t>ESR-2556</t>
  </si>
  <si>
    <t>ESR-3578</t>
  </si>
  <si>
    <t>Paslode, An Illinois Tool Works Company</t>
  </si>
  <si>
    <t>Clipsource Connectors: UA, WSC, RCC, RCC w/HDW, BH, WRC</t>
  </si>
  <si>
    <t>ER-781</t>
  </si>
  <si>
    <t>Studrite Studs</t>
  </si>
  <si>
    <t>Mitek WS; WSWH; WSBH, WSTS, LL, and WSF Structural Wood screws</t>
  </si>
  <si>
    <t>Fyfefrp</t>
  </si>
  <si>
    <t>ER-595</t>
  </si>
  <si>
    <t>Tyfo FRP Systems</t>
  </si>
  <si>
    <t>ESR-4464</t>
  </si>
  <si>
    <t>ESR-4927</t>
  </si>
  <si>
    <t>Miracle Foamseal F-2100 Two-part polyurethane Foam Adhesive</t>
  </si>
  <si>
    <t>Reo 502</t>
  </si>
  <si>
    <t>Composite Strengthening Systems: CSS, CSS-ES, CSS-ESLPL, CSS-CUCL, CSS-EP, CSS-CUCF, CSS-CUGF, CSS-CBGF, CSS-CUCL, RPS-207, GCP Z-106</t>
  </si>
  <si>
    <t>ESR-5144</t>
  </si>
  <si>
    <t>ESR-5065</t>
  </si>
  <si>
    <t>Hilti Kwik-X dual action system</t>
  </si>
  <si>
    <t>Hilti HIT-HY 100 Adhesive Anchor System for cracked and uncracked grouted concrete masonry unit walls</t>
  </si>
  <si>
    <t>Hilti HIT-HY 200 V3 Adhesive Anchor System in cracked and uncracked grouted concrete masonry unit walls</t>
  </si>
  <si>
    <t xml:space="preserve">BCG Hangers and Anchors: CDHTHA, CDLS, CDLMS, CDMS, CDLST, CDRS, CDTPA, CDLSC, CDTBR </t>
  </si>
  <si>
    <t>Mitek FWH Fire Wall Hangers: FWH, FWHBP, FWHFM, FWHH, FWHL</t>
  </si>
  <si>
    <r>
      <t>Adjustable Hangers &amp; Hip Connectors: HCP, HRC</t>
    </r>
    <r>
      <rPr>
        <sz val="9"/>
        <color indexed="8"/>
        <rFont val="Calibri"/>
        <family val="2"/>
        <scheme val="minor"/>
      </rPr>
      <t>, LSU, THA; THAC, THAI, THAL/R422, VPA, LRUZ, HHRC</t>
    </r>
  </si>
  <si>
    <t>Shoes-Ties-Bracing-Bridging: SS, HSS, RPS, RCWB, WB, WBC, TWB, LTB, NCA, TB, BTB, BT, and BTH</t>
  </si>
  <si>
    <t>Hurricane Straps-Ties: H6; H7Z, H1; H1A; H2.5A ; H3; H10A; H16; H16S; H16-2, H16-2S, HS24, LTS, MTS/MTSC, HTS/HTSC, HTSQ, SP, SPH, RSP4, SSP, DSP, TSP, MGT, HGT, and VGT</t>
  </si>
  <si>
    <r>
      <t xml:space="preserve">Gas-Actuated Fasteners : GDP, GDPS, </t>
    </r>
    <r>
      <rPr>
        <sz val="9"/>
        <color indexed="8"/>
        <rFont val="Calibri"/>
        <family val="2"/>
        <scheme val="minor"/>
      </rPr>
      <t xml:space="preserve">GW, GTH, </t>
    </r>
    <r>
      <rPr>
        <sz val="9"/>
        <color indexed="8"/>
        <rFont val="Calibri"/>
        <family val="2"/>
        <scheme val="minor"/>
      </rPr>
      <t>GAC</t>
    </r>
  </si>
  <si>
    <t>Simpson Strong-Tie Connectors Using SD-Series Screws: A21, A23, A33, A44, GA, L, A34, A35, LTP4, DJT14Z, H1; H2.5A; H8, RSP4, AC, LCE4, BC, BCS, BCO, LPC4Z, PC, EPC, ABA, ABU, LU, LUCZ, LUS, HUS, RR, MTS, ST, MST, LSTA, MSTA, LSTI, MSTI, MSTC, HTP37Z, HRS</t>
  </si>
  <si>
    <t>ESR-5026</t>
  </si>
  <si>
    <t xml:space="preserve">AT-3G™ Adhesive Anchors and Post-installed reinforcing bar
connections in cracked and uncracked concrete </t>
  </si>
  <si>
    <t>Concrete and Masonry Strengthening Using the Sikawrap Hex Structural Composite System</t>
  </si>
  <si>
    <t>Straps: ST, HST, MST, MSTA, LSTA, LSTI, MSTI, MSTC, MDCST, MDSS, LDSS, CS, CMST, CMSTC16, CSHP, CTS218, MSTC48B3; MSTC66B3</t>
  </si>
  <si>
    <t>Hangers and Anchors: CDAGUS, CDAHU, CDFA, CDLTH, CDLEHJ, CDLDS, CDMDS, CDSTH</t>
  </si>
  <si>
    <t>ESR-3635</t>
  </si>
  <si>
    <t>Advanced connector systems: ALSTHD/ALSTHDRJ, and ASTHD/ASTHDRJ cast-in-place strap-style hold-downs</t>
  </si>
  <si>
    <t>Angles-Clips-Ties: A34, A35, GA, H2A; H2.5T, H8, H10A-2, H10S, H14, HGA10, HH, L, LCE4, LS, LTP4, LTP5, RBC, RBCP, TJC, Z, FWANZ</t>
  </si>
  <si>
    <t>Bolt Holdowns: HD12; HD19, HD3B, HD5B; HD7B; HD9B</t>
  </si>
  <si>
    <t>PAFs: PCLDP</t>
  </si>
  <si>
    <t>PAFs: PDPA, PDPAT, PDPAWL, PINW, PINWP, PSLV3, PCLDPA, PECLDP, PECLDPA, PTRHA3, PTRHA4</t>
  </si>
  <si>
    <t>Holcim Solutions and Products US, LLC</t>
  </si>
  <si>
    <t>ESR-4342</t>
  </si>
  <si>
    <t>Yield-Link® Brace Connection Steel Braced Frame System With Fuse Plates</t>
  </si>
  <si>
    <t>TrakFast Fasteners</t>
  </si>
  <si>
    <t>Connectors for CFS Construction: S/HDS, S/HDB, S/HDU, S/LTT, S/DTT2Z, S/HTT, HTT, S/BA, S/B, S/LBV, S/JCT, S/HJCT, TJC37, TBD, S/H1A, LSTA, MSTA, MSTC, S/MST, LSTI, MSTI, ST, FHA, HRS, CS, CMST, CMSTC, LTS, MTS, MTSC, HTS, HTSC, SP4, SP6, SSP, DSP, TSP, LTP5, DTC, STC, LSUBH, SUBH, MSUBH.</t>
  </si>
  <si>
    <t>Simpson Strong-Tie composite strengthening systems (CSSs) for strengthening concrete diaphragms; chords; and collectors: CSS, CSS-ES, CSS-ESLPL, CSS-EP, CSS-CUCF, CSS-CUGF27, CSS-PCA, CSS-CA</t>
  </si>
  <si>
    <t>Cast-in-place structural connectors: FA3, FA4; FA4-TZ, PAHD42, HPAHD22, LSTAD, STAD, WAS, WE, EPB/EBG, CBE, and EPB44T-TZ.</t>
  </si>
  <si>
    <t>ESR-5265</t>
  </si>
  <si>
    <t>MVP Multipurpose Wood Screw</t>
  </si>
  <si>
    <t>Grabber Self-drilling tapping screws</t>
  </si>
  <si>
    <t>ER-852</t>
  </si>
  <si>
    <t>Redhead T7+ Concrete Adhesive Anchor</t>
  </si>
  <si>
    <t>Hurricane Straps-Ties: H6; H7Z, H1; H1A; H2.5A ; H3; H10A; H16; H16S; H16-2; H16-2S, HS24, LTS, MTS/MTSC, HTS/HTSC, HTSQ, SP, SPH, RSP4, SSP, DSP, TSP, MGT, HGT, and VGT</t>
  </si>
  <si>
    <t>Strong-Drive PPHD, CBSDQ</t>
  </si>
  <si>
    <t>Low-Velocity PAF Threaded Studs: X-EW6H, X-EW10H, X-ST-GR M8, X-BT M8, X-BT W10, X-BT M10, X-BT M6, X-BT W6, X-BT-MR, X-BT-GR</t>
  </si>
  <si>
    <t>Power-Actuated Fasteners And Ceiling Clip Assemblies</t>
  </si>
  <si>
    <t>Exterior/Perimeter Sill And Interior Plate Fasteners</t>
  </si>
  <si>
    <t>Low-Velocity Powder-Actuated Ceiling Clip Assemblies: X-CX, X-AL-H, X-C, and Ceiling Clip</t>
  </si>
  <si>
    <t>Top-Flange Hangers: JB, JBA, LB; LBAZ, HUTF, HUSTF, PF, PFB, PFDB, PFDSB, RR, DGF, DGHF, DGBF, DGT, and DGHT</t>
  </si>
  <si>
    <t>ESR-5100</t>
  </si>
  <si>
    <t>Edge-Tie System</t>
  </si>
  <si>
    <t>ESR-5334</t>
  </si>
  <si>
    <t>ET-3G Epoxy Adhesive Anchors And Post-Installed Reinforcing Bar Connections In Cracked And Uncracked Concrete</t>
  </si>
  <si>
    <r>
      <t>USP Connectors: BN, LDSC4, DSC4, FTC, GT, HCPRS, HGA10, HHCP, HJC</t>
    </r>
    <r>
      <rPr>
        <sz val="9"/>
        <rFont val="Calibri"/>
        <family val="2"/>
        <scheme val="minor"/>
      </rPr>
      <t>, RT</t>
    </r>
    <r>
      <rPr>
        <sz val="9"/>
        <color theme="1"/>
        <rFont val="Calibri"/>
        <family val="2"/>
        <scheme val="minor"/>
      </rPr>
      <t>, SBP, STC, TSP.</t>
    </r>
  </si>
  <si>
    <t>MiTek Truss Connector Plates: MII16, MT18HS, M18AHS, M18SHS™,  MT20™, MT20HS™, MTH18, and SMH18.</t>
  </si>
  <si>
    <t>Wood hangers: TECC, TCC, TF, TVB, TXC, TXD, TGLT, THGLT, TLEG, TMEG, TEG, TGLS, THGLS, TGLST, THGLST, THC, TSL, TSF, TMST, TSI, TSJ, THST, TCMST</t>
  </si>
  <si>
    <t>Ware Industries (Marinoware)</t>
  </si>
  <si>
    <t>Screw-Bolt + Screw Anchors, and Hangermate + Rod  Hanger Screw Anchors in Cracked and Uncracked Concrete</t>
  </si>
  <si>
    <t>Column Caps: CC/ECC, CCQ/ECCQ, AC/ACH, LPC, PC/EPC; PCZ/EPCZ, BC/BCS</t>
  </si>
  <si>
    <t>USP Connectors: BPH, BPHA, HBPH, HDO, HL, HLBH, JH, JPF, KEG, KMEG, KLEG, KEGQ, KF, KGLS, KGLST, KHGLS, KHGLST, KGLT, KHGLT, KHC, KHCST/KHCSTR, KLB, KB, KHHB, KGB, KHGB, MSH, PHG, PHM, PHXU, SW, SWH, KHW, TFI, TFL, THO.</t>
  </si>
  <si>
    <t>USP Structural Connectors for cold-formed steel construction</t>
  </si>
  <si>
    <t>Power-driven fasteners; Ceiling clip assemblies; and sill plate anchorage: 0.300in Head Drive Pins, 8mm Head Drive Pins, CSI Spiral Pins, CSI Spiral Taper Shanks Pins, CSI Spiral Step Shank Pins, Ballistic Point Drive Pins, Threaded Stud, 0.300in Head Drive Pin Ceiling Clip Assemblies, 8mm Head Drive Pin Ceiling Clip Assemblies, CSI Spiral Pins Ceiling Clip Assemblies, Post-Nut Hanger Ceiling Clip Assemblies, Ballistic Point Drive Pin Ceiling Clip Assemblies, and washered Pin Assemblies</t>
  </si>
  <si>
    <t>ESR-4844</t>
  </si>
  <si>
    <t>ESR-5309</t>
  </si>
  <si>
    <t xml:space="preserve">Simpson Strong-Tie® SET-3G Epoxy Adhesive Anchors in cracked and uncracked, grouted and ungrouted concrete masonry unit walls </t>
  </si>
  <si>
    <t xml:space="preserve">Simpson Strong-Tie® ET-3G™ Epoxy Adhesive Anchors in cracked and uncracked, grouted and ungrouted concrete masonry unit walls </t>
  </si>
  <si>
    <t>ESR-4368</t>
  </si>
  <si>
    <t>TFW Top-Mount Firewall Hangers</t>
  </si>
  <si>
    <t>Kwik bolt TZ2 masonry anchors in cracked and uncracked grouted concrete masonry unit walls</t>
  </si>
  <si>
    <t>Hilti KB1 expansion anchors for cracked and uncracked grouted concrete masony unit walls</t>
  </si>
  <si>
    <t>Hilti KB1 expansion anchors for cracked and uncracked grouted concrete masonry unit walls</t>
  </si>
  <si>
    <t>Hilti HIT-HY 270 Adhesive anchor system in cracked and uncracked grouted and ungrouted concrete masonry unit walls</t>
  </si>
  <si>
    <t>Tie Straps and Face Mount Joist Hangers and Framing Anchors: STLA, STMA, STLI, STL, STMI, STM, STMC, C, C3, FLX, FHX, FHXC, FHHX, FHGX, F, FH, FHC, FSR/L, FSR/LC, FHSR/L, FHSR/LC, L34, and L35.</t>
  </si>
  <si>
    <t>CSS V-wrap Fiber-Reinforced polymer with or without CSS V-wrap FPS Fire protection system: CSS V-Wrap  C100H; C200H; C400H, C100HM; C110HM; C200HM; C220HM; C220HMA; C400HM; C440HM; C440HMA, C220B; C418B, CSS V-Wrap EG50, and EG50B, CSS V-Wrap CUCL, CSS V-Wrap 770, CSS V-Wrap PF, CSS V-Wrap FPS, RPS-207, Tstrata TC</t>
  </si>
  <si>
    <t>Hilti KH-EZ, KH-EZ P, KH-EZ PM, KH-EZ PL, KH-EZ C, KH-EZ CRC carbon steel screw anchors, and KH-EZ SS316, and KH-EZ C SS316 stainless steel screw anchors for use in cracked and uncracked grouted concrete masonry</t>
  </si>
  <si>
    <t>Hilti S-BT and S-BT HL Screw-In Fasteners</t>
  </si>
  <si>
    <t>Top-Flange Hangers For Engineered Wood Products (EWP) and Glulam Beams: GLTV, HGLTV, WP, HGLT, GLS, HGLS, EG, MEG, LEG, ITS, MIT, HIT, HB, BA, EGQ, HWP, HWPH</t>
  </si>
  <si>
    <t>Wood-Knocker II+, and Pan-Knocker II+ Concrete inserts for forms, and Bang-IT+ Concrete inserts for steel deck in cracked and uncracked concrete</t>
  </si>
  <si>
    <t>Red Head A7+ Adhesive Anchoring System for  cracked and uncracked concrete</t>
  </si>
  <si>
    <t>ER-890</t>
  </si>
  <si>
    <t>ITW Red Head A7+ Adhesive Anchoring System In Masonry</t>
  </si>
  <si>
    <t>Miscellaneous Connectors: RTC22Z; RTC2Z; APRTC2; RTC42; RTC44, LSCZ, DJT14, CJTZ, HCJTZ, DS, STC, STCT, DTC, HTC4, KBS1Z, CBTZ, APL; APT; APA; APDJT; APB; APA21; APLH; APHH, LSSJR/L, LSSR, MMHC, ML, BVLZ, MMLU, MMH8, RST-3, and SCLC.</t>
  </si>
  <si>
    <t>Cast-in-Place Foundation Anchor Straps: MASA, MASAP, MASOZ, and MASOPZ</t>
  </si>
  <si>
    <t>USP Connectors: C, D, KCC, KECC, KCCQ, KECCQ, PA, PAF, PAU, PB, PBES, PBS, PCM, EPCM, PBC</t>
  </si>
  <si>
    <t>Buildex Tapcon Screw Anchors for use in uncracked concrete</t>
  </si>
  <si>
    <t>Sika anchorfix-3030 adhesive anchors and post installed reinforcing bar connections for cracked and uncracked concrete</t>
  </si>
  <si>
    <t>SCL &amp; EWP Face Mount Hangers: LU; LUCZ, U, HU; HUC, HUCQ, LUS, MUS, HUS, HHUS, HGUS, HTU, LGU, MGU, HGU, HHGU, SUR/L, HSUR/L, IUS, MIU, DU, DHU, DHUTF, CBH, HSKP, ACBH, SCBH</t>
  </si>
  <si>
    <t>USP Holdowns: DTB-TZ, HTT, LTS, LTTI, PHD, PHDA, UPHD, TD, TDX</t>
  </si>
  <si>
    <t>ESR-4870</t>
  </si>
  <si>
    <t>Bi-flex, Dril-flex, and Alumi-flex self-drilling structural screws used with Aluminum</t>
  </si>
  <si>
    <t>WAE-VI, and WAE-EI Wedge Anchors for cracked and uncracked concrete</t>
  </si>
  <si>
    <t>Low-Velocity PAFs: X-C, X-C22 P8TH, X-C20 THP, X-S13 THP, X-S16P8TH, X-C G2, X-C G3, X-C 39 G2, X-C 39 G3, X-S 14 G3, X-P G3, X-S 14 G2, X-P G2, X-C B3, X-C 36 B3, X-S 14 B3, X-P B3, X-C B4, X-C 39 B4, X-S 14 B4, X-P B4</t>
  </si>
  <si>
    <t>ER-870</t>
  </si>
  <si>
    <t xml:space="preserve">ET-3G™  epoxy adhesive anchoring system in unreinforced masonry </t>
  </si>
  <si>
    <t>Hardy Frame® PANEL, Hardy Frame® BRACE FRAME, Hardy Frame®
POST, Hardy Frame® BEARING PLATE, AND Hardy Frame® SADDLE</t>
  </si>
  <si>
    <t>Strong-Wall High Strength Wood Shearwall Panels (WSWHs): WSWH, WSWH-TP, WSWH-STP, WSWH-MSKHD</t>
  </si>
  <si>
    <t>Pure220+ adhesive anchor system and post-installed reinforcing bar in cracked and uncracked concrete (Dewalt)</t>
  </si>
  <si>
    <t>USP Connectors: LS, LSRR, LSSH, LSS, MSHL/R, SKH, SNP, TMP, TMPH</t>
  </si>
  <si>
    <t xml:space="preserve">Trak-It C6, and Trak-It C5 Fasteners in concrete; masonry and steel </t>
  </si>
  <si>
    <t>Universal Fastener Outsourcing</t>
  </si>
  <si>
    <r>
      <t>Hold-Down Connectors: HDU, HDQ8, HHDQ, DTT2,</t>
    </r>
    <r>
      <rPr>
        <sz val="9"/>
        <color rgb="FFFF0000"/>
        <rFont val="Calibri"/>
        <family val="2"/>
        <scheme val="minor"/>
      </rPr>
      <t xml:space="preserve"> HDC10</t>
    </r>
  </si>
  <si>
    <r>
      <t xml:space="preserve">Hold-Down Connectors: HDU, HDQ8, HHDQ, DTT2, </t>
    </r>
    <r>
      <rPr>
        <sz val="9"/>
        <color rgb="FFFF0000"/>
        <rFont val="Calibri"/>
        <family val="2"/>
        <scheme val="minor"/>
      </rPr>
      <t>HDC10</t>
    </r>
  </si>
  <si>
    <r>
      <t xml:space="preserve">Hilti HDI-P TZ, </t>
    </r>
    <r>
      <rPr>
        <sz val="9"/>
        <color rgb="FFFF0000"/>
        <rFont val="Calibri"/>
        <family val="2"/>
        <scheme val="minor"/>
      </rPr>
      <t>HDI-TZ</t>
    </r>
    <r>
      <rPr>
        <sz val="9"/>
        <color indexed="8"/>
        <rFont val="Calibri"/>
        <family val="2"/>
        <scheme val="minor"/>
      </rPr>
      <t xml:space="preserve"> Anchor in cracked and uncracked concrete</t>
    </r>
  </si>
  <si>
    <r>
      <t xml:space="preserve">HILTI HDI-P TZ, </t>
    </r>
    <r>
      <rPr>
        <sz val="9"/>
        <color rgb="FFFF0000"/>
        <rFont val="Calibri"/>
        <family val="2"/>
        <scheme val="minor"/>
      </rPr>
      <t>HDI-TZ</t>
    </r>
    <r>
      <rPr>
        <sz val="9"/>
        <color theme="1"/>
        <rFont val="Calibri"/>
        <family val="2"/>
        <scheme val="minor"/>
      </rPr>
      <t xml:space="preserve"> Anchor in cracked and uncracked concrete</t>
    </r>
  </si>
  <si>
    <t>ESR-4871</t>
  </si>
  <si>
    <t>EJOT Multifix Se1000 Seismic (Sormat Ithepoxe+) Adhesive Anchor And Postinstalled Reinforcing Bar Connection System In Cracked And Uncracked Concrete</t>
  </si>
  <si>
    <t>Mitek Structural Connectors proprietary STB, and STBL cast-in-place anchor bolt series</t>
  </si>
  <si>
    <r>
      <t>USP Connectors:  A3, AC,</t>
    </r>
    <r>
      <rPr>
        <sz val="9"/>
        <color rgb="FFFF0000"/>
        <rFont val="Calibri"/>
        <family val="2"/>
        <scheme val="minor"/>
      </rPr>
      <t xml:space="preserve"> B, BL</t>
    </r>
    <r>
      <rPr>
        <sz val="9"/>
        <rFont val="Calibri"/>
        <family val="2"/>
        <scheme val="minor"/>
      </rPr>
      <t>, CMST, CMSTC, MSTC, FWAN, HH, HTW, MTW, LTW, JA, KSA, KHSA, KHST, KRPS, KST, KSTI, LSTI, KVB, KVBI, LFTA6, LSTA, MSTA, ML, MP3; MP5; MP7; MP9, MPA1; MP34, MP_F, RS, RSPT, SPT, SPTH, SPTHW, SRC/SRCP, ST</t>
    </r>
  </si>
  <si>
    <t>Power-Stud+ SD2 carbon steel anchors, Power-Stud+ SD4 , and Power-Stud+ SD6 stainless steel anchors in cracked and uncracked concrete (Dewalt)</t>
  </si>
  <si>
    <t>AC100+ Gold Adhesive Anchor System in cracked and uncracked concrete (Dewalt)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</si>
</sst>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yy;@"/>
  </numFmts>
  <fonts count="62" x14ac:knownFonts="1">
    <font>
      <sz val="11"/>
      <color theme="1"/>
      <name val="Calibri"/>
      <family val="2"/>
      <scheme val="minor"/>
    </font>
    <font>
      <sz val="8"/>
      <name val="Calibri"/>
      <family val="2"/>
    </font>
    <font>
      <u/>
      <sz val="11"/>
      <color indexed="12"/>
      <name val="Calibri"/>
      <family val="2"/>
    </font>
    <font>
      <b/>
      <sz val="11"/>
      <color theme="0"/>
      <name val="Calibri"/>
      <family val="2"/>
      <scheme val="minor"/>
    </font>
    <font>
      <sz val="9"/>
      <color theme="1"/>
      <name val="Calibri"/>
      <family val="2"/>
      <scheme val="minor"/>
    </font>
    <font>
      <sz val="9"/>
      <color indexed="12"/>
      <name val="Calibri"/>
      <family val="2"/>
      <scheme val="minor"/>
    </font>
    <font>
      <b/>
      <sz val="9"/>
      <color theme="1"/>
      <name val="Calibri"/>
      <family val="2"/>
      <scheme val="minor"/>
    </font>
    <font>
      <b/>
      <sz val="9"/>
      <color theme="1" tint="4.9989318521683403E-2"/>
      <name val="Calibri"/>
      <family val="2"/>
      <scheme val="minor"/>
    </font>
    <font>
      <b/>
      <sz val="9"/>
      <name val="Calibri"/>
      <family val="2"/>
      <scheme val="minor"/>
    </font>
    <font>
      <sz val="9"/>
      <name val="Calibri"/>
      <family val="2"/>
      <scheme val="minor"/>
    </font>
    <font>
      <b/>
      <sz val="9"/>
      <color indexed="8"/>
      <name val="Calibri"/>
      <family val="2"/>
      <scheme val="minor"/>
    </font>
    <font>
      <b/>
      <sz val="9"/>
      <color indexed="9"/>
      <name val="Calibri"/>
      <family val="2"/>
      <scheme val="minor"/>
    </font>
    <font>
      <b/>
      <sz val="9"/>
      <color theme="0"/>
      <name val="Calibri"/>
      <family val="2"/>
      <scheme val="minor"/>
    </font>
    <font>
      <sz val="9"/>
      <color indexed="8"/>
      <name val="Calibri"/>
      <family val="2"/>
      <scheme val="minor"/>
    </font>
    <font>
      <sz val="9"/>
      <color indexed="56"/>
      <name val="Calibri"/>
      <family val="2"/>
      <scheme val="minor"/>
    </font>
    <font>
      <u/>
      <sz val="9"/>
      <color indexed="12"/>
      <name val="Calibri"/>
      <family val="2"/>
      <scheme val="minor"/>
    </font>
    <font>
      <b/>
      <sz val="11"/>
      <color indexed="9"/>
      <name val="Calibri"/>
      <family val="2"/>
      <scheme val="minor"/>
    </font>
    <font>
      <u/>
      <sz val="11"/>
      <color theme="10"/>
      <name val="Calibri"/>
      <family val="2"/>
      <scheme val="minor"/>
    </font>
    <font>
      <u/>
      <sz val="9"/>
      <color indexed="12"/>
      <name val="Calibri"/>
      <family val="2"/>
    </font>
    <font>
      <sz val="8"/>
      <color indexed="81"/>
      <name val="Tahoma"/>
      <family val="2"/>
    </font>
    <font>
      <b/>
      <sz val="8"/>
      <color indexed="81"/>
      <name val="Tahoma"/>
      <family val="2"/>
    </font>
    <font>
      <sz val="9"/>
      <color rgb="FF0000FF"/>
      <name val="Calibri"/>
      <family val="2"/>
      <scheme val="minor"/>
    </font>
    <font>
      <b/>
      <sz val="11"/>
      <name val="Calibri"/>
      <family val="2"/>
      <scheme val="minor"/>
    </font>
    <font>
      <b/>
      <sz val="12"/>
      <color theme="1"/>
      <name val="Calibri"/>
      <family val="2"/>
      <scheme val="minor"/>
    </font>
    <font>
      <sz val="11"/>
      <name val="Calibri"/>
      <family val="2"/>
      <scheme val="minor"/>
    </font>
    <font>
      <b/>
      <sz val="13"/>
      <color theme="1"/>
      <name val="Calibri"/>
      <family val="2"/>
      <scheme val="minor"/>
    </font>
    <font>
      <b/>
      <sz val="11"/>
      <color theme="1"/>
      <name val="Calibri"/>
      <family val="2"/>
      <scheme val="minor"/>
    </font>
    <font>
      <b/>
      <u/>
      <sz val="11"/>
      <color theme="1"/>
      <name val="Calibri"/>
      <family val="2"/>
      <scheme val="minor"/>
    </font>
    <font>
      <sz val="11"/>
      <color rgb="FF0000FF"/>
      <name val="Calibri"/>
      <family val="2"/>
      <scheme val="minor"/>
    </font>
    <font>
      <i/>
      <sz val="11"/>
      <color theme="1"/>
      <name val="Calibri"/>
      <family val="2"/>
      <scheme val="minor"/>
    </font>
    <font>
      <sz val="9"/>
      <color rgb="FF0000FF"/>
      <name val="Calibri"/>
      <family val="2"/>
      <scheme val="minor"/>
    </font>
    <font>
      <sz val="9"/>
      <color theme="1"/>
      <name val="Calibri"/>
      <family val="2"/>
      <scheme val="minor"/>
    </font>
    <font>
      <b/>
      <sz val="9"/>
      <color theme="1"/>
      <name val="Calibri"/>
      <family val="2"/>
      <scheme val="minor"/>
    </font>
    <font>
      <sz val="9"/>
      <color indexed="12"/>
      <name val="Calibri"/>
      <family val="2"/>
      <scheme val="minor"/>
    </font>
    <font>
      <b/>
      <sz val="9"/>
      <color theme="1" tint="4.9989318521683403E-2"/>
      <name val="Calibri"/>
      <family val="2"/>
      <scheme val="minor"/>
    </font>
    <font>
      <b/>
      <sz val="9"/>
      <name val="Calibri"/>
      <family val="2"/>
      <scheme val="minor"/>
    </font>
    <font>
      <b/>
      <sz val="9"/>
      <color indexed="8"/>
      <name val="Calibri"/>
      <family val="2"/>
      <scheme val="minor"/>
    </font>
    <font>
      <b/>
      <sz val="9"/>
      <color indexed="9"/>
      <name val="Calibri"/>
      <family val="2"/>
      <scheme val="minor"/>
    </font>
    <font>
      <b/>
      <sz val="11"/>
      <color indexed="9"/>
      <name val="Calibri"/>
      <family val="2"/>
      <scheme val="minor"/>
    </font>
    <font>
      <b/>
      <sz val="9"/>
      <color theme="0"/>
      <name val="Calibri"/>
      <family val="2"/>
      <scheme val="minor"/>
    </font>
    <font>
      <sz val="9"/>
      <color indexed="8"/>
      <name val="Calibri"/>
      <family val="2"/>
      <scheme val="minor"/>
    </font>
    <font>
      <sz val="9"/>
      <color indexed="56"/>
      <name val="Calibri"/>
      <family val="2"/>
      <scheme val="minor"/>
    </font>
    <font>
      <sz val="9"/>
      <name val="Calibri"/>
      <family val="2"/>
      <scheme val="minor"/>
    </font>
    <font>
      <b/>
      <sz val="11"/>
      <color theme="0"/>
      <name val="Calibri"/>
      <family val="2"/>
      <scheme val="minor"/>
    </font>
    <font>
      <sz val="9"/>
      <color rgb="FFFF0000"/>
      <name val="Calibri"/>
      <family val="2"/>
      <scheme val="minor"/>
    </font>
    <font>
      <sz val="9"/>
      <name val="Calibri"/>
      <family val="2"/>
      <scheme val="minor"/>
    </font>
    <font>
      <sz val="9"/>
      <color theme="1"/>
      <name val="Calibri"/>
      <family val="2"/>
      <scheme val="minor"/>
    </font>
    <font>
      <b/>
      <sz val="9"/>
      <color theme="1"/>
      <name val="Calibri"/>
      <family val="2"/>
      <scheme val="minor"/>
    </font>
    <font>
      <sz val="9"/>
      <color indexed="12"/>
      <name val="Calibri"/>
      <family val="2"/>
      <scheme val="minor"/>
    </font>
    <font>
      <b/>
      <sz val="9"/>
      <color theme="1" tint="4.9989318521683403E-2"/>
      <name val="Calibri"/>
      <family val="2"/>
      <scheme val="minor"/>
    </font>
    <font>
      <b/>
      <sz val="9"/>
      <name val="Calibri"/>
      <family val="2"/>
      <scheme val="minor"/>
    </font>
    <font>
      <b/>
      <sz val="9"/>
      <color indexed="8"/>
      <name val="Calibri"/>
      <family val="2"/>
      <scheme val="minor"/>
    </font>
    <font>
      <b/>
      <sz val="9"/>
      <color indexed="9"/>
      <name val="Calibri"/>
      <family val="2"/>
      <scheme val="minor"/>
    </font>
    <font>
      <b/>
      <sz val="11"/>
      <color indexed="9"/>
      <name val="Calibri"/>
      <family val="2"/>
      <scheme val="minor"/>
    </font>
    <font>
      <b/>
      <sz val="9"/>
      <color theme="0"/>
      <name val="Calibri"/>
      <family val="2"/>
      <scheme val="minor"/>
    </font>
    <font>
      <sz val="9"/>
      <color indexed="8"/>
      <name val="Calibri"/>
      <family val="2"/>
      <scheme val="minor"/>
    </font>
    <font>
      <sz val="9"/>
      <color indexed="56"/>
      <name val="Calibri"/>
      <family val="2"/>
      <scheme val="minor"/>
    </font>
    <font>
      <b/>
      <sz val="11"/>
      <color theme="0"/>
      <name val="Calibri"/>
      <family val="2"/>
      <scheme val="minor"/>
    </font>
    <font>
      <sz val="10"/>
      <color theme="1"/>
      <name val="Calibri"/>
      <family val="2"/>
      <scheme val="minor"/>
    </font>
    <font>
      <vertAlign val="superscript"/>
      <sz val="9"/>
      <color indexed="8"/>
      <name val="Calibri"/>
      <family val="2"/>
      <scheme val="minor"/>
    </font>
    <font>
      <b/>
      <sz val="9"/>
      <color rgb="FFFF0000"/>
      <name val="Calibri"/>
      <family val="2"/>
      <scheme val="minor"/>
    </font>
    <font>
      <sz val="9"/>
      <color indexed="12"/>
      <name val="Calibri"/>
      <family val="2"/>
    </font>
  </fonts>
  <fills count="16">
    <fill>
      <patternFill patternType="none"/>
    </fill>
    <fill>
      <patternFill patternType="gray125"/>
    </fill>
    <fill>
      <patternFill patternType="solid">
        <fgColor indexed="17"/>
        <bgColor indexed="64"/>
      </patternFill>
    </fill>
    <fill>
      <patternFill patternType="solid">
        <fgColor rgb="FFFFFF00"/>
        <bgColor indexed="64"/>
      </patternFill>
    </fill>
    <fill>
      <patternFill patternType="solid">
        <fgColor theme="9"/>
        <bgColor indexed="64"/>
      </patternFill>
    </fill>
    <fill>
      <patternFill patternType="solid">
        <fgColor rgb="FF0070C0"/>
        <bgColor indexed="64"/>
      </patternFill>
    </fill>
    <fill>
      <patternFill patternType="solid">
        <fgColor rgb="FF008000"/>
        <bgColor indexed="64"/>
      </patternFill>
    </fill>
    <fill>
      <patternFill patternType="solid">
        <fgColor rgb="FF00B0F0"/>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s>
  <borders count="74">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right style="thin">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right style="thin">
        <color auto="1"/>
      </right>
      <top style="medium">
        <color auto="1"/>
      </top>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medium">
        <color auto="1"/>
      </left>
      <right/>
      <top/>
      <bottom/>
      <diagonal/>
    </border>
    <border>
      <left style="medium">
        <color auto="1"/>
      </left>
      <right/>
      <top/>
      <bottom style="thin">
        <color auto="1"/>
      </bottom>
      <diagonal/>
    </border>
    <border>
      <left style="medium">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medium">
        <color auto="1"/>
      </right>
      <top style="medium">
        <color auto="1"/>
      </top>
      <bottom style="thin">
        <color auto="1"/>
      </bottom>
      <diagonal/>
    </border>
    <border>
      <left style="thin">
        <color indexed="64"/>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thin">
        <color auto="1"/>
      </left>
      <right style="medium">
        <color auto="1"/>
      </right>
      <top/>
      <bottom/>
      <diagonal/>
    </border>
    <border>
      <left/>
      <right/>
      <top style="medium">
        <color auto="1"/>
      </top>
      <bottom style="thin">
        <color auto="1"/>
      </bottom>
      <diagonal/>
    </border>
    <border>
      <left/>
      <right style="thin">
        <color auto="1"/>
      </right>
      <top/>
      <bottom/>
      <diagonal/>
    </border>
    <border>
      <left/>
      <right/>
      <top/>
      <bottom style="medium">
        <color auto="1"/>
      </bottom>
      <diagonal/>
    </border>
    <border>
      <left style="medium">
        <color auto="1"/>
      </left>
      <right/>
      <top/>
      <bottom style="medium">
        <color auto="1"/>
      </bottom>
      <diagonal/>
    </border>
    <border>
      <left/>
      <right/>
      <top/>
      <bottom style="thin">
        <color auto="1"/>
      </bottom>
      <diagonal/>
    </border>
    <border>
      <left style="thin">
        <color auto="1"/>
      </left>
      <right/>
      <top style="medium">
        <color auto="1"/>
      </top>
      <bottom style="medium">
        <color auto="1"/>
      </bottom>
      <diagonal/>
    </border>
    <border>
      <left style="thin">
        <color auto="1"/>
      </left>
      <right/>
      <top style="medium">
        <color auto="1"/>
      </top>
      <bottom/>
      <diagonal/>
    </border>
    <border>
      <left/>
      <right style="medium">
        <color auto="1"/>
      </right>
      <top/>
      <bottom/>
      <diagonal/>
    </border>
    <border>
      <left style="thin">
        <color auto="1"/>
      </left>
      <right/>
      <top/>
      <bottom style="medium">
        <color indexed="64"/>
      </bottom>
      <diagonal/>
    </border>
    <border>
      <left style="thin">
        <color auto="1"/>
      </left>
      <right style="medium">
        <color indexed="64"/>
      </right>
      <top/>
      <bottom style="medium">
        <color indexed="64"/>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thin">
        <color auto="1"/>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17" fillId="0" borderId="0" applyNumberFormat="0" applyFill="0" applyBorder="0" applyAlignment="0" applyProtection="0"/>
  </cellStyleXfs>
  <cellXfs count="1022">
    <xf numFmtId="0" fontId="0" fillId="0" borderId="0" xfId="0"/>
    <xf numFmtId="0" fontId="4" fillId="0" borderId="0" xfId="0" applyFont="1"/>
    <xf numFmtId="0" fontId="5" fillId="0" borderId="0" xfId="0" applyFont="1"/>
    <xf numFmtId="0" fontId="4" fillId="0" borderId="0" xfId="0" applyFont="1" applyAlignment="1">
      <alignment horizontal="center"/>
    </xf>
    <xf numFmtId="0" fontId="4" fillId="0" borderId="0" xfId="0" applyFont="1" applyAlignment="1">
      <alignment horizontal="left" vertical="center" wrapText="1"/>
    </xf>
    <xf numFmtId="0" fontId="6" fillId="0" borderId="0" xfId="0" applyFont="1"/>
    <xf numFmtId="0" fontId="4" fillId="5" borderId="26" xfId="0" applyFont="1" applyFill="1" applyBorder="1"/>
    <xf numFmtId="0" fontId="11" fillId="5" borderId="27" xfId="0" applyFont="1" applyFill="1" applyBorder="1" applyAlignment="1">
      <alignment wrapText="1"/>
    </xf>
    <xf numFmtId="0" fontId="11" fillId="5" borderId="15" xfId="0" applyFont="1" applyFill="1" applyBorder="1" applyAlignment="1">
      <alignment wrapText="1"/>
    </xf>
    <xf numFmtId="0" fontId="13" fillId="0" borderId="16" xfId="0" applyFont="1" applyBorder="1" applyAlignment="1">
      <alignment horizontal="center" vertical="center"/>
    </xf>
    <xf numFmtId="0" fontId="13" fillId="0" borderId="24" xfId="0" applyFont="1" applyBorder="1" applyAlignment="1">
      <alignment horizontal="center" vertical="center"/>
    </xf>
    <xf numFmtId="0" fontId="14" fillId="0" borderId="11" xfId="0" applyFont="1" applyBorder="1" applyAlignment="1">
      <alignment horizontal="center" vertical="center"/>
    </xf>
    <xf numFmtId="0" fontId="9" fillId="0" borderId="10" xfId="1" applyFont="1" applyBorder="1" applyAlignment="1" applyProtection="1">
      <alignment horizontal="center" vertical="center"/>
    </xf>
    <xf numFmtId="0" fontId="13" fillId="0" borderId="10" xfId="0" applyFont="1" applyBorder="1" applyAlignment="1">
      <alignment horizontal="left" vertical="center" wrapText="1"/>
    </xf>
    <xf numFmtId="164" fontId="6" fillId="0" borderId="12" xfId="0" applyNumberFormat="1" applyFont="1" applyBorder="1" applyAlignment="1">
      <alignment horizontal="center" vertical="center"/>
    </xf>
    <xf numFmtId="0" fontId="14" fillId="0" borderId="1" xfId="0" applyFont="1" applyBorder="1" applyAlignment="1">
      <alignment horizontal="center" vertical="center"/>
    </xf>
    <xf numFmtId="0" fontId="9" fillId="0" borderId="18" xfId="1" applyFont="1" applyBorder="1" applyAlignment="1" applyProtection="1">
      <alignment horizontal="center" vertical="center"/>
    </xf>
    <xf numFmtId="0" fontId="13" fillId="0" borderId="18" xfId="0" applyFont="1" applyBorder="1" applyAlignment="1">
      <alignment horizontal="left" vertical="center" wrapText="1"/>
    </xf>
    <xf numFmtId="164" fontId="6" fillId="0" borderId="17" xfId="0" applyNumberFormat="1" applyFont="1" applyBorder="1" applyAlignment="1">
      <alignment horizontal="center" vertical="center"/>
    </xf>
    <xf numFmtId="0" fontId="13" fillId="0" borderId="18" xfId="0" applyFont="1" applyBorder="1" applyAlignment="1">
      <alignment horizontal="center" vertical="center"/>
    </xf>
    <xf numFmtId="0" fontId="13" fillId="0" borderId="17" xfId="0" applyFont="1" applyBorder="1" applyAlignment="1">
      <alignment horizontal="center" vertical="center"/>
    </xf>
    <xf numFmtId="0" fontId="4" fillId="6" borderId="26" xfId="0" applyFont="1" applyFill="1" applyBorder="1"/>
    <xf numFmtId="0" fontId="12" fillId="6" borderId="27" xfId="0" applyFont="1" applyFill="1" applyBorder="1"/>
    <xf numFmtId="0" fontId="12" fillId="6" borderId="15" xfId="0" applyFont="1" applyFill="1" applyBorder="1"/>
    <xf numFmtId="0" fontId="9" fillId="0" borderId="18" xfId="1" applyFont="1" applyFill="1" applyBorder="1" applyAlignment="1" applyProtection="1">
      <alignment horizontal="center" vertical="center"/>
    </xf>
    <xf numFmtId="0" fontId="13" fillId="0" borderId="0" xfId="0" applyFont="1" applyAlignment="1">
      <alignment vertical="center" wrapText="1"/>
    </xf>
    <xf numFmtId="16" fontId="4" fillId="0" borderId="0" xfId="0" applyNumberFormat="1" applyFont="1"/>
    <xf numFmtId="0" fontId="14" fillId="0" borderId="6" xfId="0" applyFont="1" applyBorder="1" applyAlignment="1">
      <alignment horizontal="center" vertical="center"/>
    </xf>
    <xf numFmtId="0" fontId="9" fillId="0" borderId="31" xfId="1" applyFont="1" applyFill="1" applyBorder="1" applyAlignment="1" applyProtection="1">
      <alignment horizontal="center" vertical="center"/>
    </xf>
    <xf numFmtId="0" fontId="13" fillId="0" borderId="31" xfId="0" applyFont="1" applyBorder="1" applyAlignment="1">
      <alignment vertical="center" wrapText="1"/>
    </xf>
    <xf numFmtId="164" fontId="6" fillId="0" borderId="21" xfId="0" applyNumberFormat="1" applyFont="1" applyBorder="1" applyAlignment="1">
      <alignment horizontal="center" vertical="center"/>
    </xf>
    <xf numFmtId="0" fontId="14" fillId="0" borderId="2" xfId="0" applyFont="1" applyBorder="1" applyAlignment="1">
      <alignment horizontal="center" vertical="center"/>
    </xf>
    <xf numFmtId="0" fontId="15" fillId="0" borderId="8" xfId="1" applyFont="1" applyFill="1" applyBorder="1" applyAlignment="1" applyProtection="1">
      <alignment horizontal="center" vertical="center"/>
    </xf>
    <xf numFmtId="0" fontId="9" fillId="0" borderId="8" xfId="1" applyFont="1" applyFill="1" applyBorder="1" applyAlignment="1" applyProtection="1">
      <alignment horizontal="center" vertical="center"/>
    </xf>
    <xf numFmtId="164" fontId="6" fillId="0" borderId="9" xfId="0" applyNumberFormat="1" applyFont="1" applyBorder="1" applyAlignment="1">
      <alignment horizontal="center" vertical="center"/>
    </xf>
    <xf numFmtId="0" fontId="4" fillId="0" borderId="7" xfId="0" applyFont="1" applyBorder="1" applyAlignment="1">
      <alignment horizontal="center" vertical="center"/>
    </xf>
    <xf numFmtId="0" fontId="4" fillId="0" borderId="16" xfId="0" applyFont="1" applyBorder="1" applyAlignment="1">
      <alignment horizontal="center" vertical="center"/>
    </xf>
    <xf numFmtId="0" fontId="9" fillId="0" borderId="16" xfId="0" applyFont="1" applyBorder="1" applyAlignment="1">
      <alignment horizontal="center" vertical="center"/>
    </xf>
    <xf numFmtId="0" fontId="4" fillId="0" borderId="16" xfId="0" applyFont="1" applyBorder="1" applyAlignment="1">
      <alignment horizontal="left" vertical="center" wrapText="1"/>
    </xf>
    <xf numFmtId="0" fontId="6" fillId="0" borderId="24" xfId="0" applyFont="1" applyBorder="1"/>
    <xf numFmtId="0" fontId="4" fillId="0" borderId="1" xfId="0" applyFont="1" applyBorder="1" applyAlignment="1">
      <alignment horizontal="center" vertical="center"/>
    </xf>
    <xf numFmtId="0" fontId="4" fillId="0" borderId="18" xfId="0" applyFont="1" applyBorder="1" applyAlignment="1">
      <alignment horizontal="center" vertical="center"/>
    </xf>
    <xf numFmtId="0" fontId="9" fillId="0" borderId="18" xfId="0" applyFont="1" applyBorder="1" applyAlignment="1">
      <alignment horizontal="center" vertic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9" fillId="0" borderId="8" xfId="0" applyFont="1" applyBorder="1" applyAlignment="1">
      <alignment horizontal="center" vertical="center"/>
    </xf>
    <xf numFmtId="0" fontId="4" fillId="0" borderId="8" xfId="0" applyFont="1" applyBorder="1" applyAlignment="1">
      <alignment horizontal="left" vertical="center" wrapText="1"/>
    </xf>
    <xf numFmtId="0" fontId="6" fillId="0" borderId="9" xfId="0" applyFont="1" applyBorder="1"/>
    <xf numFmtId="0" fontId="16" fillId="5" borderId="27" xfId="0" applyFont="1" applyFill="1" applyBorder="1" applyAlignment="1">
      <alignment horizontal="center" wrapText="1"/>
    </xf>
    <xf numFmtId="0" fontId="3" fillId="6" borderId="27" xfId="0" applyFont="1" applyFill="1" applyBorder="1" applyAlignment="1">
      <alignment horizontal="center" wrapText="1"/>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9" fillId="0" borderId="10" xfId="0" applyFont="1" applyBorder="1" applyAlignment="1">
      <alignment horizontal="center" vertical="center"/>
    </xf>
    <xf numFmtId="0" fontId="9" fillId="0" borderId="31" xfId="0" applyFont="1" applyBorder="1" applyAlignment="1">
      <alignment horizontal="center" vertical="center"/>
    </xf>
    <xf numFmtId="0" fontId="18" fillId="0" borderId="10" xfId="1" applyFont="1" applyBorder="1" applyAlignment="1" applyProtection="1">
      <alignment horizontal="center" vertical="center"/>
    </xf>
    <xf numFmtId="0" fontId="13" fillId="0" borderId="8" xfId="0" applyFont="1" applyBorder="1" applyAlignment="1">
      <alignment horizontal="left" vertical="center" wrapText="1"/>
    </xf>
    <xf numFmtId="0" fontId="18" fillId="0" borderId="18" xfId="1" applyFont="1" applyFill="1" applyBorder="1" applyAlignment="1" applyProtection="1">
      <alignment horizontal="center" vertical="center"/>
    </xf>
    <xf numFmtId="0" fontId="4" fillId="0" borderId="6" xfId="0" applyFont="1" applyBorder="1" applyAlignment="1">
      <alignment horizontal="center" vertical="center"/>
    </xf>
    <xf numFmtId="0" fontId="4" fillId="0" borderId="31" xfId="0" applyFont="1" applyBorder="1" applyAlignment="1">
      <alignment horizontal="center" vertical="center"/>
    </xf>
    <xf numFmtId="0" fontId="4" fillId="0" borderId="31" xfId="0" applyFont="1" applyBorder="1" applyAlignment="1">
      <alignment horizontal="left" vertical="center" wrapText="1"/>
    </xf>
    <xf numFmtId="0" fontId="6" fillId="0" borderId="21" xfId="0" applyFont="1" applyBorder="1"/>
    <xf numFmtId="0" fontId="13" fillId="0" borderId="31" xfId="0" applyFont="1" applyBorder="1" applyAlignment="1">
      <alignment horizontal="left" vertical="center" wrapText="1"/>
    </xf>
    <xf numFmtId="0" fontId="18" fillId="0" borderId="16" xfId="1" applyFont="1" applyBorder="1" applyAlignment="1" applyProtection="1">
      <alignment horizontal="center" vertical="center"/>
    </xf>
    <xf numFmtId="0" fontId="18" fillId="0" borderId="31" xfId="1" applyFont="1" applyBorder="1" applyAlignment="1" applyProtection="1">
      <alignment horizontal="center" vertical="center"/>
    </xf>
    <xf numFmtId="14" fontId="21" fillId="0" borderId="0" xfId="0" applyNumberFormat="1" applyFont="1" applyAlignment="1">
      <alignment horizontal="center"/>
    </xf>
    <xf numFmtId="0" fontId="13" fillId="0" borderId="31" xfId="0" applyFont="1" applyBorder="1" applyAlignment="1">
      <alignment horizontal="center" vertical="center"/>
    </xf>
    <xf numFmtId="0" fontId="22" fillId="3" borderId="26" xfId="0" applyFont="1" applyFill="1" applyBorder="1" applyAlignment="1">
      <alignment horizontal="center" vertical="center"/>
    </xf>
    <xf numFmtId="0" fontId="22" fillId="3" borderId="3" xfId="0" applyFont="1" applyFill="1" applyBorder="1" applyAlignment="1">
      <alignment horizontal="center" vertical="center"/>
    </xf>
    <xf numFmtId="0" fontId="22" fillId="3" borderId="4" xfId="0" applyFont="1" applyFill="1" applyBorder="1" applyAlignment="1">
      <alignment horizontal="center" vertical="center"/>
    </xf>
    <xf numFmtId="0" fontId="8" fillId="0" borderId="41" xfId="0" applyFont="1" applyBorder="1" applyAlignment="1">
      <alignment horizontal="center" vertical="center"/>
    </xf>
    <xf numFmtId="0" fontId="8" fillId="0" borderId="48" xfId="0" applyFont="1" applyBorder="1" applyAlignment="1">
      <alignment horizontal="center" vertical="center"/>
    </xf>
    <xf numFmtId="0" fontId="8" fillId="0" borderId="47" xfId="0" applyFont="1" applyBorder="1" applyAlignment="1">
      <alignment horizontal="center" vertical="center"/>
    </xf>
    <xf numFmtId="0" fontId="9" fillId="0" borderId="29" xfId="0" applyFont="1" applyBorder="1" applyAlignment="1">
      <alignment horizontal="left" vertical="center"/>
    </xf>
    <xf numFmtId="0" fontId="9" fillId="0" borderId="0" xfId="0" applyFont="1" applyAlignment="1">
      <alignment horizontal="left" vertical="center"/>
    </xf>
    <xf numFmtId="0" fontId="21" fillId="0" borderId="0" xfId="0" applyFont="1" applyAlignment="1">
      <alignment horizontal="right"/>
    </xf>
    <xf numFmtId="0" fontId="10" fillId="8" borderId="3" xfId="0" applyFont="1" applyFill="1" applyBorder="1" applyAlignment="1">
      <alignment horizontal="center" vertical="center" wrapText="1"/>
    </xf>
    <xf numFmtId="0" fontId="10" fillId="8" borderId="4" xfId="0" quotePrefix="1" applyFont="1" applyFill="1" applyBorder="1" applyAlignment="1">
      <alignment horizontal="center" vertical="center" wrapText="1"/>
    </xf>
    <xf numFmtId="0" fontId="10" fillId="8" borderId="19" xfId="0" applyFont="1" applyFill="1" applyBorder="1" applyAlignment="1">
      <alignment horizontal="center" vertical="center" wrapText="1"/>
    </xf>
    <xf numFmtId="0" fontId="10" fillId="8" borderId="20" xfId="0" quotePrefix="1" applyFont="1" applyFill="1" applyBorder="1" applyAlignment="1">
      <alignment horizontal="center" vertical="center" wrapText="1"/>
    </xf>
    <xf numFmtId="0" fontId="10" fillId="8" borderId="23" xfId="0" quotePrefix="1" applyFont="1" applyFill="1" applyBorder="1" applyAlignment="1">
      <alignment horizontal="center" vertical="center" wrapText="1"/>
    </xf>
    <xf numFmtId="0" fontId="10" fillId="8" borderId="20" xfId="0" applyFont="1" applyFill="1" applyBorder="1" applyAlignment="1">
      <alignment horizontal="center" vertical="center" wrapText="1"/>
    </xf>
    <xf numFmtId="0" fontId="10" fillId="8" borderId="43"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6" fillId="8" borderId="31" xfId="0" applyFont="1" applyFill="1" applyBorder="1" applyAlignment="1">
      <alignment horizontal="center" vertical="center" wrapText="1"/>
    </xf>
    <xf numFmtId="0" fontId="6" fillId="8" borderId="21" xfId="0" applyFont="1" applyFill="1" applyBorder="1" applyAlignment="1">
      <alignment horizontal="center" vertical="center" wrapText="1"/>
    </xf>
    <xf numFmtId="0" fontId="6" fillId="8" borderId="51" xfId="0" applyFont="1" applyFill="1" applyBorder="1" applyAlignment="1">
      <alignment horizontal="center" vertical="center" wrapText="1"/>
    </xf>
    <xf numFmtId="164" fontId="9" fillId="0" borderId="53" xfId="0" applyNumberFormat="1" applyFont="1" applyBorder="1" applyAlignment="1">
      <alignment horizontal="center" vertical="center"/>
    </xf>
    <xf numFmtId="164" fontId="9" fillId="0" borderId="51" xfId="0" applyNumberFormat="1" applyFont="1" applyBorder="1" applyAlignment="1">
      <alignment horizontal="center" vertical="center"/>
    </xf>
    <xf numFmtId="164" fontId="9" fillId="0" borderId="54" xfId="0" applyNumberFormat="1" applyFont="1" applyBorder="1" applyAlignment="1">
      <alignment horizontal="center" vertical="center"/>
    </xf>
    <xf numFmtId="164" fontId="9" fillId="0" borderId="50" xfId="0" applyNumberFormat="1" applyFont="1" applyBorder="1" applyAlignment="1">
      <alignment horizontal="center" vertical="center"/>
    </xf>
    <xf numFmtId="164" fontId="9" fillId="0" borderId="18" xfId="0" applyNumberFormat="1" applyFont="1" applyBorder="1" applyAlignment="1">
      <alignment horizontal="center" vertical="center"/>
    </xf>
    <xf numFmtId="164" fontId="9" fillId="0" borderId="52" xfId="0" applyNumberFormat="1" applyFont="1" applyBorder="1" applyAlignment="1">
      <alignment horizontal="center" vertical="center"/>
    </xf>
    <xf numFmtId="0" fontId="24" fillId="0" borderId="18" xfId="0" applyFont="1" applyBorder="1" applyAlignment="1">
      <alignment horizontal="center" vertical="center"/>
    </xf>
    <xf numFmtId="0" fontId="24" fillId="0" borderId="8" xfId="0" applyFont="1" applyBorder="1" applyAlignment="1">
      <alignment horizontal="center" vertical="center"/>
    </xf>
    <xf numFmtId="0" fontId="13" fillId="0" borderId="53" xfId="0" applyFont="1" applyBorder="1" applyAlignment="1">
      <alignment horizontal="left" vertical="center" wrapText="1"/>
    </xf>
    <xf numFmtId="0" fontId="13" fillId="0" borderId="18" xfId="0" applyFont="1" applyBorder="1" applyAlignment="1">
      <alignment horizontal="center" vertical="center" wrapText="1"/>
    </xf>
    <xf numFmtId="0" fontId="13" fillId="0" borderId="31"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8" xfId="0" applyFont="1" applyBorder="1" applyAlignment="1">
      <alignment horizontal="center" vertical="center" wrapText="1"/>
    </xf>
    <xf numFmtId="0" fontId="4" fillId="0" borderId="36" xfId="0" applyFont="1" applyBorder="1" applyAlignment="1">
      <alignment horizontal="center" vertical="center"/>
    </xf>
    <xf numFmtId="0" fontId="4" fillId="0" borderId="58" xfId="0" applyFont="1" applyBorder="1" applyAlignment="1">
      <alignment horizontal="center" vertical="center"/>
    </xf>
    <xf numFmtId="0" fontId="4" fillId="0" borderId="45" xfId="0" applyFont="1" applyBorder="1" applyAlignment="1">
      <alignment horizontal="center" vertical="center"/>
    </xf>
    <xf numFmtId="0" fontId="22" fillId="3" borderId="40" xfId="0" applyFont="1" applyFill="1" applyBorder="1" applyAlignment="1">
      <alignment horizontal="center" vertical="center"/>
    </xf>
    <xf numFmtId="0" fontId="4" fillId="0" borderId="37" xfId="0" applyFont="1" applyBorder="1" applyAlignment="1">
      <alignment horizontal="center" vertical="center"/>
    </xf>
    <xf numFmtId="0" fontId="13" fillId="0" borderId="7" xfId="0" applyFont="1" applyBorder="1" applyAlignment="1">
      <alignment horizontal="center" vertical="center"/>
    </xf>
    <xf numFmtId="0" fontId="13" fillId="0" borderId="1" xfId="0" applyFont="1" applyBorder="1" applyAlignment="1">
      <alignment horizontal="center" vertical="center"/>
    </xf>
    <xf numFmtId="0" fontId="13" fillId="0" borderId="6" xfId="0" applyFont="1" applyBorder="1" applyAlignment="1">
      <alignment horizontal="center" vertical="center"/>
    </xf>
    <xf numFmtId="0" fontId="4" fillId="0" borderId="55" xfId="0" applyFont="1" applyBorder="1" applyAlignment="1">
      <alignment horizontal="center" vertical="center"/>
    </xf>
    <xf numFmtId="0" fontId="4" fillId="0" borderId="35" xfId="0" applyFont="1" applyBorder="1" applyAlignment="1">
      <alignment horizontal="center" vertical="center"/>
    </xf>
    <xf numFmtId="0" fontId="4" fillId="0" borderId="22" xfId="0" applyFont="1" applyBorder="1" applyAlignment="1">
      <alignment horizontal="center" vertical="center"/>
    </xf>
    <xf numFmtId="0" fontId="22" fillId="3" borderId="15"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15" xfId="0" applyFont="1" applyFill="1" applyBorder="1" applyAlignment="1">
      <alignment horizontal="center" vertical="center"/>
    </xf>
    <xf numFmtId="0" fontId="9" fillId="0" borderId="11" xfId="0" applyFont="1" applyBorder="1" applyAlignment="1">
      <alignment horizontal="center" vertical="center"/>
    </xf>
    <xf numFmtId="0" fontId="9" fillId="0" borderId="25" xfId="0" applyFont="1" applyBorder="1" applyAlignment="1">
      <alignment horizontal="center" vertical="center"/>
    </xf>
    <xf numFmtId="0" fontId="10" fillId="8" borderId="40" xfId="0" applyFont="1" applyFill="1" applyBorder="1" applyAlignment="1">
      <alignment horizontal="center" vertical="center" wrapText="1"/>
    </xf>
    <xf numFmtId="0" fontId="10" fillId="8" borderId="45" xfId="0" applyFont="1" applyFill="1" applyBorder="1" applyAlignment="1">
      <alignment horizontal="center" vertical="center" wrapText="1"/>
    </xf>
    <xf numFmtId="0" fontId="4" fillId="11" borderId="26" xfId="0" applyFont="1" applyFill="1" applyBorder="1"/>
    <xf numFmtId="0" fontId="12" fillId="11" borderId="27" xfId="0" applyFont="1" applyFill="1" applyBorder="1"/>
    <xf numFmtId="0" fontId="3" fillId="11" borderId="27" xfId="0" applyFont="1" applyFill="1" applyBorder="1" applyAlignment="1">
      <alignment horizontal="center" wrapText="1"/>
    </xf>
    <xf numFmtId="0" fontId="12" fillId="11" borderId="15" xfId="0" applyFont="1" applyFill="1" applyBorder="1"/>
    <xf numFmtId="0" fontId="18" fillId="0" borderId="16" xfId="1" applyFont="1" applyFill="1" applyBorder="1" applyAlignment="1" applyProtection="1">
      <alignment horizontal="center" vertical="center"/>
    </xf>
    <xf numFmtId="0" fontId="9" fillId="0" borderId="16" xfId="1" applyFont="1" applyFill="1" applyBorder="1" applyAlignment="1" applyProtection="1">
      <alignment horizontal="center" vertical="center"/>
    </xf>
    <xf numFmtId="0" fontId="13" fillId="0" borderId="16" xfId="0" applyFont="1" applyBorder="1" applyAlignment="1">
      <alignment horizontal="left" vertical="center" wrapText="1"/>
    </xf>
    <xf numFmtId="164" fontId="6" fillId="0" borderId="24" xfId="0" applyNumberFormat="1" applyFont="1" applyBorder="1" applyAlignment="1">
      <alignment horizontal="center" vertical="center"/>
    </xf>
    <xf numFmtId="0" fontId="18" fillId="0" borderId="8" xfId="1" applyFont="1" applyFill="1" applyBorder="1" applyAlignment="1" applyProtection="1">
      <alignment horizontal="center" vertical="center"/>
    </xf>
    <xf numFmtId="0" fontId="13" fillId="0" borderId="14" xfId="0" applyFont="1" applyBorder="1" applyAlignment="1">
      <alignment horizontal="center" vertical="center" wrapText="1"/>
    </xf>
    <xf numFmtId="0" fontId="6" fillId="0" borderId="4" xfId="0" applyFont="1" applyBorder="1" applyAlignment="1">
      <alignment horizontal="center"/>
    </xf>
    <xf numFmtId="0" fontId="6" fillId="0" borderId="5" xfId="0" applyFont="1" applyBorder="1" applyAlignment="1">
      <alignment horizont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14" fontId="21" fillId="0" borderId="0" xfId="0" applyNumberFormat="1" applyFont="1" applyAlignment="1" applyProtection="1">
      <alignment horizontal="center"/>
      <protection locked="0"/>
    </xf>
    <xf numFmtId="0" fontId="25" fillId="0" borderId="0" xfId="0" applyFont="1"/>
    <xf numFmtId="0" fontId="0" fillId="0" borderId="0" xfId="0" applyAlignment="1">
      <alignment horizontal="left" vertical="center" wrapText="1"/>
    </xf>
    <xf numFmtId="0" fontId="0" fillId="0" borderId="0" xfId="0" applyAlignment="1">
      <alignment horizontal="center" vertical="center"/>
    </xf>
    <xf numFmtId="0" fontId="26" fillId="0" borderId="0" xfId="0" applyFont="1" applyAlignment="1">
      <alignment horizontal="center" vertical="center"/>
    </xf>
    <xf numFmtId="0" fontId="27" fillId="0" borderId="0" xfId="0" applyFont="1"/>
    <xf numFmtId="164" fontId="6" fillId="3" borderId="12" xfId="0" applyNumberFormat="1" applyFont="1" applyFill="1" applyBorder="1" applyAlignment="1">
      <alignment horizontal="center" vertical="center"/>
    </xf>
    <xf numFmtId="0" fontId="28" fillId="0" borderId="0" xfId="0" applyFont="1"/>
    <xf numFmtId="0" fontId="9" fillId="0" borderId="0" xfId="0" applyFont="1" applyAlignment="1">
      <alignment horizontal="right"/>
    </xf>
    <xf numFmtId="14" fontId="9" fillId="0" borderId="0" xfId="0" applyNumberFormat="1" applyFont="1" applyAlignment="1">
      <alignment horizontal="center"/>
    </xf>
    <xf numFmtId="0" fontId="9" fillId="0" borderId="0" xfId="0" applyFont="1"/>
    <xf numFmtId="14" fontId="9" fillId="0" borderId="0" xfId="0" applyNumberFormat="1" applyFont="1" applyAlignment="1">
      <alignment horizontal="left"/>
    </xf>
    <xf numFmtId="0" fontId="9" fillId="12" borderId="18" xfId="1" applyFont="1" applyFill="1" applyBorder="1" applyAlignment="1" applyProtection="1">
      <alignment horizontal="center" vertical="center"/>
    </xf>
    <xf numFmtId="0" fontId="13" fillId="12" borderId="18" xfId="0" applyFont="1" applyFill="1" applyBorder="1" applyAlignment="1">
      <alignment horizontal="center" vertical="center" wrapText="1"/>
    </xf>
    <xf numFmtId="0" fontId="9" fillId="12" borderId="18" xfId="0" applyFont="1" applyFill="1" applyBorder="1" applyAlignment="1">
      <alignment horizontal="center" vertical="center"/>
    </xf>
    <xf numFmtId="0" fontId="9" fillId="12" borderId="16" xfId="1" applyFont="1" applyFill="1" applyBorder="1" applyAlignment="1" applyProtection="1">
      <alignment horizontal="center" vertical="center"/>
    </xf>
    <xf numFmtId="0" fontId="9" fillId="12" borderId="16" xfId="0" applyFont="1" applyFill="1" applyBorder="1" applyAlignment="1">
      <alignment horizontal="center" vertical="center"/>
    </xf>
    <xf numFmtId="0" fontId="13" fillId="12" borderId="10" xfId="0" applyFont="1" applyFill="1" applyBorder="1" applyAlignment="1">
      <alignment horizontal="center" vertical="center" wrapText="1"/>
    </xf>
    <xf numFmtId="164" fontId="9" fillId="12" borderId="51" xfId="0" applyNumberFormat="1" applyFont="1" applyFill="1" applyBorder="1" applyAlignment="1">
      <alignment horizontal="center" vertical="center"/>
    </xf>
    <xf numFmtId="164" fontId="6" fillId="12" borderId="12" xfId="0" applyNumberFormat="1" applyFont="1" applyFill="1" applyBorder="1" applyAlignment="1">
      <alignment horizontal="center" vertical="center"/>
    </xf>
    <xf numFmtId="0" fontId="9" fillId="12" borderId="31" xfId="1" applyFont="1" applyFill="1" applyBorder="1" applyAlignment="1" applyProtection="1">
      <alignment horizontal="center" vertical="center"/>
    </xf>
    <xf numFmtId="0" fontId="9" fillId="12" borderId="31" xfId="0" applyFont="1" applyFill="1" applyBorder="1" applyAlignment="1">
      <alignment horizontal="center" vertical="center"/>
    </xf>
    <xf numFmtId="0" fontId="14" fillId="12" borderId="11" xfId="0" applyFont="1" applyFill="1" applyBorder="1" applyAlignment="1">
      <alignment horizontal="center" vertical="center"/>
    </xf>
    <xf numFmtId="0" fontId="15" fillId="12" borderId="18" xfId="1" applyFont="1" applyFill="1" applyBorder="1" applyAlignment="1" applyProtection="1">
      <alignment horizontal="center" vertical="center"/>
    </xf>
    <xf numFmtId="0" fontId="4" fillId="12" borderId="7" xfId="0" applyFont="1" applyFill="1" applyBorder="1" applyAlignment="1">
      <alignment horizontal="center" vertical="center"/>
    </xf>
    <xf numFmtId="0" fontId="4" fillId="12" borderId="1" xfId="0" applyFont="1" applyFill="1" applyBorder="1" applyAlignment="1">
      <alignment horizontal="center" vertical="center"/>
    </xf>
    <xf numFmtId="0" fontId="13" fillId="12" borderId="16" xfId="0" applyFont="1" applyFill="1" applyBorder="1" applyAlignment="1">
      <alignment horizontal="left" vertical="center" wrapText="1"/>
    </xf>
    <xf numFmtId="0" fontId="13" fillId="12" borderId="0" xfId="0" applyFont="1" applyFill="1" applyAlignment="1">
      <alignment vertical="center" wrapText="1"/>
    </xf>
    <xf numFmtId="0" fontId="13" fillId="12" borderId="18" xfId="0" applyFont="1" applyFill="1" applyBorder="1" applyAlignment="1">
      <alignment horizontal="left" vertical="center" wrapText="1"/>
    </xf>
    <xf numFmtId="0" fontId="9" fillId="12" borderId="10" xfId="1" applyFont="1" applyFill="1" applyBorder="1" applyAlignment="1" applyProtection="1">
      <alignment horizontal="center" vertical="center"/>
    </xf>
    <xf numFmtId="0" fontId="13" fillId="12" borderId="10" xfId="0" applyFont="1" applyFill="1" applyBorder="1" applyAlignment="1">
      <alignment horizontal="left" vertical="center" wrapText="1"/>
    </xf>
    <xf numFmtId="0" fontId="9" fillId="12" borderId="10" xfId="0" applyFont="1" applyFill="1" applyBorder="1" applyAlignment="1">
      <alignment horizontal="center" vertical="center"/>
    </xf>
    <xf numFmtId="164" fontId="9" fillId="12" borderId="52" xfId="0" applyNumberFormat="1" applyFont="1" applyFill="1" applyBorder="1" applyAlignment="1">
      <alignment horizontal="center" vertical="center"/>
    </xf>
    <xf numFmtId="0" fontId="13" fillId="12" borderId="31" xfId="0" applyFont="1" applyFill="1" applyBorder="1" applyAlignment="1">
      <alignment horizontal="left" vertical="center" wrapText="1"/>
    </xf>
    <xf numFmtId="164" fontId="9" fillId="12" borderId="18"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18" fillId="13" borderId="31" xfId="1" applyFont="1" applyFill="1" applyBorder="1" applyAlignment="1" applyProtection="1">
      <alignment horizontal="center" vertical="center"/>
    </xf>
    <xf numFmtId="0" fontId="9" fillId="13" borderId="31" xfId="1" applyFont="1" applyFill="1" applyBorder="1" applyAlignment="1" applyProtection="1">
      <alignment horizontal="center" vertical="center"/>
    </xf>
    <xf numFmtId="0" fontId="13" fillId="13" borderId="31" xfId="0" applyFont="1" applyFill="1" applyBorder="1" applyAlignment="1">
      <alignment horizontal="left" vertical="center" wrapText="1"/>
    </xf>
    <xf numFmtId="0" fontId="9" fillId="13" borderId="18" xfId="0" applyFont="1" applyFill="1" applyBorder="1" applyAlignment="1">
      <alignment horizontal="center" vertical="center"/>
    </xf>
    <xf numFmtId="0" fontId="9" fillId="13" borderId="18" xfId="1" applyFont="1" applyFill="1" applyBorder="1" applyAlignment="1" applyProtection="1">
      <alignment horizontal="center" vertical="center"/>
    </xf>
    <xf numFmtId="0" fontId="13" fillId="13" borderId="18" xfId="0" applyFont="1" applyFill="1" applyBorder="1" applyAlignment="1">
      <alignment horizontal="left" vertical="center" wrapText="1"/>
    </xf>
    <xf numFmtId="0" fontId="4" fillId="0" borderId="10" xfId="0" applyFont="1" applyBorder="1" applyAlignment="1">
      <alignment horizontal="center" vertical="center"/>
    </xf>
    <xf numFmtId="0" fontId="13" fillId="0" borderId="12" xfId="0" applyFont="1" applyBorder="1" applyAlignment="1">
      <alignment horizontal="center" vertical="center"/>
    </xf>
    <xf numFmtId="0" fontId="15" fillId="0" borderId="18" xfId="1" applyFont="1" applyBorder="1" applyAlignment="1" applyProtection="1">
      <alignment horizontal="center" vertical="center"/>
    </xf>
    <xf numFmtId="0" fontId="9" fillId="0" borderId="10" xfId="1" applyFont="1" applyFill="1" applyBorder="1" applyAlignment="1" applyProtection="1">
      <alignment horizontal="center" vertical="center"/>
    </xf>
    <xf numFmtId="0" fontId="18" fillId="0" borderId="31" xfId="1" applyFont="1" applyFill="1" applyBorder="1" applyAlignment="1" applyProtection="1">
      <alignment horizontal="center" vertical="center"/>
    </xf>
    <xf numFmtId="0" fontId="13" fillId="0" borderId="10" xfId="0" applyFont="1" applyBorder="1" applyAlignment="1">
      <alignment horizontal="center" vertical="center" wrapText="1"/>
    </xf>
    <xf numFmtId="0" fontId="4" fillId="0" borderId="11" xfId="0" applyFont="1" applyBorder="1" applyAlignment="1">
      <alignment horizontal="center" vertical="center"/>
    </xf>
    <xf numFmtId="0" fontId="18" fillId="0" borderId="10" xfId="1" applyFont="1" applyFill="1" applyBorder="1" applyAlignment="1" applyProtection="1">
      <alignment horizontal="center" vertical="center"/>
    </xf>
    <xf numFmtId="164" fontId="9" fillId="0" borderId="59" xfId="0" applyNumberFormat="1" applyFont="1" applyBorder="1" applyAlignment="1">
      <alignment horizontal="center" vertical="center"/>
    </xf>
    <xf numFmtId="0" fontId="23" fillId="8" borderId="26" xfId="0" applyFont="1" applyFill="1" applyBorder="1"/>
    <xf numFmtId="0" fontId="23" fillId="8" borderId="27" xfId="0" applyFont="1" applyFill="1" applyBorder="1"/>
    <xf numFmtId="0" fontId="0" fillId="8" borderId="0" xfId="0" applyFill="1"/>
    <xf numFmtId="0" fontId="0" fillId="0" borderId="63" xfId="0" applyBorder="1"/>
    <xf numFmtId="0" fontId="0" fillId="8" borderId="15" xfId="0" applyFill="1" applyBorder="1"/>
    <xf numFmtId="0" fontId="24" fillId="0" borderId="10" xfId="0" applyFont="1" applyBorder="1" applyAlignment="1">
      <alignment horizontal="center" vertical="center"/>
    </xf>
    <xf numFmtId="164" fontId="6" fillId="3" borderId="60" xfId="0" applyNumberFormat="1" applyFont="1" applyFill="1" applyBorder="1" applyAlignment="1">
      <alignment horizontal="center" vertical="center"/>
    </xf>
    <xf numFmtId="0" fontId="12" fillId="5" borderId="18" xfId="0" applyFont="1" applyFill="1" applyBorder="1" applyAlignment="1">
      <alignment horizontal="center" vertical="center"/>
    </xf>
    <xf numFmtId="0" fontId="4" fillId="0" borderId="0" xfId="0" applyFont="1" applyAlignment="1">
      <alignment horizontal="center" vertical="center"/>
    </xf>
    <xf numFmtId="0" fontId="9" fillId="0" borderId="0" xfId="0" applyFont="1" applyAlignment="1">
      <alignment horizontal="center" vertical="center"/>
    </xf>
    <xf numFmtId="164" fontId="9" fillId="0" borderId="0" xfId="0" applyNumberFormat="1" applyFont="1" applyAlignment="1">
      <alignment horizontal="center" vertical="center"/>
    </xf>
    <xf numFmtId="0" fontId="12" fillId="11" borderId="16" xfId="0" applyFont="1" applyFill="1" applyBorder="1" applyAlignment="1">
      <alignment horizontal="center" vertical="center"/>
    </xf>
    <xf numFmtId="0" fontId="12" fillId="11" borderId="31"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8" xfId="0" applyFont="1" applyFill="1" applyBorder="1" applyAlignment="1">
      <alignment horizontal="center" vertical="center"/>
    </xf>
    <xf numFmtId="0" fontId="8" fillId="0" borderId="42" xfId="0" applyFont="1" applyBorder="1" applyAlignment="1">
      <alignment horizontal="center" vertical="center"/>
    </xf>
    <xf numFmtId="0" fontId="9" fillId="0" borderId="2" xfId="0" applyFont="1" applyBorder="1" applyAlignment="1">
      <alignment horizontal="center" vertical="center"/>
    </xf>
    <xf numFmtId="0" fontId="4" fillId="0" borderId="38" xfId="0" applyFont="1" applyBorder="1" applyAlignment="1">
      <alignment horizontal="center" vertical="center"/>
    </xf>
    <xf numFmtId="0" fontId="14" fillId="13" borderId="11" xfId="0" applyFont="1" applyFill="1" applyBorder="1" applyAlignment="1">
      <alignment horizontal="center" vertical="center"/>
    </xf>
    <xf numFmtId="0" fontId="14" fillId="13" borderId="44" xfId="0" applyFont="1" applyFill="1" applyBorder="1" applyAlignment="1">
      <alignment horizontal="center" vertical="center"/>
    </xf>
    <xf numFmtId="0" fontId="9" fillId="13" borderId="10" xfId="1" applyFont="1" applyFill="1" applyBorder="1" applyAlignment="1" applyProtection="1">
      <alignment horizontal="center" vertical="center"/>
    </xf>
    <xf numFmtId="0" fontId="13" fillId="13" borderId="10"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9" fillId="13" borderId="10" xfId="0" applyFont="1" applyFill="1" applyBorder="1" applyAlignment="1">
      <alignment horizontal="center" vertical="center"/>
    </xf>
    <xf numFmtId="164" fontId="9" fillId="13" borderId="52" xfId="0" applyNumberFormat="1" applyFont="1" applyFill="1" applyBorder="1" applyAlignment="1">
      <alignment horizontal="center" vertical="center"/>
    </xf>
    <xf numFmtId="0" fontId="14" fillId="13" borderId="1" xfId="0" applyFont="1" applyFill="1" applyBorder="1" applyAlignment="1">
      <alignment horizontal="center" vertical="center"/>
    </xf>
    <xf numFmtId="0" fontId="15" fillId="13" borderId="18" xfId="1" applyFont="1" applyFill="1" applyBorder="1" applyAlignment="1" applyProtection="1">
      <alignment horizontal="center" vertical="center"/>
    </xf>
    <xf numFmtId="0" fontId="13" fillId="13" borderId="18" xfId="0" applyFont="1" applyFill="1" applyBorder="1" applyAlignment="1">
      <alignment horizontal="center" vertical="center" wrapText="1"/>
    </xf>
    <xf numFmtId="164" fontId="9" fillId="13" borderId="53" xfId="0" applyNumberFormat="1" applyFont="1" applyFill="1" applyBorder="1" applyAlignment="1">
      <alignment horizontal="center" vertical="center"/>
    </xf>
    <xf numFmtId="0" fontId="4" fillId="13" borderId="7" xfId="0" applyFont="1" applyFill="1" applyBorder="1" applyAlignment="1">
      <alignment horizontal="center" vertical="center"/>
    </xf>
    <xf numFmtId="0" fontId="9" fillId="13" borderId="16" xfId="1" applyFont="1" applyFill="1" applyBorder="1" applyAlignment="1" applyProtection="1">
      <alignment horizontal="center" vertical="center"/>
    </xf>
    <xf numFmtId="0" fontId="9" fillId="13" borderId="16" xfId="0" applyFont="1" applyFill="1" applyBorder="1" applyAlignment="1">
      <alignment horizontal="center" vertical="center"/>
    </xf>
    <xf numFmtId="164" fontId="9" fillId="13" borderId="18" xfId="0" applyNumberFormat="1" applyFont="1" applyFill="1" applyBorder="1" applyAlignment="1">
      <alignment horizontal="center" vertical="center"/>
    </xf>
    <xf numFmtId="0" fontId="9" fillId="13" borderId="31" xfId="0" applyFont="1" applyFill="1" applyBorder="1" applyAlignment="1">
      <alignment horizontal="center" vertical="center"/>
    </xf>
    <xf numFmtId="0" fontId="10" fillId="8" borderId="39"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4" xfId="0" quotePrefix="1" applyFont="1" applyFill="1" applyBorder="1" applyAlignment="1">
      <alignment horizontal="center" vertical="center" wrapText="1"/>
    </xf>
    <xf numFmtId="0" fontId="8" fillId="10" borderId="4" xfId="0" applyFont="1" applyFill="1" applyBorder="1" applyAlignment="1">
      <alignment horizontal="center" vertical="center" wrapText="1"/>
    </xf>
    <xf numFmtId="0" fontId="8" fillId="10" borderId="4" xfId="0" quotePrefix="1" applyFont="1" applyFill="1" applyBorder="1" applyAlignment="1">
      <alignment horizontal="center" vertical="center" wrapText="1"/>
    </xf>
    <xf numFmtId="0" fontId="10" fillId="8" borderId="15" xfId="0" quotePrefix="1"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62" xfId="0" applyFont="1" applyFill="1" applyBorder="1" applyAlignment="1">
      <alignment horizontal="center" vertical="center" wrapText="1"/>
    </xf>
    <xf numFmtId="0" fontId="10" fillId="8" borderId="57" xfId="0" applyFont="1" applyFill="1" applyBorder="1" applyAlignment="1">
      <alignment horizontal="center" vertical="center" wrapText="1"/>
    </xf>
    <xf numFmtId="0" fontId="10" fillId="8" borderId="57" xfId="0" quotePrefix="1" applyFont="1" applyFill="1" applyBorder="1" applyAlignment="1">
      <alignment horizontal="center" vertical="center" wrapText="1"/>
    </xf>
    <xf numFmtId="0" fontId="4" fillId="0" borderId="63" xfId="0" applyFont="1" applyBorder="1"/>
    <xf numFmtId="0" fontId="4" fillId="0" borderId="47" xfId="0" applyFont="1" applyBorder="1"/>
    <xf numFmtId="0" fontId="13" fillId="12" borderId="31" xfId="0" applyFont="1" applyFill="1" applyBorder="1" applyAlignment="1">
      <alignment horizontal="center" vertical="center" wrapText="1"/>
    </xf>
    <xf numFmtId="164" fontId="9" fillId="0" borderId="65" xfId="0" applyNumberFormat="1" applyFont="1" applyBorder="1" applyAlignment="1">
      <alignment horizontal="center" vertical="center"/>
    </xf>
    <xf numFmtId="164" fontId="6" fillId="0" borderId="16" xfId="0" applyNumberFormat="1" applyFont="1" applyBorder="1" applyAlignment="1">
      <alignment horizontal="center" vertical="center"/>
    </xf>
    <xf numFmtId="164" fontId="6" fillId="0" borderId="10" xfId="0" applyNumberFormat="1" applyFont="1" applyBorder="1" applyAlignment="1">
      <alignment horizontal="center" vertical="center"/>
    </xf>
    <xf numFmtId="0" fontId="9" fillId="0" borderId="1" xfId="0" applyFont="1" applyBorder="1" applyAlignment="1">
      <alignment horizontal="center" vertical="center"/>
    </xf>
    <xf numFmtId="0" fontId="13" fillId="13" borderId="16" xfId="0" applyFont="1" applyFill="1" applyBorder="1" applyAlignment="1">
      <alignment horizontal="left" vertical="center" wrapText="1"/>
    </xf>
    <xf numFmtId="0" fontId="13" fillId="13" borderId="31" xfId="0" applyFont="1" applyFill="1" applyBorder="1" applyAlignment="1">
      <alignment horizontal="center" vertical="center" wrapText="1"/>
    </xf>
    <xf numFmtId="0" fontId="13" fillId="0" borderId="21" xfId="0" applyFont="1" applyBorder="1" applyAlignment="1">
      <alignment horizontal="center" vertical="center"/>
    </xf>
    <xf numFmtId="0" fontId="10" fillId="8" borderId="59" xfId="0" quotePrefix="1" applyFont="1" applyFill="1" applyBorder="1" applyAlignment="1">
      <alignment horizontal="center" vertical="center" wrapText="1"/>
    </xf>
    <xf numFmtId="0" fontId="13" fillId="0" borderId="50" xfId="0" applyFont="1" applyBorder="1" applyAlignment="1">
      <alignment horizontal="center" vertical="center"/>
    </xf>
    <xf numFmtId="0" fontId="13" fillId="0" borderId="53" xfId="0" applyFont="1" applyBorder="1" applyAlignment="1">
      <alignment horizontal="center" vertical="center"/>
    </xf>
    <xf numFmtId="0" fontId="10" fillId="8" borderId="67" xfId="0" quotePrefix="1" applyFont="1" applyFill="1" applyBorder="1" applyAlignment="1">
      <alignment horizontal="center" vertical="center" wrapText="1"/>
    </xf>
    <xf numFmtId="0" fontId="18" fillId="13" borderId="10" xfId="1" applyFont="1" applyFill="1" applyBorder="1" applyAlignment="1" applyProtection="1">
      <alignment horizontal="center" vertical="center"/>
    </xf>
    <xf numFmtId="0" fontId="30" fillId="0" borderId="0" xfId="0" applyFont="1"/>
    <xf numFmtId="0" fontId="31" fillId="0" borderId="0" xfId="0" applyFont="1" applyAlignment="1">
      <alignment horizontal="center"/>
    </xf>
    <xf numFmtId="0" fontId="31" fillId="0" borderId="0" xfId="0" applyFont="1" applyAlignment="1">
      <alignment horizontal="left" vertical="center" wrapText="1"/>
    </xf>
    <xf numFmtId="0" fontId="31" fillId="0" borderId="0" xfId="0" applyFont="1"/>
    <xf numFmtId="0" fontId="32" fillId="0" borderId="0" xfId="0" applyFont="1"/>
    <xf numFmtId="0" fontId="33" fillId="0" borderId="0" xfId="0" applyFont="1"/>
    <xf numFmtId="0" fontId="36" fillId="8" borderId="6" xfId="0" applyFont="1" applyFill="1" applyBorder="1" applyAlignment="1">
      <alignment horizontal="center" vertical="center" wrapText="1"/>
    </xf>
    <xf numFmtId="0" fontId="36" fillId="8" borderId="31" xfId="0" applyFont="1" applyFill="1" applyBorder="1" applyAlignment="1">
      <alignment horizontal="center" vertical="center" wrapText="1"/>
    </xf>
    <xf numFmtId="0" fontId="32" fillId="8" borderId="31" xfId="0" applyFont="1" applyFill="1" applyBorder="1" applyAlignment="1">
      <alignment horizontal="center" vertical="center" wrapText="1"/>
    </xf>
    <xf numFmtId="0" fontId="32" fillId="8" borderId="51" xfId="0" applyFont="1" applyFill="1" applyBorder="1" applyAlignment="1">
      <alignment horizontal="center" vertical="center" wrapText="1"/>
    </xf>
    <xf numFmtId="0" fontId="32" fillId="8" borderId="21" xfId="0" applyFont="1" applyFill="1" applyBorder="1" applyAlignment="1">
      <alignment horizontal="center" vertical="center" wrapText="1"/>
    </xf>
    <xf numFmtId="0" fontId="31" fillId="5" borderId="26" xfId="0" applyFont="1" applyFill="1" applyBorder="1"/>
    <xf numFmtId="0" fontId="37" fillId="5" borderId="27" xfId="0" applyFont="1" applyFill="1" applyBorder="1" applyAlignment="1">
      <alignment wrapText="1"/>
    </xf>
    <xf numFmtId="0" fontId="38" fillId="5" borderId="27" xfId="0" applyFont="1" applyFill="1" applyBorder="1" applyAlignment="1">
      <alignment horizontal="center" wrapText="1"/>
    </xf>
    <xf numFmtId="0" fontId="37" fillId="5" borderId="15" xfId="0" applyFont="1" applyFill="1" applyBorder="1" applyAlignment="1">
      <alignment wrapText="1"/>
    </xf>
    <xf numFmtId="0" fontId="31" fillId="0" borderId="16" xfId="0" applyFont="1" applyBorder="1" applyAlignment="1">
      <alignment horizontal="center" vertical="center"/>
    </xf>
    <xf numFmtId="0" fontId="40" fillId="0" borderId="16" xfId="0" applyFont="1" applyBorder="1" applyAlignment="1">
      <alignment horizontal="center" vertical="center"/>
    </xf>
    <xf numFmtId="0" fontId="41" fillId="0" borderId="11" xfId="0" applyFont="1" applyBorder="1" applyAlignment="1">
      <alignment horizontal="center" vertical="center"/>
    </xf>
    <xf numFmtId="0" fontId="42" fillId="0" borderId="10" xfId="1" applyFont="1" applyBorder="1" applyAlignment="1" applyProtection="1">
      <alignment horizontal="center" vertical="center"/>
    </xf>
    <xf numFmtId="0" fontId="40" fillId="0" borderId="52" xfId="0" applyFont="1" applyBorder="1" applyAlignment="1">
      <alignment horizontal="left" vertical="center" wrapText="1"/>
    </xf>
    <xf numFmtId="0" fontId="40" fillId="0" borderId="10" xfId="0" applyFont="1" applyBorder="1" applyAlignment="1">
      <alignment horizontal="center" vertical="center" wrapText="1"/>
    </xf>
    <xf numFmtId="0" fontId="42" fillId="0" borderId="10" xfId="0" applyFont="1" applyBorder="1" applyAlignment="1">
      <alignment horizontal="center" vertical="center"/>
    </xf>
    <xf numFmtId="164" fontId="32" fillId="0" borderId="55" xfId="0" applyNumberFormat="1" applyFont="1" applyBorder="1" applyAlignment="1">
      <alignment horizontal="center" vertical="center"/>
    </xf>
    <xf numFmtId="0" fontId="31" fillId="0" borderId="18" xfId="0" applyFont="1" applyBorder="1" applyAlignment="1">
      <alignment horizontal="center" vertical="center"/>
    </xf>
    <xf numFmtId="0" fontId="40" fillId="0" borderId="18" xfId="0" applyFont="1" applyBorder="1" applyAlignment="1">
      <alignment horizontal="center" vertical="center"/>
    </xf>
    <xf numFmtId="0" fontId="41" fillId="0" borderId="1" xfId="0" applyFont="1" applyBorder="1" applyAlignment="1">
      <alignment horizontal="center" vertical="center"/>
    </xf>
    <xf numFmtId="0" fontId="42" fillId="0" borderId="18" xfId="1" applyFont="1" applyBorder="1" applyAlignment="1" applyProtection="1">
      <alignment horizontal="center" vertical="center"/>
    </xf>
    <xf numFmtId="0" fontId="40" fillId="0" borderId="18" xfId="0" applyFont="1" applyBorder="1" applyAlignment="1">
      <alignment horizontal="center" vertical="center" wrapText="1"/>
    </xf>
    <xf numFmtId="0" fontId="42" fillId="0" borderId="18" xfId="0" applyFont="1" applyBorder="1" applyAlignment="1">
      <alignment horizontal="center" vertical="center"/>
    </xf>
    <xf numFmtId="14" fontId="31" fillId="0" borderId="0" xfId="0" applyNumberFormat="1" applyFont="1"/>
    <xf numFmtId="0" fontId="39" fillId="5" borderId="18" xfId="0" applyFont="1" applyFill="1" applyBorder="1" applyAlignment="1">
      <alignment horizontal="center" vertical="center"/>
    </xf>
    <xf numFmtId="0" fontId="40" fillId="0" borderId="34" xfId="0" applyFont="1" applyBorder="1" applyAlignment="1">
      <alignment horizontal="left" vertical="center" wrapText="1"/>
    </xf>
    <xf numFmtId="164" fontId="32" fillId="0" borderId="35" xfId="0" applyNumberFormat="1" applyFont="1" applyBorder="1" applyAlignment="1">
      <alignment horizontal="center" vertical="center"/>
    </xf>
    <xf numFmtId="0" fontId="40" fillId="0" borderId="46" xfId="0" applyFont="1" applyBorder="1" applyAlignment="1">
      <alignment horizontal="left" vertical="center" wrapText="1"/>
    </xf>
    <xf numFmtId="0" fontId="40" fillId="0" borderId="31" xfId="0" applyFont="1" applyBorder="1" applyAlignment="1">
      <alignment horizontal="center" vertical="center" wrapText="1"/>
    </xf>
    <xf numFmtId="0" fontId="42" fillId="0" borderId="31" xfId="0" applyFont="1" applyBorder="1" applyAlignment="1">
      <alignment horizontal="center" vertical="center"/>
    </xf>
    <xf numFmtId="164" fontId="32" fillId="0" borderId="22" xfId="0" applyNumberFormat="1" applyFont="1" applyBorder="1" applyAlignment="1">
      <alignment horizontal="center" vertical="center"/>
    </xf>
    <xf numFmtId="0" fontId="42" fillId="0" borderId="31" xfId="1" applyFont="1" applyBorder="1" applyAlignment="1" applyProtection="1">
      <alignment horizontal="center" vertical="center"/>
    </xf>
    <xf numFmtId="0" fontId="32" fillId="0" borderId="4" xfId="0" applyFont="1" applyBorder="1" applyAlignment="1">
      <alignment horizontal="center"/>
    </xf>
    <xf numFmtId="0" fontId="36" fillId="0" borderId="0" xfId="0" applyFont="1" applyAlignment="1">
      <alignment horizontal="right"/>
    </xf>
    <xf numFmtId="0" fontId="32" fillId="0" borderId="0" xfId="0" applyFont="1" applyAlignment="1">
      <alignment horizontal="center"/>
    </xf>
    <xf numFmtId="0" fontId="31" fillId="6" borderId="26" xfId="0" applyFont="1" applyFill="1" applyBorder="1"/>
    <xf numFmtId="0" fontId="39" fillId="6" borderId="27" xfId="0" applyFont="1" applyFill="1" applyBorder="1"/>
    <xf numFmtId="0" fontId="43" fillId="6" borderId="27" xfId="0" applyFont="1" applyFill="1" applyBorder="1" applyAlignment="1">
      <alignment horizontal="center" wrapText="1"/>
    </xf>
    <xf numFmtId="0" fontId="39" fillId="6" borderId="15" xfId="0" applyFont="1" applyFill="1" applyBorder="1"/>
    <xf numFmtId="0" fontId="42" fillId="0" borderId="10" xfId="1" applyFont="1" applyFill="1" applyBorder="1" applyAlignment="1" applyProtection="1">
      <alignment horizontal="center" vertical="center"/>
    </xf>
    <xf numFmtId="0" fontId="42" fillId="0" borderId="18" xfId="1" applyFont="1" applyFill="1" applyBorder="1" applyAlignment="1" applyProtection="1">
      <alignment horizontal="center" vertical="center"/>
    </xf>
    <xf numFmtId="0" fontId="44" fillId="0" borderId="0" xfId="0" applyFont="1"/>
    <xf numFmtId="0" fontId="42" fillId="0" borderId="31" xfId="1" applyFont="1" applyFill="1" applyBorder="1" applyAlignment="1" applyProtection="1">
      <alignment horizontal="center" vertical="center"/>
    </xf>
    <xf numFmtId="164" fontId="32" fillId="0" borderId="21" xfId="0" applyNumberFormat="1" applyFont="1" applyBorder="1" applyAlignment="1">
      <alignment horizontal="center" vertical="center"/>
    </xf>
    <xf numFmtId="0" fontId="42" fillId="0" borderId="8" xfId="0" applyFont="1" applyBorder="1" applyAlignment="1">
      <alignment horizontal="center" vertical="center"/>
    </xf>
    <xf numFmtId="0" fontId="39" fillId="11" borderId="29" xfId="0" applyFont="1" applyFill="1" applyBorder="1"/>
    <xf numFmtId="0" fontId="43" fillId="11" borderId="29" xfId="0" applyFont="1" applyFill="1" applyBorder="1" applyAlignment="1">
      <alignment horizontal="center" wrapText="1"/>
    </xf>
    <xf numFmtId="0" fontId="39" fillId="11" borderId="30" xfId="0" applyFont="1" applyFill="1" applyBorder="1"/>
    <xf numFmtId="0" fontId="40" fillId="0" borderId="52" xfId="0" applyFont="1" applyBorder="1" applyAlignment="1">
      <alignment horizontal="center" vertical="center" wrapText="1"/>
    </xf>
    <xf numFmtId="0" fontId="42" fillId="13" borderId="31" xfId="1" applyFont="1" applyFill="1" applyBorder="1" applyAlignment="1" applyProtection="1">
      <alignment horizontal="center" vertical="center"/>
    </xf>
    <xf numFmtId="0" fontId="40" fillId="13" borderId="31" xfId="0" applyFont="1" applyFill="1" applyBorder="1" applyAlignment="1">
      <alignment horizontal="left" vertical="center" wrapText="1"/>
    </xf>
    <xf numFmtId="0" fontId="40" fillId="13" borderId="52" xfId="0" applyFont="1" applyFill="1" applyBorder="1" applyAlignment="1">
      <alignment horizontal="center" vertical="center" wrapText="1"/>
    </xf>
    <xf numFmtId="0" fontId="42" fillId="13" borderId="18" xfId="0" applyFont="1" applyFill="1" applyBorder="1" applyAlignment="1">
      <alignment horizontal="center" vertical="center"/>
    </xf>
    <xf numFmtId="0" fontId="42" fillId="13" borderId="18" xfId="1" applyFont="1" applyFill="1" applyBorder="1" applyAlignment="1" applyProtection="1">
      <alignment horizontal="center" vertical="center"/>
    </xf>
    <xf numFmtId="0" fontId="40" fillId="13" borderId="18" xfId="0" applyFont="1" applyFill="1" applyBorder="1" applyAlignment="1">
      <alignment horizontal="left" vertical="center" wrapText="1"/>
    </xf>
    <xf numFmtId="0" fontId="40" fillId="0" borderId="53" xfId="0" applyFont="1" applyBorder="1" applyAlignment="1">
      <alignment horizontal="center" vertical="center" wrapText="1"/>
    </xf>
    <xf numFmtId="164" fontId="32" fillId="0" borderId="17" xfId="0" applyNumberFormat="1" applyFont="1" applyBorder="1" applyAlignment="1">
      <alignment horizontal="center" vertical="center"/>
    </xf>
    <xf numFmtId="164" fontId="32" fillId="13" borderId="21" xfId="0" applyNumberFormat="1" applyFont="1" applyFill="1" applyBorder="1" applyAlignment="1">
      <alignment horizontal="center" vertical="center"/>
    </xf>
    <xf numFmtId="0" fontId="40" fillId="13" borderId="18" xfId="0" applyFont="1" applyFill="1" applyBorder="1" applyAlignment="1">
      <alignment vertical="center" wrapText="1"/>
    </xf>
    <xf numFmtId="0" fontId="42" fillId="0" borderId="18" xfId="0" quotePrefix="1" applyFont="1" applyBorder="1" applyAlignment="1">
      <alignment horizontal="center" vertical="center"/>
    </xf>
    <xf numFmtId="0" fontId="42" fillId="12" borderId="18" xfId="1" applyFont="1" applyFill="1" applyBorder="1" applyAlignment="1" applyProtection="1">
      <alignment horizontal="center" vertical="center"/>
    </xf>
    <xf numFmtId="0" fontId="40" fillId="12" borderId="52" xfId="0" applyFont="1" applyFill="1" applyBorder="1" applyAlignment="1">
      <alignment horizontal="center" vertical="center" wrapText="1"/>
    </xf>
    <xf numFmtId="0" fontId="45" fillId="0" borderId="0" xfId="0" applyFont="1"/>
    <xf numFmtId="0" fontId="46" fillId="0" borderId="0" xfId="0" applyFont="1" applyAlignment="1">
      <alignment horizontal="center"/>
    </xf>
    <xf numFmtId="0" fontId="46" fillId="0" borderId="0" xfId="0" applyFont="1" applyAlignment="1">
      <alignment horizontal="left" vertical="center" wrapText="1"/>
    </xf>
    <xf numFmtId="0" fontId="46" fillId="0" borderId="0" xfId="0" applyFont="1"/>
    <xf numFmtId="0" fontId="47" fillId="0" borderId="0" xfId="0" applyFont="1"/>
    <xf numFmtId="0" fontId="48" fillId="0" borderId="0" xfId="0" applyFont="1"/>
    <xf numFmtId="0" fontId="51" fillId="8" borderId="6" xfId="0" applyFont="1" applyFill="1" applyBorder="1" applyAlignment="1">
      <alignment horizontal="center" vertical="center" wrapText="1"/>
    </xf>
    <xf numFmtId="0" fontId="51" fillId="8" borderId="19" xfId="0" applyFont="1" applyFill="1" applyBorder="1" applyAlignment="1">
      <alignment horizontal="center" vertical="center" wrapText="1"/>
    </xf>
    <xf numFmtId="0" fontId="51" fillId="8" borderId="20" xfId="0" applyFont="1" applyFill="1" applyBorder="1" applyAlignment="1">
      <alignment horizontal="center" vertical="center" wrapText="1"/>
    </xf>
    <xf numFmtId="0" fontId="51" fillId="8" borderId="20" xfId="0" quotePrefix="1" applyFont="1" applyFill="1" applyBorder="1" applyAlignment="1">
      <alignment horizontal="center" vertical="center" wrapText="1"/>
    </xf>
    <xf numFmtId="0" fontId="46" fillId="5" borderId="26" xfId="0" applyFont="1" applyFill="1" applyBorder="1"/>
    <xf numFmtId="0" fontId="52" fillId="5" borderId="27" xfId="0" applyFont="1" applyFill="1" applyBorder="1" applyAlignment="1">
      <alignment wrapText="1"/>
    </xf>
    <xf numFmtId="0" fontId="53" fillId="5" borderId="27" xfId="0" applyFont="1" applyFill="1" applyBorder="1" applyAlignment="1">
      <alignment horizontal="center" wrapText="1"/>
    </xf>
    <xf numFmtId="0" fontId="52" fillId="5" borderId="15" xfId="0" applyFont="1" applyFill="1" applyBorder="1" applyAlignment="1">
      <alignment wrapText="1"/>
    </xf>
    <xf numFmtId="0" fontId="46" fillId="0" borderId="16" xfId="0" applyFont="1" applyBorder="1" applyAlignment="1">
      <alignment horizontal="center" vertical="center"/>
    </xf>
    <xf numFmtId="0" fontId="55" fillId="0" borderId="16" xfId="0" applyFont="1" applyBorder="1" applyAlignment="1">
      <alignment horizontal="center" vertical="center"/>
    </xf>
    <xf numFmtId="0" fontId="56" fillId="0" borderId="11" xfId="0" applyFont="1" applyBorder="1" applyAlignment="1">
      <alignment horizontal="center" vertical="center"/>
    </xf>
    <xf numFmtId="164" fontId="45" fillId="0" borderId="53" xfId="0" applyNumberFormat="1" applyFont="1" applyBorder="1" applyAlignment="1">
      <alignment horizontal="center" vertical="center"/>
    </xf>
    <xf numFmtId="0" fontId="46" fillId="0" borderId="18" xfId="0" applyFont="1" applyBorder="1" applyAlignment="1">
      <alignment horizontal="center" vertical="center"/>
    </xf>
    <xf numFmtId="0" fontId="55" fillId="0" borderId="18" xfId="0" applyFont="1" applyBorder="1" applyAlignment="1">
      <alignment horizontal="center" vertical="center"/>
    </xf>
    <xf numFmtId="0" fontId="55" fillId="0" borderId="18" xfId="0" applyFont="1" applyBorder="1" applyAlignment="1">
      <alignment horizontal="center" vertical="center" wrapText="1"/>
    </xf>
    <xf numFmtId="0" fontId="45" fillId="0" borderId="18" xfId="0" applyFont="1" applyBorder="1" applyAlignment="1">
      <alignment horizontal="center" vertical="center"/>
    </xf>
    <xf numFmtId="164" fontId="47" fillId="0" borderId="17" xfId="0" applyNumberFormat="1" applyFont="1" applyBorder="1" applyAlignment="1">
      <alignment horizontal="center" vertical="center"/>
    </xf>
    <xf numFmtId="0" fontId="56" fillId="0" borderId="1" xfId="0" applyFont="1" applyBorder="1" applyAlignment="1">
      <alignment horizontal="center" vertical="center"/>
    </xf>
    <xf numFmtId="0" fontId="46" fillId="6" borderId="26" xfId="0" applyFont="1" applyFill="1" applyBorder="1"/>
    <xf numFmtId="0" fontId="54" fillId="6" borderId="27" xfId="0" applyFont="1" applyFill="1" applyBorder="1"/>
    <xf numFmtId="0" fontId="57" fillId="6" borderId="27" xfId="0" applyFont="1" applyFill="1" applyBorder="1" applyAlignment="1">
      <alignment horizontal="center" wrapText="1"/>
    </xf>
    <xf numFmtId="0" fontId="54" fillId="6" borderId="15" xfId="0" applyFont="1" applyFill="1" applyBorder="1"/>
    <xf numFmtId="0" fontId="45" fillId="0" borderId="18" xfId="1" applyFont="1" applyFill="1" applyBorder="1" applyAlignment="1" applyProtection="1">
      <alignment horizontal="center" vertical="center"/>
    </xf>
    <xf numFmtId="0" fontId="47" fillId="0" borderId="4" xfId="0" applyFont="1" applyBorder="1" applyAlignment="1">
      <alignment horizontal="center" vertical="center"/>
    </xf>
    <xf numFmtId="0" fontId="45" fillId="12" borderId="18" xfId="1" applyFont="1" applyFill="1" applyBorder="1" applyAlignment="1" applyProtection="1">
      <alignment horizontal="center" vertical="center"/>
    </xf>
    <xf numFmtId="0" fontId="55" fillId="12" borderId="53" xfId="0" applyFont="1" applyFill="1" applyBorder="1" applyAlignment="1">
      <alignment horizontal="left" vertical="center" wrapText="1"/>
    </xf>
    <xf numFmtId="0" fontId="55" fillId="12" borderId="18" xfId="0" applyFont="1" applyFill="1" applyBorder="1" applyAlignment="1">
      <alignment horizontal="center" vertical="center" wrapText="1"/>
    </xf>
    <xf numFmtId="0" fontId="45" fillId="12" borderId="18" xfId="0" applyFont="1" applyFill="1" applyBorder="1" applyAlignment="1">
      <alignment horizontal="center" vertical="center"/>
    </xf>
    <xf numFmtId="164" fontId="45" fillId="12" borderId="53" xfId="0" applyNumberFormat="1" applyFont="1" applyFill="1" applyBorder="1" applyAlignment="1">
      <alignment horizontal="center" vertical="center"/>
    </xf>
    <xf numFmtId="164" fontId="47" fillId="12" borderId="17" xfId="0" applyNumberFormat="1" applyFont="1" applyFill="1" applyBorder="1" applyAlignment="1">
      <alignment horizontal="center" vertical="center"/>
    </xf>
    <xf numFmtId="0" fontId="45" fillId="0" borderId="31" xfId="1" applyFont="1" applyFill="1" applyBorder="1" applyAlignment="1" applyProtection="1">
      <alignment horizontal="center" vertical="center"/>
    </xf>
    <xf numFmtId="0" fontId="55" fillId="0" borderId="51" xfId="0" applyFont="1" applyBorder="1" applyAlignment="1">
      <alignment horizontal="left" vertical="center" wrapText="1"/>
    </xf>
    <xf numFmtId="0" fontId="45" fillId="0" borderId="31" xfId="0" applyFont="1" applyBorder="1" applyAlignment="1">
      <alignment horizontal="center" vertical="center"/>
    </xf>
    <xf numFmtId="164" fontId="45" fillId="0" borderId="51" xfId="0" applyNumberFormat="1" applyFont="1" applyBorder="1" applyAlignment="1">
      <alignment horizontal="center" vertical="center"/>
    </xf>
    <xf numFmtId="164" fontId="47" fillId="0" borderId="21" xfId="0" applyNumberFormat="1" applyFont="1" applyBorder="1" applyAlignment="1">
      <alignment horizontal="center" vertical="center"/>
    </xf>
    <xf numFmtId="0" fontId="55" fillId="0" borderId="31" xfId="0" applyFont="1" applyBorder="1" applyAlignment="1">
      <alignment horizontal="center" vertical="center" wrapText="1"/>
    </xf>
    <xf numFmtId="16" fontId="46" fillId="0" borderId="0" xfId="0" applyNumberFormat="1" applyFont="1"/>
    <xf numFmtId="0" fontId="46" fillId="11" borderId="26" xfId="0" applyFont="1" applyFill="1" applyBorder="1"/>
    <xf numFmtId="0" fontId="54" fillId="11" borderId="27" xfId="0" applyFont="1" applyFill="1" applyBorder="1"/>
    <xf numFmtId="0" fontId="57" fillId="11" borderId="27" xfId="0" applyFont="1" applyFill="1" applyBorder="1" applyAlignment="1">
      <alignment horizontal="center" wrapText="1"/>
    </xf>
    <xf numFmtId="0" fontId="54" fillId="11" borderId="15" xfId="0" applyFont="1" applyFill="1" applyBorder="1"/>
    <xf numFmtId="0" fontId="45" fillId="12" borderId="16" xfId="1" applyFont="1" applyFill="1" applyBorder="1" applyAlignment="1" applyProtection="1">
      <alignment horizontal="center" vertical="center"/>
    </xf>
    <xf numFmtId="0" fontId="55" fillId="12" borderId="16" xfId="0" applyFont="1" applyFill="1" applyBorder="1" applyAlignment="1">
      <alignment horizontal="center" vertical="center" wrapText="1"/>
    </xf>
    <xf numFmtId="0" fontId="45" fillId="12" borderId="16" xfId="0" applyFont="1" applyFill="1" applyBorder="1" applyAlignment="1">
      <alignment horizontal="center" vertical="center"/>
    </xf>
    <xf numFmtId="164" fontId="47" fillId="12" borderId="24" xfId="0" applyNumberFormat="1" applyFont="1" applyFill="1" applyBorder="1" applyAlignment="1">
      <alignment horizontal="center" vertical="center"/>
    </xf>
    <xf numFmtId="164" fontId="45" fillId="12" borderId="51" xfId="0" applyNumberFormat="1" applyFont="1" applyFill="1" applyBorder="1" applyAlignment="1">
      <alignment horizontal="center" vertical="center"/>
    </xf>
    <xf numFmtId="0" fontId="46" fillId="0" borderId="1" xfId="0" applyFont="1" applyBorder="1" applyAlignment="1">
      <alignment horizontal="center" vertical="center"/>
    </xf>
    <xf numFmtId="0" fontId="55" fillId="0" borderId="10" xfId="0" applyFont="1" applyBorder="1" applyAlignment="1">
      <alignment horizontal="center" vertical="center" wrapText="1"/>
    </xf>
    <xf numFmtId="0" fontId="45" fillId="12" borderId="31" xfId="1" applyFont="1" applyFill="1" applyBorder="1" applyAlignment="1" applyProtection="1">
      <alignment horizontal="center" vertical="center"/>
    </xf>
    <xf numFmtId="0" fontId="45" fillId="12" borderId="31" xfId="0" applyFont="1" applyFill="1" applyBorder="1" applyAlignment="1">
      <alignment horizontal="center" vertical="center"/>
    </xf>
    <xf numFmtId="164" fontId="47" fillId="12" borderId="21" xfId="0" applyNumberFormat="1" applyFont="1" applyFill="1" applyBorder="1" applyAlignment="1">
      <alignment horizontal="center" vertical="center"/>
    </xf>
    <xf numFmtId="0" fontId="46" fillId="0" borderId="7" xfId="0" applyFont="1" applyBorder="1" applyAlignment="1">
      <alignment horizontal="center" vertical="center"/>
    </xf>
    <xf numFmtId="0" fontId="45" fillId="0" borderId="16" xfId="0" applyFont="1" applyBorder="1" applyAlignment="1">
      <alignment horizontal="center" vertical="center"/>
    </xf>
    <xf numFmtId="0" fontId="46" fillId="0" borderId="50" xfId="0" applyFont="1" applyBorder="1" applyAlignment="1">
      <alignment horizontal="left" vertical="center" wrapText="1"/>
    </xf>
    <xf numFmtId="0" fontId="46" fillId="0" borderId="16" xfId="0" applyFont="1" applyBorder="1" applyAlignment="1">
      <alignment horizontal="center" vertical="center" wrapText="1"/>
    </xf>
    <xf numFmtId="164" fontId="45" fillId="0" borderId="50" xfId="0" applyNumberFormat="1" applyFont="1" applyBorder="1" applyAlignment="1">
      <alignment horizontal="center" vertical="center"/>
    </xf>
    <xf numFmtId="0" fontId="47" fillId="0" borderId="24" xfId="0" applyFont="1" applyBorder="1"/>
    <xf numFmtId="0" fontId="46" fillId="0" borderId="53" xfId="0" applyFont="1" applyBorder="1" applyAlignment="1">
      <alignment horizontal="left" vertical="center" wrapText="1"/>
    </xf>
    <xf numFmtId="0" fontId="46" fillId="0" borderId="18" xfId="0" applyFont="1" applyBorder="1" applyAlignment="1">
      <alignment horizontal="center" vertical="center" wrapText="1"/>
    </xf>
    <xf numFmtId="0" fontId="47" fillId="0" borderId="17" xfId="0" applyFont="1" applyBorder="1"/>
    <xf numFmtId="0" fontId="46" fillId="0" borderId="51" xfId="0" applyFont="1" applyBorder="1" applyAlignment="1">
      <alignment horizontal="left" vertical="center" wrapText="1"/>
    </xf>
    <xf numFmtId="0" fontId="46" fillId="0" borderId="31" xfId="0" applyFont="1" applyBorder="1" applyAlignment="1">
      <alignment horizontal="center" vertical="center" wrapText="1"/>
    </xf>
    <xf numFmtId="0" fontId="47" fillId="0" borderId="21" xfId="0" applyFont="1" applyBorder="1"/>
    <xf numFmtId="0" fontId="46" fillId="0" borderId="31" xfId="0" applyFont="1" applyBorder="1" applyAlignment="1">
      <alignment horizontal="center" vertical="center"/>
    </xf>
    <xf numFmtId="0" fontId="45" fillId="0" borderId="8" xfId="0" applyFont="1" applyBorder="1" applyAlignment="1">
      <alignment horizontal="center" vertical="center"/>
    </xf>
    <xf numFmtId="164" fontId="45" fillId="0" borderId="54" xfId="0" applyNumberFormat="1" applyFont="1" applyBorder="1" applyAlignment="1">
      <alignment horizontal="center" vertical="center"/>
    </xf>
    <xf numFmtId="0" fontId="13" fillId="0" borderId="51" xfId="0" applyFont="1" applyBorder="1" applyAlignment="1">
      <alignment horizontal="left" vertical="center" wrapText="1"/>
    </xf>
    <xf numFmtId="0" fontId="40" fillId="0" borderId="24" xfId="0" applyFont="1" applyBorder="1" applyAlignment="1">
      <alignment horizontal="center" vertical="center"/>
    </xf>
    <xf numFmtId="0" fontId="22" fillId="3" borderId="5" xfId="0" applyFont="1" applyFill="1" applyBorder="1" applyAlignment="1">
      <alignment horizontal="center" vertical="center"/>
    </xf>
    <xf numFmtId="0" fontId="0" fillId="0" borderId="47" xfId="0" applyBorder="1"/>
    <xf numFmtId="0" fontId="13" fillId="0" borderId="34" xfId="0" applyFont="1" applyBorder="1" applyAlignment="1">
      <alignment horizontal="left" vertical="center" wrapText="1"/>
    </xf>
    <xf numFmtId="0" fontId="31" fillId="0" borderId="10" xfId="0" applyFont="1" applyBorder="1" applyAlignment="1">
      <alignment horizontal="center" vertical="center"/>
    </xf>
    <xf numFmtId="0" fontId="31" fillId="0" borderId="8" xfId="0" applyFont="1" applyBorder="1" applyAlignment="1">
      <alignment horizontal="center" vertical="center"/>
    </xf>
    <xf numFmtId="164" fontId="6" fillId="0" borderId="55" xfId="0" quotePrefix="1" applyNumberFormat="1" applyFont="1" applyBorder="1" applyAlignment="1">
      <alignment horizontal="center" vertical="center"/>
    </xf>
    <xf numFmtId="0" fontId="36" fillId="8" borderId="4" xfId="0" quotePrefix="1" applyFont="1" applyFill="1" applyBorder="1" applyAlignment="1">
      <alignment horizontal="center" vertical="center" wrapText="1"/>
    </xf>
    <xf numFmtId="0" fontId="18" fillId="13" borderId="18" xfId="1" applyFont="1" applyFill="1" applyBorder="1" applyAlignment="1" applyProtection="1">
      <alignment horizontal="center" vertical="center"/>
    </xf>
    <xf numFmtId="0" fontId="18" fillId="0" borderId="18" xfId="1" applyFont="1" applyBorder="1" applyAlignment="1" applyProtection="1">
      <alignment horizontal="center" vertical="center"/>
    </xf>
    <xf numFmtId="0" fontId="15" fillId="0" borderId="18" xfId="1" applyFont="1" applyFill="1" applyBorder="1" applyAlignment="1" applyProtection="1">
      <alignment horizontal="center" vertical="center"/>
    </xf>
    <xf numFmtId="0" fontId="13" fillId="0" borderId="18" xfId="0" applyFont="1" applyBorder="1" applyAlignment="1">
      <alignment vertical="center" wrapText="1"/>
    </xf>
    <xf numFmtId="164" fontId="6" fillId="12" borderId="21" xfId="0" applyNumberFormat="1" applyFont="1" applyFill="1" applyBorder="1" applyAlignment="1">
      <alignment horizontal="center" vertical="center"/>
    </xf>
    <xf numFmtId="0" fontId="58" fillId="0" borderId="0" xfId="0" applyFont="1"/>
    <xf numFmtId="0" fontId="4" fillId="0" borderId="18" xfId="0" applyFont="1" applyBorder="1" applyAlignment="1">
      <alignment horizontal="left" vertical="center" wrapText="1"/>
    </xf>
    <xf numFmtId="0" fontId="4" fillId="0" borderId="0" xfId="0" applyFont="1" applyAlignment="1">
      <alignment vertical="center"/>
    </xf>
    <xf numFmtId="16" fontId="4" fillId="0" borderId="0" xfId="0" applyNumberFormat="1" applyFont="1" applyAlignment="1">
      <alignment vertical="center" wrapText="1"/>
    </xf>
    <xf numFmtId="0" fontId="9" fillId="0" borderId="51" xfId="0" applyFont="1" applyBorder="1" applyAlignment="1">
      <alignment horizontal="left" vertical="center" wrapText="1"/>
    </xf>
    <xf numFmtId="0" fontId="13" fillId="0" borderId="46" xfId="0" applyFont="1" applyBorder="1" applyAlignment="1">
      <alignment horizontal="left" vertical="center" wrapText="1"/>
    </xf>
    <xf numFmtId="0" fontId="4" fillId="0" borderId="18" xfId="0" applyFont="1" applyBorder="1" applyAlignment="1">
      <alignment wrapText="1"/>
    </xf>
    <xf numFmtId="0" fontId="13" fillId="13" borderId="34" xfId="0" applyFont="1" applyFill="1" applyBorder="1" applyAlignment="1">
      <alignment horizontal="left" vertical="center" wrapText="1"/>
    </xf>
    <xf numFmtId="0" fontId="42" fillId="13" borderId="18" xfId="0" quotePrefix="1" applyFont="1" applyFill="1" applyBorder="1" applyAlignment="1">
      <alignment horizontal="center" vertical="center"/>
    </xf>
    <xf numFmtId="0" fontId="56" fillId="13" borderId="1" xfId="0" applyFont="1" applyFill="1" applyBorder="1" applyAlignment="1">
      <alignment horizontal="center" vertical="center"/>
    </xf>
    <xf numFmtId="0" fontId="13" fillId="13" borderId="53" xfId="0" applyFont="1" applyFill="1" applyBorder="1" applyAlignment="1">
      <alignment horizontal="left" vertical="center" wrapText="1"/>
    </xf>
    <xf numFmtId="0" fontId="55" fillId="13" borderId="18" xfId="0" applyFont="1" applyFill="1" applyBorder="1" applyAlignment="1">
      <alignment horizontal="center" vertical="center" wrapText="1"/>
    </xf>
    <xf numFmtId="0" fontId="45" fillId="13" borderId="18" xfId="0" applyFont="1" applyFill="1" applyBorder="1" applyAlignment="1">
      <alignment horizontal="center" vertical="center"/>
    </xf>
    <xf numFmtId="164" fontId="45" fillId="13" borderId="53" xfId="0" applyNumberFormat="1" applyFont="1" applyFill="1" applyBorder="1" applyAlignment="1">
      <alignment horizontal="center" vertical="center"/>
    </xf>
    <xf numFmtId="0" fontId="40" fillId="12" borderId="53" xfId="0" applyFont="1" applyFill="1" applyBorder="1" applyAlignment="1">
      <alignment horizontal="left" vertical="center" wrapText="1"/>
    </xf>
    <xf numFmtId="0" fontId="40" fillId="12" borderId="18" xfId="0" applyFont="1" applyFill="1" applyBorder="1" applyAlignment="1">
      <alignment horizontal="center" vertical="center" wrapText="1"/>
    </xf>
    <xf numFmtId="0" fontId="42" fillId="12" borderId="18" xfId="0" applyFont="1" applyFill="1" applyBorder="1" applyAlignment="1">
      <alignment horizontal="center" vertical="center"/>
    </xf>
    <xf numFmtId="164" fontId="42" fillId="12" borderId="18" xfId="0" applyNumberFormat="1" applyFont="1" applyFill="1" applyBorder="1" applyAlignment="1">
      <alignment horizontal="center" vertical="center"/>
    </xf>
    <xf numFmtId="164" fontId="32" fillId="12" borderId="55" xfId="0" applyNumberFormat="1" applyFont="1" applyFill="1" applyBorder="1" applyAlignment="1">
      <alignment horizontal="center" vertical="center"/>
    </xf>
    <xf numFmtId="0" fontId="10" fillId="0" borderId="0" xfId="0" applyFont="1" applyAlignment="1">
      <alignment horizontal="right"/>
    </xf>
    <xf numFmtId="0" fontId="54" fillId="11" borderId="16" xfId="0" applyFont="1" applyFill="1" applyBorder="1" applyAlignment="1">
      <alignment horizontal="center" vertical="center"/>
    </xf>
    <xf numFmtId="0" fontId="54" fillId="11" borderId="31" xfId="0" applyFont="1" applyFill="1" applyBorder="1" applyAlignment="1">
      <alignment horizontal="center" vertical="center"/>
    </xf>
    <xf numFmtId="164" fontId="32" fillId="0" borderId="68" xfId="0" applyNumberFormat="1" applyFont="1" applyBorder="1" applyAlignment="1">
      <alignment horizontal="center" vertical="center"/>
    </xf>
    <xf numFmtId="0" fontId="31" fillId="11" borderId="47" xfId="0" applyFont="1" applyFill="1" applyBorder="1"/>
    <xf numFmtId="0" fontId="39" fillId="11" borderId="0" xfId="0" applyFont="1" applyFill="1"/>
    <xf numFmtId="0" fontId="43" fillId="11" borderId="0" xfId="0" applyFont="1" applyFill="1" applyAlignment="1">
      <alignment horizontal="center" wrapText="1"/>
    </xf>
    <xf numFmtId="0" fontId="39" fillId="11" borderId="68" xfId="0" applyFont="1" applyFill="1" applyBorder="1"/>
    <xf numFmtId="0" fontId="55" fillId="13" borderId="18" xfId="0" applyFont="1" applyFill="1" applyBorder="1" applyAlignment="1">
      <alignment vertical="center" wrapText="1"/>
    </xf>
    <xf numFmtId="0" fontId="18" fillId="12" borderId="8" xfId="1" applyFont="1" applyFill="1" applyBorder="1" applyAlignment="1" applyProtection="1">
      <alignment horizontal="center" vertical="center"/>
    </xf>
    <xf numFmtId="0" fontId="46" fillId="12" borderId="2" xfId="0" applyFont="1" applyFill="1" applyBorder="1" applyAlignment="1">
      <alignment horizontal="center" vertical="center"/>
    </xf>
    <xf numFmtId="0" fontId="45" fillId="12" borderId="8" xfId="1" applyFont="1" applyFill="1" applyBorder="1" applyAlignment="1" applyProtection="1">
      <alignment horizontal="center" vertical="center"/>
    </xf>
    <xf numFmtId="0" fontId="55" fillId="12" borderId="63" xfId="0" applyFont="1" applyFill="1" applyBorder="1" applyAlignment="1">
      <alignment horizontal="left" vertical="center" wrapText="1"/>
    </xf>
    <xf numFmtId="0" fontId="55" fillId="12" borderId="14" xfId="0" applyFont="1" applyFill="1" applyBorder="1" applyAlignment="1">
      <alignment horizontal="center" vertical="center" wrapText="1"/>
    </xf>
    <xf numFmtId="0" fontId="45" fillId="12" borderId="8" xfId="0" applyFont="1" applyFill="1" applyBorder="1" applyAlignment="1">
      <alignment horizontal="center" vertical="center"/>
    </xf>
    <xf numFmtId="164" fontId="45" fillId="12" borderId="54" xfId="0" applyNumberFormat="1" applyFont="1" applyFill="1" applyBorder="1" applyAlignment="1">
      <alignment horizontal="center" vertical="center"/>
    </xf>
    <xf numFmtId="164" fontId="47" fillId="12" borderId="70" xfId="0" applyNumberFormat="1" applyFont="1" applyFill="1" applyBorder="1" applyAlignment="1">
      <alignment horizontal="center" vertical="center"/>
    </xf>
    <xf numFmtId="0" fontId="4" fillId="6" borderId="64" xfId="0" applyFont="1" applyFill="1" applyBorder="1"/>
    <xf numFmtId="0" fontId="12" fillId="6" borderId="63" xfId="0" applyFont="1" applyFill="1" applyBorder="1"/>
    <xf numFmtId="0" fontId="3" fillId="6" borderId="63" xfId="0" applyFont="1" applyFill="1" applyBorder="1" applyAlignment="1">
      <alignment horizontal="center" wrapText="1"/>
    </xf>
    <xf numFmtId="0" fontId="12" fillId="6" borderId="71" xfId="0" applyFont="1" applyFill="1" applyBorder="1"/>
    <xf numFmtId="0" fontId="9" fillId="0" borderId="18" xfId="0" applyFont="1" applyBorder="1" applyAlignment="1">
      <alignment horizontal="left" vertical="center" wrapText="1"/>
    </xf>
    <xf numFmtId="0" fontId="9" fillId="0" borderId="31" xfId="0" applyFont="1" applyBorder="1" applyAlignment="1">
      <alignment vertical="center" wrapText="1"/>
    </xf>
    <xf numFmtId="0" fontId="9" fillId="0" borderId="53" xfId="0" applyFont="1" applyBorder="1" applyAlignment="1">
      <alignment horizontal="left" vertical="center" wrapText="1"/>
    </xf>
    <xf numFmtId="0" fontId="9" fillId="6" borderId="26" xfId="0" applyFont="1" applyFill="1" applyBorder="1"/>
    <xf numFmtId="0" fontId="9" fillId="12" borderId="1" xfId="1" applyFont="1" applyFill="1" applyBorder="1" applyAlignment="1" applyProtection="1">
      <alignment horizontal="center" vertical="center"/>
    </xf>
    <xf numFmtId="0" fontId="60" fillId="8" borderId="31" xfId="0" applyFont="1" applyFill="1" applyBorder="1" applyAlignment="1">
      <alignment horizontal="center" vertical="center" wrapText="1"/>
    </xf>
    <xf numFmtId="0" fontId="55" fillId="12" borderId="51" xfId="0" applyFont="1" applyFill="1" applyBorder="1" applyAlignment="1">
      <alignment horizontal="left" vertical="center" wrapText="1"/>
    </xf>
    <xf numFmtId="0" fontId="55" fillId="12" borderId="31" xfId="0" applyFont="1" applyFill="1" applyBorder="1" applyAlignment="1">
      <alignment horizontal="center" vertical="center" wrapText="1"/>
    </xf>
    <xf numFmtId="0" fontId="13" fillId="12" borderId="34" xfId="0" applyFont="1" applyFill="1" applyBorder="1" applyAlignment="1">
      <alignment horizontal="left" vertical="center" wrapText="1"/>
    </xf>
    <xf numFmtId="0" fontId="31" fillId="12" borderId="1" xfId="0" applyFont="1" applyFill="1" applyBorder="1" applyAlignment="1">
      <alignment horizontal="center" vertical="center"/>
    </xf>
    <xf numFmtId="0" fontId="42" fillId="12" borderId="31" xfId="1" applyFont="1" applyFill="1" applyBorder="1" applyAlignment="1" applyProtection="1">
      <alignment horizontal="center" vertical="center"/>
    </xf>
    <xf numFmtId="0" fontId="40" fillId="12" borderId="31" xfId="0" applyFont="1" applyFill="1" applyBorder="1" applyAlignment="1">
      <alignment horizontal="left" vertical="center" wrapText="1"/>
    </xf>
    <xf numFmtId="0" fontId="40" fillId="12" borderId="34" xfId="0" applyFont="1" applyFill="1" applyBorder="1" applyAlignment="1">
      <alignment horizontal="left" vertical="center" wrapText="1"/>
    </xf>
    <xf numFmtId="164" fontId="6" fillId="13" borderId="21" xfId="0" applyNumberFormat="1" applyFont="1" applyFill="1" applyBorder="1" applyAlignment="1">
      <alignment horizontal="center" vertical="center"/>
    </xf>
    <xf numFmtId="0" fontId="15" fillId="13" borderId="16" xfId="1" applyFont="1" applyFill="1" applyBorder="1" applyAlignment="1" applyProtection="1">
      <alignment horizontal="center" vertical="center"/>
    </xf>
    <xf numFmtId="0" fontId="13" fillId="13" borderId="16" xfId="0" applyFont="1" applyFill="1" applyBorder="1" applyAlignment="1">
      <alignment horizontal="center" vertical="center" wrapText="1"/>
    </xf>
    <xf numFmtId="164" fontId="6" fillId="0" borderId="35" xfId="0" applyNumberFormat="1" applyFont="1" applyBorder="1" applyAlignment="1">
      <alignment horizontal="center" vertical="center"/>
    </xf>
    <xf numFmtId="0" fontId="13" fillId="12" borderId="31" xfId="0" applyFont="1" applyFill="1" applyBorder="1" applyAlignment="1">
      <alignment vertical="center" wrapText="1"/>
    </xf>
    <xf numFmtId="0" fontId="42" fillId="12" borderId="31" xfId="0" applyFont="1" applyFill="1" applyBorder="1" applyAlignment="1">
      <alignment horizontal="center" vertical="center"/>
    </xf>
    <xf numFmtId="164" fontId="9" fillId="12" borderId="53" xfId="0" applyNumberFormat="1" applyFont="1" applyFill="1" applyBorder="1" applyAlignment="1">
      <alignment horizontal="center" vertical="center"/>
    </xf>
    <xf numFmtId="164" fontId="6" fillId="12" borderId="17" xfId="0" applyNumberFormat="1" applyFont="1" applyFill="1" applyBorder="1" applyAlignment="1">
      <alignment horizontal="center" vertical="center"/>
    </xf>
    <xf numFmtId="0" fontId="43" fillId="6" borderId="29" xfId="0" applyFont="1" applyFill="1" applyBorder="1" applyAlignment="1">
      <alignment horizontal="center" wrapText="1"/>
    </xf>
    <xf numFmtId="0" fontId="42" fillId="0" borderId="16" xfId="1" applyFont="1" applyFill="1" applyBorder="1" applyAlignment="1" applyProtection="1">
      <alignment horizontal="left" vertical="center"/>
    </xf>
    <xf numFmtId="0" fontId="40" fillId="0" borderId="20" xfId="0" applyFont="1" applyBorder="1" applyAlignment="1">
      <alignment horizontal="center" vertical="center" wrapText="1"/>
    </xf>
    <xf numFmtId="0" fontId="18" fillId="0" borderId="0" xfId="1" applyFont="1" applyFill="1" applyBorder="1" applyAlignment="1" applyProtection="1">
      <alignment vertical="center" wrapText="1"/>
    </xf>
    <xf numFmtId="0" fontId="18" fillId="12" borderId="31" xfId="1" applyFont="1" applyFill="1" applyBorder="1" applyAlignment="1" applyProtection="1">
      <alignment horizontal="center" vertical="center"/>
    </xf>
    <xf numFmtId="164" fontId="32" fillId="12" borderId="21" xfId="0" applyNumberFormat="1" applyFont="1" applyFill="1" applyBorder="1" applyAlignment="1">
      <alignment horizontal="center" vertical="center"/>
    </xf>
    <xf numFmtId="0" fontId="14" fillId="0" borderId="18" xfId="0" applyFont="1" applyBorder="1" applyAlignment="1">
      <alignment horizontal="center" vertical="center"/>
    </xf>
    <xf numFmtId="0" fontId="42" fillId="12" borderId="18" xfId="0" quotePrefix="1" applyFont="1" applyFill="1" applyBorder="1" applyAlignment="1">
      <alignment horizontal="center" vertical="center"/>
    </xf>
    <xf numFmtId="0" fontId="46" fillId="6" borderId="64" xfId="0" applyFont="1" applyFill="1" applyBorder="1"/>
    <xf numFmtId="0" fontId="54" fillId="6" borderId="63" xfId="0" applyFont="1" applyFill="1" applyBorder="1"/>
    <xf numFmtId="0" fontId="57" fillId="6" borderId="63" xfId="0" applyFont="1" applyFill="1" applyBorder="1" applyAlignment="1">
      <alignment horizontal="center" wrapText="1"/>
    </xf>
    <xf numFmtId="0" fontId="54" fillId="6" borderId="71" xfId="0" applyFont="1" applyFill="1" applyBorder="1"/>
    <xf numFmtId="0" fontId="22" fillId="3" borderId="64" xfId="0" applyFont="1" applyFill="1" applyBorder="1" applyAlignment="1">
      <alignment horizontal="center" vertical="center"/>
    </xf>
    <xf numFmtId="0" fontId="22" fillId="3" borderId="13" xfId="0" applyFont="1" applyFill="1" applyBorder="1" applyAlignment="1">
      <alignment horizontal="center" vertical="center"/>
    </xf>
    <xf numFmtId="0" fontId="22" fillId="3" borderId="32" xfId="0" applyFont="1" applyFill="1" applyBorder="1" applyAlignment="1">
      <alignment horizontal="center" vertical="center"/>
    </xf>
    <xf numFmtId="0" fontId="22" fillId="3" borderId="14" xfId="0" applyFont="1" applyFill="1" applyBorder="1" applyAlignment="1">
      <alignment horizontal="center" vertical="center"/>
    </xf>
    <xf numFmtId="0" fontId="8" fillId="7" borderId="2"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8" xfId="0" quotePrefix="1" applyFont="1" applyFill="1" applyBorder="1" applyAlignment="1">
      <alignment horizontal="center" vertical="center" wrapText="1"/>
    </xf>
    <xf numFmtId="0" fontId="8" fillId="0" borderId="33" xfId="0" applyFont="1" applyBorder="1" applyAlignment="1">
      <alignment horizontal="center" vertical="center"/>
    </xf>
    <xf numFmtId="0" fontId="8" fillId="0" borderId="64" xfId="0" applyFont="1" applyBorder="1" applyAlignment="1">
      <alignment horizontal="center" vertical="center"/>
    </xf>
    <xf numFmtId="0" fontId="22" fillId="3" borderId="63" xfId="0" applyFont="1" applyFill="1" applyBorder="1" applyAlignment="1">
      <alignment horizontal="center" vertical="center"/>
    </xf>
    <xf numFmtId="0" fontId="8" fillId="7" borderId="54" xfId="0" quotePrefix="1" applyFont="1" applyFill="1" applyBorder="1" applyAlignment="1">
      <alignment horizontal="center" vertical="center" wrapText="1"/>
    </xf>
    <xf numFmtId="0" fontId="8" fillId="9" borderId="3" xfId="0" applyFont="1" applyFill="1" applyBorder="1" applyAlignment="1">
      <alignment horizontal="center" vertical="center" wrapText="1"/>
    </xf>
    <xf numFmtId="0" fontId="13" fillId="0" borderId="54" xfId="0" applyFont="1" applyBorder="1" applyAlignment="1">
      <alignment horizontal="center" vertical="center"/>
    </xf>
    <xf numFmtId="0" fontId="13" fillId="0" borderId="51" xfId="0" applyFont="1" applyBorder="1" applyAlignment="1">
      <alignment horizontal="center" vertical="center"/>
    </xf>
    <xf numFmtId="0" fontId="22" fillId="3" borderId="66" xfId="0" applyFont="1" applyFill="1" applyBorder="1" applyAlignment="1">
      <alignment horizontal="center" vertical="center"/>
    </xf>
    <xf numFmtId="0" fontId="8" fillId="10" borderId="0" xfId="0" applyFont="1" applyFill="1" applyAlignment="1">
      <alignment horizontal="center"/>
    </xf>
    <xf numFmtId="0" fontId="8" fillId="9" borderId="66" xfId="0" quotePrefix="1" applyFont="1" applyFill="1" applyBorder="1" applyAlignment="1">
      <alignment horizontal="center" vertical="center" wrapText="1"/>
    </xf>
    <xf numFmtId="0" fontId="8" fillId="10" borderId="3" xfId="0" applyFont="1" applyFill="1" applyBorder="1" applyAlignment="1">
      <alignment horizontal="center" vertical="center" wrapText="1"/>
    </xf>
    <xf numFmtId="0" fontId="8" fillId="10" borderId="5" xfId="0" quotePrefix="1" applyFont="1" applyFill="1" applyBorder="1" applyAlignment="1">
      <alignment horizontal="center" vertical="center" wrapText="1"/>
    </xf>
    <xf numFmtId="0" fontId="10" fillId="8" borderId="4" xfId="0" applyFont="1" applyFill="1" applyBorder="1" applyAlignment="1">
      <alignment horizontal="center" vertical="center" wrapText="1"/>
    </xf>
    <xf numFmtId="0" fontId="10" fillId="8" borderId="5" xfId="0" quotePrefix="1" applyFont="1" applyFill="1" applyBorder="1" applyAlignment="1">
      <alignment horizontal="center" vertical="center" wrapText="1"/>
    </xf>
    <xf numFmtId="0" fontId="40" fillId="0" borderId="8" xfId="0" applyFont="1" applyBorder="1" applyAlignment="1">
      <alignment horizontal="center" vertical="center"/>
    </xf>
    <xf numFmtId="0" fontId="40" fillId="0" borderId="10" xfId="0" applyFont="1" applyBorder="1" applyAlignment="1">
      <alignment horizontal="center" vertical="center"/>
    </xf>
    <xf numFmtId="0" fontId="40" fillId="0" borderId="17" xfId="0" applyFont="1" applyBorder="1" applyAlignment="1">
      <alignment horizontal="center" vertical="center"/>
    </xf>
    <xf numFmtId="0" fontId="12" fillId="5" borderId="8" xfId="0" applyFont="1" applyFill="1" applyBorder="1" applyAlignment="1">
      <alignment horizontal="center" vertical="center"/>
    </xf>
    <xf numFmtId="0" fontId="40" fillId="0" borderId="9" xfId="0" applyFont="1" applyBorder="1" applyAlignment="1">
      <alignment horizontal="center" vertical="center"/>
    </xf>
    <xf numFmtId="0" fontId="39" fillId="5" borderId="10" xfId="0" applyFont="1" applyFill="1" applyBorder="1" applyAlignment="1">
      <alignment horizontal="center" vertical="center"/>
    </xf>
    <xf numFmtId="0" fontId="40" fillId="0" borderId="12" xfId="0" applyFont="1" applyBorder="1" applyAlignment="1">
      <alignment horizontal="center" vertical="center"/>
    </xf>
    <xf numFmtId="0" fontId="36" fillId="8" borderId="3" xfId="0" applyFont="1" applyFill="1" applyBorder="1" applyAlignment="1">
      <alignment horizontal="center" vertical="center" wrapText="1"/>
    </xf>
    <xf numFmtId="0" fontId="36" fillId="8" borderId="4" xfId="0" applyFont="1" applyFill="1" applyBorder="1" applyAlignment="1">
      <alignment horizontal="center" vertical="center" wrapText="1"/>
    </xf>
    <xf numFmtId="0" fontId="12" fillId="5" borderId="31" xfId="0" applyFont="1" applyFill="1" applyBorder="1" applyAlignment="1">
      <alignment horizontal="center" vertical="center"/>
    </xf>
    <xf numFmtId="0" fontId="31" fillId="0" borderId="31" xfId="0" applyFont="1" applyBorder="1" applyAlignment="1">
      <alignment horizontal="center" vertical="center"/>
    </xf>
    <xf numFmtId="0" fontId="40" fillId="0" borderId="31" xfId="0" applyFont="1" applyBorder="1" applyAlignment="1">
      <alignment horizontal="center" vertical="center"/>
    </xf>
    <xf numFmtId="0" fontId="40" fillId="0" borderId="21" xfId="0" applyFont="1" applyBorder="1" applyAlignment="1">
      <alignment horizontal="center" vertical="center"/>
    </xf>
    <xf numFmtId="0" fontId="39" fillId="2" borderId="18" xfId="0" applyFont="1" applyFill="1" applyBorder="1" applyAlignment="1">
      <alignment horizontal="center" vertical="center"/>
    </xf>
    <xf numFmtId="0" fontId="12" fillId="2" borderId="18" xfId="0" applyFont="1" applyFill="1" applyBorder="1" applyAlignment="1">
      <alignment horizontal="center" vertical="center"/>
    </xf>
    <xf numFmtId="0" fontId="39" fillId="2" borderId="16" xfId="0" applyFont="1" applyFill="1" applyBorder="1" applyAlignment="1">
      <alignment horizontal="center" vertical="center"/>
    </xf>
    <xf numFmtId="0" fontId="32" fillId="0" borderId="57" xfId="0" applyFont="1" applyBorder="1" applyAlignment="1">
      <alignment horizontal="center" vertical="center"/>
    </xf>
    <xf numFmtId="0" fontId="32" fillId="0" borderId="60" xfId="0" applyFont="1" applyBorder="1" applyAlignment="1">
      <alignment horizontal="center" vertical="center"/>
    </xf>
    <xf numFmtId="0" fontId="39" fillId="11" borderId="18" xfId="0" applyFont="1" applyFill="1" applyBorder="1" applyAlignment="1">
      <alignment horizontal="center" vertical="center"/>
    </xf>
    <xf numFmtId="0" fontId="39" fillId="11" borderId="16" xfId="0" applyFont="1" applyFill="1" applyBorder="1" applyAlignment="1">
      <alignment horizontal="center" vertical="center"/>
    </xf>
    <xf numFmtId="0" fontId="39" fillId="11" borderId="31" xfId="0" applyFont="1" applyFill="1" applyBorder="1" applyAlignment="1">
      <alignment horizontal="center" vertical="center"/>
    </xf>
    <xf numFmtId="0" fontId="32" fillId="0" borderId="5" xfId="0" applyFont="1" applyBorder="1" applyAlignment="1">
      <alignment horizontal="center"/>
    </xf>
    <xf numFmtId="0" fontId="55" fillId="0" borderId="31" xfId="0" applyFont="1" applyBorder="1" applyAlignment="1">
      <alignment horizontal="center" vertical="center"/>
    </xf>
    <xf numFmtId="0" fontId="55" fillId="0" borderId="21" xfId="0" applyFont="1" applyBorder="1" applyAlignment="1">
      <alignment horizontal="center" vertical="center"/>
    </xf>
    <xf numFmtId="0" fontId="54" fillId="5" borderId="18" xfId="0" applyFont="1" applyFill="1" applyBorder="1" applyAlignment="1">
      <alignment horizontal="center" vertical="center"/>
    </xf>
    <xf numFmtId="0" fontId="54" fillId="5" borderId="16" xfId="0" applyFont="1" applyFill="1" applyBorder="1" applyAlignment="1">
      <alignment horizontal="center" vertical="center"/>
    </xf>
    <xf numFmtId="0" fontId="55" fillId="0" borderId="24" xfId="0" applyFont="1" applyBorder="1" applyAlignment="1">
      <alignment horizontal="center" vertical="center"/>
    </xf>
    <xf numFmtId="0" fontId="55" fillId="0" borderId="17" xfId="0" applyFont="1" applyBorder="1" applyAlignment="1">
      <alignment horizontal="center" vertical="center"/>
    </xf>
    <xf numFmtId="0" fontId="54" fillId="2" borderId="18" xfId="0" applyFont="1" applyFill="1" applyBorder="1" applyAlignment="1">
      <alignment horizontal="center" vertical="center"/>
    </xf>
    <xf numFmtId="0" fontId="54" fillId="2" borderId="16" xfId="0" applyFont="1" applyFill="1" applyBorder="1" applyAlignment="1">
      <alignment horizontal="center" vertical="center"/>
    </xf>
    <xf numFmtId="0" fontId="54" fillId="2" borderId="31" xfId="0" applyFont="1" applyFill="1" applyBorder="1" applyAlignment="1">
      <alignment horizontal="center" vertical="center"/>
    </xf>
    <xf numFmtId="0" fontId="47" fillId="0" borderId="5" xfId="0" applyFont="1" applyBorder="1" applyAlignment="1">
      <alignment horizontal="center" vertical="center"/>
    </xf>
    <xf numFmtId="0" fontId="47" fillId="0" borderId="20" xfId="0" applyFont="1" applyBorder="1" applyAlignment="1">
      <alignment horizontal="center" vertical="center"/>
    </xf>
    <xf numFmtId="0" fontId="47" fillId="0" borderId="23" xfId="0" applyFont="1" applyBorder="1" applyAlignment="1">
      <alignment horizontal="center" vertical="center"/>
    </xf>
    <xf numFmtId="0" fontId="54" fillId="11" borderId="18" xfId="0" applyFont="1" applyFill="1" applyBorder="1" applyAlignment="1">
      <alignment horizontal="center" vertical="center"/>
    </xf>
    <xf numFmtId="0" fontId="13" fillId="0" borderId="10" xfId="0" applyFont="1" applyBorder="1" applyAlignment="1">
      <alignment horizontal="center" vertical="center"/>
    </xf>
    <xf numFmtId="0" fontId="12" fillId="5" borderId="16" xfId="0" applyFont="1" applyFill="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12" fillId="11" borderId="18" xfId="0" applyFont="1" applyFill="1" applyBorder="1" applyAlignment="1">
      <alignment horizontal="center" vertical="center"/>
    </xf>
    <xf numFmtId="0" fontId="12" fillId="2" borderId="10" xfId="0" applyFont="1" applyFill="1" applyBorder="1" applyAlignment="1">
      <alignment horizontal="center" vertical="center"/>
    </xf>
    <xf numFmtId="0" fontId="12" fillId="11" borderId="10" xfId="0" applyFont="1" applyFill="1" applyBorder="1" applyAlignment="1">
      <alignment horizontal="center" vertical="center"/>
    </xf>
    <xf numFmtId="0" fontId="22" fillId="4" borderId="1" xfId="0" applyFont="1" applyFill="1" applyBorder="1" applyAlignment="1">
      <alignment horizontal="center" vertical="center"/>
    </xf>
    <xf numFmtId="0" fontId="24" fillId="0" borderId="17" xfId="0" applyFont="1" applyBorder="1" applyAlignment="1">
      <alignment horizontal="center" vertical="center"/>
    </xf>
    <xf numFmtId="0" fontId="22" fillId="4" borderId="2" xfId="0" applyFont="1" applyFill="1" applyBorder="1" applyAlignment="1">
      <alignment horizontal="center" vertical="center"/>
    </xf>
    <xf numFmtId="0" fontId="24" fillId="0" borderId="9" xfId="0" applyFont="1" applyBorder="1" applyAlignment="1">
      <alignment horizontal="center" vertical="center"/>
    </xf>
    <xf numFmtId="0" fontId="22" fillId="4" borderId="11" xfId="0" applyFont="1" applyFill="1" applyBorder="1" applyAlignment="1">
      <alignment horizontal="center" vertical="center"/>
    </xf>
    <xf numFmtId="0" fontId="24" fillId="0" borderId="12" xfId="0" applyFont="1" applyBorder="1" applyAlignment="1">
      <alignment horizontal="center" vertical="center"/>
    </xf>
    <xf numFmtId="164" fontId="32" fillId="12" borderId="35" xfId="0" applyNumberFormat="1" applyFont="1" applyFill="1" applyBorder="1" applyAlignment="1">
      <alignment horizontal="center" vertical="center"/>
    </xf>
    <xf numFmtId="0" fontId="13" fillId="12" borderId="46" xfId="0" applyFont="1" applyFill="1" applyBorder="1" applyAlignment="1">
      <alignment horizontal="left" vertical="center" wrapText="1"/>
    </xf>
    <xf numFmtId="0" fontId="40" fillId="12" borderId="31" xfId="0" applyFont="1" applyFill="1" applyBorder="1" applyAlignment="1">
      <alignment horizontal="center" vertical="center" wrapText="1"/>
    </xf>
    <xf numFmtId="0" fontId="13" fillId="12" borderId="53" xfId="0" applyFont="1" applyFill="1" applyBorder="1" applyAlignment="1">
      <alignment horizontal="left" vertical="center" wrapText="1"/>
    </xf>
    <xf numFmtId="0" fontId="4" fillId="13" borderId="6" xfId="0" applyFont="1" applyFill="1" applyBorder="1" applyAlignment="1">
      <alignment horizontal="center" vertical="center"/>
    </xf>
    <xf numFmtId="0" fontId="18" fillId="12" borderId="18" xfId="1" applyFont="1" applyFill="1" applyBorder="1" applyAlignment="1" applyProtection="1">
      <alignment horizontal="center" vertical="center"/>
    </xf>
    <xf numFmtId="164" fontId="6" fillId="13" borderId="17" xfId="0" applyNumberFormat="1" applyFont="1" applyFill="1" applyBorder="1" applyAlignment="1">
      <alignment horizontal="center" vertical="center"/>
    </xf>
    <xf numFmtId="0" fontId="40" fillId="0" borderId="53" xfId="0" applyFont="1" applyBorder="1" applyAlignment="1">
      <alignment horizontal="left" vertical="center" wrapText="1"/>
    </xf>
    <xf numFmtId="0" fontId="13" fillId="13" borderId="46" xfId="0" applyFont="1" applyFill="1" applyBorder="1" applyAlignment="1">
      <alignment horizontal="left" vertical="center" wrapText="1"/>
    </xf>
    <xf numFmtId="0" fontId="40" fillId="13" borderId="31" xfId="0" applyFont="1" applyFill="1" applyBorder="1" applyAlignment="1">
      <alignment horizontal="center" vertical="center" wrapText="1"/>
    </xf>
    <xf numFmtId="0" fontId="4" fillId="0" borderId="51" xfId="0" applyFont="1" applyBorder="1" applyAlignment="1">
      <alignment vertical="center" wrapText="1"/>
    </xf>
    <xf numFmtId="0" fontId="4" fillId="0" borderId="31" xfId="1" applyFont="1" applyFill="1" applyBorder="1" applyAlignment="1" applyProtection="1">
      <alignment horizontal="center" vertical="center"/>
    </xf>
    <xf numFmtId="0" fontId="4" fillId="0" borderId="18" xfId="0" applyFont="1" applyBorder="1" applyAlignment="1">
      <alignment horizontal="center" vertical="center" wrapText="1"/>
    </xf>
    <xf numFmtId="0" fontId="4" fillId="0" borderId="31" xfId="0" applyFont="1" applyBorder="1" applyAlignment="1">
      <alignment vertical="center" wrapText="1"/>
    </xf>
    <xf numFmtId="164" fontId="6" fillId="0" borderId="55" xfId="0" applyNumberFormat="1" applyFont="1" applyBorder="1" applyAlignment="1">
      <alignment horizontal="center" vertical="center"/>
    </xf>
    <xf numFmtId="164" fontId="47" fillId="14" borderId="17" xfId="0" applyNumberFormat="1" applyFont="1" applyFill="1" applyBorder="1" applyAlignment="1">
      <alignment horizontal="center" vertical="center"/>
    </xf>
    <xf numFmtId="0" fontId="4" fillId="11" borderId="47" xfId="0" applyFont="1" applyFill="1" applyBorder="1"/>
    <xf numFmtId="0" fontId="12" fillId="11" borderId="0" xfId="0" applyFont="1" applyFill="1"/>
    <xf numFmtId="0" fontId="3" fillId="11" borderId="0" xfId="0" applyFont="1" applyFill="1" applyAlignment="1">
      <alignment horizontal="center" wrapText="1"/>
    </xf>
    <xf numFmtId="0" fontId="12" fillId="11" borderId="68" xfId="0" applyFont="1" applyFill="1" applyBorder="1"/>
    <xf numFmtId="0" fontId="14" fillId="13" borderId="18" xfId="0" applyFont="1" applyFill="1" applyBorder="1" applyAlignment="1">
      <alignment horizontal="center" vertical="center"/>
    </xf>
    <xf numFmtId="0" fontId="4" fillId="0" borderId="18" xfId="0" applyFont="1" applyBorder="1" applyAlignment="1">
      <alignment vertical="center" wrapText="1"/>
    </xf>
    <xf numFmtId="0" fontId="3" fillId="11" borderId="29" xfId="0" applyFont="1" applyFill="1" applyBorder="1" applyAlignment="1">
      <alignment horizontal="center" wrapText="1"/>
    </xf>
    <xf numFmtId="0" fontId="9" fillId="0" borderId="8" xfId="1" applyFont="1" applyBorder="1" applyAlignment="1" applyProtection="1">
      <alignment horizontal="center" vertical="center"/>
    </xf>
    <xf numFmtId="164" fontId="9" fillId="0" borderId="8" xfId="0" applyNumberFormat="1" applyFont="1" applyBorder="1" applyAlignment="1">
      <alignment horizontal="center" vertical="center"/>
    </xf>
    <xf numFmtId="0" fontId="6" fillId="0" borderId="0" xfId="0" applyFont="1" applyAlignment="1">
      <alignment horizontal="center"/>
    </xf>
    <xf numFmtId="0" fontId="14" fillId="0" borderId="18" xfId="0" applyFont="1" applyBorder="1" applyAlignment="1">
      <alignment horizontal="center" vertical="center" wrapText="1"/>
    </xf>
    <xf numFmtId="0" fontId="12" fillId="11" borderId="71" xfId="0" applyFont="1" applyFill="1" applyBorder="1"/>
    <xf numFmtId="0" fontId="14" fillId="0" borderId="10" xfId="0" applyFont="1" applyBorder="1" applyAlignment="1">
      <alignment horizontal="center" vertical="center"/>
    </xf>
    <xf numFmtId="0" fontId="13" fillId="12" borderId="16" xfId="0" applyFont="1" applyFill="1" applyBorder="1" applyAlignment="1">
      <alignment horizontal="center" vertical="center" wrapText="1"/>
    </xf>
    <xf numFmtId="0" fontId="9" fillId="13" borderId="1" xfId="1" applyFont="1" applyFill="1" applyBorder="1" applyAlignment="1" applyProtection="1">
      <alignment horizontal="center" vertical="center"/>
    </xf>
    <xf numFmtId="0" fontId="46" fillId="11" borderId="28" xfId="0" applyFont="1" applyFill="1" applyBorder="1"/>
    <xf numFmtId="0" fontId="54" fillId="11" borderId="29" xfId="0" applyFont="1" applyFill="1" applyBorder="1"/>
    <xf numFmtId="0" fontId="57" fillId="11" borderId="29" xfId="0" applyFont="1" applyFill="1" applyBorder="1" applyAlignment="1">
      <alignment horizontal="center" wrapText="1"/>
    </xf>
    <xf numFmtId="0" fontId="54" fillId="11" borderId="30" xfId="0" applyFont="1" applyFill="1" applyBorder="1"/>
    <xf numFmtId="0" fontId="12" fillId="11" borderId="63" xfId="0" applyFont="1" applyFill="1" applyBorder="1"/>
    <xf numFmtId="0" fontId="3" fillId="11" borderId="63" xfId="0" applyFont="1" applyFill="1" applyBorder="1" applyAlignment="1">
      <alignment horizontal="center" wrapText="1"/>
    </xf>
    <xf numFmtId="0" fontId="14" fillId="0" borderId="8" xfId="0" applyFont="1" applyBorder="1" applyAlignment="1">
      <alignment horizontal="center" vertical="center"/>
    </xf>
    <xf numFmtId="164" fontId="9" fillId="0" borderId="10" xfId="0" applyNumberFormat="1" applyFont="1" applyBorder="1" applyAlignment="1">
      <alignment horizontal="center" vertical="center"/>
    </xf>
    <xf numFmtId="0" fontId="4" fillId="0" borderId="8" xfId="0" applyFont="1" applyBorder="1" applyAlignment="1">
      <alignment horizontal="center"/>
    </xf>
    <xf numFmtId="0" fontId="4" fillId="0" borderId="8" xfId="0" applyFont="1" applyBorder="1" applyAlignment="1">
      <alignment horizontal="center" vertical="center" wrapText="1"/>
    </xf>
    <xf numFmtId="0" fontId="9" fillId="0" borderId="16" xfId="1" applyFont="1" applyBorder="1" applyAlignment="1" applyProtection="1">
      <alignment horizontal="center" vertical="center"/>
    </xf>
    <xf numFmtId="0" fontId="4" fillId="5" borderId="28" xfId="0" applyFont="1" applyFill="1" applyBorder="1"/>
    <xf numFmtId="0" fontId="11" fillId="5" borderId="29" xfId="0" applyFont="1" applyFill="1" applyBorder="1" applyAlignment="1">
      <alignment wrapText="1"/>
    </xf>
    <xf numFmtId="0" fontId="16" fillId="5" borderId="29" xfId="0" applyFont="1" applyFill="1" applyBorder="1" applyAlignment="1">
      <alignment horizontal="center" wrapText="1"/>
    </xf>
    <xf numFmtId="0" fontId="11" fillId="5" borderId="30" xfId="0" applyFont="1" applyFill="1" applyBorder="1" applyAlignment="1">
      <alignment wrapText="1"/>
    </xf>
    <xf numFmtId="0" fontId="14" fillId="0" borderId="7" xfId="0" applyFont="1" applyBorder="1" applyAlignment="1">
      <alignment horizontal="center" vertical="center"/>
    </xf>
    <xf numFmtId="0" fontId="14" fillId="0" borderId="16" xfId="0" applyFont="1" applyBorder="1" applyAlignment="1">
      <alignment horizontal="center" vertical="center"/>
    </xf>
    <xf numFmtId="0" fontId="15" fillId="15" borderId="18" xfId="1" applyFont="1" applyFill="1" applyBorder="1" applyAlignment="1" applyProtection="1">
      <alignment horizontal="center" vertical="center"/>
    </xf>
    <xf numFmtId="0" fontId="9" fillId="15" borderId="31" xfId="1" applyFont="1" applyFill="1" applyBorder="1" applyAlignment="1" applyProtection="1">
      <alignment horizontal="center" vertical="center"/>
    </xf>
    <xf numFmtId="0" fontId="13" fillId="15" borderId="31" xfId="0" applyFont="1" applyFill="1" applyBorder="1" applyAlignment="1">
      <alignment horizontal="left" vertical="center" wrapText="1"/>
    </xf>
    <xf numFmtId="0" fontId="13" fillId="15" borderId="18" xfId="0" applyFont="1" applyFill="1" applyBorder="1" applyAlignment="1">
      <alignment horizontal="center" vertical="center" wrapText="1"/>
    </xf>
    <xf numFmtId="0" fontId="9" fillId="15" borderId="31" xfId="0" applyFont="1" applyFill="1" applyBorder="1" applyAlignment="1">
      <alignment horizontal="center" vertical="center"/>
    </xf>
    <xf numFmtId="164" fontId="9" fillId="15" borderId="51" xfId="0" applyNumberFormat="1" applyFont="1" applyFill="1" applyBorder="1" applyAlignment="1">
      <alignment horizontal="center" vertical="center"/>
    </xf>
    <xf numFmtId="164" fontId="6" fillId="15" borderId="21" xfId="0" applyNumberFormat="1" applyFont="1" applyFill="1" applyBorder="1" applyAlignment="1">
      <alignment horizontal="center" vertical="center"/>
    </xf>
    <xf numFmtId="0" fontId="13" fillId="15" borderId="18" xfId="0" applyFont="1" applyFill="1" applyBorder="1" applyAlignment="1">
      <alignment horizontal="left" vertical="center" wrapText="1"/>
    </xf>
    <xf numFmtId="0" fontId="45" fillId="13" borderId="18" xfId="1" applyFont="1" applyFill="1" applyBorder="1" applyAlignment="1" applyProtection="1">
      <alignment horizontal="center" vertical="center"/>
    </xf>
    <xf numFmtId="164" fontId="47" fillId="13" borderId="17" xfId="0" applyNumberFormat="1" applyFont="1" applyFill="1" applyBorder="1" applyAlignment="1">
      <alignment horizontal="center" vertical="center"/>
    </xf>
    <xf numFmtId="0" fontId="13" fillId="12" borderId="51" xfId="0" applyFont="1" applyFill="1" applyBorder="1" applyAlignment="1">
      <alignment horizontal="left" vertical="center" wrapText="1"/>
    </xf>
    <xf numFmtId="0" fontId="55" fillId="12" borderId="8" xfId="0" applyFont="1" applyFill="1" applyBorder="1" applyAlignment="1">
      <alignment horizontal="center" vertical="center" wrapText="1"/>
    </xf>
    <xf numFmtId="164" fontId="45" fillId="12" borderId="8" xfId="0" applyNumberFormat="1" applyFont="1" applyFill="1" applyBorder="1" applyAlignment="1">
      <alignment horizontal="center" vertical="center"/>
    </xf>
    <xf numFmtId="164" fontId="47" fillId="12" borderId="9" xfId="0" applyNumberFormat="1" applyFont="1" applyFill="1" applyBorder="1" applyAlignment="1">
      <alignment horizontal="center" vertical="center"/>
    </xf>
    <xf numFmtId="0" fontId="15" fillId="0" borderId="8" xfId="1" applyFont="1" applyBorder="1" applyAlignment="1" applyProtection="1">
      <alignment horizontal="center" vertical="center"/>
    </xf>
    <xf numFmtId="0" fontId="13" fillId="12" borderId="18" xfId="0" applyFont="1" applyFill="1" applyBorder="1" applyAlignment="1">
      <alignment vertical="center" wrapText="1"/>
    </xf>
    <xf numFmtId="0" fontId="9" fillId="0" borderId="34" xfId="0" applyFont="1" applyBorder="1" applyAlignment="1">
      <alignment horizontal="left" vertical="center" wrapText="1"/>
    </xf>
    <xf numFmtId="164" fontId="9" fillId="13" borderId="31" xfId="0" applyNumberFormat="1" applyFont="1" applyFill="1" applyBorder="1" applyAlignment="1">
      <alignment horizontal="center" vertical="center"/>
    </xf>
    <xf numFmtId="0" fontId="18" fillId="12" borderId="16" xfId="1" applyFont="1" applyFill="1" applyBorder="1" applyAlignment="1" applyProtection="1">
      <alignment horizontal="center" vertical="center"/>
    </xf>
    <xf numFmtId="164" fontId="6" fillId="12" borderId="24" xfId="0" applyNumberFormat="1" applyFont="1" applyFill="1" applyBorder="1" applyAlignment="1">
      <alignment horizontal="center" vertical="center"/>
    </xf>
    <xf numFmtId="164" fontId="9" fillId="13" borderId="16" xfId="0" applyNumberFormat="1" applyFont="1" applyFill="1" applyBorder="1" applyAlignment="1">
      <alignment horizontal="center" vertical="center"/>
    </xf>
    <xf numFmtId="0" fontId="31" fillId="6" borderId="28" xfId="0" applyFont="1" applyFill="1" applyBorder="1"/>
    <xf numFmtId="0" fontId="39" fillId="6" borderId="29" xfId="0" applyFont="1" applyFill="1" applyBorder="1"/>
    <xf numFmtId="0" fontId="39" fillId="6" borderId="30" xfId="0" applyFont="1" applyFill="1" applyBorder="1"/>
    <xf numFmtId="164" fontId="9" fillId="12" borderId="16" xfId="0" applyNumberFormat="1" applyFont="1" applyFill="1" applyBorder="1" applyAlignment="1">
      <alignment horizontal="center" vertical="center"/>
    </xf>
    <xf numFmtId="0" fontId="6" fillId="8" borderId="20" xfId="0" applyFont="1" applyFill="1" applyBorder="1" applyAlignment="1">
      <alignment horizontal="center" vertical="center" wrapText="1"/>
    </xf>
    <xf numFmtId="0" fontId="6" fillId="8" borderId="67" xfId="0" applyFont="1" applyFill="1" applyBorder="1" applyAlignment="1">
      <alignment horizontal="center" vertical="center" wrapText="1"/>
    </xf>
    <xf numFmtId="0" fontId="6" fillId="8" borderId="23" xfId="0" applyFont="1" applyFill="1" applyBorder="1" applyAlignment="1">
      <alignment horizontal="center" vertical="center" wrapText="1"/>
    </xf>
    <xf numFmtId="0" fontId="14" fillId="13" borderId="16" xfId="0" applyFont="1" applyFill="1" applyBorder="1" applyAlignment="1">
      <alignment horizontal="center" vertical="center"/>
    </xf>
    <xf numFmtId="0" fontId="18" fillId="13" borderId="16" xfId="1" applyFont="1" applyFill="1" applyBorder="1" applyAlignment="1" applyProtection="1">
      <alignment horizontal="center" vertical="center"/>
    </xf>
    <xf numFmtId="0" fontId="55" fillId="12" borderId="31" xfId="0" applyFont="1" applyFill="1" applyBorder="1" applyAlignment="1">
      <alignment horizontal="left" vertical="center" wrapText="1"/>
    </xf>
    <xf numFmtId="0" fontId="15" fillId="0" borderId="16" xfId="1" applyFont="1" applyBorder="1" applyAlignment="1" applyProtection="1">
      <alignment horizontal="center" vertical="center"/>
    </xf>
    <xf numFmtId="0" fontId="4" fillId="0" borderId="8" xfId="0" applyFont="1" applyBorder="1"/>
    <xf numFmtId="0" fontId="41" fillId="0" borderId="2" xfId="0" applyFont="1" applyBorder="1" applyAlignment="1">
      <alignment horizontal="center" vertical="center"/>
    </xf>
    <xf numFmtId="0" fontId="4" fillId="13" borderId="2" xfId="0" applyFont="1" applyFill="1" applyBorder="1" applyAlignment="1">
      <alignment horizontal="center" vertical="center"/>
    </xf>
    <xf numFmtId="0" fontId="9" fillId="13" borderId="11" xfId="0" applyFont="1" applyFill="1" applyBorder="1" applyAlignment="1">
      <alignment horizontal="center" vertical="center"/>
    </xf>
    <xf numFmtId="0" fontId="9" fillId="12" borderId="11" xfId="0" applyFont="1" applyFill="1" applyBorder="1" applyAlignment="1">
      <alignment horizontal="center" vertical="center"/>
    </xf>
    <xf numFmtId="0" fontId="9" fillId="15" borderId="18" xfId="1" applyFont="1" applyFill="1" applyBorder="1" applyAlignment="1" applyProtection="1">
      <alignment horizontal="center" vertical="center"/>
    </xf>
    <xf numFmtId="0" fontId="9" fillId="15" borderId="18" xfId="0" applyFont="1" applyFill="1" applyBorder="1" applyAlignment="1">
      <alignment horizontal="center" vertical="center"/>
    </xf>
    <xf numFmtId="0" fontId="15" fillId="0" borderId="10" xfId="1" applyFont="1" applyBorder="1" applyAlignment="1" applyProtection="1">
      <alignment horizontal="center" vertical="center"/>
    </xf>
    <xf numFmtId="0" fontId="9" fillId="0" borderId="57" xfId="1" applyFont="1" applyFill="1" applyBorder="1" applyAlignment="1" applyProtection="1">
      <alignment horizontal="center" vertical="center"/>
    </xf>
    <xf numFmtId="0" fontId="13" fillId="0" borderId="57" xfId="0" applyFont="1" applyBorder="1" applyAlignment="1">
      <alignment horizontal="left" vertical="center" wrapText="1"/>
    </xf>
    <xf numFmtId="0" fontId="13" fillId="0" borderId="57" xfId="0" applyFont="1" applyBorder="1" applyAlignment="1">
      <alignment horizontal="center" vertical="center" wrapText="1"/>
    </xf>
    <xf numFmtId="0" fontId="9" fillId="0" borderId="57" xfId="0" applyFont="1" applyBorder="1" applyAlignment="1">
      <alignment horizontal="center" vertical="center"/>
    </xf>
    <xf numFmtId="164" fontId="6" fillId="0" borderId="60" xfId="0" applyNumberFormat="1" applyFont="1" applyBorder="1" applyAlignment="1">
      <alignment horizontal="center" vertical="center"/>
    </xf>
    <xf numFmtId="0" fontId="15" fillId="13" borderId="8" xfId="1" applyFont="1" applyFill="1" applyBorder="1" applyAlignment="1" applyProtection="1">
      <alignment horizontal="center" vertical="center"/>
    </xf>
    <xf numFmtId="0" fontId="9" fillId="13" borderId="8" xfId="1" applyFont="1" applyFill="1" applyBorder="1" applyAlignment="1" applyProtection="1">
      <alignment horizontal="center" vertical="center"/>
    </xf>
    <xf numFmtId="0" fontId="9" fillId="13" borderId="8" xfId="0" applyFont="1" applyFill="1" applyBorder="1" applyAlignment="1">
      <alignment horizontal="center" vertical="center"/>
    </xf>
    <xf numFmtId="0" fontId="13" fillId="0" borderId="29" xfId="0" applyFont="1" applyBorder="1" applyAlignment="1">
      <alignment horizontal="left" vertical="center" wrapText="1"/>
    </xf>
    <xf numFmtId="0" fontId="13" fillId="15" borderId="8" xfId="0" applyFont="1" applyFill="1" applyBorder="1" applyAlignment="1">
      <alignment horizontal="left" vertical="center" wrapText="1"/>
    </xf>
    <xf numFmtId="0" fontId="13" fillId="13" borderId="8" xfId="0" applyFont="1" applyFill="1" applyBorder="1" applyAlignment="1">
      <alignment horizontal="left" vertical="center" wrapText="1"/>
    </xf>
    <xf numFmtId="164" fontId="9" fillId="13" borderId="54" xfId="0" applyNumberFormat="1" applyFont="1" applyFill="1" applyBorder="1" applyAlignment="1">
      <alignment horizontal="center" vertical="center"/>
    </xf>
    <xf numFmtId="164" fontId="6" fillId="13" borderId="9" xfId="0" applyNumberFormat="1" applyFont="1" applyFill="1" applyBorder="1" applyAlignment="1">
      <alignment horizontal="center" vertical="center"/>
    </xf>
    <xf numFmtId="0" fontId="45" fillId="0" borderId="8" xfId="1" applyFont="1" applyBorder="1" applyAlignment="1" applyProtection="1">
      <alignment horizontal="center" vertical="center"/>
    </xf>
    <xf numFmtId="0" fontId="55" fillId="0" borderId="54" xfId="0" applyFont="1" applyBorder="1" applyAlignment="1">
      <alignment horizontal="left" vertical="center" wrapText="1"/>
    </xf>
    <xf numFmtId="0" fontId="55" fillId="0" borderId="8" xfId="0" applyFont="1" applyBorder="1" applyAlignment="1">
      <alignment horizontal="center" vertical="center" wrapText="1"/>
    </xf>
    <xf numFmtId="164" fontId="47" fillId="0" borderId="9" xfId="0" applyNumberFormat="1" applyFont="1" applyBorder="1" applyAlignment="1">
      <alignment horizontal="center" vertical="center"/>
    </xf>
    <xf numFmtId="0" fontId="4" fillId="13" borderId="18" xfId="0" applyFont="1" applyFill="1" applyBorder="1" applyAlignment="1">
      <alignment horizontal="center" vertical="center"/>
    </xf>
    <xf numFmtId="0" fontId="13" fillId="13" borderId="8" xfId="0" applyFont="1" applyFill="1" applyBorder="1" applyAlignment="1">
      <alignment horizontal="center" vertical="center" wrapText="1"/>
    </xf>
    <xf numFmtId="164" fontId="9" fillId="13" borderId="8" xfId="0" applyNumberFormat="1" applyFont="1" applyFill="1" applyBorder="1" applyAlignment="1">
      <alignment horizontal="center" vertical="center"/>
    </xf>
    <xf numFmtId="0" fontId="9" fillId="0" borderId="20" xfId="0" applyFont="1" applyBorder="1" applyAlignment="1">
      <alignment horizontal="center" vertical="center"/>
    </xf>
    <xf numFmtId="164" fontId="9" fillId="0" borderId="21" xfId="0" applyNumberFormat="1" applyFont="1" applyBorder="1" applyAlignment="1">
      <alignment horizontal="center" vertical="center"/>
    </xf>
    <xf numFmtId="164" fontId="6" fillId="13" borderId="24" xfId="0" applyNumberFormat="1" applyFont="1" applyFill="1" applyBorder="1" applyAlignment="1">
      <alignment horizontal="center" vertical="center"/>
    </xf>
    <xf numFmtId="0" fontId="4" fillId="13" borderId="18" xfId="0" applyFont="1" applyFill="1" applyBorder="1" applyAlignment="1">
      <alignment horizontal="left" vertical="center"/>
    </xf>
    <xf numFmtId="0" fontId="12" fillId="11" borderId="29" xfId="0" applyFont="1" applyFill="1" applyBorder="1"/>
    <xf numFmtId="0" fontId="15" fillId="0" borderId="31" xfId="1" applyFont="1" applyBorder="1" applyAlignment="1" applyProtection="1">
      <alignment horizontal="center" vertical="center"/>
    </xf>
    <xf numFmtId="0" fontId="15" fillId="0" borderId="10" xfId="1" applyFont="1" applyFill="1" applyBorder="1" applyAlignment="1" applyProtection="1">
      <alignment horizontal="center" vertical="center"/>
    </xf>
    <xf numFmtId="0" fontId="10" fillId="8" borderId="18" xfId="0" applyFont="1" applyFill="1" applyBorder="1" applyAlignment="1">
      <alignment horizontal="center" vertical="center" wrapText="1"/>
    </xf>
    <xf numFmtId="0" fontId="12" fillId="6" borderId="29" xfId="0" applyFont="1" applyFill="1" applyBorder="1"/>
    <xf numFmtId="0" fontId="9" fillId="0" borderId="18" xfId="0" quotePrefix="1" applyFont="1" applyBorder="1" applyAlignment="1">
      <alignment horizontal="center" vertical="center"/>
    </xf>
    <xf numFmtId="0" fontId="56" fillId="0" borderId="7" xfId="0" applyFont="1" applyBorder="1" applyAlignment="1">
      <alignment horizontal="center" vertical="center"/>
    </xf>
    <xf numFmtId="0" fontId="45" fillId="0" borderId="16" xfId="1" applyFont="1" applyFill="1" applyBorder="1" applyAlignment="1" applyProtection="1">
      <alignment horizontal="center" vertical="center"/>
    </xf>
    <xf numFmtId="0" fontId="13" fillId="0" borderId="50" xfId="0" applyFont="1" applyBorder="1" applyAlignment="1">
      <alignment horizontal="left" vertical="center" wrapText="1"/>
    </xf>
    <xf numFmtId="0" fontId="55" fillId="0" borderId="16" xfId="0" applyFont="1" applyBorder="1" applyAlignment="1">
      <alignment horizontal="center" vertical="center" wrapText="1"/>
    </xf>
    <xf numFmtId="0" fontId="0" fillId="0" borderId="0" xfId="0" applyAlignment="1">
      <alignment horizontal="center"/>
    </xf>
    <xf numFmtId="0" fontId="24" fillId="0" borderId="0" xfId="0" applyFont="1" applyAlignment="1">
      <alignment horizontal="center" vertical="center"/>
    </xf>
    <xf numFmtId="0" fontId="15" fillId="0" borderId="58" xfId="1" applyFont="1" applyFill="1" applyBorder="1" applyAlignment="1" applyProtection="1">
      <alignment horizontal="center" vertical="center"/>
    </xf>
    <xf numFmtId="0" fontId="4" fillId="0" borderId="57" xfId="0" applyFont="1" applyBorder="1" applyAlignment="1">
      <alignment vertical="center" wrapText="1"/>
    </xf>
    <xf numFmtId="0" fontId="18" fillId="0" borderId="62" xfId="1" applyFont="1" applyFill="1" applyBorder="1" applyAlignment="1" applyProtection="1">
      <alignment horizontal="center" vertical="center"/>
    </xf>
    <xf numFmtId="0" fontId="14" fillId="0" borderId="10" xfId="0" applyFont="1" applyBorder="1" applyAlignment="1">
      <alignment horizontal="center" vertical="center" wrapText="1"/>
    </xf>
    <xf numFmtId="164" fontId="6" fillId="0" borderId="22" xfId="0" applyNumberFormat="1" applyFont="1" applyBorder="1" applyAlignment="1">
      <alignment horizontal="center" vertical="center"/>
    </xf>
    <xf numFmtId="0" fontId="18" fillId="13" borderId="8" xfId="1" applyFont="1" applyFill="1" applyBorder="1" applyAlignment="1" applyProtection="1">
      <alignment horizontal="center" vertical="center"/>
    </xf>
    <xf numFmtId="0" fontId="31" fillId="12" borderId="2" xfId="0" applyFont="1" applyFill="1" applyBorder="1" applyAlignment="1">
      <alignment horizontal="center" vertical="center"/>
    </xf>
    <xf numFmtId="0" fontId="42" fillId="12" borderId="8" xfId="1" applyFont="1" applyFill="1" applyBorder="1" applyAlignment="1" applyProtection="1">
      <alignment horizontal="center" vertical="center"/>
    </xf>
    <xf numFmtId="0" fontId="40" fillId="12" borderId="73" xfId="0" applyFont="1" applyFill="1" applyBorder="1" applyAlignment="1">
      <alignment horizontal="left" vertical="center" wrapText="1"/>
    </xf>
    <xf numFmtId="0" fontId="40" fillId="12" borderId="54" xfId="0" applyFont="1" applyFill="1" applyBorder="1" applyAlignment="1">
      <alignment horizontal="center" vertical="center" wrapText="1"/>
    </xf>
    <xf numFmtId="0" fontId="42" fillId="12" borderId="8" xfId="0" quotePrefix="1" applyFont="1" applyFill="1" applyBorder="1" applyAlignment="1">
      <alignment horizontal="center" vertical="center"/>
    </xf>
    <xf numFmtId="164" fontId="32" fillId="12" borderId="9" xfId="0" applyNumberFormat="1" applyFont="1" applyFill="1" applyBorder="1" applyAlignment="1">
      <alignment horizontal="center" vertical="center"/>
    </xf>
    <xf numFmtId="0" fontId="6" fillId="0" borderId="9" xfId="0" applyFont="1" applyBorder="1" applyAlignment="1">
      <alignment horizontal="center" vertical="center"/>
    </xf>
    <xf numFmtId="0" fontId="55" fillId="12" borderId="8" xfId="0" applyFont="1" applyFill="1" applyBorder="1" applyAlignment="1">
      <alignment horizontal="left" vertical="center" wrapText="1"/>
    </xf>
    <xf numFmtId="0" fontId="9" fillId="12" borderId="2" xfId="1" applyFont="1" applyFill="1" applyBorder="1" applyAlignment="1" applyProtection="1">
      <alignment horizontal="center" vertical="center"/>
    </xf>
    <xf numFmtId="0" fontId="61" fillId="13" borderId="8" xfId="1" applyFont="1" applyFill="1" applyBorder="1" applyAlignment="1" applyProtection="1">
      <alignment horizontal="center" vertical="center"/>
    </xf>
    <xf numFmtId="0" fontId="14" fillId="13" borderId="8" xfId="0" applyFont="1" applyFill="1" applyBorder="1" applyAlignment="1">
      <alignment horizontal="center" vertical="center"/>
    </xf>
    <xf numFmtId="0" fontId="3" fillId="6" borderId="27" xfId="0" applyFont="1" applyFill="1" applyBorder="1" applyAlignment="1">
      <alignment horizontal="center" vertical="center" wrapText="1"/>
    </xf>
    <xf numFmtId="0" fontId="55" fillId="12" borderId="18" xfId="0" applyFont="1" applyFill="1" applyBorder="1" applyAlignment="1">
      <alignment horizontal="left" vertical="center" wrapText="1"/>
    </xf>
    <xf numFmtId="164" fontId="45" fillId="12" borderId="18" xfId="0" applyNumberFormat="1" applyFont="1" applyFill="1" applyBorder="1" applyAlignment="1">
      <alignment horizontal="center" vertical="center"/>
    </xf>
    <xf numFmtId="164" fontId="45" fillId="13" borderId="18" xfId="0" applyNumberFormat="1" applyFont="1" applyFill="1" applyBorder="1" applyAlignment="1">
      <alignment horizontal="center" vertical="center"/>
    </xf>
    <xf numFmtId="0" fontId="55" fillId="12" borderId="16" xfId="0" applyFont="1" applyFill="1" applyBorder="1" applyAlignment="1">
      <alignment horizontal="left" vertical="center" wrapText="1"/>
    </xf>
    <xf numFmtId="164" fontId="45" fillId="12" borderId="16" xfId="0" applyNumberFormat="1" applyFont="1" applyFill="1" applyBorder="1" applyAlignment="1">
      <alignment horizontal="center" vertical="center"/>
    </xf>
    <xf numFmtId="0" fontId="9" fillId="0" borderId="46" xfId="0" applyFont="1" applyBorder="1" applyAlignment="1">
      <alignment horizontal="left" vertical="center" wrapText="1"/>
    </xf>
    <xf numFmtId="0" fontId="13" fillId="0" borderId="52" xfId="0" applyFont="1" applyBorder="1" applyAlignment="1">
      <alignment horizontal="center" vertical="center" wrapText="1"/>
    </xf>
    <xf numFmtId="0" fontId="4" fillId="13" borderId="11" xfId="0" applyFont="1" applyFill="1" applyBorder="1" applyAlignment="1">
      <alignment horizontal="center" vertical="center"/>
    </xf>
    <xf numFmtId="0" fontId="4" fillId="12" borderId="1" xfId="1" applyFont="1" applyFill="1" applyBorder="1" applyAlignment="1" applyProtection="1">
      <alignment horizontal="center" vertical="center"/>
    </xf>
    <xf numFmtId="0" fontId="4" fillId="12" borderId="2" xfId="1" applyFont="1" applyFill="1" applyBorder="1" applyAlignment="1" applyProtection="1">
      <alignment horizontal="center" vertical="center"/>
    </xf>
    <xf numFmtId="0" fontId="4" fillId="0" borderId="13" xfId="0" applyFont="1" applyBorder="1" applyAlignment="1">
      <alignment horizontal="center" vertical="center"/>
    </xf>
    <xf numFmtId="164" fontId="6" fillId="13" borderId="16" xfId="0" applyNumberFormat="1" applyFont="1" applyFill="1" applyBorder="1" applyAlignment="1">
      <alignment horizontal="center" vertical="center"/>
    </xf>
    <xf numFmtId="164" fontId="9" fillId="13" borderId="65" xfId="0" applyNumberFormat="1" applyFont="1" applyFill="1" applyBorder="1" applyAlignment="1">
      <alignment horizontal="center" vertical="center"/>
    </xf>
    <xf numFmtId="164" fontId="6" fillId="13" borderId="12" xfId="0" applyNumberFormat="1" applyFont="1" applyFill="1" applyBorder="1" applyAlignment="1">
      <alignment horizontal="center" vertical="center"/>
    </xf>
    <xf numFmtId="164" fontId="6" fillId="13" borderId="10" xfId="0" applyNumberFormat="1" applyFont="1" applyFill="1" applyBorder="1" applyAlignment="1">
      <alignment horizontal="center" vertical="center"/>
    </xf>
    <xf numFmtId="164" fontId="8" fillId="0" borderId="9" xfId="0" applyNumberFormat="1" applyFont="1" applyBorder="1" applyAlignment="1">
      <alignment horizontal="center" vertical="center"/>
    </xf>
    <xf numFmtId="0" fontId="14" fillId="12" borderId="1" xfId="0" applyFont="1" applyFill="1" applyBorder="1" applyAlignment="1">
      <alignment horizontal="center" vertical="center"/>
    </xf>
    <xf numFmtId="0" fontId="4" fillId="12" borderId="18" xfId="0" applyFont="1" applyFill="1" applyBorder="1" applyAlignment="1">
      <alignment horizontal="left" vertical="center" wrapText="1"/>
    </xf>
    <xf numFmtId="0" fontId="18" fillId="0" borderId="20" xfId="1" applyFont="1" applyFill="1" applyBorder="1" applyAlignment="1" applyProtection="1">
      <alignment horizontal="center" vertical="center"/>
    </xf>
    <xf numFmtId="0" fontId="54" fillId="5" borderId="31" xfId="0" applyFont="1" applyFill="1" applyBorder="1" applyAlignment="1">
      <alignment horizontal="center" vertical="center"/>
    </xf>
    <xf numFmtId="16" fontId="4" fillId="0" borderId="0" xfId="0" applyNumberFormat="1" applyFont="1" applyAlignment="1">
      <alignment horizontal="center"/>
    </xf>
    <xf numFmtId="16" fontId="46" fillId="0" borderId="0" xfId="0" applyNumberFormat="1" applyFont="1" applyAlignment="1">
      <alignment horizontal="center"/>
    </xf>
    <xf numFmtId="0" fontId="18" fillId="0" borderId="0" xfId="1" applyFont="1" applyFill="1" applyBorder="1" applyAlignment="1" applyProtection="1">
      <alignment horizontal="center" vertical="center" wrapText="1"/>
    </xf>
    <xf numFmtId="14" fontId="9" fillId="0" borderId="0" xfId="0" applyNumberFormat="1" applyFont="1" applyAlignment="1">
      <alignment horizontal="left" vertical="center"/>
    </xf>
    <xf numFmtId="0" fontId="5" fillId="0" borderId="0" xfId="0" applyFont="1" applyAlignment="1">
      <alignment vertical="center"/>
    </xf>
    <xf numFmtId="0" fontId="4" fillId="5" borderId="29" xfId="0" applyFont="1" applyFill="1" applyBorder="1" applyAlignment="1">
      <alignment vertical="center"/>
    </xf>
    <xf numFmtId="0" fontId="4" fillId="6" borderId="63" xfId="0" applyFont="1" applyFill="1" applyBorder="1" applyAlignment="1">
      <alignment vertical="center"/>
    </xf>
    <xf numFmtId="0" fontId="4" fillId="11" borderId="63" xfId="0" applyFont="1" applyFill="1" applyBorder="1" applyAlignment="1">
      <alignment vertical="center"/>
    </xf>
    <xf numFmtId="0" fontId="4" fillId="5" borderId="27" xfId="0" applyFont="1" applyFill="1" applyBorder="1" applyAlignment="1">
      <alignment vertical="center"/>
    </xf>
    <xf numFmtId="0" fontId="4" fillId="6" borderId="27" xfId="0" applyFont="1" applyFill="1" applyBorder="1" applyAlignment="1">
      <alignment vertical="center"/>
    </xf>
    <xf numFmtId="0" fontId="4" fillId="11" borderId="0" xfId="0" applyFont="1" applyFill="1" applyAlignment="1">
      <alignment vertical="center"/>
    </xf>
    <xf numFmtId="0" fontId="9" fillId="0" borderId="31" xfId="0" applyFont="1" applyBorder="1" applyAlignment="1">
      <alignment horizontal="left" vertical="center" wrapText="1"/>
    </xf>
    <xf numFmtId="0" fontId="4" fillId="0" borderId="0" xfId="0" applyFont="1" applyAlignment="1">
      <alignment wrapText="1"/>
    </xf>
    <xf numFmtId="0" fontId="13" fillId="0" borderId="10" xfId="0" applyFont="1" applyBorder="1" applyAlignment="1">
      <alignment vertical="center" wrapText="1"/>
    </xf>
    <xf numFmtId="0" fontId="9" fillId="0" borderId="7" xfId="0" applyFont="1" applyBorder="1" applyAlignment="1">
      <alignment horizontal="center" vertical="center"/>
    </xf>
    <xf numFmtId="0" fontId="9" fillId="0" borderId="50" xfId="0" applyFont="1" applyBorder="1" applyAlignment="1">
      <alignment horizontal="left" vertical="center" wrapText="1"/>
    </xf>
    <xf numFmtId="0" fontId="9" fillId="0" borderId="16" xfId="0" applyFont="1" applyBorder="1" applyAlignment="1">
      <alignment horizontal="center" vertical="center" wrapText="1"/>
    </xf>
    <xf numFmtId="0" fontId="4" fillId="0" borderId="53" xfId="0" applyFont="1" applyBorder="1" applyAlignment="1">
      <alignment horizontal="left" vertical="center" wrapText="1"/>
    </xf>
    <xf numFmtId="0" fontId="45" fillId="13" borderId="31" xfId="1" applyFont="1" applyFill="1" applyBorder="1" applyAlignment="1" applyProtection="1">
      <alignment horizontal="center" vertical="center"/>
    </xf>
    <xf numFmtId="0" fontId="13" fillId="13" borderId="51" xfId="0" applyFont="1" applyFill="1" applyBorder="1" applyAlignment="1">
      <alignment horizontal="left" vertical="center" wrapText="1"/>
    </xf>
    <xf numFmtId="0" fontId="55" fillId="13" borderId="31" xfId="0" applyFont="1" applyFill="1" applyBorder="1" applyAlignment="1">
      <alignment horizontal="center" vertical="center" wrapText="1"/>
    </xf>
    <xf numFmtId="0" fontId="45" fillId="13" borderId="31" xfId="0" applyFont="1" applyFill="1" applyBorder="1" applyAlignment="1">
      <alignment horizontal="center" vertical="center"/>
    </xf>
    <xf numFmtId="164" fontId="45" fillId="13" borderId="51" xfId="0" applyNumberFormat="1" applyFont="1" applyFill="1" applyBorder="1" applyAlignment="1">
      <alignment horizontal="center" vertical="center"/>
    </xf>
    <xf numFmtId="0" fontId="9" fillId="0" borderId="16" xfId="0" applyFont="1" applyBorder="1" applyAlignment="1">
      <alignment horizontal="left" vertical="center" wrapText="1"/>
    </xf>
    <xf numFmtId="0" fontId="9" fillId="0" borderId="31" xfId="0" applyFont="1" applyBorder="1" applyAlignment="1">
      <alignment horizontal="center" vertical="center" wrapText="1"/>
    </xf>
    <xf numFmtId="0" fontId="9" fillId="0" borderId="18" xfId="0" applyFont="1" applyBorder="1" applyAlignment="1">
      <alignment horizontal="center" vertical="center" wrapText="1"/>
    </xf>
    <xf numFmtId="0" fontId="55" fillId="13" borderId="8" xfId="0" applyFont="1" applyFill="1" applyBorder="1" applyAlignment="1">
      <alignment horizontal="center" vertical="center" wrapText="1"/>
    </xf>
    <xf numFmtId="0" fontId="45" fillId="13" borderId="8" xfId="0" applyFont="1" applyFill="1" applyBorder="1" applyAlignment="1">
      <alignment horizontal="center" vertical="center"/>
    </xf>
    <xf numFmtId="164" fontId="47" fillId="13" borderId="9" xfId="0" applyNumberFormat="1" applyFont="1" applyFill="1" applyBorder="1" applyAlignment="1">
      <alignment horizontal="center" vertical="center"/>
    </xf>
    <xf numFmtId="0" fontId="41" fillId="15" borderId="11" xfId="0" applyFont="1" applyFill="1" applyBorder="1" applyAlignment="1">
      <alignment horizontal="center" vertical="center"/>
    </xf>
    <xf numFmtId="0" fontId="4" fillId="0" borderId="10" xfId="1" applyFont="1" applyFill="1" applyBorder="1" applyAlignment="1" applyProtection="1">
      <alignment horizontal="center" vertical="center"/>
    </xf>
    <xf numFmtId="0" fontId="9" fillId="0" borderId="0" xfId="0" applyFont="1" applyAlignment="1">
      <alignment horizontal="center"/>
    </xf>
    <xf numFmtId="17" fontId="24" fillId="0" borderId="0" xfId="0" applyNumberFormat="1" applyFont="1" applyAlignment="1">
      <alignment horizontal="center" vertical="center"/>
    </xf>
    <xf numFmtId="0" fontId="0" fillId="0" borderId="0" xfId="0" applyAlignment="1">
      <alignment horizontal="left" vertical="center"/>
    </xf>
    <xf numFmtId="0" fontId="0" fillId="0" borderId="47" xfId="0" applyBorder="1" applyAlignment="1">
      <alignment horizontal="center" vertical="center"/>
    </xf>
    <xf numFmtId="0" fontId="4" fillId="0" borderId="18" xfId="1" applyFont="1" applyFill="1" applyBorder="1" applyAlignment="1" applyProtection="1">
      <alignment horizontal="center" vertical="center"/>
    </xf>
    <xf numFmtId="164" fontId="4" fillId="0" borderId="18" xfId="0" applyNumberFormat="1" applyFont="1" applyBorder="1" applyAlignment="1">
      <alignment horizontal="center" vertical="center"/>
    </xf>
    <xf numFmtId="164" fontId="8" fillId="0" borderId="21" xfId="0" applyNumberFormat="1" applyFont="1" applyBorder="1" applyAlignment="1">
      <alignment horizontal="center" vertical="center"/>
    </xf>
    <xf numFmtId="164" fontId="8" fillId="0" borderId="17" xfId="0" applyNumberFormat="1" applyFont="1" applyBorder="1" applyAlignment="1">
      <alignment horizontal="center" vertical="center"/>
    </xf>
    <xf numFmtId="0" fontId="24" fillId="0" borderId="0" xfId="0" applyFont="1" applyAlignment="1">
      <alignment horizontal="left" vertical="center"/>
    </xf>
    <xf numFmtId="164" fontId="8" fillId="0" borderId="12" xfId="0" applyNumberFormat="1" applyFont="1" applyBorder="1" applyAlignment="1">
      <alignment horizontal="center" vertical="center"/>
    </xf>
    <xf numFmtId="164" fontId="4" fillId="0" borderId="46" xfId="0" applyNumberFormat="1" applyFont="1" applyBorder="1" applyAlignment="1">
      <alignment horizontal="center" vertical="center"/>
    </xf>
    <xf numFmtId="164" fontId="4" fillId="15" borderId="18" xfId="0" applyNumberFormat="1" applyFont="1" applyFill="1" applyBorder="1" applyAlignment="1">
      <alignment horizontal="center" vertical="center"/>
    </xf>
    <xf numFmtId="0" fontId="6" fillId="6" borderId="29" xfId="0" applyFont="1" applyFill="1" applyBorder="1"/>
    <xf numFmtId="0" fontId="4" fillId="12" borderId="13" xfId="0" applyFont="1" applyFill="1" applyBorder="1" applyAlignment="1">
      <alignment horizontal="center" vertical="center"/>
    </xf>
    <xf numFmtId="0" fontId="14" fillId="12" borderId="32" xfId="0" applyFont="1" applyFill="1" applyBorder="1" applyAlignment="1">
      <alignment horizontal="center" vertical="center"/>
    </xf>
    <xf numFmtId="0" fontId="18" fillId="13" borderId="14" xfId="1" applyFont="1" applyFill="1" applyBorder="1" applyAlignment="1" applyProtection="1">
      <alignment horizontal="center" vertical="center"/>
    </xf>
    <xf numFmtId="0" fontId="9" fillId="12" borderId="14" xfId="1" applyFont="1" applyFill="1" applyBorder="1" applyAlignment="1" applyProtection="1">
      <alignment horizontal="center" vertical="center"/>
    </xf>
    <xf numFmtId="0" fontId="13" fillId="12" borderId="14" xfId="0" applyFont="1" applyFill="1" applyBorder="1" applyAlignment="1">
      <alignment horizontal="left" vertical="center" wrapText="1"/>
    </xf>
    <xf numFmtId="0" fontId="13" fillId="12" borderId="14" xfId="0" applyFont="1" applyFill="1" applyBorder="1" applyAlignment="1">
      <alignment horizontal="center" vertical="center" wrapText="1"/>
    </xf>
    <xf numFmtId="0" fontId="9" fillId="12" borderId="14" xfId="0" applyFont="1" applyFill="1" applyBorder="1" applyAlignment="1">
      <alignment horizontal="center" vertical="center"/>
    </xf>
    <xf numFmtId="164" fontId="9" fillId="12" borderId="69" xfId="0" applyNumberFormat="1" applyFont="1" applyFill="1" applyBorder="1" applyAlignment="1">
      <alignment horizontal="center" vertical="center"/>
    </xf>
    <xf numFmtId="0" fontId="4" fillId="12" borderId="18" xfId="0" applyFont="1" applyFill="1" applyBorder="1" applyAlignment="1">
      <alignment horizontal="center" vertical="center"/>
    </xf>
    <xf numFmtId="0" fontId="14" fillId="12" borderId="18" xfId="0" applyFont="1" applyFill="1" applyBorder="1" applyAlignment="1">
      <alignment horizontal="center" vertical="center"/>
    </xf>
    <xf numFmtId="0" fontId="18" fillId="0" borderId="58" xfId="1" applyFont="1" applyFill="1" applyBorder="1" applyAlignment="1" applyProtection="1">
      <alignment horizontal="center" vertical="center"/>
    </xf>
    <xf numFmtId="0" fontId="4" fillId="0" borderId="31" xfId="0" applyFont="1" applyBorder="1" applyAlignment="1">
      <alignment horizontal="center" vertical="center" wrapText="1"/>
    </xf>
    <xf numFmtId="0" fontId="14" fillId="13" borderId="31" xfId="0" applyFont="1" applyFill="1" applyBorder="1" applyAlignment="1">
      <alignment horizontal="center" vertical="center"/>
    </xf>
    <xf numFmtId="0" fontId="6" fillId="8" borderId="57" xfId="0" applyFont="1" applyFill="1" applyBorder="1" applyAlignment="1">
      <alignment horizontal="center" vertical="center" wrapText="1"/>
    </xf>
    <xf numFmtId="0" fontId="6" fillId="8" borderId="59" xfId="0" applyFont="1" applyFill="1" applyBorder="1" applyAlignment="1">
      <alignment horizontal="center" vertical="center" wrapText="1"/>
    </xf>
    <xf numFmtId="0" fontId="6" fillId="8" borderId="60" xfId="0" applyFont="1" applyFill="1" applyBorder="1" applyAlignment="1">
      <alignment horizontal="center" vertical="center" wrapText="1"/>
    </xf>
    <xf numFmtId="0" fontId="6" fillId="5" borderId="27" xfId="0" applyFont="1" applyFill="1" applyBorder="1" applyAlignment="1">
      <alignment wrapText="1"/>
    </xf>
    <xf numFmtId="164" fontId="4" fillId="0" borderId="16" xfId="0" applyNumberFormat="1" applyFont="1" applyBorder="1" applyAlignment="1">
      <alignment horizontal="center" vertical="center"/>
    </xf>
    <xf numFmtId="164" fontId="4" fillId="0" borderId="31" xfId="0" applyNumberFormat="1" applyFont="1" applyBorder="1" applyAlignment="1">
      <alignment horizontal="center" vertical="center"/>
    </xf>
    <xf numFmtId="0" fontId="6" fillId="6" borderId="27" xfId="0" applyFont="1" applyFill="1" applyBorder="1"/>
    <xf numFmtId="164" fontId="4" fillId="0" borderId="10" xfId="0" applyNumberFormat="1" applyFont="1" applyBorder="1" applyAlignment="1">
      <alignment horizontal="center" vertical="center"/>
    </xf>
    <xf numFmtId="164" fontId="4" fillId="12" borderId="18" xfId="0" applyNumberFormat="1" applyFont="1" applyFill="1" applyBorder="1" applyAlignment="1">
      <alignment horizontal="center" vertical="center"/>
    </xf>
    <xf numFmtId="164" fontId="4" fillId="13" borderId="31" xfId="0" applyNumberFormat="1" applyFont="1" applyFill="1" applyBorder="1" applyAlignment="1">
      <alignment horizontal="center" vertical="center"/>
    </xf>
    <xf numFmtId="164" fontId="4" fillId="12" borderId="31" xfId="0" applyNumberFormat="1" applyFont="1" applyFill="1" applyBorder="1" applyAlignment="1">
      <alignment horizontal="center" vertical="center"/>
    </xf>
    <xf numFmtId="0" fontId="6" fillId="11" borderId="29" xfId="0" applyFont="1" applyFill="1" applyBorder="1"/>
    <xf numFmtId="164" fontId="4" fillId="12" borderId="46" xfId="0" applyNumberFormat="1" applyFont="1" applyFill="1" applyBorder="1" applyAlignment="1">
      <alignment horizontal="center" vertical="center"/>
    </xf>
    <xf numFmtId="164" fontId="4" fillId="13" borderId="46" xfId="0" applyNumberFormat="1" applyFont="1" applyFill="1" applyBorder="1" applyAlignment="1">
      <alignment horizontal="center" vertical="center"/>
    </xf>
    <xf numFmtId="164" fontId="4" fillId="12" borderId="73" xfId="0" applyNumberFormat="1" applyFont="1" applyFill="1" applyBorder="1" applyAlignment="1">
      <alignment horizontal="center" vertical="center"/>
    </xf>
    <xf numFmtId="164" fontId="4" fillId="0" borderId="8" xfId="0" applyNumberFormat="1" applyFont="1" applyBorder="1" applyAlignment="1">
      <alignment horizontal="center" vertical="center"/>
    </xf>
    <xf numFmtId="0" fontId="4" fillId="0" borderId="34" xfId="0" applyFont="1" applyBorder="1" applyAlignment="1">
      <alignment horizontal="left" vertical="center" wrapText="1"/>
    </xf>
    <xf numFmtId="164" fontId="4" fillId="0" borderId="53" xfId="0" applyNumberFormat="1" applyFont="1" applyBorder="1" applyAlignment="1">
      <alignment horizontal="center" vertical="center"/>
    </xf>
    <xf numFmtId="0" fontId="6" fillId="6" borderId="63" xfId="0" applyFont="1" applyFill="1" applyBorder="1"/>
    <xf numFmtId="164" fontId="4" fillId="0" borderId="51" xfId="0" applyNumberFormat="1" applyFont="1" applyBorder="1" applyAlignment="1">
      <alignment horizontal="center" vertical="center"/>
    </xf>
    <xf numFmtId="164" fontId="4" fillId="0" borderId="50" xfId="0" applyNumberFormat="1" applyFont="1" applyBorder="1" applyAlignment="1">
      <alignment horizontal="center" vertical="center"/>
    </xf>
    <xf numFmtId="164" fontId="4" fillId="0" borderId="54" xfId="0" applyNumberFormat="1" applyFont="1" applyBorder="1" applyAlignment="1">
      <alignment horizontal="center" vertical="center"/>
    </xf>
    <xf numFmtId="164" fontId="4" fillId="13" borderId="52" xfId="0" applyNumberFormat="1" applyFont="1" applyFill="1" applyBorder="1" applyAlignment="1">
      <alignment horizontal="center" vertical="center"/>
    </xf>
    <xf numFmtId="164" fontId="4" fillId="12" borderId="53" xfId="0" applyNumberFormat="1" applyFont="1" applyFill="1" applyBorder="1" applyAlignment="1">
      <alignment horizontal="center" vertical="center"/>
    </xf>
    <xf numFmtId="164" fontId="4" fillId="13" borderId="53" xfId="0" applyNumberFormat="1" applyFont="1" applyFill="1" applyBorder="1" applyAlignment="1">
      <alignment horizontal="center" vertical="center"/>
    </xf>
    <xf numFmtId="164" fontId="4" fillId="13" borderId="51" xfId="0" applyNumberFormat="1" applyFont="1" applyFill="1" applyBorder="1" applyAlignment="1">
      <alignment horizontal="center" vertical="center"/>
    </xf>
    <xf numFmtId="164" fontId="4" fillId="12" borderId="51" xfId="0" applyNumberFormat="1" applyFont="1" applyFill="1" applyBorder="1" applyAlignment="1">
      <alignment horizontal="center" vertical="center"/>
    </xf>
    <xf numFmtId="0" fontId="6" fillId="11" borderId="27" xfId="0" applyFont="1" applyFill="1" applyBorder="1"/>
    <xf numFmtId="164" fontId="4" fillId="12" borderId="50" xfId="0" applyNumberFormat="1" applyFont="1" applyFill="1" applyBorder="1" applyAlignment="1">
      <alignment horizontal="center" vertical="center"/>
    </xf>
    <xf numFmtId="164" fontId="4" fillId="13" borderId="18" xfId="0" applyNumberFormat="1" applyFont="1" applyFill="1" applyBorder="1" applyAlignment="1">
      <alignment horizontal="center" vertical="center"/>
    </xf>
    <xf numFmtId="164" fontId="4" fillId="13" borderId="54" xfId="0" applyNumberFormat="1" applyFont="1" applyFill="1" applyBorder="1" applyAlignment="1">
      <alignment horizontal="center" vertical="center"/>
    </xf>
    <xf numFmtId="0" fontId="4" fillId="0" borderId="10" xfId="0" applyFont="1" applyBorder="1" applyAlignment="1">
      <alignment horizontal="center" vertical="center" wrapText="1"/>
    </xf>
    <xf numFmtId="0" fontId="4" fillId="15" borderId="18" xfId="0" applyFont="1" applyFill="1" applyBorder="1" applyAlignment="1">
      <alignment horizontal="left" vertical="center" wrapText="1"/>
    </xf>
    <xf numFmtId="0" fontId="4" fillId="15" borderId="18" xfId="0" applyFont="1" applyFill="1" applyBorder="1" applyAlignment="1">
      <alignment horizontal="center" vertical="center" wrapText="1"/>
    </xf>
    <xf numFmtId="0" fontId="4" fillId="15" borderId="18" xfId="0" applyFont="1" applyFill="1" applyBorder="1" applyAlignment="1">
      <alignment horizontal="center" vertical="center"/>
    </xf>
    <xf numFmtId="0" fontId="4" fillId="0" borderId="57" xfId="0" applyFont="1" applyBorder="1" applyAlignment="1">
      <alignment horizontal="left" vertical="center" wrapText="1"/>
    </xf>
    <xf numFmtId="0" fontId="4" fillId="0" borderId="57" xfId="0" applyFont="1" applyBorder="1" applyAlignment="1">
      <alignment horizontal="center" vertical="center"/>
    </xf>
    <xf numFmtId="0" fontId="4" fillId="0" borderId="57" xfId="0" applyFont="1" applyBorder="1" applyAlignment="1">
      <alignment horizontal="center" vertical="center" wrapText="1"/>
    </xf>
    <xf numFmtId="164" fontId="4" fillId="0" borderId="52" xfId="0" applyNumberFormat="1" applyFont="1" applyBorder="1" applyAlignment="1">
      <alignment horizontal="center" vertical="center"/>
    </xf>
    <xf numFmtId="0" fontId="4" fillId="11" borderId="28" xfId="0" applyFont="1" applyFill="1" applyBorder="1"/>
    <xf numFmtId="0" fontId="4" fillId="12" borderId="2" xfId="0" applyFont="1" applyFill="1" applyBorder="1" applyAlignment="1">
      <alignment horizontal="center" vertical="center"/>
    </xf>
    <xf numFmtId="164" fontId="9" fillId="0" borderId="31" xfId="0" applyNumberFormat="1" applyFont="1" applyBorder="1" applyAlignment="1">
      <alignment horizontal="center" vertical="center"/>
    </xf>
    <xf numFmtId="164" fontId="8" fillId="0" borderId="22" xfId="0" applyNumberFormat="1" applyFont="1" applyBorder="1" applyAlignment="1">
      <alignment horizontal="center" vertical="center"/>
    </xf>
    <xf numFmtId="164" fontId="9" fillId="0" borderId="46" xfId="0" applyNumberFormat="1" applyFont="1" applyBorder="1" applyAlignment="1">
      <alignment horizontal="center" vertical="center"/>
    </xf>
    <xf numFmtId="164" fontId="9" fillId="15" borderId="18" xfId="0" applyNumberFormat="1" applyFont="1" applyFill="1" applyBorder="1" applyAlignment="1">
      <alignment horizontal="center" vertical="center"/>
    </xf>
    <xf numFmtId="164" fontId="8" fillId="15" borderId="17" xfId="0" applyNumberFormat="1" applyFont="1" applyFill="1" applyBorder="1" applyAlignment="1">
      <alignment horizontal="center" vertical="center"/>
    </xf>
    <xf numFmtId="164" fontId="8" fillId="0" borderId="60" xfId="0" applyNumberFormat="1" applyFont="1" applyBorder="1" applyAlignment="1">
      <alignment horizontal="center" vertical="center"/>
    </xf>
    <xf numFmtId="0" fontId="31" fillId="6" borderId="64" xfId="0" applyFont="1" applyFill="1" applyBorder="1"/>
    <xf numFmtId="0" fontId="39" fillId="6" borderId="63" xfId="0" applyFont="1" applyFill="1" applyBorder="1"/>
    <xf numFmtId="0" fontId="43" fillId="6" borderId="63" xfId="0" applyFont="1" applyFill="1" applyBorder="1" applyAlignment="1">
      <alignment horizontal="center" wrapText="1"/>
    </xf>
    <xf numFmtId="0" fontId="39" fillId="6" borderId="71" xfId="0" applyFont="1" applyFill="1" applyBorder="1"/>
    <xf numFmtId="0" fontId="9" fillId="12" borderId="7" xfId="1" applyFont="1" applyFill="1" applyBorder="1" applyAlignment="1" applyProtection="1">
      <alignment horizontal="center" vertical="center"/>
    </xf>
    <xf numFmtId="0" fontId="15" fillId="12" borderId="16" xfId="1" applyFont="1" applyFill="1" applyBorder="1" applyAlignment="1" applyProtection="1">
      <alignment horizontal="center" vertical="center"/>
    </xf>
    <xf numFmtId="0" fontId="13" fillId="12" borderId="50" xfId="0" applyFont="1" applyFill="1" applyBorder="1" applyAlignment="1">
      <alignment horizontal="left" vertical="center" wrapText="1"/>
    </xf>
    <xf numFmtId="164" fontId="45" fillId="12" borderId="50" xfId="0" applyNumberFormat="1" applyFont="1" applyFill="1" applyBorder="1" applyAlignment="1">
      <alignment horizontal="center" vertical="center"/>
    </xf>
    <xf numFmtId="0" fontId="46" fillId="0" borderId="2" xfId="0" applyFont="1" applyBorder="1" applyAlignment="1">
      <alignment horizontal="center" vertical="center"/>
    </xf>
    <xf numFmtId="0" fontId="18" fillId="0" borderId="0" xfId="1" applyFont="1" applyAlignment="1" applyProtection="1">
      <alignment horizontal="center" vertical="center"/>
    </xf>
    <xf numFmtId="164" fontId="8" fillId="0" borderId="35" xfId="0" applyNumberFormat="1" applyFont="1" applyBorder="1" applyAlignment="1">
      <alignment horizontal="center" vertical="center"/>
    </xf>
    <xf numFmtId="164" fontId="9" fillId="0" borderId="34" xfId="0" applyNumberFormat="1" applyFont="1" applyBorder="1" applyAlignment="1">
      <alignment horizontal="center" vertical="center"/>
    </xf>
    <xf numFmtId="164" fontId="8" fillId="0" borderId="55" xfId="0" applyNumberFormat="1" applyFont="1" applyBorder="1" applyAlignment="1">
      <alignment horizontal="center" vertical="center"/>
    </xf>
    <xf numFmtId="0" fontId="13" fillId="0" borderId="8" xfId="0" applyFont="1" applyBorder="1" applyAlignment="1">
      <alignment vertical="center" wrapText="1"/>
    </xf>
    <xf numFmtId="0" fontId="40" fillId="0" borderId="8" xfId="0" applyFont="1" applyBorder="1" applyAlignment="1">
      <alignment horizontal="center" vertical="center" wrapText="1"/>
    </xf>
    <xf numFmtId="164" fontId="8" fillId="0" borderId="38" xfId="0" applyNumberFormat="1" applyFont="1" applyBorder="1" applyAlignment="1">
      <alignment horizontal="center" vertical="center"/>
    </xf>
    <xf numFmtId="0" fontId="31" fillId="11" borderId="26" xfId="0" applyFont="1" applyFill="1" applyBorder="1"/>
    <xf numFmtId="0" fontId="39" fillId="11" borderId="27" xfId="0" applyFont="1" applyFill="1" applyBorder="1"/>
    <xf numFmtId="0" fontId="43" fillId="11" borderId="27" xfId="0" applyFont="1" applyFill="1" applyBorder="1" applyAlignment="1">
      <alignment horizontal="center" wrapText="1"/>
    </xf>
    <xf numFmtId="0" fontId="39" fillId="11" borderId="15" xfId="0" applyFont="1" applyFill="1" applyBorder="1"/>
    <xf numFmtId="0" fontId="41" fillId="0" borderId="7" xfId="0" applyFont="1" applyBorder="1" applyAlignment="1">
      <alignment horizontal="center" vertical="center"/>
    </xf>
    <xf numFmtId="0" fontId="15" fillId="0" borderId="16" xfId="1" applyFont="1" applyFill="1" applyBorder="1" applyAlignment="1" applyProtection="1">
      <alignment horizontal="center" vertical="center"/>
    </xf>
    <xf numFmtId="0" fontId="42" fillId="0" borderId="16" xfId="1" applyFont="1" applyFill="1" applyBorder="1" applyAlignment="1" applyProtection="1">
      <alignment horizontal="center" vertical="center"/>
    </xf>
    <xf numFmtId="0" fontId="40" fillId="0" borderId="16" xfId="0" applyFont="1" applyBorder="1" applyAlignment="1">
      <alignment horizontal="center" vertical="center" wrapText="1"/>
    </xf>
    <xf numFmtId="0" fontId="42" fillId="0" borderId="16" xfId="0" applyFont="1" applyBorder="1" applyAlignment="1">
      <alignment horizontal="center" vertical="center"/>
    </xf>
    <xf numFmtId="164" fontId="32" fillId="0" borderId="56" xfId="0" applyNumberFormat="1" applyFont="1" applyBorder="1" applyAlignment="1">
      <alignment horizontal="center" vertical="center"/>
    </xf>
    <xf numFmtId="0" fontId="15" fillId="0" borderId="37" xfId="1" applyFont="1" applyFill="1" applyBorder="1" applyAlignment="1" applyProtection="1">
      <alignment horizontal="center" vertical="center"/>
    </xf>
    <xf numFmtId="0" fontId="42" fillId="0" borderId="8" xfId="1" applyFont="1" applyFill="1" applyBorder="1" applyAlignment="1" applyProtection="1">
      <alignment horizontal="center" vertical="center"/>
    </xf>
    <xf numFmtId="0" fontId="9" fillId="0" borderId="8" xfId="0" applyFont="1" applyBorder="1" applyAlignment="1">
      <alignment vertical="center" wrapText="1"/>
    </xf>
    <xf numFmtId="164" fontId="32" fillId="0" borderId="38" xfId="0" applyNumberFormat="1" applyFont="1" applyBorder="1" applyAlignment="1">
      <alignment horizontal="center" vertical="center"/>
    </xf>
    <xf numFmtId="0" fontId="41" fillId="0" borderId="3" xfId="0" applyFont="1" applyBorder="1" applyAlignment="1">
      <alignment horizontal="center" vertical="center"/>
    </xf>
    <xf numFmtId="0" fontId="18" fillId="0" borderId="4" xfId="1" applyFont="1" applyFill="1" applyBorder="1" applyAlignment="1" applyProtection="1">
      <alignment horizontal="center" vertical="center"/>
    </xf>
    <xf numFmtId="0" fontId="42" fillId="0" borderId="4" xfId="1" applyFont="1" applyBorder="1" applyAlignment="1" applyProtection="1">
      <alignment horizontal="center" vertical="center"/>
    </xf>
    <xf numFmtId="0" fontId="9" fillId="0" borderId="66" xfId="0" applyFont="1" applyBorder="1" applyAlignment="1">
      <alignment horizontal="left" vertical="center" wrapText="1"/>
    </xf>
    <xf numFmtId="0" fontId="40" fillId="0" borderId="66" xfId="0" applyFont="1" applyBorder="1" applyAlignment="1">
      <alignment horizontal="center" vertical="center" wrapText="1"/>
    </xf>
    <xf numFmtId="0" fontId="42" fillId="0" borderId="4" xfId="0" applyFont="1" applyBorder="1" applyAlignment="1">
      <alignment horizontal="center" vertical="center"/>
    </xf>
    <xf numFmtId="164" fontId="4" fillId="0" borderId="4" xfId="0" applyNumberFormat="1" applyFont="1" applyBorder="1" applyAlignment="1">
      <alignment horizontal="center" vertical="center"/>
    </xf>
    <xf numFmtId="164" fontId="32" fillId="0" borderId="5" xfId="0" applyNumberFormat="1" applyFont="1" applyBorder="1" applyAlignment="1">
      <alignment horizontal="center" vertical="center"/>
    </xf>
    <xf numFmtId="0" fontId="31" fillId="12" borderId="11" xfId="0" applyFont="1" applyFill="1" applyBorder="1" applyAlignment="1">
      <alignment horizontal="center" vertical="center"/>
    </xf>
    <xf numFmtId="0" fontId="15" fillId="12" borderId="10" xfId="1" applyFont="1" applyFill="1" applyBorder="1" applyAlignment="1" applyProtection="1">
      <alignment horizontal="center" vertical="center"/>
    </xf>
    <xf numFmtId="0" fontId="42" fillId="12" borderId="57" xfId="1" applyFont="1" applyFill="1" applyBorder="1" applyAlignment="1" applyProtection="1">
      <alignment horizontal="center" vertical="center"/>
    </xf>
    <xf numFmtId="0" fontId="40" fillId="12" borderId="57" xfId="0" applyFont="1" applyFill="1" applyBorder="1" applyAlignment="1">
      <alignment horizontal="left" vertical="center" wrapText="1"/>
    </xf>
    <xf numFmtId="0" fontId="40" fillId="12" borderId="57" xfId="0" applyFont="1" applyFill="1" applyBorder="1" applyAlignment="1">
      <alignment horizontal="center" vertical="center" wrapText="1"/>
    </xf>
    <xf numFmtId="0" fontId="42" fillId="12" borderId="10" xfId="0" applyFont="1" applyFill="1" applyBorder="1" applyAlignment="1">
      <alignment horizontal="center" vertical="center"/>
    </xf>
    <xf numFmtId="164" fontId="4" fillId="12" borderId="0" xfId="0" applyNumberFormat="1" applyFont="1" applyFill="1" applyAlignment="1">
      <alignment horizontal="center" vertical="center"/>
    </xf>
    <xf numFmtId="164" fontId="32" fillId="0" borderId="60" xfId="0" applyNumberFormat="1" applyFont="1" applyBorder="1" applyAlignment="1">
      <alignment horizontal="center" vertical="center"/>
    </xf>
    <xf numFmtId="0" fontId="36" fillId="8" borderId="25" xfId="0" applyFont="1" applyFill="1" applyBorder="1" applyAlignment="1">
      <alignment horizontal="center" vertical="center" wrapText="1"/>
    </xf>
    <xf numFmtId="0" fontId="36" fillId="8" borderId="57" xfId="0" applyFont="1" applyFill="1" applyBorder="1" applyAlignment="1">
      <alignment horizontal="center" vertical="center" wrapText="1"/>
    </xf>
    <xf numFmtId="0" fontId="32" fillId="8" borderId="57" xfId="0" applyFont="1" applyFill="1" applyBorder="1" applyAlignment="1">
      <alignment horizontal="center" vertical="center" wrapText="1"/>
    </xf>
    <xf numFmtId="0" fontId="32" fillId="8" borderId="60" xfId="0" applyFont="1" applyFill="1" applyBorder="1" applyAlignment="1">
      <alignment horizontal="center" vertical="center" wrapText="1"/>
    </xf>
    <xf numFmtId="0" fontId="9" fillId="12" borderId="19" xfId="1" applyFont="1" applyFill="1" applyBorder="1" applyAlignment="1" applyProtection="1">
      <alignment horizontal="center" vertical="center"/>
    </xf>
    <xf numFmtId="0" fontId="15" fillId="12" borderId="31" xfId="1" applyFont="1" applyFill="1" applyBorder="1" applyAlignment="1" applyProtection="1">
      <alignment horizontal="center" vertical="center"/>
    </xf>
    <xf numFmtId="0" fontId="9" fillId="12" borderId="57" xfId="1" applyFont="1" applyFill="1" applyBorder="1" applyAlignment="1" applyProtection="1">
      <alignment horizontal="center" vertical="center"/>
    </xf>
    <xf numFmtId="0" fontId="13" fillId="12" borderId="57" xfId="0" applyFont="1" applyFill="1" applyBorder="1" applyAlignment="1">
      <alignment horizontal="left" vertical="center" wrapText="1"/>
    </xf>
    <xf numFmtId="0" fontId="13" fillId="12" borderId="57" xfId="0" applyFont="1" applyFill="1" applyBorder="1" applyAlignment="1">
      <alignment horizontal="center" vertical="center" wrapText="1"/>
    </xf>
    <xf numFmtId="0" fontId="9" fillId="12" borderId="57" xfId="0" applyFont="1" applyFill="1" applyBorder="1" applyAlignment="1">
      <alignment horizontal="center" vertical="center"/>
    </xf>
    <xf numFmtId="164" fontId="9" fillId="12" borderId="59" xfId="0" applyNumberFormat="1" applyFont="1" applyFill="1" applyBorder="1" applyAlignment="1">
      <alignment horizontal="center" vertical="center"/>
    </xf>
    <xf numFmtId="0" fontId="15" fillId="12" borderId="8" xfId="1" applyFont="1" applyFill="1" applyBorder="1" applyAlignment="1" applyProtection="1">
      <alignment horizontal="center" vertical="center"/>
    </xf>
    <xf numFmtId="164" fontId="6" fillId="0" borderId="70" xfId="0" applyNumberFormat="1" applyFont="1" applyBorder="1" applyAlignment="1">
      <alignment horizontal="center" vertical="center"/>
    </xf>
    <xf numFmtId="0" fontId="9" fillId="0" borderId="10" xfId="0" applyFont="1" applyBorder="1" applyAlignment="1">
      <alignment horizontal="center" vertical="center" wrapText="1"/>
    </xf>
    <xf numFmtId="0" fontId="9" fillId="12" borderId="8" xfId="0" applyFont="1" applyFill="1" applyBorder="1" applyAlignment="1">
      <alignment horizontal="center" vertical="center"/>
    </xf>
    <xf numFmtId="164" fontId="9" fillId="12" borderId="8" xfId="0" applyNumberFormat="1" applyFont="1" applyFill="1" applyBorder="1" applyAlignment="1">
      <alignment horizontal="center" vertical="center"/>
    </xf>
    <xf numFmtId="164" fontId="6" fillId="12" borderId="9" xfId="0" applyNumberFormat="1" applyFont="1" applyFill="1" applyBorder="1" applyAlignment="1">
      <alignment horizontal="center" vertical="center"/>
    </xf>
    <xf numFmtId="0" fontId="56" fillId="15" borderId="2" xfId="0" applyFont="1" applyFill="1" applyBorder="1" applyAlignment="1">
      <alignment horizontal="center" vertical="center"/>
    </xf>
    <xf numFmtId="0" fontId="45" fillId="15" borderId="18" xfId="1" applyFont="1" applyFill="1" applyBorder="1" applyAlignment="1" applyProtection="1">
      <alignment horizontal="center" vertical="center"/>
    </xf>
    <xf numFmtId="0" fontId="9" fillId="15" borderId="31" xfId="1" applyFont="1" applyFill="1" applyBorder="1" applyAlignment="1" applyProtection="1">
      <alignment horizontal="left" vertical="center" wrapText="1"/>
    </xf>
    <xf numFmtId="0" fontId="56" fillId="13" borderId="7" xfId="0" applyFont="1" applyFill="1" applyBorder="1" applyAlignment="1">
      <alignment horizontal="center" vertical="center"/>
    </xf>
    <xf numFmtId="0" fontId="12" fillId="11" borderId="30" xfId="0" applyFont="1" applyFill="1" applyBorder="1"/>
    <xf numFmtId="0" fontId="13" fillId="0" borderId="16" xfId="0" applyFont="1" applyBorder="1" applyAlignment="1">
      <alignment vertical="center" wrapText="1"/>
    </xf>
    <xf numFmtId="164" fontId="9" fillId="0" borderId="67" xfId="0" applyNumberFormat="1" applyFont="1" applyBorder="1" applyAlignment="1">
      <alignment horizontal="center" vertical="center"/>
    </xf>
    <xf numFmtId="0" fontId="40" fillId="0" borderId="50" xfId="0" applyFont="1" applyBorder="1" applyAlignment="1">
      <alignment horizontal="center" vertical="center" wrapText="1"/>
    </xf>
    <xf numFmtId="0" fontId="9" fillId="0" borderId="54" xfId="0" applyFont="1" applyBorder="1" applyAlignment="1">
      <alignment horizontal="center" vertical="center"/>
    </xf>
    <xf numFmtId="0" fontId="56" fillId="13" borderId="11" xfId="0" applyFont="1" applyFill="1" applyBorder="1" applyAlignment="1">
      <alignment horizontal="center" vertical="center"/>
    </xf>
    <xf numFmtId="164" fontId="9" fillId="13" borderId="51" xfId="0" applyNumberFormat="1" applyFont="1" applyFill="1" applyBorder="1" applyAlignment="1">
      <alignment horizontal="center" vertical="center"/>
    </xf>
    <xf numFmtId="0" fontId="9" fillId="13" borderId="2" xfId="0" applyFont="1" applyFill="1" applyBorder="1" applyAlignment="1">
      <alignment horizontal="center" vertical="center"/>
    </xf>
    <xf numFmtId="0" fontId="4" fillId="0" borderId="20" xfId="0" applyFont="1" applyBorder="1" applyAlignment="1">
      <alignment horizontal="center" vertical="center"/>
    </xf>
    <xf numFmtId="0" fontId="45" fillId="15" borderId="53" xfId="1" applyFont="1" applyFill="1" applyBorder="1" applyAlignment="1" applyProtection="1">
      <alignment horizontal="center" vertical="center"/>
    </xf>
    <xf numFmtId="164" fontId="4" fillId="0" borderId="34" xfId="0" applyNumberFormat="1" applyFont="1" applyBorder="1" applyAlignment="1">
      <alignment horizontal="center" vertical="center"/>
    </xf>
    <xf numFmtId="0" fontId="4" fillId="0" borderId="51" xfId="0" applyFont="1" applyBorder="1" applyAlignment="1">
      <alignment horizontal="left" vertical="center" wrapText="1"/>
    </xf>
    <xf numFmtId="164" fontId="6" fillId="12" borderId="55" xfId="0" applyNumberFormat="1" applyFont="1" applyFill="1" applyBorder="1" applyAlignment="1">
      <alignment horizontal="center" vertical="center"/>
    </xf>
    <xf numFmtId="164" fontId="6" fillId="0" borderId="68" xfId="0" applyNumberFormat="1" applyFont="1" applyBorder="1" applyAlignment="1">
      <alignment horizontal="center" vertical="center"/>
    </xf>
    <xf numFmtId="0" fontId="4" fillId="6" borderId="28" xfId="0" applyFont="1" applyFill="1" applyBorder="1"/>
    <xf numFmtId="0" fontId="3" fillId="6" borderId="29" xfId="0" applyFont="1" applyFill="1" applyBorder="1" applyAlignment="1">
      <alignment horizontal="center" wrapText="1"/>
    </xf>
    <xf numFmtId="0" fontId="12" fillId="6" borderId="30" xfId="0" applyFont="1" applyFill="1" applyBorder="1"/>
    <xf numFmtId="0" fontId="13" fillId="0" borderId="20" xfId="0" applyFont="1" applyBorder="1" applyAlignment="1">
      <alignment horizontal="center" vertical="center" wrapText="1"/>
    </xf>
    <xf numFmtId="164" fontId="9" fillId="0" borderId="16" xfId="0" applyNumberFormat="1" applyFont="1" applyBorder="1" applyAlignment="1">
      <alignment horizontal="center" vertical="center"/>
    </xf>
    <xf numFmtId="0" fontId="9" fillId="15" borderId="8" xfId="1" applyFont="1" applyFill="1" applyBorder="1" applyAlignment="1" applyProtection="1">
      <alignment horizontal="center" vertical="center"/>
    </xf>
    <xf numFmtId="0" fontId="13" fillId="15" borderId="8" xfId="0" applyFont="1" applyFill="1" applyBorder="1" applyAlignment="1">
      <alignment horizontal="center" vertical="center" wrapText="1"/>
    </xf>
    <xf numFmtId="0" fontId="9" fillId="15" borderId="8" xfId="0" applyFont="1" applyFill="1" applyBorder="1" applyAlignment="1">
      <alignment horizontal="center" vertical="center"/>
    </xf>
    <xf numFmtId="164" fontId="9" fillId="15" borderId="8" xfId="0" applyNumberFormat="1" applyFont="1" applyFill="1" applyBorder="1" applyAlignment="1">
      <alignment horizontal="center" vertical="center"/>
    </xf>
    <xf numFmtId="0" fontId="4" fillId="13" borderId="16" xfId="0" applyFont="1" applyFill="1" applyBorder="1" applyAlignment="1">
      <alignment horizontal="left" vertical="center" wrapText="1"/>
    </xf>
    <xf numFmtId="0" fontId="4" fillId="13" borderId="18" xfId="0" applyFont="1" applyFill="1" applyBorder="1" applyAlignment="1">
      <alignment horizontal="left" vertical="center" wrapText="1"/>
    </xf>
    <xf numFmtId="0" fontId="4" fillId="13" borderId="8" xfId="0" applyFont="1" applyFill="1" applyBorder="1" applyAlignment="1">
      <alignment horizontal="left" vertical="center" wrapText="1"/>
    </xf>
    <xf numFmtId="0" fontId="4" fillId="13" borderId="8" xfId="0" applyFont="1" applyFill="1" applyBorder="1" applyAlignment="1">
      <alignment horizontal="center" vertical="center" wrapText="1"/>
    </xf>
    <xf numFmtId="0" fontId="9" fillId="12" borderId="8" xfId="1" applyFont="1" applyFill="1" applyBorder="1" applyAlignment="1" applyProtection="1">
      <alignment horizontal="center" vertical="center"/>
    </xf>
    <xf numFmtId="0" fontId="13" fillId="12" borderId="63" xfId="0" applyFont="1" applyFill="1" applyBorder="1" applyAlignment="1">
      <alignment horizontal="left" vertical="center" wrapText="1"/>
    </xf>
    <xf numFmtId="164" fontId="9" fillId="12" borderId="54" xfId="0" applyNumberFormat="1" applyFont="1" applyFill="1" applyBorder="1" applyAlignment="1">
      <alignment horizontal="center" vertical="center"/>
    </xf>
    <xf numFmtId="164" fontId="6" fillId="12" borderId="70" xfId="0" applyNumberFormat="1" applyFont="1" applyFill="1" applyBorder="1" applyAlignment="1">
      <alignment horizontal="center" vertical="center"/>
    </xf>
    <xf numFmtId="0" fontId="56" fillId="0" borderId="18"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xf>
    <xf numFmtId="0" fontId="10" fillId="8" borderId="47" xfId="0" applyFont="1" applyFill="1" applyBorder="1" applyAlignment="1">
      <alignment horizontal="center" vertical="center" wrapText="1"/>
    </xf>
    <xf numFmtId="0" fontId="10" fillId="8" borderId="64" xfId="0" applyFont="1" applyFill="1" applyBorder="1" applyAlignment="1">
      <alignment horizontal="center" vertical="center" wrapText="1"/>
    </xf>
    <xf numFmtId="0" fontId="8" fillId="10" borderId="0" xfId="0" applyFont="1" applyFill="1" applyAlignment="1">
      <alignment horizontal="center"/>
    </xf>
    <xf numFmtId="0" fontId="8" fillId="7" borderId="11" xfId="0" applyFont="1" applyFill="1" applyBorder="1" applyAlignment="1">
      <alignment horizontal="center"/>
    </xf>
    <xf numFmtId="0" fontId="8" fillId="7" borderId="10" xfId="0" applyFont="1" applyFill="1" applyBorder="1" applyAlignment="1">
      <alignment horizontal="center"/>
    </xf>
    <xf numFmtId="0" fontId="8" fillId="7" borderId="12" xfId="0" applyFont="1" applyFill="1" applyBorder="1" applyAlignment="1">
      <alignment horizontal="center"/>
    </xf>
    <xf numFmtId="0" fontId="8" fillId="9" borderId="47" xfId="0" applyFont="1" applyFill="1" applyBorder="1" applyAlignment="1">
      <alignment horizontal="center"/>
    </xf>
    <xf numFmtId="0" fontId="8" fillId="9" borderId="0" xfId="0" applyFont="1" applyFill="1" applyAlignment="1">
      <alignment horizontal="center"/>
    </xf>
    <xf numFmtId="0" fontId="23" fillId="8" borderId="26" xfId="0" applyFont="1" applyFill="1" applyBorder="1" applyAlignment="1">
      <alignment horizontal="center"/>
    </xf>
    <xf numFmtId="0" fontId="23" fillId="8" borderId="27" xfId="0" applyFont="1" applyFill="1" applyBorder="1" applyAlignment="1">
      <alignment horizontal="center"/>
    </xf>
    <xf numFmtId="0" fontId="23" fillId="8" borderId="15" xfId="0" applyFont="1" applyFill="1" applyBorder="1" applyAlignment="1">
      <alignment horizontal="center"/>
    </xf>
    <xf numFmtId="0" fontId="22" fillId="4" borderId="26" xfId="0" applyFont="1" applyFill="1" applyBorder="1" applyAlignment="1">
      <alignment horizontal="center"/>
    </xf>
    <xf numFmtId="0" fontId="22" fillId="4" borderId="27" xfId="0" applyFont="1" applyFill="1" applyBorder="1" applyAlignment="1">
      <alignment horizontal="center"/>
    </xf>
    <xf numFmtId="0" fontId="22" fillId="4" borderId="29" xfId="0" applyFont="1" applyFill="1" applyBorder="1" applyAlignment="1">
      <alignment horizontal="center"/>
    </xf>
    <xf numFmtId="0" fontId="22" fillId="4" borderId="30" xfId="0" applyFont="1" applyFill="1" applyBorder="1" applyAlignment="1">
      <alignment horizontal="center"/>
    </xf>
    <xf numFmtId="0" fontId="10" fillId="8" borderId="28" xfId="0" applyFont="1" applyFill="1" applyBorder="1" applyAlignment="1">
      <alignment horizontal="center" vertical="center" wrapText="1"/>
    </xf>
    <xf numFmtId="0" fontId="10" fillId="8" borderId="49" xfId="0" applyFont="1" applyFill="1" applyBorder="1" applyAlignment="1">
      <alignment horizontal="center" vertical="center" wrapText="1"/>
    </xf>
    <xf numFmtId="0" fontId="22" fillId="4" borderId="28" xfId="0" applyFont="1" applyFill="1" applyBorder="1" applyAlignment="1">
      <alignment horizontal="center"/>
    </xf>
    <xf numFmtId="0" fontId="22" fillId="4" borderId="15" xfId="0" applyFont="1" applyFill="1" applyBorder="1" applyAlignment="1">
      <alignment horizontal="center"/>
    </xf>
    <xf numFmtId="0" fontId="10" fillId="8" borderId="39" xfId="0" applyFont="1" applyFill="1" applyBorder="1" applyAlignment="1">
      <alignment horizontal="center" vertical="center" wrapText="1"/>
    </xf>
    <xf numFmtId="0" fontId="23" fillId="8" borderId="28" xfId="0" applyFont="1" applyFill="1" applyBorder="1" applyAlignment="1">
      <alignment horizontal="center" vertical="center" wrapText="1"/>
    </xf>
    <xf numFmtId="0" fontId="23" fillId="8" borderId="29" xfId="0" applyFont="1" applyFill="1" applyBorder="1" applyAlignment="1">
      <alignment horizontal="center" vertical="center" wrapText="1"/>
    </xf>
    <xf numFmtId="0" fontId="23" fillId="8" borderId="30" xfId="0" applyFont="1" applyFill="1" applyBorder="1" applyAlignment="1">
      <alignment horizontal="center" vertical="center" wrapText="1"/>
    </xf>
    <xf numFmtId="0" fontId="3" fillId="12" borderId="41" xfId="0" applyFont="1" applyFill="1" applyBorder="1" applyAlignment="1">
      <alignment horizontal="center" vertical="center" wrapText="1"/>
    </xf>
    <xf numFmtId="0" fontId="3" fillId="12" borderId="61" xfId="0" applyFont="1" applyFill="1" applyBorder="1" applyAlignment="1">
      <alignment horizontal="center" vertical="center" wrapText="1"/>
    </xf>
    <xf numFmtId="0" fontId="3" fillId="12" borderId="56" xfId="0" applyFont="1" applyFill="1" applyBorder="1" applyAlignment="1">
      <alignment horizontal="center" vertical="center" wrapText="1"/>
    </xf>
    <xf numFmtId="0" fontId="3" fillId="12" borderId="64" xfId="0" applyFont="1" applyFill="1" applyBorder="1" applyAlignment="1">
      <alignment horizontal="center" vertical="center" wrapText="1"/>
    </xf>
    <xf numFmtId="0" fontId="3" fillId="12" borderId="63" xfId="0" applyFont="1" applyFill="1" applyBorder="1" applyAlignment="1">
      <alignment horizontal="center" vertical="center" wrapText="1"/>
    </xf>
    <xf numFmtId="0" fontId="3" fillId="12" borderId="71" xfId="0" applyFont="1" applyFill="1" applyBorder="1" applyAlignment="1">
      <alignment horizontal="center" vertical="center" wrapText="1"/>
    </xf>
    <xf numFmtId="0" fontId="36" fillId="0" borderId="3" xfId="0" applyFont="1" applyBorder="1" applyAlignment="1">
      <alignment horizontal="right"/>
    </xf>
    <xf numFmtId="0" fontId="36" fillId="0" borderId="4" xfId="0" applyFont="1" applyBorder="1" applyAlignment="1">
      <alignment horizontal="right"/>
    </xf>
    <xf numFmtId="0" fontId="7" fillId="4" borderId="41" xfId="0" applyFont="1" applyFill="1" applyBorder="1" applyAlignment="1">
      <alignment horizontal="center" wrapText="1"/>
    </xf>
    <xf numFmtId="0" fontId="34" fillId="4" borderId="61" xfId="0" applyFont="1" applyFill="1" applyBorder="1" applyAlignment="1">
      <alignment horizontal="center" wrapText="1"/>
    </xf>
    <xf numFmtId="0" fontId="34" fillId="4" borderId="56" xfId="0" applyFont="1" applyFill="1" applyBorder="1" applyAlignment="1">
      <alignment horizontal="center" wrapText="1"/>
    </xf>
    <xf numFmtId="0" fontId="36" fillId="0" borderId="25" xfId="0" applyFont="1" applyBorder="1" applyAlignment="1">
      <alignment horizontal="right" vertical="center"/>
    </xf>
    <xf numFmtId="0" fontId="36" fillId="0" borderId="57" xfId="0" applyFont="1" applyBorder="1" applyAlignment="1">
      <alignment horizontal="right" vertical="center"/>
    </xf>
    <xf numFmtId="0" fontId="39" fillId="5" borderId="11" xfId="0" applyFont="1" applyFill="1" applyBorder="1" applyAlignment="1">
      <alignment horizontal="center" vertical="center" wrapText="1"/>
    </xf>
    <xf numFmtId="0" fontId="39" fillId="5" borderId="1" xfId="0" applyFont="1" applyFill="1" applyBorder="1" applyAlignment="1">
      <alignment horizontal="center" vertical="center" wrapText="1"/>
    </xf>
    <xf numFmtId="0" fontId="39" fillId="5" borderId="6" xfId="0" applyFont="1" applyFill="1" applyBorder="1" applyAlignment="1">
      <alignment horizontal="center" vertical="center" wrapText="1"/>
    </xf>
    <xf numFmtId="0" fontId="39" fillId="2" borderId="7" xfId="0" applyFont="1" applyFill="1" applyBorder="1" applyAlignment="1">
      <alignment horizontal="center" vertical="center"/>
    </xf>
    <xf numFmtId="0" fontId="39" fillId="2" borderId="1" xfId="0" applyFont="1" applyFill="1" applyBorder="1" applyAlignment="1">
      <alignment horizontal="center" vertical="center"/>
    </xf>
    <xf numFmtId="0" fontId="39" fillId="2" borderId="2" xfId="0" applyFont="1" applyFill="1" applyBorder="1" applyAlignment="1">
      <alignment horizontal="center" vertical="center"/>
    </xf>
    <xf numFmtId="0" fontId="12" fillId="11" borderId="7" xfId="0" applyFont="1" applyFill="1" applyBorder="1" applyAlignment="1">
      <alignment horizontal="center" vertical="center" wrapText="1"/>
    </xf>
    <xf numFmtId="0" fontId="39" fillId="11" borderId="1" xfId="0" applyFont="1" applyFill="1" applyBorder="1" applyAlignment="1">
      <alignment horizontal="center" vertical="center" wrapText="1"/>
    </xf>
    <xf numFmtId="0" fontId="39" fillId="11" borderId="6" xfId="0" applyFont="1" applyFill="1" applyBorder="1" applyAlignment="1">
      <alignment horizontal="center" vertical="center" wrapText="1"/>
    </xf>
    <xf numFmtId="0" fontId="35" fillId="4" borderId="28" xfId="0" applyFont="1" applyFill="1" applyBorder="1" applyAlignment="1">
      <alignment horizontal="center"/>
    </xf>
    <xf numFmtId="0" fontId="35" fillId="4" borderId="29" xfId="0" applyFont="1" applyFill="1" applyBorder="1" applyAlignment="1">
      <alignment horizontal="center"/>
    </xf>
    <xf numFmtId="0" fontId="35" fillId="4" borderId="30" xfId="0" applyFont="1" applyFill="1" applyBorder="1" applyAlignment="1">
      <alignment horizontal="center"/>
    </xf>
    <xf numFmtId="0" fontId="49" fillId="4" borderId="41" xfId="0" applyFont="1" applyFill="1" applyBorder="1" applyAlignment="1">
      <alignment horizontal="center" wrapText="1"/>
    </xf>
    <xf numFmtId="0" fontId="49" fillId="4" borderId="61" xfId="0" applyFont="1" applyFill="1" applyBorder="1" applyAlignment="1">
      <alignment horizontal="center" wrapText="1"/>
    </xf>
    <xf numFmtId="0" fontId="49" fillId="4" borderId="56" xfId="0" applyFont="1" applyFill="1" applyBorder="1" applyAlignment="1">
      <alignment horizontal="center" wrapText="1"/>
    </xf>
    <xf numFmtId="0" fontId="57" fillId="2" borderId="26" xfId="0" applyFont="1" applyFill="1" applyBorder="1" applyAlignment="1">
      <alignment horizontal="center"/>
    </xf>
    <xf numFmtId="0" fontId="57" fillId="2" borderId="27" xfId="0" applyFont="1" applyFill="1" applyBorder="1" applyAlignment="1">
      <alignment horizontal="center"/>
    </xf>
    <xf numFmtId="0" fontId="57" fillId="2" borderId="15" xfId="0" applyFont="1" applyFill="1" applyBorder="1" applyAlignment="1">
      <alignment horizontal="center"/>
    </xf>
    <xf numFmtId="0" fontId="54" fillId="2" borderId="7" xfId="0" applyFont="1" applyFill="1" applyBorder="1" applyAlignment="1">
      <alignment horizontal="center" vertical="center"/>
    </xf>
    <xf numFmtId="0" fontId="54" fillId="2" borderId="1" xfId="0" applyFont="1" applyFill="1" applyBorder="1" applyAlignment="1">
      <alignment horizontal="center" vertical="center"/>
    </xf>
    <xf numFmtId="0" fontId="54" fillId="2" borderId="6" xfId="0" applyFont="1" applyFill="1" applyBorder="1" applyAlignment="1">
      <alignment horizontal="center" vertical="center"/>
    </xf>
    <xf numFmtId="0" fontId="6" fillId="0" borderId="26" xfId="0" applyFont="1" applyBorder="1" applyAlignment="1">
      <alignment horizontal="center" vertical="center"/>
    </xf>
    <xf numFmtId="0" fontId="6" fillId="0" borderId="40" xfId="0" applyFont="1" applyBorder="1" applyAlignment="1">
      <alignment horizontal="center" vertical="center"/>
    </xf>
    <xf numFmtId="0" fontId="54" fillId="11" borderId="7" xfId="0" applyFont="1" applyFill="1" applyBorder="1" applyAlignment="1">
      <alignment horizontal="center" vertical="center" wrapText="1"/>
    </xf>
    <xf numFmtId="0" fontId="54" fillId="11" borderId="1" xfId="0" applyFont="1" applyFill="1" applyBorder="1" applyAlignment="1">
      <alignment horizontal="center" vertical="center" wrapText="1"/>
    </xf>
    <xf numFmtId="0" fontId="54" fillId="11" borderId="6" xfId="0" applyFont="1" applyFill="1" applyBorder="1" applyAlignment="1">
      <alignment horizontal="center" vertical="center" wrapText="1"/>
    </xf>
    <xf numFmtId="0" fontId="6" fillId="0" borderId="26" xfId="0" applyFont="1" applyBorder="1" applyAlignment="1">
      <alignment horizontal="center" vertical="center" wrapText="1"/>
    </xf>
    <xf numFmtId="0" fontId="6" fillId="0" borderId="40" xfId="0" applyFont="1" applyBorder="1" applyAlignment="1">
      <alignment horizontal="center" vertical="center" wrapText="1"/>
    </xf>
    <xf numFmtId="0" fontId="50" fillId="4" borderId="28" xfId="0" applyFont="1" applyFill="1" applyBorder="1" applyAlignment="1">
      <alignment horizontal="center"/>
    </xf>
    <xf numFmtId="0" fontId="50" fillId="4" borderId="29" xfId="0" applyFont="1" applyFill="1" applyBorder="1" applyAlignment="1">
      <alignment horizontal="center"/>
    </xf>
    <xf numFmtId="0" fontId="50" fillId="4" borderId="30" xfId="0" applyFont="1" applyFill="1" applyBorder="1" applyAlignment="1">
      <alignment horizontal="center"/>
    </xf>
    <xf numFmtId="0" fontId="12" fillId="5" borderId="19" xfId="0" applyFont="1" applyFill="1" applyBorder="1" applyAlignment="1">
      <alignment horizontal="center" vertical="center" wrapText="1"/>
    </xf>
    <xf numFmtId="0" fontId="12" fillId="5" borderId="25"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7" fillId="4" borderId="26" xfId="0" applyFont="1" applyFill="1" applyBorder="1" applyAlignment="1">
      <alignment horizontal="center" wrapText="1"/>
    </xf>
    <xf numFmtId="0" fontId="7" fillId="4" borderId="72" xfId="0" applyFont="1" applyFill="1" applyBorder="1" applyAlignment="1">
      <alignment horizontal="center" wrapText="1"/>
    </xf>
    <xf numFmtId="0" fontId="12" fillId="5" borderId="7" xfId="0" applyFont="1" applyFill="1" applyBorder="1" applyAlignment="1">
      <alignment horizontal="center" vertical="center" wrapText="1"/>
    </xf>
    <xf numFmtId="0" fontId="12" fillId="2" borderId="7" xfId="0" applyFont="1" applyFill="1" applyBorder="1" applyAlignment="1">
      <alignment horizontal="center" vertical="center"/>
    </xf>
    <xf numFmtId="0" fontId="10" fillId="0" borderId="19" xfId="0" applyFont="1" applyBorder="1" applyAlignment="1">
      <alignment horizontal="right" vertical="center"/>
    </xf>
    <xf numFmtId="0" fontId="10" fillId="0" borderId="3" xfId="0" applyFont="1" applyBorder="1" applyAlignment="1">
      <alignment horizontal="right"/>
    </xf>
    <xf numFmtId="0" fontId="57" fillId="2" borderId="64" xfId="0" applyFont="1" applyFill="1" applyBorder="1" applyAlignment="1">
      <alignment horizontal="center"/>
    </xf>
    <xf numFmtId="0" fontId="57" fillId="2" borderId="63" xfId="0" applyFont="1" applyFill="1" applyBorder="1" applyAlignment="1">
      <alignment horizontal="center"/>
    </xf>
    <xf numFmtId="0" fontId="57" fillId="2" borderId="71" xfId="0" applyFont="1" applyFill="1" applyBorder="1" applyAlignment="1">
      <alignment horizontal="center"/>
    </xf>
    <xf numFmtId="0" fontId="8" fillId="4" borderId="28" xfId="0" applyFont="1" applyFill="1" applyBorder="1" applyAlignment="1">
      <alignment horizontal="center"/>
    </xf>
    <xf numFmtId="0" fontId="7" fillId="4" borderId="61" xfId="0" applyFont="1" applyFill="1" applyBorder="1" applyAlignment="1">
      <alignment horizontal="center" wrapText="1"/>
    </xf>
    <xf numFmtId="0" fontId="7" fillId="4" borderId="56" xfId="0" applyFont="1" applyFill="1" applyBorder="1" applyAlignment="1">
      <alignment horizontal="center" wrapText="1"/>
    </xf>
    <xf numFmtId="0" fontId="3" fillId="2" borderId="26" xfId="0" applyFont="1" applyFill="1" applyBorder="1" applyAlignment="1">
      <alignment horizontal="center"/>
    </xf>
    <xf numFmtId="0" fontId="3" fillId="2" borderId="27" xfId="0" applyFont="1" applyFill="1" applyBorder="1" applyAlignment="1">
      <alignment horizontal="center"/>
    </xf>
    <xf numFmtId="0" fontId="3" fillId="2" borderId="15" xfId="0" applyFont="1" applyFill="1" applyBorder="1" applyAlignment="1">
      <alignment horizontal="center"/>
    </xf>
    <xf numFmtId="0" fontId="12" fillId="5" borderId="1"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2" borderId="1" xfId="0" applyFont="1" applyFill="1" applyBorder="1" applyAlignment="1">
      <alignment horizontal="center" vertical="center"/>
    </xf>
    <xf numFmtId="0" fontId="12" fillId="2" borderId="6" xfId="0" applyFont="1" applyFill="1" applyBorder="1" applyAlignment="1">
      <alignment horizontal="center" vertical="center"/>
    </xf>
    <xf numFmtId="0" fontId="10" fillId="0" borderId="20" xfId="0" applyFont="1" applyBorder="1" applyAlignment="1">
      <alignment horizontal="right" vertical="center"/>
    </xf>
    <xf numFmtId="0" fontId="12" fillId="11" borderId="1"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8" fillId="4" borderId="29" xfId="0" applyFont="1" applyFill="1" applyBorder="1" applyAlignment="1">
      <alignment horizontal="center"/>
    </xf>
    <xf numFmtId="0" fontId="8" fillId="4" borderId="30" xfId="0" applyFont="1" applyFill="1" applyBorder="1" applyAlignment="1">
      <alignment horizontal="center"/>
    </xf>
    <xf numFmtId="0" fontId="3" fillId="2" borderId="64" xfId="0" applyFont="1" applyFill="1" applyBorder="1" applyAlignment="1">
      <alignment horizontal="center"/>
    </xf>
    <xf numFmtId="0" fontId="3" fillId="2" borderId="63" xfId="0" applyFont="1" applyFill="1" applyBorder="1" applyAlignment="1">
      <alignment horizontal="center"/>
    </xf>
    <xf numFmtId="0" fontId="3" fillId="2" borderId="71" xfId="0" applyFont="1" applyFill="1" applyBorder="1" applyAlignment="1">
      <alignment horizontal="center"/>
    </xf>
    <xf numFmtId="0" fontId="10" fillId="0" borderId="4" xfId="0" applyFont="1" applyBorder="1" applyAlignment="1">
      <alignment horizontal="right"/>
    </xf>
    <xf numFmtId="0" fontId="6" fillId="0" borderId="19" xfId="0" applyFont="1" applyBorder="1" applyAlignment="1">
      <alignment horizontal="right" vertical="center"/>
    </xf>
    <xf numFmtId="0" fontId="6" fillId="0" borderId="20" xfId="0" applyFont="1" applyBorder="1" applyAlignment="1">
      <alignment horizontal="right"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4" borderId="26" xfId="0" applyFont="1" applyFill="1" applyBorder="1" applyAlignment="1">
      <alignment horizontal="center"/>
    </xf>
    <xf numFmtId="0" fontId="8" fillId="4" borderId="27" xfId="0" applyFont="1" applyFill="1" applyBorder="1" applyAlignment="1">
      <alignment horizontal="center"/>
    </xf>
    <xf numFmtId="0" fontId="8" fillId="4" borderId="15" xfId="0" applyFont="1" applyFill="1" applyBorder="1" applyAlignment="1">
      <alignment horizontal="center"/>
    </xf>
    <xf numFmtId="0" fontId="3" fillId="12" borderId="26" xfId="0" applyFont="1" applyFill="1" applyBorder="1" applyAlignment="1">
      <alignment horizontal="center" vertical="center" wrapText="1"/>
    </xf>
    <xf numFmtId="0" fontId="3" fillId="12" borderId="27"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2" borderId="11" xfId="0" applyFont="1" applyFill="1" applyBorder="1" applyAlignment="1">
      <alignment horizontal="center" vertical="center"/>
    </xf>
    <xf numFmtId="0" fontId="12" fillId="11" borderId="11" xfId="0" applyFont="1" applyFill="1" applyBorder="1" applyAlignment="1">
      <alignment horizontal="center" vertical="center" wrapText="1"/>
    </xf>
    <xf numFmtId="0" fontId="10" fillId="0" borderId="26" xfId="0" applyFont="1" applyBorder="1" applyAlignment="1">
      <alignment horizontal="right"/>
    </xf>
    <xf numFmtId="0" fontId="10" fillId="0" borderId="40" xfId="0" applyFont="1" applyBorder="1" applyAlignment="1">
      <alignment horizontal="right"/>
    </xf>
    <xf numFmtId="0" fontId="8" fillId="4" borderId="72" xfId="0" applyFont="1" applyFill="1" applyBorder="1" applyAlignment="1">
      <alignment horizontal="center"/>
    </xf>
  </cellXfs>
  <cellStyles count="3">
    <cellStyle name="Hyperlink" xfId="1" builtinId="8"/>
    <cellStyle name="Hyperlink 2" xfId="2" xr:uid="{00000000-0005-0000-0000-000001000000}"/>
    <cellStyle name="Normal" xfId="0" builtinId="0"/>
  </cellStyles>
  <dxfs count="429">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val="0"/>
        <color rgb="FF0070C0"/>
      </font>
    </dxf>
    <dxf>
      <font>
        <b/>
        <i val="0"/>
        <color rgb="FFFF0000"/>
      </font>
    </dxf>
    <dxf>
      <font>
        <b/>
        <i val="0"/>
        <color rgb="FFFFC000"/>
      </font>
    </dxf>
    <dxf>
      <font>
        <b/>
        <i val="0"/>
        <color rgb="FFFFC000"/>
      </font>
    </dxf>
    <dxf>
      <font>
        <b/>
        <i val="0"/>
        <color rgb="FFFF0000"/>
      </font>
    </dxf>
    <dxf>
      <font>
        <b/>
        <i val="0"/>
        <color rgb="FF0070C0"/>
      </font>
    </dxf>
    <dxf>
      <font>
        <b/>
        <i val="0"/>
        <color rgb="FF0070C0"/>
      </font>
    </dxf>
    <dxf>
      <font>
        <b/>
        <i val="0"/>
        <color rgb="FFFFC000"/>
      </font>
    </dxf>
    <dxf>
      <font>
        <b/>
        <i val="0"/>
        <color rgb="FFFF0000"/>
      </font>
    </dxf>
    <dxf>
      <font>
        <b/>
        <i val="0"/>
        <color rgb="FFFFC000"/>
      </font>
    </dxf>
    <dxf>
      <font>
        <b/>
        <i val="0"/>
        <color rgb="FFFF0000"/>
      </font>
    </dxf>
    <dxf>
      <font>
        <b/>
        <i val="0"/>
        <color rgb="FF0070C0"/>
      </font>
    </dxf>
    <dxf>
      <font>
        <b/>
        <i val="0"/>
        <color rgb="FFFF0000"/>
      </font>
    </dxf>
    <dxf>
      <font>
        <b/>
        <i val="0"/>
        <color rgb="FF0070C0"/>
      </font>
    </dxf>
    <dxf>
      <font>
        <b/>
        <i val="0"/>
        <color rgb="FFFFC000"/>
      </font>
    </dxf>
    <dxf>
      <font>
        <b/>
        <i val="0"/>
        <color rgb="FFFFC000"/>
      </font>
    </dxf>
    <dxf>
      <font>
        <b/>
        <i val="0"/>
        <color rgb="FFFF0000"/>
      </font>
    </dxf>
    <dxf>
      <font>
        <b/>
        <i val="0"/>
        <color rgb="FF0070C0"/>
      </font>
    </dxf>
    <dxf>
      <font>
        <b/>
        <i val="0"/>
        <color rgb="FFFFC000"/>
      </font>
    </dxf>
    <dxf>
      <font>
        <b/>
        <i val="0"/>
        <color rgb="FF0070C0"/>
      </font>
    </dxf>
    <dxf>
      <font>
        <b/>
        <i val="0"/>
        <color rgb="FFFF0000"/>
      </font>
    </dxf>
    <dxf>
      <font>
        <b/>
        <i val="0"/>
        <color rgb="FF0070C0"/>
      </font>
    </dxf>
    <dxf>
      <font>
        <b/>
        <i val="0"/>
        <color rgb="FFFFC000"/>
      </font>
    </dxf>
    <dxf>
      <font>
        <b/>
        <i val="0"/>
        <color rgb="FFFF0000"/>
      </font>
    </dxf>
    <dxf>
      <font>
        <b/>
        <i val="0"/>
        <color rgb="FFFF0000"/>
      </font>
    </dxf>
    <dxf>
      <font>
        <b/>
        <i val="0"/>
        <color rgb="FF0070C0"/>
      </font>
    </dxf>
    <dxf>
      <font>
        <b/>
        <i val="0"/>
        <color rgb="FFFFC000"/>
      </font>
    </dxf>
    <dxf>
      <font>
        <b/>
        <i val="0"/>
        <color rgb="FFFFC000"/>
      </font>
    </dxf>
    <dxf>
      <font>
        <b/>
        <i val="0"/>
        <color rgb="FF0070C0"/>
      </font>
    </dxf>
    <dxf>
      <font>
        <b/>
        <i val="0"/>
        <color rgb="FFFF0000"/>
      </font>
    </dxf>
    <dxf>
      <font>
        <b/>
        <i val="0"/>
        <color rgb="FF0070C0"/>
      </font>
    </dxf>
    <dxf>
      <font>
        <b/>
        <i val="0"/>
        <color rgb="FFFF0000"/>
      </font>
    </dxf>
    <dxf>
      <font>
        <b/>
        <i val="0"/>
        <color rgb="FFFFC000"/>
      </font>
    </dxf>
    <dxf>
      <font>
        <b/>
        <i val="0"/>
        <color rgb="FFFFC000"/>
      </font>
    </dxf>
    <dxf>
      <font>
        <b/>
        <i val="0"/>
        <color rgb="FFFF0000"/>
      </font>
    </dxf>
    <dxf>
      <font>
        <b/>
        <i val="0"/>
        <color rgb="FF0070C0"/>
      </font>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val="0"/>
        <color rgb="FF0070C0"/>
      </font>
    </dxf>
    <dxf>
      <font>
        <b/>
        <i val="0"/>
        <color rgb="FFFF0000"/>
      </font>
    </dxf>
    <dxf>
      <font>
        <b/>
        <i val="0"/>
        <color rgb="FFFFC000"/>
      </font>
    </dxf>
    <dxf>
      <font>
        <b/>
        <i val="0"/>
        <color rgb="FFFFC000"/>
      </font>
    </dxf>
    <dxf>
      <font>
        <b/>
        <i val="0"/>
        <color rgb="FFFF0000"/>
      </font>
    </dxf>
    <dxf>
      <font>
        <b/>
        <i val="0"/>
        <color rgb="FF0070C0"/>
      </font>
    </dxf>
    <dxf>
      <font>
        <b/>
        <i val="0"/>
        <color rgb="FF0070C0"/>
      </font>
    </dxf>
    <dxf>
      <font>
        <b/>
        <i val="0"/>
        <color rgb="FFFF0000"/>
      </font>
    </dxf>
    <dxf>
      <font>
        <b/>
        <i val="0"/>
        <color rgb="FFFFC000"/>
      </font>
    </dxf>
    <dxf>
      <font>
        <b/>
        <i val="0"/>
        <color rgb="FF0070C0"/>
      </font>
    </dxf>
    <dxf>
      <font>
        <b/>
        <i val="0"/>
        <color rgb="FFFFC000"/>
      </font>
    </dxf>
    <dxf>
      <font>
        <b/>
        <i val="0"/>
        <color rgb="FFFF0000"/>
      </font>
    </dxf>
    <dxf>
      <font>
        <b/>
        <i val="0"/>
        <color rgb="FF0070C0"/>
      </font>
    </dxf>
    <dxf>
      <font>
        <b/>
        <i val="0"/>
        <color rgb="FFFF0000"/>
      </font>
    </dxf>
    <dxf>
      <font>
        <b/>
        <i val="0"/>
        <color rgb="FFFFC00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0070C0"/>
      </font>
    </dxf>
    <dxf>
      <font>
        <b/>
        <i val="0"/>
        <color rgb="FFFF0000"/>
      </font>
    </dxf>
    <dxf>
      <font>
        <b/>
        <i val="0"/>
        <color rgb="FFFFC000"/>
      </font>
    </dxf>
    <dxf>
      <font>
        <b/>
        <i val="0"/>
        <color rgb="FF0070C0"/>
      </font>
    </dxf>
    <dxf>
      <font>
        <b/>
        <i val="0"/>
        <color rgb="FFFF0000"/>
      </font>
    </dxf>
    <dxf>
      <font>
        <b/>
        <i val="0"/>
        <color rgb="FFFFC000"/>
      </font>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val="0"/>
        <color rgb="FF0070C0"/>
      </font>
    </dxf>
    <dxf>
      <font>
        <b/>
        <i val="0"/>
        <color rgb="FFFF0000"/>
      </font>
    </dxf>
    <dxf>
      <font>
        <b/>
        <i val="0"/>
        <color rgb="FFFFC000"/>
      </font>
    </dxf>
    <dxf>
      <font>
        <b/>
        <i val="0"/>
        <color rgb="FFFFC000"/>
      </font>
    </dxf>
    <dxf>
      <font>
        <b/>
        <i val="0"/>
        <color rgb="FFFF0000"/>
      </font>
    </dxf>
    <dxf>
      <font>
        <b/>
        <i val="0"/>
        <color rgb="FF0070C0"/>
      </font>
    </dxf>
    <dxf>
      <font>
        <b/>
        <i val="0"/>
        <color rgb="FF0070C0"/>
      </font>
    </dxf>
    <dxf>
      <font>
        <b/>
        <i val="0"/>
        <color rgb="FFFF0000"/>
      </font>
    </dxf>
    <dxf>
      <font>
        <b/>
        <i val="0"/>
        <color rgb="FFFFC000"/>
      </font>
    </dxf>
    <dxf>
      <font>
        <b/>
        <i val="0"/>
        <color rgb="FFFFC000"/>
      </font>
    </dxf>
    <dxf>
      <font>
        <b/>
        <i val="0"/>
        <color rgb="FFFF0000"/>
      </font>
    </dxf>
    <dxf>
      <font>
        <b/>
        <i val="0"/>
        <color rgb="FF0070C0"/>
      </font>
    </dxf>
    <dxf>
      <font>
        <b/>
        <i val="0"/>
        <color rgb="FF0070C0"/>
      </font>
    </dxf>
    <dxf>
      <font>
        <b/>
        <i val="0"/>
        <color rgb="FFFFC000"/>
      </font>
    </dxf>
    <dxf>
      <font>
        <b/>
        <i val="0"/>
        <color rgb="FFFF0000"/>
      </font>
    </dxf>
    <dxf>
      <font>
        <b/>
        <i val="0"/>
        <color rgb="FFFFC000"/>
      </font>
    </dxf>
    <dxf>
      <font>
        <b/>
        <i val="0"/>
        <color rgb="FF0070C0"/>
      </font>
    </dxf>
    <dxf>
      <font>
        <b/>
        <i val="0"/>
        <color rgb="FFFF0000"/>
      </font>
    </dxf>
    <dxf>
      <font>
        <b/>
        <i val="0"/>
        <color rgb="FFFF0000"/>
      </font>
    </dxf>
    <dxf>
      <font>
        <b/>
        <i val="0"/>
        <color rgb="FFFFC000"/>
      </font>
    </dxf>
    <dxf>
      <font>
        <b/>
        <i val="0"/>
        <color rgb="FF0070C0"/>
      </font>
    </dxf>
    <dxf>
      <font>
        <b/>
        <i val="0"/>
        <color rgb="FFFF0000"/>
      </font>
    </dxf>
    <dxf>
      <font>
        <b/>
        <i val="0"/>
        <color rgb="FFFFC000"/>
      </font>
    </dxf>
    <dxf>
      <font>
        <b/>
        <i val="0"/>
        <color rgb="FF0070C0"/>
      </font>
    </dxf>
    <dxf>
      <font>
        <b/>
        <i val="0"/>
        <color rgb="FF0070C0"/>
      </font>
    </dxf>
    <dxf>
      <font>
        <b/>
        <i val="0"/>
        <color rgb="FFFF0000"/>
      </font>
    </dxf>
    <dxf>
      <font>
        <b/>
        <i val="0"/>
        <color rgb="FFFFC000"/>
      </font>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val="0"/>
        <color rgb="FFFF0000"/>
      </font>
    </dxf>
    <dxf>
      <font>
        <b/>
        <i val="0"/>
        <color rgb="FFFFC000"/>
      </font>
    </dxf>
    <dxf>
      <font>
        <b/>
        <i val="0"/>
        <color rgb="FF0070C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0000"/>
      </font>
    </dxf>
    <dxf>
      <font>
        <b/>
        <i val="0"/>
        <color rgb="FFFFC00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0000"/>
      </font>
    </dxf>
    <dxf>
      <font>
        <b/>
        <i val="0"/>
        <color rgb="FF0070C0"/>
      </font>
    </dxf>
    <dxf>
      <font>
        <b/>
        <i val="0"/>
        <color rgb="FFFFC000"/>
      </font>
    </dxf>
    <dxf>
      <font>
        <b/>
        <i val="0"/>
        <color rgb="FFFF0000"/>
      </font>
    </dxf>
    <dxf>
      <font>
        <b/>
        <i val="0"/>
        <color rgb="FFFFC000"/>
      </font>
    </dxf>
    <dxf>
      <font>
        <b/>
        <i val="0"/>
        <color rgb="FF0070C0"/>
      </font>
    </dxf>
    <dxf>
      <font>
        <b/>
        <i val="0"/>
        <color rgb="FFFFC000"/>
      </font>
    </dxf>
    <dxf>
      <font>
        <b/>
        <i val="0"/>
        <color rgb="FF0070C0"/>
      </font>
    </dxf>
    <dxf>
      <font>
        <b/>
        <i val="0"/>
        <color rgb="FFFF0000"/>
      </font>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val="0"/>
        <color rgb="FFFF0000"/>
      </font>
    </dxf>
    <dxf>
      <font>
        <b/>
        <i val="0"/>
        <color rgb="FF0070C0"/>
      </font>
    </dxf>
    <dxf>
      <font>
        <b/>
        <i val="0"/>
        <color rgb="FFFFC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FFC000"/>
      </font>
    </dxf>
    <dxf>
      <font>
        <b/>
        <i val="0"/>
        <color rgb="FFFF0000"/>
      </font>
    </dxf>
    <dxf>
      <font>
        <b/>
        <i val="0"/>
        <color rgb="FF0070C0"/>
      </font>
    </dxf>
    <dxf>
      <font>
        <b/>
        <i val="0"/>
        <color rgb="FF0070C0"/>
      </font>
    </dxf>
    <dxf>
      <font>
        <b/>
        <i val="0"/>
        <color rgb="FFFF0000"/>
      </font>
    </dxf>
    <dxf>
      <font>
        <b/>
        <i val="0"/>
        <color rgb="FFFFC000"/>
      </font>
    </dxf>
    <dxf>
      <font>
        <b/>
        <i val="0"/>
        <color rgb="FF0070C0"/>
      </font>
    </dxf>
    <dxf>
      <font>
        <b/>
        <i val="0"/>
        <color rgb="FFFFC000"/>
      </font>
    </dxf>
    <dxf>
      <font>
        <b/>
        <i val="0"/>
        <color rgb="FFFF0000"/>
      </font>
    </dxf>
    <dxf>
      <font>
        <b/>
        <i val="0"/>
        <color rgb="FF0070C0"/>
      </font>
    </dxf>
    <dxf>
      <font>
        <b/>
        <i val="0"/>
        <color rgb="FFFF0000"/>
      </font>
    </dxf>
    <dxf>
      <font>
        <b/>
        <i val="0"/>
        <color rgb="FFFFC000"/>
      </font>
    </dxf>
    <dxf>
      <font>
        <b/>
        <i val="0"/>
        <color rgb="FF0070C0"/>
      </font>
    </dxf>
    <dxf>
      <font>
        <b/>
        <i val="0"/>
        <color rgb="FFFF0000"/>
      </font>
    </dxf>
    <dxf>
      <font>
        <b/>
        <i val="0"/>
        <color rgb="FFFFC000"/>
      </font>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val="0"/>
        <color rgb="FF0070C0"/>
      </font>
    </dxf>
    <dxf>
      <font>
        <b/>
        <i val="0"/>
        <color rgb="FFFF0000"/>
      </font>
    </dxf>
    <dxf>
      <font>
        <b/>
        <i val="0"/>
        <color rgb="FFFFC000"/>
      </font>
    </dxf>
    <dxf>
      <font>
        <b/>
        <i val="0"/>
        <color rgb="FF0070C0"/>
      </font>
    </dxf>
    <dxf>
      <font>
        <b/>
        <i val="0"/>
        <color rgb="FFFFC000"/>
      </font>
    </dxf>
    <dxf>
      <font>
        <b/>
        <i val="0"/>
        <color rgb="FFFF000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0070C0"/>
      </font>
    </dxf>
    <dxf>
      <font>
        <b/>
        <i val="0"/>
        <color rgb="FFFF0000"/>
      </font>
    </dxf>
    <dxf>
      <font>
        <b/>
        <i val="0"/>
        <color rgb="FFFFC000"/>
      </font>
    </dxf>
    <dxf>
      <font>
        <b/>
        <i val="0"/>
        <color rgb="FFFFC000"/>
      </font>
    </dxf>
    <dxf>
      <font>
        <b/>
        <i val="0"/>
        <color rgb="FF0070C0"/>
      </font>
    </dxf>
    <dxf>
      <font>
        <b/>
        <i val="0"/>
        <color rgb="FFFF0000"/>
      </font>
    </dxf>
    <dxf>
      <font>
        <b/>
        <i val="0"/>
        <color rgb="FF0070C0"/>
      </font>
    </dxf>
    <dxf>
      <font>
        <b/>
        <i val="0"/>
        <color rgb="FFFF0000"/>
      </font>
    </dxf>
    <dxf>
      <font>
        <b/>
        <i val="0"/>
        <color rgb="FFFFC000"/>
      </font>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color theme="0"/>
      </font>
      <fill>
        <patternFill>
          <bgColor theme="9"/>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rgb="FFFF0000"/>
        </patternFill>
      </fill>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0070C0"/>
      </font>
    </dxf>
    <dxf>
      <font>
        <b/>
        <i val="0"/>
        <color rgb="FFFF0000"/>
      </font>
    </dxf>
    <dxf>
      <font>
        <b/>
        <i val="0"/>
        <color rgb="FFFFC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FFC000"/>
      </font>
    </dxf>
    <dxf>
      <font>
        <b/>
        <i val="0"/>
        <color rgb="FF0070C0"/>
      </font>
    </dxf>
    <dxf>
      <font>
        <b/>
        <i val="0"/>
        <color rgb="FFFF0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0070C0"/>
      </font>
    </dxf>
    <dxf>
      <font>
        <b/>
        <i val="0"/>
        <color rgb="FFFF0000"/>
      </font>
    </dxf>
    <dxf>
      <font>
        <b/>
        <i val="0"/>
        <color rgb="FFFFC00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color theme="0"/>
      </font>
      <fill>
        <patternFill>
          <bgColor rgb="FFFF0000"/>
        </patternFill>
      </fill>
    </dxf>
    <dxf>
      <font>
        <b/>
        <i/>
        <color theme="0"/>
      </font>
      <fill>
        <patternFill>
          <bgColor theme="9"/>
        </patternFill>
      </fill>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s>
  <tableStyles count="0" defaultTableStyle="TableStyleMedium9" defaultPivotStyle="PivotStyleMedium4"/>
  <colors>
    <mruColors>
      <color rgb="FFFFFF66"/>
      <color rgb="FFFF3300"/>
      <color rgb="FFFFFF99"/>
      <color rgb="FF0000FF"/>
      <color rgb="FFFF5050"/>
      <color rgb="FF0080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190500</xdr:colOff>
      <xdr:row>2</xdr:row>
      <xdr:rowOff>76201</xdr:rowOff>
    </xdr:from>
    <xdr:to>
      <xdr:col>14</xdr:col>
      <xdr:colOff>542147</xdr:colOff>
      <xdr:row>8</xdr:row>
      <xdr:rowOff>451749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19800" y="485776"/>
          <a:ext cx="3399647" cy="3233048"/>
        </a:xfrm>
        <a:prstGeom prst="rect">
          <a:avLst/>
        </a:prstGeom>
      </xdr:spPr>
    </xdr:pic>
    <xdr:clientData/>
  </xdr:twoCellAnchor>
  <xdr:twoCellAnchor editAs="oneCell">
    <xdr:from>
      <xdr:col>9</xdr:col>
      <xdr:colOff>66675</xdr:colOff>
      <xdr:row>9</xdr:row>
      <xdr:rowOff>257389</xdr:rowOff>
    </xdr:from>
    <xdr:to>
      <xdr:col>17</xdr:col>
      <xdr:colOff>303851</xdr:colOff>
      <xdr:row>14</xdr:row>
      <xdr:rowOff>380181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5895975" y="4286464"/>
          <a:ext cx="5113976" cy="3932792"/>
        </a:xfrm>
        <a:prstGeom prst="rect">
          <a:avLst/>
        </a:prstGeom>
      </xdr:spPr>
    </xdr:pic>
    <xdr:clientData/>
  </xdr:twoCellAnchor>
  <xdr:twoCellAnchor>
    <xdr:from>
      <xdr:col>8</xdr:col>
      <xdr:colOff>638175</xdr:colOff>
      <xdr:row>5</xdr:row>
      <xdr:rowOff>400050</xdr:rowOff>
    </xdr:from>
    <xdr:to>
      <xdr:col>14</xdr:col>
      <xdr:colOff>533400</xdr:colOff>
      <xdr:row>6</xdr:row>
      <xdr:rowOff>390525</xdr:rowOff>
    </xdr:to>
    <xdr:sp macro="" textlink="">
      <xdr:nvSpPr>
        <xdr:cNvPr id="5" name="Oval 4">
          <a:extLst>
            <a:ext uri="{FF2B5EF4-FFF2-40B4-BE49-F238E27FC236}">
              <a16:creationId xmlns:a16="http://schemas.microsoft.com/office/drawing/2014/main" id="{00000000-0008-0000-0100-000005000000}"/>
            </a:ext>
          </a:extLst>
        </xdr:cNvPr>
        <xdr:cNvSpPr/>
      </xdr:nvSpPr>
      <xdr:spPr>
        <a:xfrm>
          <a:off x="5819775" y="1381125"/>
          <a:ext cx="3590925" cy="752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58033</xdr:colOff>
      <xdr:row>2</xdr:row>
      <xdr:rowOff>136657</xdr:rowOff>
    </xdr:from>
    <xdr:to>
      <xdr:col>21</xdr:col>
      <xdr:colOff>59441</xdr:colOff>
      <xdr:row>8</xdr:row>
      <xdr:rowOff>342900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9544933" y="546232"/>
          <a:ext cx="3659008" cy="3063743"/>
        </a:xfrm>
        <a:prstGeom prst="rect">
          <a:avLst/>
        </a:prstGeom>
      </xdr:spPr>
    </xdr:pic>
    <xdr:clientData/>
  </xdr:twoCellAnchor>
  <xdr:twoCellAnchor>
    <xdr:from>
      <xdr:col>18</xdr:col>
      <xdr:colOff>114301</xdr:colOff>
      <xdr:row>3</xdr:row>
      <xdr:rowOff>123825</xdr:rowOff>
    </xdr:from>
    <xdr:to>
      <xdr:col>21</xdr:col>
      <xdr:colOff>95251</xdr:colOff>
      <xdr:row>5</xdr:row>
      <xdr:rowOff>495300</xdr:rowOff>
    </xdr:to>
    <xdr:sp macro="" textlink="">
      <xdr:nvSpPr>
        <xdr:cNvPr id="9" name="Oval 8">
          <a:extLst>
            <a:ext uri="{FF2B5EF4-FFF2-40B4-BE49-F238E27FC236}">
              <a16:creationId xmlns:a16="http://schemas.microsoft.com/office/drawing/2014/main" id="{00000000-0008-0000-0100-000009000000}"/>
            </a:ext>
          </a:extLst>
        </xdr:cNvPr>
        <xdr:cNvSpPr/>
      </xdr:nvSpPr>
      <xdr:spPr>
        <a:xfrm>
          <a:off x="11430001" y="723900"/>
          <a:ext cx="1809750" cy="752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47625</xdr:colOff>
      <xdr:row>13</xdr:row>
      <xdr:rowOff>514564</xdr:rowOff>
    </xdr:from>
    <xdr:to>
      <xdr:col>17</xdr:col>
      <xdr:colOff>371475</xdr:colOff>
      <xdr:row>14</xdr:row>
      <xdr:rowOff>285964</xdr:rowOff>
    </xdr:to>
    <xdr:sp macro="" textlink="">
      <xdr:nvSpPr>
        <xdr:cNvPr id="10" name="Oval 9">
          <a:extLst>
            <a:ext uri="{FF2B5EF4-FFF2-40B4-BE49-F238E27FC236}">
              <a16:creationId xmlns:a16="http://schemas.microsoft.com/office/drawing/2014/main" id="{00000000-0008-0000-0100-00000A000000}"/>
            </a:ext>
          </a:extLst>
        </xdr:cNvPr>
        <xdr:cNvSpPr/>
      </xdr:nvSpPr>
      <xdr:spPr>
        <a:xfrm>
          <a:off x="5876925" y="8353639"/>
          <a:ext cx="5200650" cy="3429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517642</xdr:colOff>
      <xdr:row>18</xdr:row>
      <xdr:rowOff>180975</xdr:rowOff>
    </xdr:from>
    <xdr:to>
      <xdr:col>21</xdr:col>
      <xdr:colOff>529184</xdr:colOff>
      <xdr:row>22</xdr:row>
      <xdr:rowOff>141967</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stretch>
          <a:fillRect/>
        </a:stretch>
      </xdr:blipFill>
      <xdr:spPr>
        <a:xfrm>
          <a:off x="9995017" y="9166225"/>
          <a:ext cx="3631042" cy="3199492"/>
        </a:xfrm>
        <a:prstGeom prst="rect">
          <a:avLst/>
        </a:prstGeom>
      </xdr:spPr>
    </xdr:pic>
    <xdr:clientData/>
  </xdr:twoCellAnchor>
  <xdr:twoCellAnchor editAs="oneCell">
    <xdr:from>
      <xdr:col>9</xdr:col>
      <xdr:colOff>87417</xdr:colOff>
      <xdr:row>18</xdr:row>
      <xdr:rowOff>138436</xdr:rowOff>
    </xdr:from>
    <xdr:to>
      <xdr:col>15</xdr:col>
      <xdr:colOff>349250</xdr:colOff>
      <xdr:row>21</xdr:row>
      <xdr:rowOff>18509</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5"/>
        <a:stretch>
          <a:fillRect/>
        </a:stretch>
      </xdr:blipFill>
      <xdr:spPr>
        <a:xfrm>
          <a:off x="5945292" y="9123686"/>
          <a:ext cx="3881333" cy="2737573"/>
        </a:xfrm>
        <a:prstGeom prst="rect">
          <a:avLst/>
        </a:prstGeom>
      </xdr:spPr>
    </xdr:pic>
    <xdr:clientData/>
  </xdr:twoCellAnchor>
  <xdr:twoCellAnchor>
    <xdr:from>
      <xdr:col>8</xdr:col>
      <xdr:colOff>647700</xdr:colOff>
      <xdr:row>18</xdr:row>
      <xdr:rowOff>790788</xdr:rowOff>
    </xdr:from>
    <xdr:to>
      <xdr:col>15</xdr:col>
      <xdr:colOff>473075</xdr:colOff>
      <xdr:row>18</xdr:row>
      <xdr:rowOff>1476374</xdr:rowOff>
    </xdr:to>
    <xdr:sp macro="" textlink="">
      <xdr:nvSpPr>
        <xdr:cNvPr id="14" name="Oval 13">
          <a:extLst>
            <a:ext uri="{FF2B5EF4-FFF2-40B4-BE49-F238E27FC236}">
              <a16:creationId xmlns:a16="http://schemas.microsoft.com/office/drawing/2014/main" id="{00000000-0008-0000-0100-00000E000000}"/>
            </a:ext>
          </a:extLst>
        </xdr:cNvPr>
        <xdr:cNvSpPr/>
      </xdr:nvSpPr>
      <xdr:spPr>
        <a:xfrm>
          <a:off x="5854700" y="9776038"/>
          <a:ext cx="4095750" cy="68558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549274</xdr:colOff>
      <xdr:row>21</xdr:row>
      <xdr:rowOff>19263</xdr:rowOff>
    </xdr:from>
    <xdr:to>
      <xdr:col>20</xdr:col>
      <xdr:colOff>25399</xdr:colOff>
      <xdr:row>21</xdr:row>
      <xdr:rowOff>171450</xdr:rowOff>
    </xdr:to>
    <xdr:sp macro="" textlink="">
      <xdr:nvSpPr>
        <xdr:cNvPr id="15" name="Oval 14">
          <a:extLst>
            <a:ext uri="{FF2B5EF4-FFF2-40B4-BE49-F238E27FC236}">
              <a16:creationId xmlns:a16="http://schemas.microsoft.com/office/drawing/2014/main" id="{00000000-0008-0000-0100-00000F000000}"/>
            </a:ext>
          </a:extLst>
        </xdr:cNvPr>
        <xdr:cNvSpPr/>
      </xdr:nvSpPr>
      <xdr:spPr>
        <a:xfrm>
          <a:off x="11233149" y="11862013"/>
          <a:ext cx="1285875" cy="152187"/>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539750</xdr:colOff>
      <xdr:row>27</xdr:row>
      <xdr:rowOff>27915</xdr:rowOff>
    </xdr:from>
    <xdr:to>
      <xdr:col>18</xdr:col>
      <xdr:colOff>60325</xdr:colOff>
      <xdr:row>35</xdr:row>
      <xdr:rowOff>409217</xdr:rowOff>
    </xdr:to>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6"/>
        <a:stretch>
          <a:fillRect/>
        </a:stretch>
      </xdr:blipFill>
      <xdr:spPr>
        <a:xfrm>
          <a:off x="6397625" y="13585165"/>
          <a:ext cx="4949825" cy="1905302"/>
        </a:xfrm>
        <a:prstGeom prst="rect">
          <a:avLst/>
        </a:prstGeom>
      </xdr:spPr>
    </xdr:pic>
    <xdr:clientData/>
  </xdr:twoCellAnchor>
  <xdr:twoCellAnchor>
    <xdr:from>
      <xdr:col>9</xdr:col>
      <xdr:colOff>492125</xdr:colOff>
      <xdr:row>32</xdr:row>
      <xdr:rowOff>180974</xdr:rowOff>
    </xdr:from>
    <xdr:to>
      <xdr:col>18</xdr:col>
      <xdr:colOff>79375</xdr:colOff>
      <xdr:row>34</xdr:row>
      <xdr:rowOff>95463</xdr:rowOff>
    </xdr:to>
    <xdr:sp macro="" textlink="">
      <xdr:nvSpPr>
        <xdr:cNvPr id="17" name="Oval 16">
          <a:extLst>
            <a:ext uri="{FF2B5EF4-FFF2-40B4-BE49-F238E27FC236}">
              <a16:creationId xmlns:a16="http://schemas.microsoft.com/office/drawing/2014/main" id="{00000000-0008-0000-0100-000011000000}"/>
            </a:ext>
          </a:extLst>
        </xdr:cNvPr>
        <xdr:cNvSpPr/>
      </xdr:nvSpPr>
      <xdr:spPr>
        <a:xfrm>
          <a:off x="6350000" y="14690724"/>
          <a:ext cx="5016500" cy="295489"/>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539750</xdr:colOff>
      <xdr:row>35</xdr:row>
      <xdr:rowOff>700823</xdr:rowOff>
    </xdr:from>
    <xdr:to>
      <xdr:col>18</xdr:col>
      <xdr:colOff>477919</xdr:colOff>
      <xdr:row>41</xdr:row>
      <xdr:rowOff>47625</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7"/>
        <a:stretch>
          <a:fillRect/>
        </a:stretch>
      </xdr:blipFill>
      <xdr:spPr>
        <a:xfrm>
          <a:off x="6397625" y="15782073"/>
          <a:ext cx="5367419" cy="1061302"/>
        </a:xfrm>
        <a:prstGeom prst="rect">
          <a:avLst/>
        </a:prstGeom>
      </xdr:spPr>
    </xdr:pic>
    <xdr:clientData/>
  </xdr:twoCellAnchor>
  <xdr:twoCellAnchor>
    <xdr:from>
      <xdr:col>9</xdr:col>
      <xdr:colOff>530225</xdr:colOff>
      <xdr:row>35</xdr:row>
      <xdr:rowOff>643673</xdr:rowOff>
    </xdr:from>
    <xdr:to>
      <xdr:col>11</xdr:col>
      <xdr:colOff>539750</xdr:colOff>
      <xdr:row>36</xdr:row>
      <xdr:rowOff>57150</xdr:rowOff>
    </xdr:to>
    <xdr:sp macro="" textlink="">
      <xdr:nvSpPr>
        <xdr:cNvPr id="19" name="Oval 18">
          <a:extLst>
            <a:ext uri="{FF2B5EF4-FFF2-40B4-BE49-F238E27FC236}">
              <a16:creationId xmlns:a16="http://schemas.microsoft.com/office/drawing/2014/main" id="{00000000-0008-0000-0100-000013000000}"/>
            </a:ext>
          </a:extLst>
        </xdr:cNvPr>
        <xdr:cNvSpPr/>
      </xdr:nvSpPr>
      <xdr:spPr>
        <a:xfrm>
          <a:off x="6388100" y="15724923"/>
          <a:ext cx="1216025" cy="175477"/>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94532</xdr:colOff>
      <xdr:row>45</xdr:row>
      <xdr:rowOff>492125</xdr:rowOff>
    </xdr:from>
    <xdr:to>
      <xdr:col>17</xdr:col>
      <xdr:colOff>580548</xdr:colOff>
      <xdr:row>56</xdr:row>
      <xdr:rowOff>167338</xdr:rowOff>
    </xdr:to>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8"/>
        <a:stretch>
          <a:fillRect/>
        </a:stretch>
      </xdr:blipFill>
      <xdr:spPr>
        <a:xfrm>
          <a:off x="5952407" y="19764375"/>
          <a:ext cx="5312016" cy="53902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S:\@Technical%20Admin\@Code%20reports\ES-240033%20Code%20Report%20Tracking%202024\2.%20Tracking\2024-05\20240603%20Simpson%20and%20Competitor%20Code%20Report%20Summary%20(LOCKED)%20-%20Hao.xlsx" TargetMode="External"/><Relationship Id="rId1" Type="http://schemas.openxmlformats.org/officeDocument/2006/relationships/externalLinkPath" Target="file:///S:\@Technical%20Admin\@Code%20reports\ES-240033%20Code%20Report%20Tracking%202024\2.%20Tracking\2024-05\20240603%20Simpson%20and%20Competitor%20Code%20Report%20Summary%20(LOCKED)%20-%20Ha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I"/>
      <sheetName val="WI Example"/>
      <sheetName val="Summary (Expanded)"/>
      <sheetName val="Summary (Simplified)"/>
      <sheetName val="Summary (By Category)"/>
      <sheetName val="Summary (By Code)"/>
      <sheetName val="SST ESRs &amp; ERs"/>
      <sheetName val="MiTek ESRs &amp; ERs"/>
      <sheetName val="Hilti ESRs"/>
      <sheetName val="Powers ESRs"/>
      <sheetName val="ITW ESRs &amp; ERs"/>
      <sheetName val="KC Metals ESRs"/>
      <sheetName val="SIKA"/>
      <sheetName val="LINFORD"/>
      <sheetName val="EJOT"/>
      <sheetName val="ACS"/>
      <sheetName val="Other ESRs &amp; ERs"/>
    </sheetNames>
    <sheetDataSet>
      <sheetData sheetId="0"/>
      <sheetData sheetId="1"/>
      <sheetData sheetId="2"/>
      <sheetData sheetId="3"/>
      <sheetData sheetId="4"/>
      <sheetData sheetId="5"/>
      <sheetData sheetId="6">
        <row r="1">
          <cell r="B1">
            <v>45450</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s://icc-es.org/report-listing/esr-4042/" TargetMode="External"/><Relationship Id="rId21" Type="http://schemas.openxmlformats.org/officeDocument/2006/relationships/hyperlink" Target="https://icc-es.org/report-listing/esr-3196/" TargetMode="External"/><Relationship Id="rId42" Type="http://schemas.openxmlformats.org/officeDocument/2006/relationships/hyperlink" Target="https://ladbsservices3.lacity.org/ePlan_API/Doc/Retrieve/RRDocumentId?id=5e0288f18e306a6448e1626a&amp;ApplicationState=PROD" TargetMode="External"/><Relationship Id="rId47" Type="http://schemas.openxmlformats.org/officeDocument/2006/relationships/hyperlink" Target="http://www.icc-es.org/reports/pdf_files/ICC-ES/ESR-2272.pdf" TargetMode="External"/><Relationship Id="rId63" Type="http://schemas.openxmlformats.org/officeDocument/2006/relationships/hyperlink" Target="https://icc-es.org/report-listing/esr-3200/" TargetMode="External"/><Relationship Id="rId68" Type="http://schemas.openxmlformats.org/officeDocument/2006/relationships/hyperlink" Target="https://icc-es.org/report-listing/esr-4810/" TargetMode="External"/><Relationship Id="rId16" Type="http://schemas.openxmlformats.org/officeDocument/2006/relationships/hyperlink" Target="https://icc-es.org/report-listing/esr-3260/" TargetMode="External"/><Relationship Id="rId11" Type="http://schemas.openxmlformats.org/officeDocument/2006/relationships/hyperlink" Target="http://www.icc-es.org/reports/pdf_files/ICC-ES/ESR-2582.pdf" TargetMode="External"/><Relationship Id="rId24" Type="http://schemas.openxmlformats.org/officeDocument/2006/relationships/hyperlink" Target="https://icc-es.org/report-listing/esr-3889/" TargetMode="External"/><Relationship Id="rId32" Type="http://schemas.openxmlformats.org/officeDocument/2006/relationships/hyperlink" Target="http://www.icc-es.org/Reports/pdf_files/load_file.cfm?file_type=pdf&amp;file_name=ESR-4042.pdf" TargetMode="External"/><Relationship Id="rId37" Type="http://schemas.openxmlformats.org/officeDocument/2006/relationships/hyperlink" Target="http://www.icc-es.org/reports/pdf_files/ICC-ES/ESR-2989.pdf" TargetMode="External"/><Relationship Id="rId40" Type="http://schemas.openxmlformats.org/officeDocument/2006/relationships/hyperlink" Target="http://www.icc-es.org/reports/pdf_files/ICC-ES/ESR-3149.pdf" TargetMode="External"/><Relationship Id="rId45" Type="http://schemas.openxmlformats.org/officeDocument/2006/relationships/hyperlink" Target="http://www.icc-es.org/reports/pdf_files/ICC-ES/ESR-2249.pdf" TargetMode="External"/><Relationship Id="rId53" Type="http://schemas.openxmlformats.org/officeDocument/2006/relationships/hyperlink" Target="https://icc-es.org/report-listing/esr-4810/" TargetMode="External"/><Relationship Id="rId58" Type="http://schemas.openxmlformats.org/officeDocument/2006/relationships/hyperlink" Target="https://icc-es.org/report-listing/esr-4374/" TargetMode="External"/><Relationship Id="rId66" Type="http://schemas.openxmlformats.org/officeDocument/2006/relationships/hyperlink" Target="https://icc-es.org/report-listing/esr-3260/" TargetMode="External"/><Relationship Id="rId74" Type="http://schemas.openxmlformats.org/officeDocument/2006/relationships/hyperlink" Target="https://icc-es.org/report-listing/esr-4374/" TargetMode="External"/><Relationship Id="rId5" Type="http://schemas.openxmlformats.org/officeDocument/2006/relationships/hyperlink" Target="http://www.icc-es.org/reports/pdf_files/ICC-ES/ESR-3164.pdf" TargetMode="External"/><Relationship Id="rId61" Type="http://schemas.openxmlformats.org/officeDocument/2006/relationships/hyperlink" Target="https://icc-es.org/report-listing/esr-4105/" TargetMode="External"/><Relationship Id="rId19" Type="http://schemas.openxmlformats.org/officeDocument/2006/relationships/hyperlink" Target="https://icc-es.org/report-listing/esr-3657/" TargetMode="External"/><Relationship Id="rId14" Type="http://schemas.openxmlformats.org/officeDocument/2006/relationships/hyperlink" Target="http://www.icc-es.org/reports/pdf_files/ICC-ES/ESR-2966.pdf" TargetMode="External"/><Relationship Id="rId22" Type="http://schemas.openxmlformats.org/officeDocument/2006/relationships/hyperlink" Target="http://www.icc-es.org/Reports/pdf_files/load_file.cfm?file_type=pdf&amp;file_name=ESR-3958.pdf" TargetMode="External"/><Relationship Id="rId27" Type="http://schemas.openxmlformats.org/officeDocument/2006/relationships/hyperlink" Target="https://icc-es.org/report-listing/esr-4105/" TargetMode="External"/><Relationship Id="rId30" Type="http://schemas.openxmlformats.org/officeDocument/2006/relationships/hyperlink" Target="http://www.icc-es.org/Reports/pdf_files/load_file.cfm?file_type=pdf&amp;file_name=ESR-3889.pdf" TargetMode="External"/><Relationship Id="rId35" Type="http://schemas.openxmlformats.org/officeDocument/2006/relationships/hyperlink" Target="http://www.icc-es.org/reports/pdf_files/ICC-ES/ESR-1995.pdf" TargetMode="External"/><Relationship Id="rId43" Type="http://schemas.openxmlformats.org/officeDocument/2006/relationships/hyperlink" Target="https://ladbsservices3.lacity.org/ePlan_API/Doc/Retrieve/RRDocumentId?id=5e02890a8e306a6448e16781&amp;ApplicationState=PROD" TargetMode="External"/><Relationship Id="rId48" Type="http://schemas.openxmlformats.org/officeDocument/2006/relationships/hyperlink" Target="http://www.icc-es.org/reports/pdf_files/ICC-ES/ESR-1678.pdf" TargetMode="External"/><Relationship Id="rId56" Type="http://schemas.openxmlformats.org/officeDocument/2006/relationships/hyperlink" Target="https://icc-es.org/report-listing/esr-3294/" TargetMode="External"/><Relationship Id="rId64" Type="http://schemas.openxmlformats.org/officeDocument/2006/relationships/hyperlink" Target="https://icc-es.org/report-listing/esr-3298/" TargetMode="External"/><Relationship Id="rId69" Type="http://schemas.openxmlformats.org/officeDocument/2006/relationships/hyperlink" Target="https://icc-es.org/report-listing/esr-5144f/" TargetMode="External"/><Relationship Id="rId77" Type="http://schemas.openxmlformats.org/officeDocument/2006/relationships/comments" Target="../comments4.xml"/><Relationship Id="rId8" Type="http://schemas.openxmlformats.org/officeDocument/2006/relationships/hyperlink" Target="http://www.icc-es.org/reports/pdf_files/ICC-ES/ESR-3275.pdf" TargetMode="External"/><Relationship Id="rId51" Type="http://schemas.openxmlformats.org/officeDocument/2006/relationships/hyperlink" Target="http://www.icc-es.org/reports/pdf_files/ICC-ES/ESR-2526.pdf" TargetMode="External"/><Relationship Id="rId72" Type="http://schemas.openxmlformats.org/officeDocument/2006/relationships/hyperlink" Target="https://icc-es.org/report-listing/esr-2502/" TargetMode="External"/><Relationship Id="rId3" Type="http://schemas.openxmlformats.org/officeDocument/2006/relationships/hyperlink" Target="http://www.icc-es.org/reports/pdf_files/ICC-ES/ESR-3042.pdf" TargetMode="External"/><Relationship Id="rId12" Type="http://schemas.openxmlformats.org/officeDocument/2006/relationships/hyperlink" Target="http://www.icc-es.org/reports/pdf_files/ICC-ES/ESR-2583.pdf" TargetMode="External"/><Relationship Id="rId17" Type="http://schemas.openxmlformats.org/officeDocument/2006/relationships/hyperlink" Target="https://icc-es.org/report-listing/esr-3298/" TargetMode="External"/><Relationship Id="rId25" Type="http://schemas.openxmlformats.org/officeDocument/2006/relationships/hyperlink" Target="https://icc-es.org/report-listing/esr-4076/" TargetMode="External"/><Relationship Id="rId33" Type="http://schemas.openxmlformats.org/officeDocument/2006/relationships/hyperlink" Target="http://www.icc-es.org/Reports/pdf_files/load_file.cfm?file_type=pdf&amp;file_name=ESR-3958.pdf" TargetMode="External"/><Relationship Id="rId38" Type="http://schemas.openxmlformats.org/officeDocument/2006/relationships/hyperlink" Target="http://www.icc-es.org/reports/pdf_files/ICC-ES/ESR-3057.pdf" TargetMode="External"/><Relationship Id="rId46" Type="http://schemas.openxmlformats.org/officeDocument/2006/relationships/hyperlink" Target="http://www.icc-es.org/reports/pdf_files/ICC-ES/ESR-1995.pdf" TargetMode="External"/><Relationship Id="rId59" Type="http://schemas.openxmlformats.org/officeDocument/2006/relationships/hyperlink" Target="https://icc-es.org/report-listing/esr-3332/" TargetMode="External"/><Relationship Id="rId67" Type="http://schemas.openxmlformats.org/officeDocument/2006/relationships/hyperlink" Target="https://icc-es.org/report-listing/esr-5144f/" TargetMode="External"/><Relationship Id="rId20" Type="http://schemas.openxmlformats.org/officeDocument/2006/relationships/hyperlink" Target="https://icc-es.org/report-listing/esr-3200/" TargetMode="External"/><Relationship Id="rId41" Type="http://schemas.openxmlformats.org/officeDocument/2006/relationships/hyperlink" Target="https://ladbsservices3.lacity.org/ePlan_API/Doc/Retrieve/RRDocumentId?id=5e0288f18e306a6448e16256&amp;ApplicationState=PROD" TargetMode="External"/><Relationship Id="rId54" Type="http://schemas.openxmlformats.org/officeDocument/2006/relationships/hyperlink" Target="https://icc-es.org/report-listing/esr-4809/" TargetMode="External"/><Relationship Id="rId62" Type="http://schemas.openxmlformats.org/officeDocument/2006/relationships/hyperlink" Target="https://icc-es.org/report-listing/esr-3196/" TargetMode="External"/><Relationship Id="rId70" Type="http://schemas.openxmlformats.org/officeDocument/2006/relationships/hyperlink" Target="http://www.icc-es.org/reports/pdf_files/ICC-ES/ESR-2966.pdf" TargetMode="External"/><Relationship Id="rId75" Type="http://schemas.openxmlformats.org/officeDocument/2006/relationships/printerSettings" Target="../printerSettings/printerSettings10.bin"/><Relationship Id="rId1" Type="http://schemas.openxmlformats.org/officeDocument/2006/relationships/hyperlink" Target="http://www.icc-es.org/reports/pdf_files/ICC-ES/ESR-2272.pdf" TargetMode="External"/><Relationship Id="rId6" Type="http://schemas.openxmlformats.org/officeDocument/2006/relationships/hyperlink" Target="http://www.icc-es.org/reports/pdf_files/ICC-ES/ESR-3213.pdf" TargetMode="External"/><Relationship Id="rId15" Type="http://schemas.openxmlformats.org/officeDocument/2006/relationships/hyperlink" Target="http://www.icc-es.org/reports/pdf_files/ICC-ES/ESR-3068.pdf" TargetMode="External"/><Relationship Id="rId23" Type="http://schemas.openxmlformats.org/officeDocument/2006/relationships/hyperlink" Target="https://icc-es.org/report-listing/esr-3912/" TargetMode="External"/><Relationship Id="rId28" Type="http://schemas.openxmlformats.org/officeDocument/2006/relationships/hyperlink" Target="http://www.icc-es.org/Reports/pdf_files/load_file.cfm?file_type=pdf&amp;file_name=ESR-4027.pdf" TargetMode="External"/><Relationship Id="rId36" Type="http://schemas.openxmlformats.org/officeDocument/2006/relationships/hyperlink" Target="http://www.icc-es.org/reports/pdf_files/ICC-ES/ESR-2249.pdf" TargetMode="External"/><Relationship Id="rId49" Type="http://schemas.openxmlformats.org/officeDocument/2006/relationships/hyperlink" Target="http://www.icc-es.org/reports/pdf_files/ICC-ES/ESR-3068.pdf" TargetMode="External"/><Relationship Id="rId57" Type="http://schemas.openxmlformats.org/officeDocument/2006/relationships/hyperlink" Target="https://icc-es.org/report-listing/esr-4367/" TargetMode="External"/><Relationship Id="rId10" Type="http://schemas.openxmlformats.org/officeDocument/2006/relationships/hyperlink" Target="http://www.icc-es.org/reports/pdf_files/ICC-ES/ESR-2024.pdf" TargetMode="External"/><Relationship Id="rId31" Type="http://schemas.openxmlformats.org/officeDocument/2006/relationships/hyperlink" Target="http://www.icc-es.org/Reports/pdf_files/load_file.cfm?file_type=pdf&amp;file_name=ESR-4027.pdf" TargetMode="External"/><Relationship Id="rId44" Type="http://schemas.openxmlformats.org/officeDocument/2006/relationships/hyperlink" Target="https://ladbsservices3.lacity.org/ePlan_API/Doc/Retrieve/RRDocumentId?id=5e02891a8e306a6448e16a8f&amp;ApplicationState=PROD" TargetMode="External"/><Relationship Id="rId52" Type="http://schemas.openxmlformats.org/officeDocument/2006/relationships/hyperlink" Target="https://icc-es.org/report-listing/esr-4809/" TargetMode="External"/><Relationship Id="rId60" Type="http://schemas.openxmlformats.org/officeDocument/2006/relationships/hyperlink" Target="https://icc-es.org/report-listing/esr-3332/" TargetMode="External"/><Relationship Id="rId65" Type="http://schemas.openxmlformats.org/officeDocument/2006/relationships/hyperlink" Target="https://icc-es.org/report-listing/esr-4367/" TargetMode="External"/><Relationship Id="rId73" Type="http://schemas.openxmlformats.org/officeDocument/2006/relationships/hyperlink" Target="https://icc-es.org/report-listing/esr-3912/" TargetMode="External"/><Relationship Id="rId4" Type="http://schemas.openxmlformats.org/officeDocument/2006/relationships/hyperlink" Target="http://www.icc-es.org/reports/pdf_files/ICC-ES/ESR-3067.pdf" TargetMode="External"/><Relationship Id="rId9" Type="http://schemas.openxmlformats.org/officeDocument/2006/relationships/hyperlink" Target="https://ladbsservices3.lacity.org/ePlan_API/Doc/Retrieve/RRDocumentId?id=5e0289078e306a6448e166d5&amp;ApplicationState=PROD" TargetMode="External"/><Relationship Id="rId13" Type="http://schemas.openxmlformats.org/officeDocument/2006/relationships/hyperlink" Target="http://www.icc-es.org/reports/pdf_files/ICC-ES/ESR-2818.pdf" TargetMode="External"/><Relationship Id="rId18" Type="http://schemas.openxmlformats.org/officeDocument/2006/relationships/hyperlink" Target="https://icc-es.org/report-listing/esr-3576/" TargetMode="External"/><Relationship Id="rId39" Type="http://schemas.openxmlformats.org/officeDocument/2006/relationships/hyperlink" Target="http://www.icc-es.org/reports/pdf_files/ICC-ES/ESR-3066.pdf" TargetMode="External"/><Relationship Id="rId34" Type="http://schemas.openxmlformats.org/officeDocument/2006/relationships/hyperlink" Target="http://www.icc-es.org/reports/pdf_files/ICC-ES/ESR-2818.pdf" TargetMode="External"/><Relationship Id="rId50" Type="http://schemas.openxmlformats.org/officeDocument/2006/relationships/hyperlink" Target="http://www.icc-es.org/reports/pdf_files/ICC-ES/ESR-2036.pdf" TargetMode="External"/><Relationship Id="rId55" Type="http://schemas.openxmlformats.org/officeDocument/2006/relationships/hyperlink" Target="https://icc-es.org/report-listing/esr-3294/" TargetMode="External"/><Relationship Id="rId76" Type="http://schemas.openxmlformats.org/officeDocument/2006/relationships/vmlDrawing" Target="../drawings/vmlDrawing4.vml"/><Relationship Id="rId7" Type="http://schemas.openxmlformats.org/officeDocument/2006/relationships/hyperlink" Target="https://icc-es.org/report-listing/esr-3263/" TargetMode="External"/><Relationship Id="rId71" Type="http://schemas.openxmlformats.org/officeDocument/2006/relationships/hyperlink" Target="https://icc-es.org/report-listing/esr-3657/" TargetMode="External"/><Relationship Id="rId2" Type="http://schemas.openxmlformats.org/officeDocument/2006/relationships/hyperlink" Target="https://cdn-v2.icc-es.org/wp-content/uploads/report-directory/ESR-2502.pdf" TargetMode="External"/><Relationship Id="rId29" Type="http://schemas.openxmlformats.org/officeDocument/2006/relationships/hyperlink" Target="http://www.icc-es.org/reports/pdf_files/ESR-2582.pdf"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www.icc-es.org/reports/pdf_files/ESR-4138.pdf" TargetMode="External"/><Relationship Id="rId21" Type="http://schemas.openxmlformats.org/officeDocument/2006/relationships/hyperlink" Target="http://www.icc-es.org/Reports/pdf_files/load_file.cfm?file_type=pdf&amp;file_name=ESR-4058.pdf" TargetMode="External"/><Relationship Id="rId42" Type="http://schemas.openxmlformats.org/officeDocument/2006/relationships/hyperlink" Target="https://ladbsservices3.lacity.org/ePlan_API/Doc/Retrieve/RRDocumentId?id=5e0288eb8e306a6448e160f1&amp;ApplicationState=PROD" TargetMode="External"/><Relationship Id="rId47" Type="http://schemas.openxmlformats.org/officeDocument/2006/relationships/hyperlink" Target="https://ladbsservices3.lacity.org/ePlan_API/Doc/Retrieve/RRDocumentId?id=5e02890e8e306a6448e1685d&amp;ApplicationState=PROD" TargetMode="External"/><Relationship Id="rId63" Type="http://schemas.openxmlformats.org/officeDocument/2006/relationships/hyperlink" Target="https://www.iapmoes.org/media/31467/er_0852.pdf" TargetMode="External"/><Relationship Id="rId68" Type="http://schemas.openxmlformats.org/officeDocument/2006/relationships/hyperlink" Target="https://icc-es.org/report-listing/esr-3614f/" TargetMode="External"/><Relationship Id="rId7" Type="http://schemas.openxmlformats.org/officeDocument/2006/relationships/hyperlink" Target="http://www.icc-es.org/reports/pdf_files/ICC-ES/ESR-1799.pdf" TargetMode="External"/><Relationship Id="rId71" Type="http://schemas.openxmlformats.org/officeDocument/2006/relationships/comments" Target="../comments5.xml"/><Relationship Id="rId2" Type="http://schemas.openxmlformats.org/officeDocument/2006/relationships/hyperlink" Target="http://www.icc-es.org/reports/pdf_files/ICC-ES/ESR-1976.pdf" TargetMode="External"/><Relationship Id="rId16" Type="http://schemas.openxmlformats.org/officeDocument/2006/relationships/hyperlink" Target="https://ladbsservices3.lacity.org/ePlan_API/Doc/Retrieve/RRDocumentId?id=5e0288d88e306a6448e15d76&amp;ApplicationState=PROD" TargetMode="External"/><Relationship Id="rId29" Type="http://schemas.openxmlformats.org/officeDocument/2006/relationships/hyperlink" Target="http://www.icc-es.org/reports/pdf_files/ESR-3951.pdf" TargetMode="External"/><Relationship Id="rId11" Type="http://schemas.openxmlformats.org/officeDocument/2006/relationships/hyperlink" Target="http://www.icc-es.org/reports/pdf_files/ICC-ES/ESR-2690.pdf" TargetMode="External"/><Relationship Id="rId24" Type="http://schemas.openxmlformats.org/officeDocument/2006/relationships/hyperlink" Target="http://www.icc-es.org/Reports/pdf_files/load_file.cfm?file_type=pdf&amp;file_name=ESR-4109.pdf" TargetMode="External"/><Relationship Id="rId32" Type="http://schemas.openxmlformats.org/officeDocument/2006/relationships/hyperlink" Target="http://www.icc-es.org/reports/pdf_files/ESR-4109.pdf" TargetMode="External"/><Relationship Id="rId37" Type="http://schemas.openxmlformats.org/officeDocument/2006/relationships/hyperlink" Target="http://www.icc-es.org/reports/pdf_files/ICC-ES/ESR-2308.pdf" TargetMode="External"/><Relationship Id="rId40" Type="http://schemas.openxmlformats.org/officeDocument/2006/relationships/hyperlink" Target="https://ladbsservices3.lacity.org/ePlan_API/Doc/Retrieve/RRDocumentId?id=5e0288da8e306a6448e15dc7&amp;ApplicationState=PROD" TargetMode="External"/><Relationship Id="rId45" Type="http://schemas.openxmlformats.org/officeDocument/2006/relationships/hyperlink" Target="https://ladbsservices3.lacity.org/ePlan_API/Doc/Retrieve/RRDocumentId?id=5e0288e78e306a6448e16051&amp;ApplicationState=PROD" TargetMode="External"/><Relationship Id="rId53" Type="http://schemas.openxmlformats.org/officeDocument/2006/relationships/hyperlink" Target="http://www.icc-es.org/reports/pdf_files/ICC-ES/ESR-2690.pdf" TargetMode="External"/><Relationship Id="rId58" Type="http://schemas.openxmlformats.org/officeDocument/2006/relationships/hyperlink" Target="http://www.icc-es.org/reports/pdf_files/ESR-4289.pdf" TargetMode="External"/><Relationship Id="rId66" Type="http://schemas.openxmlformats.org/officeDocument/2006/relationships/hyperlink" Target="https://www.iapmoes.org/media/32181/er_0890.pdf" TargetMode="External"/><Relationship Id="rId5" Type="http://schemas.openxmlformats.org/officeDocument/2006/relationships/hyperlink" Target="http://www.icc-es.org/reports/pdf_files/ICC-ES/ESR-1137.pdf" TargetMode="External"/><Relationship Id="rId61" Type="http://schemas.openxmlformats.org/officeDocument/2006/relationships/hyperlink" Target="https://icc-es.org/report-listing/esr-2174/" TargetMode="External"/><Relationship Id="rId19" Type="http://schemas.openxmlformats.org/officeDocument/2006/relationships/hyperlink" Target="https://icc-es.org/report-listing/esr-3270/" TargetMode="External"/><Relationship Id="rId14" Type="http://schemas.openxmlformats.org/officeDocument/2006/relationships/hyperlink" Target="http://www.icc-es.org/reports/pdf_files/UBC/5380.pdf" TargetMode="External"/><Relationship Id="rId22" Type="http://schemas.openxmlformats.org/officeDocument/2006/relationships/hyperlink" Target="http://www.icc-es.org/Reports/pdf_files/load_file.cfm?file_type=pdf&amp;file_name=ESR-3951.pdf" TargetMode="External"/><Relationship Id="rId27" Type="http://schemas.openxmlformats.org/officeDocument/2006/relationships/hyperlink" Target="http://www.icc-es.org/reports/pdf_files/ESR-3699.pdf" TargetMode="External"/><Relationship Id="rId30" Type="http://schemas.openxmlformats.org/officeDocument/2006/relationships/hyperlink" Target="http://www.icc-es.org/reports/pdf_files/ESR-4046.pdf" TargetMode="External"/><Relationship Id="rId35" Type="http://schemas.openxmlformats.org/officeDocument/2006/relationships/hyperlink" Target="http://www.icc-es.org/reports/pdf_files/ICC-ES/ESR-1609.pdf" TargetMode="External"/><Relationship Id="rId43" Type="http://schemas.openxmlformats.org/officeDocument/2006/relationships/hyperlink" Target="https://ladbsservices3.lacity.org/ePlan_API/Doc/Retrieve/RRDocumentId?id=5e0288de8e306a6448e15e5c&amp;ApplicationState=PROD" TargetMode="External"/><Relationship Id="rId48" Type="http://schemas.openxmlformats.org/officeDocument/2006/relationships/hyperlink" Target="https://ladbsservices3.lacity.org/ePlan_API/Doc/Retrieve/RRDocumentId?id=5e0288d88e306a6448e15d5f&amp;ApplicationState=PROD" TargetMode="External"/><Relationship Id="rId56" Type="http://schemas.openxmlformats.org/officeDocument/2006/relationships/hyperlink" Target="http://www.icc-es.org/reports/pdf_files/ICC-ES/ESR-3223.pdf" TargetMode="External"/><Relationship Id="rId64" Type="http://schemas.openxmlformats.org/officeDocument/2006/relationships/hyperlink" Target="http://www.icc-es.org/reports/pdf_files/ICC-ES/ESR-3072.pdf" TargetMode="External"/><Relationship Id="rId69" Type="http://schemas.openxmlformats.org/officeDocument/2006/relationships/printerSettings" Target="../printerSettings/printerSettings11.bin"/><Relationship Id="rId8" Type="http://schemas.openxmlformats.org/officeDocument/2006/relationships/hyperlink" Target="http://www.icc-es.org/reports/pdf_files/ICC-ES/ESR-1955.pdf" TargetMode="External"/><Relationship Id="rId51" Type="http://schemas.openxmlformats.org/officeDocument/2006/relationships/hyperlink" Target="http://www.icc-es.org/reports/pdf_files/ICC-ES/ESR-1799.pdf" TargetMode="External"/><Relationship Id="rId3" Type="http://schemas.openxmlformats.org/officeDocument/2006/relationships/hyperlink" Target="http://www.icc-es.org/reports/pdf_files/ICC-ES/ESR-2202.pdf" TargetMode="External"/><Relationship Id="rId12" Type="http://schemas.openxmlformats.org/officeDocument/2006/relationships/hyperlink" Target="http://www.icc-es.org/reports/pdf_files/UBC/3056.pdf" TargetMode="External"/><Relationship Id="rId17" Type="http://schemas.openxmlformats.org/officeDocument/2006/relationships/hyperlink" Target="http://www.icc-es.org/Reports/pdf_files/load_file.cfm?file_type=pdf&amp;file_name=ESR-3577.pdf" TargetMode="External"/><Relationship Id="rId25" Type="http://schemas.openxmlformats.org/officeDocument/2006/relationships/hyperlink" Target="http://www.icc-es.org/reports/pdf_files/ESR-4046.pdf" TargetMode="External"/><Relationship Id="rId33" Type="http://schemas.openxmlformats.org/officeDocument/2006/relationships/hyperlink" Target="http://www.icc-es.org/reports/pdf_files/ICC-ES/ESR-1955.pdf" TargetMode="External"/><Relationship Id="rId38" Type="http://schemas.openxmlformats.org/officeDocument/2006/relationships/hyperlink" Target="http://www.icc-es.org/reports/pdf_files/ICC-ES/ESR-2427.pdf" TargetMode="External"/><Relationship Id="rId46" Type="http://schemas.openxmlformats.org/officeDocument/2006/relationships/hyperlink" Target="https://ladbsservices3.lacity.org/ePlan_API/Doc/Retrieve/RRDocumentId?id=5e0288f08e306a6448e16244&amp;ApplicationState=PROD" TargetMode="External"/><Relationship Id="rId59" Type="http://schemas.openxmlformats.org/officeDocument/2006/relationships/hyperlink" Target="http://www.icc-es.org/reports/pdf_files/ESR-4138.pdf" TargetMode="External"/><Relationship Id="rId67" Type="http://schemas.openxmlformats.org/officeDocument/2006/relationships/hyperlink" Target="https://www.iapmoes.org/media/32181/er_0890.pdf" TargetMode="External"/><Relationship Id="rId20" Type="http://schemas.openxmlformats.org/officeDocument/2006/relationships/hyperlink" Target="https://icc-es.org/report-listing/esr-3903/" TargetMode="External"/><Relationship Id="rId41" Type="http://schemas.openxmlformats.org/officeDocument/2006/relationships/hyperlink" Target="https://ladbsservices3.lacity.org/ePlan_API/Doc/Retrieve/RRDocumentId?id=5e0288ea8e306a6448e160a9&amp;ApplicationState=PROD" TargetMode="External"/><Relationship Id="rId54" Type="http://schemas.openxmlformats.org/officeDocument/2006/relationships/hyperlink" Target="http://www.icc-es.org/reports/pdf_files/ICC-ES/ESR-1976.pdf" TargetMode="External"/><Relationship Id="rId62" Type="http://schemas.openxmlformats.org/officeDocument/2006/relationships/hyperlink" Target="https://icc-es.org/report-listing/esr-2174/" TargetMode="External"/><Relationship Id="rId70" Type="http://schemas.openxmlformats.org/officeDocument/2006/relationships/vmlDrawing" Target="../drawings/vmlDrawing5.vml"/><Relationship Id="rId1" Type="http://schemas.openxmlformats.org/officeDocument/2006/relationships/hyperlink" Target="http://www.icc-es.org/reports/pdf_files/ICC-ES/ESR-1118.pdf" TargetMode="External"/><Relationship Id="rId6" Type="http://schemas.openxmlformats.org/officeDocument/2006/relationships/hyperlink" Target="http://www.icc-es.org/reports/pdf_files/ICC-ES/ESR-1671.pdf" TargetMode="External"/><Relationship Id="rId15" Type="http://schemas.openxmlformats.org/officeDocument/2006/relationships/hyperlink" Target="http://www.icc-es.org/reports/pdf_files/UBC/5560.pdf" TargetMode="External"/><Relationship Id="rId23" Type="http://schemas.openxmlformats.org/officeDocument/2006/relationships/hyperlink" Target="https://ladbsservices3.lacity.org/ePlan_API/Doc/Retrieve/RRDocumentId?id=5e0289278e306a6448e16cf3&amp;ApplicationState=PROD" TargetMode="External"/><Relationship Id="rId28" Type="http://schemas.openxmlformats.org/officeDocument/2006/relationships/hyperlink" Target="http://www.icc-es.org/reports/pdf_files/ESR-3903.pdf" TargetMode="External"/><Relationship Id="rId36" Type="http://schemas.openxmlformats.org/officeDocument/2006/relationships/hyperlink" Target="http://www.icc-es.org/reports/pdf_files/ICC-ES/ESR-2065.pdf" TargetMode="External"/><Relationship Id="rId49" Type="http://schemas.openxmlformats.org/officeDocument/2006/relationships/hyperlink" Target="https://ladbsservices3.lacity.org/ePlan_API/Doc/Retrieve/RRDocumentId?id=5e02891f8e306a6448e16b60&amp;ApplicationState=PROD" TargetMode="External"/><Relationship Id="rId57" Type="http://schemas.openxmlformats.org/officeDocument/2006/relationships/hyperlink" Target="https://ladbsservices3.lacity.org/ePlan_API/Doc/Retrieve/RRDocumentId?id=5e0289308e306a6448e16eb6&amp;ApplicationState=PROD" TargetMode="External"/><Relationship Id="rId10" Type="http://schemas.openxmlformats.org/officeDocument/2006/relationships/hyperlink" Target="https://cdn-v2.icc-es.org/wp-content/uploads/report-directory/ESR-2579.pdf" TargetMode="External"/><Relationship Id="rId31" Type="http://schemas.openxmlformats.org/officeDocument/2006/relationships/hyperlink" Target="http://www.icc-es.org/reports/pdf_files/ESR-3072.pdf" TargetMode="External"/><Relationship Id="rId44" Type="http://schemas.openxmlformats.org/officeDocument/2006/relationships/hyperlink" Target="https://ladbsservices3.lacity.org/ePlan_API/Doc/Retrieve/RRDocumentId?id=5e0288e28e306a6448e15f50&amp;ApplicationState=PROD" TargetMode="External"/><Relationship Id="rId52" Type="http://schemas.openxmlformats.org/officeDocument/2006/relationships/hyperlink" Target="https://cdn-v2.icc-es.org/wp-content/uploads/report-directory/ESR-2579.pdf" TargetMode="External"/><Relationship Id="rId60" Type="http://schemas.openxmlformats.org/officeDocument/2006/relationships/hyperlink" Target="http://www.icc-es.org/reports/pdf_files/ICC-ES/ESR-1118.pdf" TargetMode="External"/><Relationship Id="rId65" Type="http://schemas.openxmlformats.org/officeDocument/2006/relationships/hyperlink" Target="https://icc-es.org/report-listing/esr-3772/" TargetMode="External"/><Relationship Id="rId4" Type="http://schemas.openxmlformats.org/officeDocument/2006/relationships/hyperlink" Target="http://www.icc-es.org/reports/pdf_files/ICC-ES/ESR-3223.pdf" TargetMode="External"/><Relationship Id="rId9" Type="http://schemas.openxmlformats.org/officeDocument/2006/relationships/hyperlink" Target="http://www.icc-es.org/reports/pdf_files/ICC-ES/ESR-2251.pdf" TargetMode="External"/><Relationship Id="rId13" Type="http://schemas.openxmlformats.org/officeDocument/2006/relationships/hyperlink" Target="http://www.icc-es.org/reports/pdf_files/UBC/4285.pdf" TargetMode="External"/><Relationship Id="rId18" Type="http://schemas.openxmlformats.org/officeDocument/2006/relationships/hyperlink" Target="https://icc-es.org/report-listing/esr-3699/" TargetMode="External"/><Relationship Id="rId39" Type="http://schemas.openxmlformats.org/officeDocument/2006/relationships/hyperlink" Target="http://www.icc-es.org/Reports/pdf_files/load_file.cfm?file_type=pdf&amp;file_name=ESR-3877.pdf" TargetMode="External"/><Relationship Id="rId34" Type="http://schemas.openxmlformats.org/officeDocument/2006/relationships/hyperlink" Target="http://www.icc-es.org/reports/pdf_files/ICC-ES/ESR-1028.pdf" TargetMode="External"/><Relationship Id="rId50" Type="http://schemas.openxmlformats.org/officeDocument/2006/relationships/hyperlink" Target="https://ladbsservices3.lacity.org/ePlan_API/Doc/Retrieve/RRDocumentId?id=5e0289448e306a6448e1725c&amp;ApplicationState=PROD" TargetMode="External"/><Relationship Id="rId55" Type="http://schemas.openxmlformats.org/officeDocument/2006/relationships/hyperlink" Target="http://www.icc-es.org/reports/pdf_files/ESR-4289.pdf" TargetMode="External"/></Relationships>
</file>

<file path=xl/worksheets/_rels/sheet12.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http://www.icc-es.org/Reports/pdf_files/load_file.cfm?file_type=pdf&amp;file_name=ESR-2930.pdf" TargetMode="External"/><Relationship Id="rId7" Type="http://schemas.openxmlformats.org/officeDocument/2006/relationships/vmlDrawing" Target="../drawings/vmlDrawing6.vml"/><Relationship Id="rId2" Type="http://schemas.openxmlformats.org/officeDocument/2006/relationships/hyperlink" Target="http://www.icc-es.org/reports/pdf_files/ICC-ES/ESR-2929.pdf" TargetMode="External"/><Relationship Id="rId1" Type="http://schemas.openxmlformats.org/officeDocument/2006/relationships/hyperlink" Target="http://www.icc-es.org/reports/pdf_files/UBC/5033.pdf" TargetMode="External"/><Relationship Id="rId6" Type="http://schemas.openxmlformats.org/officeDocument/2006/relationships/printerSettings" Target="../printerSettings/printerSettings12.bin"/><Relationship Id="rId5" Type="http://schemas.openxmlformats.org/officeDocument/2006/relationships/hyperlink" Target="https://ladbsservices3.lacity.org/ePlan_API/Doc/Retrieve/RRDocumentId?id=5e0289278e306a6448e16d09&amp;ApplicationState=PROD" TargetMode="External"/><Relationship Id="rId4" Type="http://schemas.openxmlformats.org/officeDocument/2006/relationships/hyperlink" Target="http://www.icc-es.org/Reports/pdf_files/load_file.cfm?file_type=pdf&amp;file_name=ESR-2860.pdf"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icc-es.org/report-listing/esr-4778f/" TargetMode="External"/><Relationship Id="rId13" Type="http://schemas.openxmlformats.org/officeDocument/2006/relationships/hyperlink" Target="https://icc-es.org/report-listing/esr-3288/" TargetMode="External"/><Relationship Id="rId18" Type="http://schemas.openxmlformats.org/officeDocument/2006/relationships/comments" Target="../comments7.xml"/><Relationship Id="rId3" Type="http://schemas.openxmlformats.org/officeDocument/2006/relationships/hyperlink" Target="http://www.iapmoes.org/Documents/ER_0292.pdf" TargetMode="External"/><Relationship Id="rId7" Type="http://schemas.openxmlformats.org/officeDocument/2006/relationships/hyperlink" Target="https://ladbsservices3.lacity.org/ePlan_API/Doc/Retrieve/RRDocumentId?id=5e02894a8e306a6448e173aa&amp;ApplicationState=PROD" TargetMode="External"/><Relationship Id="rId12" Type="http://schemas.openxmlformats.org/officeDocument/2006/relationships/hyperlink" Target="https://icc-es.org/report-listing/esr-5109/" TargetMode="External"/><Relationship Id="rId17" Type="http://schemas.openxmlformats.org/officeDocument/2006/relationships/vmlDrawing" Target="../drawings/vmlDrawing7.vml"/><Relationship Id="rId2" Type="http://schemas.openxmlformats.org/officeDocument/2006/relationships/hyperlink" Target="https://ladbsservices3.lacity.org/ePlan_API/Doc/Retrieve/RRDocumentId?id=5e0288dc8e306a6448e15e1d&amp;ApplicationState=PROD" TargetMode="External"/><Relationship Id="rId16" Type="http://schemas.openxmlformats.org/officeDocument/2006/relationships/printerSettings" Target="../printerSettings/printerSettings13.bin"/><Relationship Id="rId1" Type="http://schemas.openxmlformats.org/officeDocument/2006/relationships/hyperlink" Target="https://icc-es.org/report-listing/esr-3608/" TargetMode="External"/><Relationship Id="rId6" Type="http://schemas.openxmlformats.org/officeDocument/2006/relationships/hyperlink" Target="https://www.iapmoes.org/media/28870/er_0327.pdf" TargetMode="External"/><Relationship Id="rId11" Type="http://schemas.openxmlformats.org/officeDocument/2006/relationships/hyperlink" Target="https://icc-es.org/report-listing/esr-5109/" TargetMode="External"/><Relationship Id="rId5" Type="http://schemas.openxmlformats.org/officeDocument/2006/relationships/hyperlink" Target="https://www.iapmoes.org/media/31045/er_0601.pdf" TargetMode="External"/><Relationship Id="rId15" Type="http://schemas.openxmlformats.org/officeDocument/2006/relationships/hyperlink" Target="https://icc-es.org/report-listing/esr-3288/" TargetMode="External"/><Relationship Id="rId10" Type="http://schemas.openxmlformats.org/officeDocument/2006/relationships/hyperlink" Target="https://icc-es.org/report-listing/esr-4778f/" TargetMode="External"/><Relationship Id="rId4" Type="http://schemas.openxmlformats.org/officeDocument/2006/relationships/hyperlink" Target="http://www.iapmoes.org/Documents/ER_0306.pdf" TargetMode="External"/><Relationship Id="rId9" Type="http://schemas.openxmlformats.org/officeDocument/2006/relationships/hyperlink" Target="https://ladbsservices3.lacity.org/ePlan_API/Doc/Retrieve/RRDocumentId?id=5e02894f8e306a6448e1747f&amp;ApplicationState=PROD" TargetMode="External"/><Relationship Id="rId14" Type="http://schemas.openxmlformats.org/officeDocument/2006/relationships/hyperlink" Target="https://ladbsservices3.lacity.org/ePlan_API/Doc/Retrieve/RRDocumentId?id=5e02890c8e306a6448e167fd&amp;ApplicationState=PROD"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4.bin"/><Relationship Id="rId1" Type="http://schemas.openxmlformats.org/officeDocument/2006/relationships/hyperlink" Target="http://www.iapmoes.org/Documents/ER_0295.pdf" TargetMode="Externa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https://icc-es.org/report-listing/esr-4870/" TargetMode="External"/><Relationship Id="rId7" Type="http://schemas.openxmlformats.org/officeDocument/2006/relationships/vmlDrawing" Target="../drawings/vmlDrawing9.vml"/><Relationship Id="rId2" Type="http://schemas.openxmlformats.org/officeDocument/2006/relationships/hyperlink" Target="https://icc-es.org/report-listing/esr-4870/" TargetMode="External"/><Relationship Id="rId1" Type="http://schemas.openxmlformats.org/officeDocument/2006/relationships/hyperlink" Target="https://icc-es.org/report-listing/esr-4009/" TargetMode="External"/><Relationship Id="rId6" Type="http://schemas.openxmlformats.org/officeDocument/2006/relationships/printerSettings" Target="../printerSettings/printerSettings15.bin"/><Relationship Id="rId5" Type="http://schemas.openxmlformats.org/officeDocument/2006/relationships/hyperlink" Target="https://icc-es.org/report-listing/esr-4871f/" TargetMode="External"/><Relationship Id="rId4" Type="http://schemas.openxmlformats.org/officeDocument/2006/relationships/hyperlink" Target="https://icc-es.org/report-listing/esr-4871f/" TargetMode="External"/></Relationships>
</file>

<file path=xl/worksheets/_rels/sheet16.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http://www.icc-es.org/reports/pdf_files/4531.pdf" TargetMode="External"/><Relationship Id="rId7" Type="http://schemas.openxmlformats.org/officeDocument/2006/relationships/vmlDrawing" Target="../drawings/vmlDrawing10.vml"/><Relationship Id="rId2" Type="http://schemas.openxmlformats.org/officeDocument/2006/relationships/hyperlink" Target="https://icc-es.org/report-listing/esr-3635/" TargetMode="External"/><Relationship Id="rId1" Type="http://schemas.openxmlformats.org/officeDocument/2006/relationships/hyperlink" Target="https://icc-es.org/report-listing/esr-2556/" TargetMode="External"/><Relationship Id="rId6" Type="http://schemas.openxmlformats.org/officeDocument/2006/relationships/printerSettings" Target="../printerSettings/printerSettings16.bin"/><Relationship Id="rId5" Type="http://schemas.openxmlformats.org/officeDocument/2006/relationships/hyperlink" Target="https://icc-es.org/report-listing/esr-4368/" TargetMode="External"/><Relationship Id="rId4" Type="http://schemas.openxmlformats.org/officeDocument/2006/relationships/hyperlink" Target="http://www.icc-es.org/reports/pdf_files/5271.pdf"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icc-es.org/report-listing/esr-1344/" TargetMode="External"/><Relationship Id="rId18" Type="http://schemas.openxmlformats.org/officeDocument/2006/relationships/hyperlink" Target="https://www.iapmoes.org/media/30738/er_0185.pdf" TargetMode="External"/><Relationship Id="rId26" Type="http://schemas.openxmlformats.org/officeDocument/2006/relationships/hyperlink" Target="http://www.icc-es.org/reports/pdf_files/ICC-ES/ESR-2122.pdf" TargetMode="External"/><Relationship Id="rId39" Type="http://schemas.openxmlformats.org/officeDocument/2006/relationships/hyperlink" Target="https://icc-es.org/report-listing/esr-2126/" TargetMode="External"/><Relationship Id="rId21" Type="http://schemas.openxmlformats.org/officeDocument/2006/relationships/hyperlink" Target="http://www.icc-es.org/reports/pdf_files/ESR-4223.pdf" TargetMode="External"/><Relationship Id="rId34" Type="http://schemas.openxmlformats.org/officeDocument/2006/relationships/hyperlink" Target="https://www.icc-es.org/wp-content/uploads/report-directory/ESR-4492.pdf" TargetMode="External"/><Relationship Id="rId42" Type="http://schemas.openxmlformats.org/officeDocument/2006/relationships/hyperlink" Target="https://icc-es.org/report-listing/esr-3578/" TargetMode="External"/><Relationship Id="rId47" Type="http://schemas.openxmlformats.org/officeDocument/2006/relationships/hyperlink" Target="https://www.iapmoes.org/media/30205/er_0781.pdf" TargetMode="External"/><Relationship Id="rId50" Type="http://schemas.openxmlformats.org/officeDocument/2006/relationships/hyperlink" Target="https://ladbsservices3.lacity.org/ePlan_API/Doc/Retrieve/RRDocumentId?id=5e1f8af9466519248ce70c46&amp;ApplicationState=PROD" TargetMode="External"/><Relationship Id="rId55" Type="http://schemas.openxmlformats.org/officeDocument/2006/relationships/hyperlink" Target="https://www.iapmoes.org/media/30738/er_0185.pdf" TargetMode="External"/><Relationship Id="rId63" Type="http://schemas.openxmlformats.org/officeDocument/2006/relationships/comments" Target="../comments11.xml"/><Relationship Id="rId7" Type="http://schemas.openxmlformats.org/officeDocument/2006/relationships/hyperlink" Target="https://www.iapmoes.org/media/30165/er_0133.pdf" TargetMode="External"/><Relationship Id="rId2" Type="http://schemas.openxmlformats.org/officeDocument/2006/relationships/hyperlink" Target="http://www.icc-es.org/reports/pdf_files/UBC/5762.pdf" TargetMode="External"/><Relationship Id="rId16" Type="http://schemas.openxmlformats.org/officeDocument/2006/relationships/hyperlink" Target="https://ladbsservices3.lacity.org/ePlan_API/Doc/Retrieve/RRDocumentId?id=5e0288e48e306a6448e15fa5&amp;ApplicationState=PROD" TargetMode="External"/><Relationship Id="rId29" Type="http://schemas.openxmlformats.org/officeDocument/2006/relationships/hyperlink" Target="https://ladbsservices3.lacity.org/ePlan_API/Doc/Retrieve/RRDocumentId?id=5e0288f58e306a6448e162fc&amp;ApplicationState=PROD" TargetMode="External"/><Relationship Id="rId11" Type="http://schemas.openxmlformats.org/officeDocument/2006/relationships/hyperlink" Target="http://www.icc-es.org/reports/pdf_files/ICC-ES/ESR-1727.pdf" TargetMode="External"/><Relationship Id="rId24" Type="http://schemas.openxmlformats.org/officeDocument/2006/relationships/hyperlink" Target="http://www.iapmoes.org/Documents/ER_0170.pdf" TargetMode="External"/><Relationship Id="rId32" Type="http://schemas.openxmlformats.org/officeDocument/2006/relationships/hyperlink" Target="https://ladbsservices3.lacity.org/ePlan_API/Doc/Retrieve/RRDocumentId?id=5e0288fa8e306a6448e163f6&amp;ApplicationState=PROD" TargetMode="External"/><Relationship Id="rId37" Type="http://schemas.openxmlformats.org/officeDocument/2006/relationships/hyperlink" Target="https://www.iapmoes.org/media/30776/er_0723.pdf" TargetMode="External"/><Relationship Id="rId40" Type="http://schemas.openxmlformats.org/officeDocument/2006/relationships/hyperlink" Target="https://icc-es.org/report-listing/esr-3326/" TargetMode="External"/><Relationship Id="rId45" Type="http://schemas.openxmlformats.org/officeDocument/2006/relationships/hyperlink" Target="https://icc-es.org/report-listing/esr-1078/" TargetMode="External"/><Relationship Id="rId53" Type="http://schemas.openxmlformats.org/officeDocument/2006/relationships/hyperlink" Target="https://www.iapmoes.org/media/30853/er_0237.pdf" TargetMode="External"/><Relationship Id="rId58" Type="http://schemas.openxmlformats.org/officeDocument/2006/relationships/hyperlink" Target="https://icc-es.org/report-listing/esr-1271/" TargetMode="External"/><Relationship Id="rId5" Type="http://schemas.openxmlformats.org/officeDocument/2006/relationships/hyperlink" Target="https://ladbsservices3.lacity.org/ePlan_API/Doc/Retrieve/RRDocumentId?id=5e0289038e306a6448e16608&amp;ApplicationState=PROD" TargetMode="External"/><Relationship Id="rId61" Type="http://schemas.openxmlformats.org/officeDocument/2006/relationships/printerSettings" Target="../printerSettings/printerSettings17.bin"/><Relationship Id="rId19" Type="http://schemas.openxmlformats.org/officeDocument/2006/relationships/hyperlink" Target="https://www.icc-es.org/wp-content/uploads/report-directory/ESR-3531.pdf" TargetMode="External"/><Relationship Id="rId14" Type="http://schemas.openxmlformats.org/officeDocument/2006/relationships/hyperlink" Target="https://icc-es.org/report-listing/esr-2049/" TargetMode="External"/><Relationship Id="rId22" Type="http://schemas.openxmlformats.org/officeDocument/2006/relationships/hyperlink" Target="http://www.icc-es.org/reports/pdf_files/ESR-2648.pdf" TargetMode="External"/><Relationship Id="rId27" Type="http://schemas.openxmlformats.org/officeDocument/2006/relationships/hyperlink" Target="http://www.icc-es.org/reports/pdf_files/ICC-ES/ESR-1903.pdf" TargetMode="External"/><Relationship Id="rId30" Type="http://schemas.openxmlformats.org/officeDocument/2006/relationships/hyperlink" Target="https://ladbsservices3.lacity.org/ePlan_API/Doc/Retrieve/RRDocumentId?id=5e0289038e306a6448e16603&amp;ApplicationState=PROD" TargetMode="External"/><Relationship Id="rId35" Type="http://schemas.openxmlformats.org/officeDocument/2006/relationships/hyperlink" Target="http://www.icc-es.org/reports/pdf_files/ICC-ES/ESR-2807.pdf" TargetMode="External"/><Relationship Id="rId43" Type="http://schemas.openxmlformats.org/officeDocument/2006/relationships/hyperlink" Target="https://www.iapmoes.org/media/30226/er_0525.pdf" TargetMode="External"/><Relationship Id="rId48" Type="http://schemas.openxmlformats.org/officeDocument/2006/relationships/hyperlink" Target="https://www.uniform-es.org/media/30426/er_0595.pdf" TargetMode="External"/><Relationship Id="rId56" Type="http://schemas.openxmlformats.org/officeDocument/2006/relationships/hyperlink" Target="https://icc-es.org/report-listing/esr-5265/" TargetMode="External"/><Relationship Id="rId8" Type="http://schemas.openxmlformats.org/officeDocument/2006/relationships/hyperlink" Target="https://www.iapmoes.org/media/30817/er_0160.pdf" TargetMode="External"/><Relationship Id="rId51" Type="http://schemas.openxmlformats.org/officeDocument/2006/relationships/hyperlink" Target="https://www.iapmoes.org/media/30776/er_0723.pdf" TargetMode="External"/><Relationship Id="rId3" Type="http://schemas.openxmlformats.org/officeDocument/2006/relationships/hyperlink" Target="https://icc-es.org/report-listing/esr-1482/" TargetMode="External"/><Relationship Id="rId12" Type="http://schemas.openxmlformats.org/officeDocument/2006/relationships/hyperlink" Target="http://www.icc-es.org/reports/pdf_files/ICC-ES/ESR-2648.pdf" TargetMode="External"/><Relationship Id="rId17" Type="http://schemas.openxmlformats.org/officeDocument/2006/relationships/hyperlink" Target="https://ladbsservices3.lacity.org/ePlan_API/Doc/Retrieve/RRDocumentId?id=5e02893a8e306a6448e170a7&amp;ApplicationState=PROD" TargetMode="External"/><Relationship Id="rId25" Type="http://schemas.openxmlformats.org/officeDocument/2006/relationships/hyperlink" Target="http://www.icc-es.org/reports/pdf_files/ICC-ES/ESR-2848.pdf" TargetMode="External"/><Relationship Id="rId33" Type="http://schemas.openxmlformats.org/officeDocument/2006/relationships/hyperlink" Target="https://www.icc-es.org/wp-content/uploads/report-directory/ESR-4492.pdf" TargetMode="External"/><Relationship Id="rId38" Type="http://schemas.openxmlformats.org/officeDocument/2006/relationships/hyperlink" Target="https://icc-es.org/report-listing/esr-1078/" TargetMode="External"/><Relationship Id="rId46" Type="http://schemas.openxmlformats.org/officeDocument/2006/relationships/hyperlink" Target="https://icc-es.org/report-listing/esr-3071/" TargetMode="External"/><Relationship Id="rId59" Type="http://schemas.openxmlformats.org/officeDocument/2006/relationships/hyperlink" Target="https://www.iapmoes.org/media/30529/er_0663.pdf" TargetMode="External"/><Relationship Id="rId20" Type="http://schemas.openxmlformats.org/officeDocument/2006/relationships/hyperlink" Target="http://www.icc-es.org/reports/pdf_files/ESR-4223.pdf" TargetMode="External"/><Relationship Id="rId41" Type="http://schemas.openxmlformats.org/officeDocument/2006/relationships/hyperlink" Target="https://icc-es.org/report-listing/esr-3071/" TargetMode="External"/><Relationship Id="rId54" Type="http://schemas.openxmlformats.org/officeDocument/2006/relationships/hyperlink" Target="https://www.iapmoes.org/media/30812/er_0126.pdf" TargetMode="External"/><Relationship Id="rId62" Type="http://schemas.openxmlformats.org/officeDocument/2006/relationships/vmlDrawing" Target="../drawings/vmlDrawing11.vml"/><Relationship Id="rId1" Type="http://schemas.openxmlformats.org/officeDocument/2006/relationships/hyperlink" Target="http://www.icc-es.org/reports/pdf_files/UBC/5280.pdf" TargetMode="External"/><Relationship Id="rId6" Type="http://schemas.openxmlformats.org/officeDocument/2006/relationships/hyperlink" Target="https://www.iapmoes.org/media/30812/er_0126.pdf" TargetMode="External"/><Relationship Id="rId15" Type="http://schemas.openxmlformats.org/officeDocument/2006/relationships/hyperlink" Target="https://icc-es.org/report-listing/esr-1822/" TargetMode="External"/><Relationship Id="rId23" Type="http://schemas.openxmlformats.org/officeDocument/2006/relationships/hyperlink" Target="http://www.icc-es.org/reports/pdf_files/ICC-ES/ESR-1727.pdf" TargetMode="External"/><Relationship Id="rId28" Type="http://schemas.openxmlformats.org/officeDocument/2006/relationships/hyperlink" Target="http://www.icc-es.org/reports/pdf_files/ICC-ES/ESR-3380.pdf" TargetMode="External"/><Relationship Id="rId36" Type="http://schemas.openxmlformats.org/officeDocument/2006/relationships/hyperlink" Target="https://www.iapmoes.org/media/30498/er_0176.pdf" TargetMode="External"/><Relationship Id="rId49" Type="http://schemas.openxmlformats.org/officeDocument/2006/relationships/hyperlink" Target="https://www.uniform-es.org/media/30426/er_0595.pdf" TargetMode="External"/><Relationship Id="rId57" Type="http://schemas.openxmlformats.org/officeDocument/2006/relationships/hyperlink" Target="https://icc-es.org/report-listing/esr-5265/" TargetMode="External"/><Relationship Id="rId10" Type="http://schemas.openxmlformats.org/officeDocument/2006/relationships/hyperlink" Target="http://www.icc-es.org/reports/pdf_files/ICC-ES/ESR-2618.pdf" TargetMode="External"/><Relationship Id="rId31" Type="http://schemas.openxmlformats.org/officeDocument/2006/relationships/hyperlink" Target="https://ladbsservices3.lacity.org/ePlan_API/Doc/Retrieve/RRDocumentId?id=5e0288f98e306a6448e163cf&amp;ApplicationState=PROD" TargetMode="External"/><Relationship Id="rId44" Type="http://schemas.openxmlformats.org/officeDocument/2006/relationships/hyperlink" Target="https://www.iapmoes.org/media/30226/er_0525.pdf" TargetMode="External"/><Relationship Id="rId52" Type="http://schemas.openxmlformats.org/officeDocument/2006/relationships/hyperlink" Target="https://cdn-v2.icc-es.org/wp-content/uploads/report-directory/ESR-4927.pdf" TargetMode="External"/><Relationship Id="rId60" Type="http://schemas.openxmlformats.org/officeDocument/2006/relationships/hyperlink" Target="https://www.iapmoes.org/media/30529/er_0663.pdf" TargetMode="External"/><Relationship Id="rId4" Type="http://schemas.openxmlformats.org/officeDocument/2006/relationships/hyperlink" Target="https://ladbsservices3.lacity.org/ePlan_API/Doc/Retrieve/RRDocumentId?id=5e0288ee8e306a6448e161ab&amp;ApplicationState=PROD" TargetMode="External"/><Relationship Id="rId9" Type="http://schemas.openxmlformats.org/officeDocument/2006/relationships/hyperlink" Target="https://icc-es.org/report-listing/esr-1271/"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17" Type="http://schemas.openxmlformats.org/officeDocument/2006/relationships/hyperlink" Target="https://icc-es.org/wp-content/uploads/report-directory/ESR-1771.pdf" TargetMode="External"/><Relationship Id="rId21" Type="http://schemas.openxmlformats.org/officeDocument/2006/relationships/hyperlink" Target="http://www.icc-es.org/reports/pdf_files/ICC-ES/esr-1622.pdf" TargetMode="External"/><Relationship Id="rId42" Type="http://schemas.openxmlformats.org/officeDocument/2006/relationships/hyperlink" Target="http://www.icc-es.org/reports/pdf_files/ESR-2552.pdf" TargetMode="External"/><Relationship Id="rId63" Type="http://schemas.openxmlformats.org/officeDocument/2006/relationships/hyperlink" Target="https://www.iapmoes.org/media/30607/er_0265.pdf" TargetMode="External"/><Relationship Id="rId84" Type="http://schemas.openxmlformats.org/officeDocument/2006/relationships/hyperlink" Target="http://www.icc-es.org/reports/pdf_files/ICC-ES/esr-2236.pdf" TargetMode="External"/><Relationship Id="rId138" Type="http://schemas.openxmlformats.org/officeDocument/2006/relationships/hyperlink" Target="https://www.iapmoes.org/media/30854/er_0241.pdf" TargetMode="External"/><Relationship Id="rId159" Type="http://schemas.openxmlformats.org/officeDocument/2006/relationships/hyperlink" Target="http://www.icc-es.org/Reports/pdf_files/load_file.cfm?file_type=pdf&amp;file_name=ESR-4208.pdf" TargetMode="External"/><Relationship Id="rId170" Type="http://schemas.openxmlformats.org/officeDocument/2006/relationships/hyperlink" Target="https://icc-es.org/report-listing/esr-5309/" TargetMode="External"/><Relationship Id="rId107" Type="http://schemas.openxmlformats.org/officeDocument/2006/relationships/hyperlink" Target="http://www.icc-es.org/reports/pdf_files/ICC-ES/esr-2615.pdf" TargetMode="External"/><Relationship Id="rId11" Type="http://schemas.openxmlformats.org/officeDocument/2006/relationships/hyperlink" Target="https://icc-es.org/report-listing/esr-2555/" TargetMode="External"/><Relationship Id="rId32" Type="http://schemas.openxmlformats.org/officeDocument/2006/relationships/hyperlink" Target="http://www.icc-es.org/reports/pdf_files/ICC-ES/esr-2705.pdf" TargetMode="External"/><Relationship Id="rId53" Type="http://schemas.openxmlformats.org/officeDocument/2006/relationships/hyperlink" Target="https://ladbsservices3.lacity.org/ePlan_API/Doc/Retrieve/RRDocumentId?id=5e02891f8e306a6448e16b75&amp;ApplicationState=PROD" TargetMode="External"/><Relationship Id="rId74" Type="http://schemas.openxmlformats.org/officeDocument/2006/relationships/hyperlink" Target="http://www.icc-es.org/reports/pdf_files/ESR-2713.pdf" TargetMode="External"/><Relationship Id="rId128" Type="http://schemas.openxmlformats.org/officeDocument/2006/relationships/hyperlink" Target="https://www.iapmoes.org/media/22623/er_0466.pdf" TargetMode="External"/><Relationship Id="rId149" Type="http://schemas.openxmlformats.org/officeDocument/2006/relationships/hyperlink" Target="https://icc-es.org/report-listing/esr-3403/" TargetMode="External"/><Relationship Id="rId5" Type="http://schemas.openxmlformats.org/officeDocument/2006/relationships/hyperlink" Target="http://www.icc-es.org/reports/pdf_files/ICC-ES/esr-2613.pdf" TargetMode="External"/><Relationship Id="rId95" Type="http://schemas.openxmlformats.org/officeDocument/2006/relationships/hyperlink" Target="http://netinfo.ladbs.org/rreports.nsf/c6ffedc1d96cefd5882569300057d053/8b01a9ed7a8586a78825697d0076d15e?OpenDocument" TargetMode="External"/><Relationship Id="rId160" Type="http://schemas.openxmlformats.org/officeDocument/2006/relationships/hyperlink" Target="https://icc-es.org/report-listing/esr-4208/" TargetMode="External"/><Relationship Id="rId22" Type="http://schemas.openxmlformats.org/officeDocument/2006/relationships/hyperlink" Target="http://www.icc-es.org/reports/pdf_files/ICC-ES/esr-1472.pdf" TargetMode="External"/><Relationship Id="rId43" Type="http://schemas.openxmlformats.org/officeDocument/2006/relationships/hyperlink" Target="http://www.icc-es.org/reports/pdf_files/ESR-3037.pdf" TargetMode="External"/><Relationship Id="rId64" Type="http://schemas.openxmlformats.org/officeDocument/2006/relationships/hyperlink" Target="https://www.iapmoes.org/media/30861/er_0281.pdf" TargetMode="External"/><Relationship Id="rId118" Type="http://schemas.openxmlformats.org/officeDocument/2006/relationships/hyperlink" Target="https://www.iapmoes.org/media/31204/er_0712.pdf" TargetMode="External"/><Relationship Id="rId139" Type="http://schemas.openxmlformats.org/officeDocument/2006/relationships/hyperlink" Target="https://www.iapmoes.org/media/30859/er_0262.pdf" TargetMode="External"/><Relationship Id="rId85" Type="http://schemas.openxmlformats.org/officeDocument/2006/relationships/hyperlink" Target="http://www.icc-es.org/reports/pdf_files/ICC-ES/esr-2320.pdf" TargetMode="External"/><Relationship Id="rId150" Type="http://schemas.openxmlformats.org/officeDocument/2006/relationships/hyperlink" Target="https://www.iapmoes.org/media/30728/er_0130.pdf" TargetMode="External"/><Relationship Id="rId171" Type="http://schemas.openxmlformats.org/officeDocument/2006/relationships/hyperlink" Target="https://www.iapmoes.org/media/32349/er_0870.pdf" TargetMode="External"/><Relationship Id="rId12" Type="http://schemas.openxmlformats.org/officeDocument/2006/relationships/hyperlink" Target="http://www.icc-es.org/reports/pdf_files/ICC-ES/esr-2553.pdf" TargetMode="External"/><Relationship Id="rId33" Type="http://schemas.openxmlformats.org/officeDocument/2006/relationships/hyperlink" Target="http://www.icc-es.org/reports/pdf_files/ICC-ES/ESR-1161.pdf" TargetMode="External"/><Relationship Id="rId108" Type="http://schemas.openxmlformats.org/officeDocument/2006/relationships/hyperlink" Target="http://www.icc-es.org/reports/pdf_files/ICC-ES/esr-2613.pdf" TargetMode="External"/><Relationship Id="rId129" Type="http://schemas.openxmlformats.org/officeDocument/2006/relationships/hyperlink" Target="https://www.iapmoes.org/media/30212/er_0112.pdf" TargetMode="External"/><Relationship Id="rId54" Type="http://schemas.openxmlformats.org/officeDocument/2006/relationships/hyperlink" Target="https://icc-es.org/report-listing/esr-2652/" TargetMode="External"/><Relationship Id="rId75" Type="http://schemas.openxmlformats.org/officeDocument/2006/relationships/hyperlink" Target="http://www.icc-es.org/reports/pdf_files/ESR-2607.pdf" TargetMode="External"/><Relationship Id="rId96" Type="http://schemas.openxmlformats.org/officeDocument/2006/relationships/hyperlink" Target="https://ladbsservices3.lacity.org/ePlan_API/Doc/Retrieve/RRDocumentId?id=5e0288e38e306a6448e15f66&amp;ApplicationState=PROD" TargetMode="External"/><Relationship Id="rId140" Type="http://schemas.openxmlformats.org/officeDocument/2006/relationships/hyperlink" Target="https://www.iapmoes.org/media/30875/er_0326.pdf" TargetMode="External"/><Relationship Id="rId161" Type="http://schemas.openxmlformats.org/officeDocument/2006/relationships/hyperlink" Target="https://icc-es.org/report-listing/esr-2330/" TargetMode="External"/><Relationship Id="rId1" Type="http://schemas.openxmlformats.org/officeDocument/2006/relationships/hyperlink" Target="http://www.icc-es.org/reports/pdf_files/ICC-ES/ESR-1056.pdf" TargetMode="External"/><Relationship Id="rId6" Type="http://schemas.openxmlformats.org/officeDocument/2006/relationships/hyperlink" Target="http://www.icc-es.org/reports/pdf_files/ICC-ES/esr-2611.pdf" TargetMode="External"/><Relationship Id="rId23" Type="http://schemas.openxmlformats.org/officeDocument/2006/relationships/hyperlink" Target="http://www.icc-es.org/reports/pdf_files/ICC-ES/ESR-1396.pdf" TargetMode="External"/><Relationship Id="rId28" Type="http://schemas.openxmlformats.org/officeDocument/2006/relationships/hyperlink" Target="https://www.iapmoes.org/media/30728/er_0130.pdf" TargetMode="External"/><Relationship Id="rId49" Type="http://schemas.openxmlformats.org/officeDocument/2006/relationships/hyperlink" Target="http://www.icc-es.org/reports/pdf_files/ESR-2105.pdf" TargetMode="External"/><Relationship Id="rId114" Type="http://schemas.openxmlformats.org/officeDocument/2006/relationships/hyperlink" Target="https://icc-es.org/report-listing/esr-4294/" TargetMode="External"/><Relationship Id="rId119" Type="http://schemas.openxmlformats.org/officeDocument/2006/relationships/hyperlink" Target="http://www.icc-es.org/reports/pdf_files/ICC-ES/esr-2762.pdf" TargetMode="External"/><Relationship Id="rId44" Type="http://schemas.openxmlformats.org/officeDocument/2006/relationships/hyperlink" Target="http://www.icc-es.org/reports/pdf_files/ESR-2553.pdf" TargetMode="External"/><Relationship Id="rId60" Type="http://schemas.openxmlformats.org/officeDocument/2006/relationships/hyperlink" Target="http://www.icc-es.org/reports/pdf_files/ICC-ES/esr-3096.pdf" TargetMode="External"/><Relationship Id="rId65" Type="http://schemas.openxmlformats.org/officeDocument/2006/relationships/hyperlink" Target="https://www.iapmoes.org/media/30875/er_0326.pdf" TargetMode="External"/><Relationship Id="rId81" Type="http://schemas.openxmlformats.org/officeDocument/2006/relationships/hyperlink" Target="https://www.icc-es.org/wp-content/uploads/report-directory/ESR-1679.pdf" TargetMode="External"/><Relationship Id="rId86" Type="http://schemas.openxmlformats.org/officeDocument/2006/relationships/hyperlink" Target="http://www.icc-es.org/reports/pdf_files/ICC-ES/esr-2551.pdf" TargetMode="External"/><Relationship Id="rId130" Type="http://schemas.openxmlformats.org/officeDocument/2006/relationships/hyperlink" Target="https://icc-es.org/report-listing/esr-4930/" TargetMode="External"/><Relationship Id="rId135" Type="http://schemas.openxmlformats.org/officeDocument/2006/relationships/hyperlink" Target="https://www.iapmoes.org/media/30861/er_0281.pdf" TargetMode="External"/><Relationship Id="rId151" Type="http://schemas.openxmlformats.org/officeDocument/2006/relationships/hyperlink" Target="https://icc-es.org/report-listing/esr-5100/" TargetMode="External"/><Relationship Id="rId156" Type="http://schemas.openxmlformats.org/officeDocument/2006/relationships/hyperlink" Target="https://icc-es.org/report-listing/esr-4342/" TargetMode="External"/><Relationship Id="rId172" Type="http://schemas.openxmlformats.org/officeDocument/2006/relationships/hyperlink" Target="https://www.iapmoes.org/media/32349/er_0870.pdf" TargetMode="External"/><Relationship Id="rId13" Type="http://schemas.openxmlformats.org/officeDocument/2006/relationships/hyperlink" Target="http://www.icc-es.org/reports/pdf_files/ICC-ES/esr-2552.pdf" TargetMode="External"/><Relationship Id="rId18" Type="http://schemas.openxmlformats.org/officeDocument/2006/relationships/hyperlink" Target="http://www.icc-es.org/reports/pdf_files/ICC-ES/esr-2138.pdf" TargetMode="External"/><Relationship Id="rId39" Type="http://schemas.openxmlformats.org/officeDocument/2006/relationships/hyperlink" Target="http://www.icc-es.org/reports/pdf_files/ESR-1056.pdf" TargetMode="External"/><Relationship Id="rId109" Type="http://schemas.openxmlformats.org/officeDocument/2006/relationships/hyperlink" Target="https://cdn-v2.icc-es.org/wp-content/uploads/report-directory/ESR-3050.pdf" TargetMode="External"/><Relationship Id="rId34" Type="http://schemas.openxmlformats.org/officeDocument/2006/relationships/hyperlink" Target="https://www.iapmoes.org/media/30606/er_0240.pdf" TargetMode="External"/><Relationship Id="rId50" Type="http://schemas.openxmlformats.org/officeDocument/2006/relationships/hyperlink" Target="http://www.icc-es.org/reports/pdf_files/ESR-2508.pdf" TargetMode="External"/><Relationship Id="rId55" Type="http://schemas.openxmlformats.org/officeDocument/2006/relationships/hyperlink" Target="http://www.icc-es.org/reports/pdf_files/ICC-ES/ESR-1958.pdf" TargetMode="External"/><Relationship Id="rId76" Type="http://schemas.openxmlformats.org/officeDocument/2006/relationships/hyperlink" Target="https://icc-es.org/report-listing/esr-4057/" TargetMode="External"/><Relationship Id="rId97" Type="http://schemas.openxmlformats.org/officeDocument/2006/relationships/hyperlink" Target="https://ladbsservices3.lacity.org/ePlan_API/Doc/Retrieve/RRDocumentId?id=5e0288ee8e306a6448e161e5&amp;ApplicationState=PROD" TargetMode="External"/><Relationship Id="rId104" Type="http://schemas.openxmlformats.org/officeDocument/2006/relationships/hyperlink" Target="http://www.icc-es.org/reports/pdf_files/ICC-ES/esr-2551.pdf" TargetMode="External"/><Relationship Id="rId120" Type="http://schemas.openxmlformats.org/officeDocument/2006/relationships/hyperlink" Target="http://www.icc-es.org/reports/pdf_files/ICC-ES/esr-2802.pdf" TargetMode="External"/><Relationship Id="rId125" Type="http://schemas.openxmlformats.org/officeDocument/2006/relationships/hyperlink" Target="http://www.icc-es.org/Reports/pdf_files/load_file.cfm?file_type=pdf&amp;file_name=ESR-1772.pdf" TargetMode="External"/><Relationship Id="rId141" Type="http://schemas.openxmlformats.org/officeDocument/2006/relationships/hyperlink" Target="https://www.iapmoes.org/media/31205/er_0716.pdf" TargetMode="External"/><Relationship Id="rId146" Type="http://schemas.openxmlformats.org/officeDocument/2006/relationships/hyperlink" Target="https://www.iapmoes.org/media/30212/er_0112.pdf" TargetMode="External"/><Relationship Id="rId167" Type="http://schemas.openxmlformats.org/officeDocument/2006/relationships/hyperlink" Target="https://icc-es.org/report-listing/esr-4844/" TargetMode="External"/><Relationship Id="rId7" Type="http://schemas.openxmlformats.org/officeDocument/2006/relationships/hyperlink" Target="http://www.icc-es.org/reports/pdf_files/ICC-ES/esr-2608.pdf" TargetMode="External"/><Relationship Id="rId71" Type="http://schemas.openxmlformats.org/officeDocument/2006/relationships/hyperlink" Target="https://ladbsservices3.lacity.org/ePlan_API/Doc/Retrieve/RRDocumentId?id=5e0289388e306a6448e17040&amp;ApplicationState=PROD" TargetMode="External"/><Relationship Id="rId92" Type="http://schemas.openxmlformats.org/officeDocument/2006/relationships/hyperlink" Target="https://www.icc-es.org/wp-content/uploads/report-directory/ESR-3506.pdf" TargetMode="External"/><Relationship Id="rId162" Type="http://schemas.openxmlformats.org/officeDocument/2006/relationships/hyperlink" Target="https://icc-es.org/report-listing/esr-5026/" TargetMode="External"/><Relationship Id="rId2" Type="http://schemas.openxmlformats.org/officeDocument/2006/relationships/hyperlink" Target="http://www.icc-es.org/reports/pdf_files/ICC-ES/esr-2877.pdf" TargetMode="External"/><Relationship Id="rId29" Type="http://schemas.openxmlformats.org/officeDocument/2006/relationships/hyperlink" Target="http://www.icc-es.org/reports/pdf_files/ICC-ES/esr-3050.pdf" TargetMode="External"/><Relationship Id="rId24" Type="http://schemas.openxmlformats.org/officeDocument/2006/relationships/hyperlink" Target="http://www.icc-es.org/reports/pdf_files/ICC-ES/esr-3006.pdf" TargetMode="External"/><Relationship Id="rId40" Type="http://schemas.openxmlformats.org/officeDocument/2006/relationships/hyperlink" Target="https://ladbsservices3.lacity.org/ePlan_API/Doc/Retrieve/RRDocumentId?id=5e0288fd8e306a6448e1648b&amp;ApplicationState=PROD" TargetMode="External"/><Relationship Id="rId45" Type="http://schemas.openxmlformats.org/officeDocument/2006/relationships/hyperlink" Target="http://www.icc-es.org/reports/pdf_files/ESR-3096.pdf" TargetMode="External"/><Relationship Id="rId66" Type="http://schemas.openxmlformats.org/officeDocument/2006/relationships/hyperlink" Target="http://www.icc-es.org/Reports/pdf_files/load_file.cfm?file_type=pdf&amp;file_name=ESR-3707.pdf" TargetMode="External"/><Relationship Id="rId87" Type="http://schemas.openxmlformats.org/officeDocument/2006/relationships/hyperlink" Target="http://www.icc-es.org/reports/pdf_files/ICC-ES/esr-2555.pdf" TargetMode="External"/><Relationship Id="rId110" Type="http://schemas.openxmlformats.org/officeDocument/2006/relationships/hyperlink" Target="http://www.icc-es.org/reports/pdf_files/ICC-ES/esr-3096.pdf" TargetMode="External"/><Relationship Id="rId115" Type="http://schemas.openxmlformats.org/officeDocument/2006/relationships/hyperlink" Target="https://ladbsservices3.lacity.org/ePlan_API/Doc/Retrieve/RRDocumentId?id=5e0288e98e306a6448e16093&amp;ApplicationState=PROD" TargetMode="External"/><Relationship Id="rId131" Type="http://schemas.openxmlformats.org/officeDocument/2006/relationships/hyperlink" Target="https://icc-es.org/report-listing/esr-4930/" TargetMode="External"/><Relationship Id="rId136" Type="http://schemas.openxmlformats.org/officeDocument/2006/relationships/hyperlink" Target="https://www.iapmoes.org/media/30815/er_0143.pdf" TargetMode="External"/><Relationship Id="rId157" Type="http://schemas.openxmlformats.org/officeDocument/2006/relationships/hyperlink" Target="https://www.iapmoes.org/media/30811/er_0124.pdf" TargetMode="External"/><Relationship Id="rId61" Type="http://schemas.openxmlformats.org/officeDocument/2006/relationships/hyperlink" Target="https://icc-es.org/report-listing/esr-3372/" TargetMode="External"/><Relationship Id="rId82" Type="http://schemas.openxmlformats.org/officeDocument/2006/relationships/hyperlink" Target="http://www.icc-es.org/reports/pdf_files/ICC-ES/esr-1622.pdf" TargetMode="External"/><Relationship Id="rId152" Type="http://schemas.openxmlformats.org/officeDocument/2006/relationships/hyperlink" Target="https://www.iapmoes.org/media/30849/er_0192.pdf" TargetMode="External"/><Relationship Id="rId173" Type="http://schemas.openxmlformats.org/officeDocument/2006/relationships/printerSettings" Target="../printerSettings/printerSettings7.bin"/><Relationship Id="rId19" Type="http://schemas.openxmlformats.org/officeDocument/2006/relationships/hyperlink" Target="http://www.icc-es.org/reports/pdf_files/ICC-ES/esr-2105.pdf" TargetMode="External"/><Relationship Id="rId14" Type="http://schemas.openxmlformats.org/officeDocument/2006/relationships/hyperlink" Target="http://www.icc-es.org/reports/pdf_files/ICC-ES/esr-2551.pdf" TargetMode="External"/><Relationship Id="rId30" Type="http://schemas.openxmlformats.org/officeDocument/2006/relationships/hyperlink" Target="http://www.icc-es.org/reports/pdf_files/ICC-ES/ESR-2920.pdf" TargetMode="External"/><Relationship Id="rId35" Type="http://schemas.openxmlformats.org/officeDocument/2006/relationships/hyperlink" Target="http://www.icc-es.org/reports/pdf_files/ICC-ES/esr-2523.pdf" TargetMode="External"/><Relationship Id="rId56" Type="http://schemas.openxmlformats.org/officeDocument/2006/relationships/hyperlink" Target="http://www.iapmoes.org/media/20741/er_0242.pdf" TargetMode="External"/><Relationship Id="rId77" Type="http://schemas.openxmlformats.org/officeDocument/2006/relationships/hyperlink" Target="http://www.iapmoes.org/media/20739/er_0238.pdf" TargetMode="External"/><Relationship Id="rId100" Type="http://schemas.openxmlformats.org/officeDocument/2006/relationships/hyperlink" Target="https://ladbsservices3.lacity.org/ePlan_API/Doc/Retrieve/RRDocumentId?id=5e0289058e306a6448e1667c&amp;ApplicationState=PROD" TargetMode="External"/><Relationship Id="rId105" Type="http://schemas.openxmlformats.org/officeDocument/2006/relationships/hyperlink" Target="http://www.icc-es.org/reports/pdf_files/ICC-ES/esr-2604.pdf" TargetMode="External"/><Relationship Id="rId126" Type="http://schemas.openxmlformats.org/officeDocument/2006/relationships/hyperlink" Target="http://www.icc-es.org/reports/pdf_files/ICC-ES/esr-2549.pdf" TargetMode="External"/><Relationship Id="rId147" Type="http://schemas.openxmlformats.org/officeDocument/2006/relationships/hyperlink" Target="https://www.iapmoes.org/media/30607/er_0265.pdf" TargetMode="External"/><Relationship Id="rId168" Type="http://schemas.openxmlformats.org/officeDocument/2006/relationships/hyperlink" Target="https://icc-es.org/report-listing/esr-5309/" TargetMode="External"/><Relationship Id="rId8" Type="http://schemas.openxmlformats.org/officeDocument/2006/relationships/hyperlink" Target="http://www.icc-es.org/reports/pdf_files/ICC-ES/esr-2607.pdf" TargetMode="External"/><Relationship Id="rId51" Type="http://schemas.openxmlformats.org/officeDocument/2006/relationships/hyperlink" Target="http://www.icc-es.org/reports/pdf_files/ICC-ES/esr-2802.pdf" TargetMode="External"/><Relationship Id="rId72" Type="http://schemas.openxmlformats.org/officeDocument/2006/relationships/hyperlink" Target="https://www.iapmoes.org/media/24665/er_0449.pdf" TargetMode="External"/><Relationship Id="rId93" Type="http://schemas.openxmlformats.org/officeDocument/2006/relationships/hyperlink" Target="http://www.iapmoes.org/Documents/ER_0164.pdf" TargetMode="External"/><Relationship Id="rId98" Type="http://schemas.openxmlformats.org/officeDocument/2006/relationships/hyperlink" Target="https://ladbsservices3.lacity.org/ePlan_API/Doc/Retrieve/RRDocumentId?id=5e0288fc8e306a6448e16476&amp;ApplicationState=PROD" TargetMode="External"/><Relationship Id="rId121" Type="http://schemas.openxmlformats.org/officeDocument/2006/relationships/hyperlink" Target="https://www.iapmoes.org/media/31205/er_0716.pdf" TargetMode="External"/><Relationship Id="rId142" Type="http://schemas.openxmlformats.org/officeDocument/2006/relationships/hyperlink" Target="https://www.iapmoes.org/media/30448/er_0701.pdf" TargetMode="External"/><Relationship Id="rId163" Type="http://schemas.openxmlformats.org/officeDocument/2006/relationships/hyperlink" Target="https://icc-es.org/report-listing/esr-5100/" TargetMode="External"/><Relationship Id="rId3" Type="http://schemas.openxmlformats.org/officeDocument/2006/relationships/hyperlink" Target="http://www.icc-es.org/reports/pdf_files/ICC-ES/esr-2616.pdf" TargetMode="External"/><Relationship Id="rId25" Type="http://schemas.openxmlformats.org/officeDocument/2006/relationships/hyperlink" Target="http://www.icc-es.org/reports/pdf_files/ICC-ES/esr-3037.pdf" TargetMode="External"/><Relationship Id="rId46" Type="http://schemas.openxmlformats.org/officeDocument/2006/relationships/hyperlink" Target="http://www.icc-es.org/reports/pdf_files/ESR-2613.pdf" TargetMode="External"/><Relationship Id="rId67" Type="http://schemas.openxmlformats.org/officeDocument/2006/relationships/hyperlink" Target="http://www.icc-es.org/reports/pdf_files/ESR-2652.pdf" TargetMode="External"/><Relationship Id="rId116" Type="http://schemas.openxmlformats.org/officeDocument/2006/relationships/hyperlink" Target="http://www.icc-es.org/reports/pdf_files/ICC-ES/esr-1267.pdf" TargetMode="External"/><Relationship Id="rId137" Type="http://schemas.openxmlformats.org/officeDocument/2006/relationships/hyperlink" Target="https://www.iapmoes.org/media/31204/er_0712.pdf" TargetMode="External"/><Relationship Id="rId158" Type="http://schemas.openxmlformats.org/officeDocument/2006/relationships/hyperlink" Target="https://icc-es.org/report-listing/esr-2330/" TargetMode="External"/><Relationship Id="rId20" Type="http://schemas.openxmlformats.org/officeDocument/2006/relationships/hyperlink" Target="http://www.icc-es.org/reports/pdf_files/ICC-ES/esr-1679.pdf" TargetMode="External"/><Relationship Id="rId41" Type="http://schemas.openxmlformats.org/officeDocument/2006/relationships/hyperlink" Target="http://www.icc-es.org/reports/pdf_files/ESR-2615.pdf" TargetMode="External"/><Relationship Id="rId62" Type="http://schemas.openxmlformats.org/officeDocument/2006/relationships/hyperlink" Target="http://www.icc-es.org/Reports/pdf_files/ESR-3638.pdf" TargetMode="External"/><Relationship Id="rId83" Type="http://schemas.openxmlformats.org/officeDocument/2006/relationships/hyperlink" Target="http://www.icc-es.org/reports/pdf_files/ICC-ES/esr-1472.pdf" TargetMode="External"/><Relationship Id="rId88" Type="http://schemas.openxmlformats.org/officeDocument/2006/relationships/hyperlink" Target="http://www.icc-es.org/reports/pdf_files/ICC-ES/esr-2611.pdf" TargetMode="External"/><Relationship Id="rId111" Type="http://schemas.openxmlformats.org/officeDocument/2006/relationships/hyperlink" Target="http://www.icc-es.org/reports/pdf_files/ESR-2330.pdf" TargetMode="External"/><Relationship Id="rId132" Type="http://schemas.openxmlformats.org/officeDocument/2006/relationships/hyperlink" Target="https://www.iapmoes.org/media/30606/er_0240.pdf" TargetMode="External"/><Relationship Id="rId153" Type="http://schemas.openxmlformats.org/officeDocument/2006/relationships/hyperlink" Target="http://www.icc-es.org/reports/pdf_files/ICC-ES/esr-2138.pdf" TargetMode="External"/><Relationship Id="rId174" Type="http://schemas.openxmlformats.org/officeDocument/2006/relationships/vmlDrawing" Target="../drawings/vmlDrawing1.vml"/><Relationship Id="rId15" Type="http://schemas.openxmlformats.org/officeDocument/2006/relationships/hyperlink" Target="http://www.icc-es.org/reports/pdf_files/ICC-ES/esr-2508.pdf" TargetMode="External"/><Relationship Id="rId36" Type="http://schemas.openxmlformats.org/officeDocument/2006/relationships/hyperlink" Target="https://www.iapmoes.org/media/29907/er_0102.pdf" TargetMode="External"/><Relationship Id="rId57" Type="http://schemas.openxmlformats.org/officeDocument/2006/relationships/hyperlink" Target="https://www.iapmoes.org/media/30859/er_0262.pdf" TargetMode="External"/><Relationship Id="rId106" Type="http://schemas.openxmlformats.org/officeDocument/2006/relationships/hyperlink" Target="http://www.icc-es.org/reports/pdf_files/ICC-ES/esr-2616.pdf" TargetMode="External"/><Relationship Id="rId127" Type="http://schemas.openxmlformats.org/officeDocument/2006/relationships/hyperlink" Target="http://www.icc-es.org/reports/pdf_files/ESR-2549.pdf" TargetMode="External"/><Relationship Id="rId10" Type="http://schemas.openxmlformats.org/officeDocument/2006/relationships/hyperlink" Target="https://cdn-v2.icc-es.org/wp-content/uploads/report-directory/ESR-2604.pdf" TargetMode="External"/><Relationship Id="rId31" Type="http://schemas.openxmlformats.org/officeDocument/2006/relationships/hyperlink" Target="http://www.icc-es.org/reports/pdf_files/ICC-ES/esr-2762.pdf" TargetMode="External"/><Relationship Id="rId52" Type="http://schemas.openxmlformats.org/officeDocument/2006/relationships/hyperlink" Target="https://ladbsservices3.lacity.org/ePlan_API/Doc/Retrieve/RRDocumentId?id=5e02891f8e306a6448e16b70&amp;ApplicationState=PROD" TargetMode="External"/><Relationship Id="rId73" Type="http://schemas.openxmlformats.org/officeDocument/2006/relationships/hyperlink" Target="https://www.iapmoes.org/media/31206/er_0493.pdf" TargetMode="External"/><Relationship Id="rId78" Type="http://schemas.openxmlformats.org/officeDocument/2006/relationships/hyperlink" Target="http://www.icc-es.org/reports/pdf_files/ICC-ES/esr-2138.pdf" TargetMode="External"/><Relationship Id="rId94" Type="http://schemas.openxmlformats.org/officeDocument/2006/relationships/hyperlink" Target="https://ladbsservices3.lacity.org/ePlan_API/Doc/Retrieve/RRDocumentId?id=5e0288e28e306a6448e15f44&amp;ApplicationState=PROD" TargetMode="External"/><Relationship Id="rId99" Type="http://schemas.openxmlformats.org/officeDocument/2006/relationships/hyperlink" Target="https://ladbsservices3.lacity.org/ePlan_API/Doc/Retrieve/RRDocumentId?id=5e0288fd8e306a6448e164b0&amp;ApplicationState=PROD" TargetMode="External"/><Relationship Id="rId101" Type="http://schemas.openxmlformats.org/officeDocument/2006/relationships/hyperlink" Target="https://ladbsservices3.lacity.org/ePlan_API/Doc/Retrieve/RRDocumentId?id=5e02890f8e306a6448e16877&amp;ApplicationState=PROD" TargetMode="External"/><Relationship Id="rId122" Type="http://schemas.openxmlformats.org/officeDocument/2006/relationships/hyperlink" Target="https://icc-es.org/report-listing/esr-4455/" TargetMode="External"/><Relationship Id="rId143" Type="http://schemas.openxmlformats.org/officeDocument/2006/relationships/hyperlink" Target="https://www.iapmoes.org/media/30448/er_0701.pdf" TargetMode="External"/><Relationship Id="rId148" Type="http://schemas.openxmlformats.org/officeDocument/2006/relationships/hyperlink" Target="https://www.iapmoes.org/media/30617/er_0280.pdf" TargetMode="External"/><Relationship Id="rId164" Type="http://schemas.openxmlformats.org/officeDocument/2006/relationships/hyperlink" Target="https://icc-es.org/report-listing/esr-5026/" TargetMode="External"/><Relationship Id="rId169" Type="http://schemas.openxmlformats.org/officeDocument/2006/relationships/hyperlink" Target="https://icc-es.org/report-listing/esr-4844/" TargetMode="External"/><Relationship Id="rId4" Type="http://schemas.openxmlformats.org/officeDocument/2006/relationships/hyperlink" Target="http://www.icc-es.org/reports/pdf_files/ICC-ES/esr-2615.pdf" TargetMode="External"/><Relationship Id="rId9" Type="http://schemas.openxmlformats.org/officeDocument/2006/relationships/hyperlink" Target="http://www.icc-es.org/reports/pdf_files/ICC-ES/esr-2605.pdf" TargetMode="External"/><Relationship Id="rId26" Type="http://schemas.openxmlformats.org/officeDocument/2006/relationships/hyperlink" Target="http://www.icc-es.org/reports/pdf_files/ICC-ES/esr-3046.pdf" TargetMode="External"/><Relationship Id="rId47" Type="http://schemas.openxmlformats.org/officeDocument/2006/relationships/hyperlink" Target="http://www.icc-es.org/reports/pdf_files/ESR-2616.pdf" TargetMode="External"/><Relationship Id="rId68" Type="http://schemas.openxmlformats.org/officeDocument/2006/relationships/hyperlink" Target="https://www.iapmoes.org/media/30067/er_0417.pdf" TargetMode="External"/><Relationship Id="rId89" Type="http://schemas.openxmlformats.org/officeDocument/2006/relationships/hyperlink" Target="http://www.icc-es.org/reports/pdf_files/ICC-ES/esr-2811.pdf" TargetMode="External"/><Relationship Id="rId112" Type="http://schemas.openxmlformats.org/officeDocument/2006/relationships/hyperlink" Target="https://www.iapmoes.org/media/30849/er_0192.pdf" TargetMode="External"/><Relationship Id="rId133" Type="http://schemas.openxmlformats.org/officeDocument/2006/relationships/hyperlink" Target="https://www.iapmoes.org/media/30454/er_0263.pdf" TargetMode="External"/><Relationship Id="rId154" Type="http://schemas.openxmlformats.org/officeDocument/2006/relationships/hyperlink" Target="http://www.icc-es.org/reports/pdf_files/ICC-ES/esr-2713.pdf" TargetMode="External"/><Relationship Id="rId175" Type="http://schemas.openxmlformats.org/officeDocument/2006/relationships/comments" Target="../comments1.xml"/><Relationship Id="rId16" Type="http://schemas.openxmlformats.org/officeDocument/2006/relationships/hyperlink" Target="https://icc-es.org/report-listing/esr-2320/" TargetMode="External"/><Relationship Id="rId37" Type="http://schemas.openxmlformats.org/officeDocument/2006/relationships/hyperlink" Target="http://www.icc-es.org/reports/pdf_files/ESR-3046.pdf" TargetMode="External"/><Relationship Id="rId58" Type="http://schemas.openxmlformats.org/officeDocument/2006/relationships/hyperlink" Target="https://www.iapmoes.org/media/30454/er_0263.pdf" TargetMode="External"/><Relationship Id="rId79" Type="http://schemas.openxmlformats.org/officeDocument/2006/relationships/hyperlink" Target="http://www.icc-es.org/reports/pdf_files/ICC-ES/esr-3006.pdf" TargetMode="External"/><Relationship Id="rId102" Type="http://schemas.openxmlformats.org/officeDocument/2006/relationships/hyperlink" Target="https://ladbsservices3.lacity.org/ePlan_API/Doc/Retrieve/RRDocumentId?id=5e0289208e306a6448e16b98&amp;ApplicationState=PROD" TargetMode="External"/><Relationship Id="rId123" Type="http://schemas.openxmlformats.org/officeDocument/2006/relationships/hyperlink" Target="https://www.iapmoes.org/media/30815/er_0143.pdf" TargetMode="External"/><Relationship Id="rId144" Type="http://schemas.openxmlformats.org/officeDocument/2006/relationships/hyperlink" Target="https://www.iapmoes.org/media/31206/er_0493.pdf" TargetMode="External"/><Relationship Id="rId90" Type="http://schemas.openxmlformats.org/officeDocument/2006/relationships/hyperlink" Target="http://www.icc-es.org/reports/pdf_files/ICC-ES/esr-2608.pdf" TargetMode="External"/><Relationship Id="rId165" Type="http://schemas.openxmlformats.org/officeDocument/2006/relationships/hyperlink" Target="https://icc-es.org/report-listing/esr-5100/" TargetMode="External"/><Relationship Id="rId27" Type="http://schemas.openxmlformats.org/officeDocument/2006/relationships/hyperlink" Target="https://www.iapmoes.org/media/30811/er_0124.pdf" TargetMode="External"/><Relationship Id="rId48" Type="http://schemas.openxmlformats.org/officeDocument/2006/relationships/hyperlink" Target="http://www.icc-es.org/reports/pdf_files/ESR-2604.pdf" TargetMode="External"/><Relationship Id="rId69" Type="http://schemas.openxmlformats.org/officeDocument/2006/relationships/hyperlink" Target="http://www.icc-es.org/reports/pdf_files/ESR-3050.pdf" TargetMode="External"/><Relationship Id="rId113" Type="http://schemas.openxmlformats.org/officeDocument/2006/relationships/hyperlink" Target="https://icc-es.org/report-listing/esr-4294/" TargetMode="External"/><Relationship Id="rId134" Type="http://schemas.openxmlformats.org/officeDocument/2006/relationships/hyperlink" Target="http://www.icc-es.org/reports/pdf_files/ICC-ES/esr-2811.pdf" TargetMode="External"/><Relationship Id="rId80" Type="http://schemas.openxmlformats.org/officeDocument/2006/relationships/hyperlink" Target="http://www.icc-es.org/Reports/pdf_files/ESR-3638.pdf" TargetMode="External"/><Relationship Id="rId155" Type="http://schemas.openxmlformats.org/officeDocument/2006/relationships/hyperlink" Target="https://icc-es.org/report-listing/esr-4342/" TargetMode="External"/><Relationship Id="rId17" Type="http://schemas.openxmlformats.org/officeDocument/2006/relationships/hyperlink" Target="http://www.icc-es.org/reports/pdf_files/ICC-ES/esr-2236.pdf" TargetMode="External"/><Relationship Id="rId38" Type="http://schemas.openxmlformats.org/officeDocument/2006/relationships/hyperlink" Target="http://www.icc-es.org/reports/pdf_files/ESR-2877.pdf" TargetMode="External"/><Relationship Id="rId59" Type="http://schemas.openxmlformats.org/officeDocument/2006/relationships/hyperlink" Target="https://www.iapmoes.org/media/30617/er_0280.pdf" TargetMode="External"/><Relationship Id="rId103" Type="http://schemas.openxmlformats.org/officeDocument/2006/relationships/hyperlink" Target="http://www.icc-es.org/reports/pdf_files/ICC-ES/esr-2552.pdf" TargetMode="External"/><Relationship Id="rId124" Type="http://schemas.openxmlformats.org/officeDocument/2006/relationships/hyperlink" Target="https://www.iapmoes.org/media/30212/er_0112.pdf" TargetMode="External"/><Relationship Id="rId70" Type="http://schemas.openxmlformats.org/officeDocument/2006/relationships/hyperlink" Target="https://icc-es.org/report-listing/esr-3403/" TargetMode="External"/><Relationship Id="rId91" Type="http://schemas.openxmlformats.org/officeDocument/2006/relationships/hyperlink" Target="https://www.icc-es.org/wp-content/uploads/report-directory/ESR-3506.pdf" TargetMode="External"/><Relationship Id="rId145" Type="http://schemas.openxmlformats.org/officeDocument/2006/relationships/hyperlink" Target="https://icc-es.org/report-listing/esr-4057/" TargetMode="External"/><Relationship Id="rId166" Type="http://schemas.openxmlformats.org/officeDocument/2006/relationships/hyperlink" Target="https://icc-es.org/report-listing/esr-5100/"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iapmoes.org/media/24839/er_0201.pdf" TargetMode="External"/><Relationship Id="rId21" Type="http://schemas.openxmlformats.org/officeDocument/2006/relationships/hyperlink" Target="http://www.icc-es.org/reports/pdf_files/BNBC/95-43.01.pdf" TargetMode="External"/><Relationship Id="rId42" Type="http://schemas.openxmlformats.org/officeDocument/2006/relationships/hyperlink" Target="http://www.icc-es.org/reports/pdf_files/ICC-ES/ESR-2758.pdf" TargetMode="External"/><Relationship Id="rId47" Type="http://schemas.openxmlformats.org/officeDocument/2006/relationships/hyperlink" Target="http://www.icc-es.org/reports/pdf_files/ICC-ES/ESR-2190.pdf" TargetMode="External"/><Relationship Id="rId63" Type="http://schemas.openxmlformats.org/officeDocument/2006/relationships/hyperlink" Target="https://www.iapmoes.org/media/31237/er_0566.pdf" TargetMode="External"/><Relationship Id="rId68" Type="http://schemas.openxmlformats.org/officeDocument/2006/relationships/hyperlink" Target="https://icc-es.org/report-listing/esr-5004/" TargetMode="External"/><Relationship Id="rId84" Type="http://schemas.openxmlformats.org/officeDocument/2006/relationships/hyperlink" Target="https://www.iapmoes.org/media/29294/er_0491.pdf" TargetMode="External"/><Relationship Id="rId16" Type="http://schemas.openxmlformats.org/officeDocument/2006/relationships/hyperlink" Target="http://www.icc-es.org/reports/pdf_files/ICC-ES/ESR-1988.pdf" TargetMode="External"/><Relationship Id="rId11" Type="http://schemas.openxmlformats.org/officeDocument/2006/relationships/hyperlink" Target="http://www.icc-es.org/reports/pdf_files/NES/NER505.pdf" TargetMode="External"/><Relationship Id="rId32" Type="http://schemas.openxmlformats.org/officeDocument/2006/relationships/hyperlink" Target="http://www.icc-es.org/Reports/pdf_files/load_file.cfm?file_type=pdf&amp;file_name=ESR-3768.pdf" TargetMode="External"/><Relationship Id="rId37" Type="http://schemas.openxmlformats.org/officeDocument/2006/relationships/hyperlink" Target="http://www.icc-es.org/reports/pdf_files/ESR-4298.pdf" TargetMode="External"/><Relationship Id="rId53" Type="http://schemas.openxmlformats.org/officeDocument/2006/relationships/hyperlink" Target="https://www.iapmoes.org/media/30202/er_0200.pdf" TargetMode="External"/><Relationship Id="rId58" Type="http://schemas.openxmlformats.org/officeDocument/2006/relationships/hyperlink" Target="https://www.buildsite.com/pdf/covertepoxy/CIA-Gel-7000-Epoxy-ICC-ES-Evaluation-1520561.pdf" TargetMode="External"/><Relationship Id="rId74" Type="http://schemas.openxmlformats.org/officeDocument/2006/relationships/hyperlink" Target="https://icc-es.org/report-listing/esr-3445/" TargetMode="External"/><Relationship Id="rId79" Type="http://schemas.openxmlformats.org/officeDocument/2006/relationships/hyperlink" Target="https://icc-es.org/report-listing/esr-2362/" TargetMode="External"/><Relationship Id="rId5" Type="http://schemas.openxmlformats.org/officeDocument/2006/relationships/hyperlink" Target="http://www.icc-es.org/reports/pdf_files/ICC-ES/ESR-2685.pdf" TargetMode="External"/><Relationship Id="rId19" Type="http://schemas.openxmlformats.org/officeDocument/2006/relationships/hyperlink" Target="https://icc-es.org/report-listing/esr-2362/" TargetMode="External"/><Relationship Id="rId14" Type="http://schemas.openxmlformats.org/officeDocument/2006/relationships/hyperlink" Target="http://www.icc-es.org/reports/pdf_files/ICC-ES/ESR-2089.pdf" TargetMode="External"/><Relationship Id="rId22" Type="http://schemas.openxmlformats.org/officeDocument/2006/relationships/hyperlink" Target="http://www.icc-es.org/reports/pdf_files/ICC-ES/ESR-3455.pdf" TargetMode="External"/><Relationship Id="rId27" Type="http://schemas.openxmlformats.org/officeDocument/2006/relationships/hyperlink" Target="http://www.icc-es.org/reports/pdf_files/ICC-ES/ESR-1723.pdf" TargetMode="External"/><Relationship Id="rId30" Type="http://schemas.openxmlformats.org/officeDocument/2006/relationships/hyperlink" Target="http://www.icc-es.org/reports/pdf_files/ESR-2089.pdf" TargetMode="External"/><Relationship Id="rId35" Type="http://schemas.openxmlformats.org/officeDocument/2006/relationships/hyperlink" Target="http://www.icc-es.org/reports/pdf_files/ICC-ES/ESR-1275.pdf" TargetMode="External"/><Relationship Id="rId43" Type="http://schemas.openxmlformats.org/officeDocument/2006/relationships/hyperlink" Target="https://ladbsservices3.lacity.org/ePlan_API/Doc/Retrieve/RRDocumentId?id=5e0288de8e306a6448e15e69&amp;ApplicationState=PROD" TargetMode="External"/><Relationship Id="rId48" Type="http://schemas.openxmlformats.org/officeDocument/2006/relationships/hyperlink" Target="http://www.icc-es.org/reports/pdf_files/ICC-ES/ESR-3105.pdf" TargetMode="External"/><Relationship Id="rId56" Type="http://schemas.openxmlformats.org/officeDocument/2006/relationships/hyperlink" Target="https://icc-es.org/report-listing/esr-4517/" TargetMode="External"/><Relationship Id="rId64" Type="http://schemas.openxmlformats.org/officeDocument/2006/relationships/hyperlink" Target="https://icc-es.org/report-listing/esr-5003/" TargetMode="External"/><Relationship Id="rId69" Type="http://schemas.openxmlformats.org/officeDocument/2006/relationships/hyperlink" Target="https://icc-es.org/report-listing/esr-4464/" TargetMode="External"/><Relationship Id="rId77" Type="http://schemas.openxmlformats.org/officeDocument/2006/relationships/hyperlink" Target="https://icc-es.org/report-listing/esr-3448/" TargetMode="External"/><Relationship Id="rId8" Type="http://schemas.openxmlformats.org/officeDocument/2006/relationships/hyperlink" Target="http://www.icc-es.org/reports/pdf_files/UBC/2039.pdf" TargetMode="External"/><Relationship Id="rId51" Type="http://schemas.openxmlformats.org/officeDocument/2006/relationships/hyperlink" Target="http://www.icc-es.org/Reports/pdf_files/load_file.cfm?file_type=pdf&amp;file_name=ESR-3754.pdf" TargetMode="External"/><Relationship Id="rId72" Type="http://schemas.openxmlformats.org/officeDocument/2006/relationships/hyperlink" Target="https://icc-es.org/report-listing/esr-2761/" TargetMode="External"/><Relationship Id="rId80" Type="http://schemas.openxmlformats.org/officeDocument/2006/relationships/hyperlink" Target="https://icc-es.org/report-listing/esr-2787/" TargetMode="External"/><Relationship Id="rId85" Type="http://schemas.openxmlformats.org/officeDocument/2006/relationships/hyperlink" Target="https://www.iapmoes.org/media/29294/er_0491.pdf" TargetMode="External"/><Relationship Id="rId3" Type="http://schemas.openxmlformats.org/officeDocument/2006/relationships/hyperlink" Target="https://icc-es.org/report-listing/esr-3445/" TargetMode="External"/><Relationship Id="rId12" Type="http://schemas.openxmlformats.org/officeDocument/2006/relationships/hyperlink" Target="http://www.icc-es.org/reports/pdf_files/NES/ner530.pdf" TargetMode="External"/><Relationship Id="rId17" Type="http://schemas.openxmlformats.org/officeDocument/2006/relationships/hyperlink" Target="http://www.icc-es.org/reports/pdf_files/ICC-ES/ESR-1352.pdf" TargetMode="External"/><Relationship Id="rId25" Type="http://schemas.openxmlformats.org/officeDocument/2006/relationships/hyperlink" Target="https://icc-es.org/report-listing/esr-3446/" TargetMode="External"/><Relationship Id="rId33" Type="http://schemas.openxmlformats.org/officeDocument/2006/relationships/hyperlink" Target="https://icc-es.org/report-listing/esr-3847/" TargetMode="External"/><Relationship Id="rId38" Type="http://schemas.openxmlformats.org/officeDocument/2006/relationships/hyperlink" Target="http://www.icc-es.org/reports/pdf_files/ESR-4298.pdf" TargetMode="External"/><Relationship Id="rId46" Type="http://schemas.openxmlformats.org/officeDocument/2006/relationships/hyperlink" Target="https://ladbsservices3.lacity.org/ePlan_API/Doc/Retrieve/RRDocumentId?id=5e0289328e306a6448e16eee&amp;ApplicationState=PROD" TargetMode="External"/><Relationship Id="rId59" Type="http://schemas.openxmlformats.org/officeDocument/2006/relationships/hyperlink" Target="http://www.icc-es.org/reports/pdf_files/ICC-ES/ESR-3456.pdf" TargetMode="External"/><Relationship Id="rId67" Type="http://schemas.openxmlformats.org/officeDocument/2006/relationships/hyperlink" Target="https://icc-es.org/report-listing/esr-5004/" TargetMode="External"/><Relationship Id="rId20" Type="http://schemas.openxmlformats.org/officeDocument/2006/relationships/hyperlink" Target="http://www.icc-es.org/reports/pdf_files/UBC/3907.pdf" TargetMode="External"/><Relationship Id="rId41" Type="http://schemas.openxmlformats.org/officeDocument/2006/relationships/hyperlink" Target="http://www.icc-es.org/reports/pdf_files/ICC-ES/ESR-1397.pdf" TargetMode="External"/><Relationship Id="rId54" Type="http://schemas.openxmlformats.org/officeDocument/2006/relationships/hyperlink" Target="http://www.icc-es.org/reports/pdf_files/ICC-ES/ESR-1988.pdf" TargetMode="External"/><Relationship Id="rId62" Type="http://schemas.openxmlformats.org/officeDocument/2006/relationships/hyperlink" Target="https://www.iapmoes.org/media/29212/er_0473.pdf" TargetMode="External"/><Relationship Id="rId70" Type="http://schemas.openxmlformats.org/officeDocument/2006/relationships/hyperlink" Target="https://icc-es.org/report-listing/esr-4464/" TargetMode="External"/><Relationship Id="rId75" Type="http://schemas.openxmlformats.org/officeDocument/2006/relationships/hyperlink" Target="https://icc-es.org/report-listing/esr-3446/" TargetMode="External"/><Relationship Id="rId83" Type="http://schemas.openxmlformats.org/officeDocument/2006/relationships/hyperlink" Target="https://www.iapmoes.org/media/31237/er_0566.pdf" TargetMode="External"/><Relationship Id="rId88" Type="http://schemas.openxmlformats.org/officeDocument/2006/relationships/comments" Target="../comments2.xml"/><Relationship Id="rId1" Type="http://schemas.openxmlformats.org/officeDocument/2006/relationships/hyperlink" Target="https://icc-es.org/report-listing/esr-3449/" TargetMode="External"/><Relationship Id="rId6" Type="http://schemas.openxmlformats.org/officeDocument/2006/relationships/hyperlink" Target="https://icc-es.org/report-listing/esr-2787/" TargetMode="External"/><Relationship Id="rId15" Type="http://schemas.openxmlformats.org/officeDocument/2006/relationships/hyperlink" Target="http://www.icc-es.org/reports/pdf_files/ICC-ES/ESR-2190.pdf" TargetMode="External"/><Relationship Id="rId23" Type="http://schemas.openxmlformats.org/officeDocument/2006/relationships/hyperlink" Target="https://icc-es.org/report-listing/esr-3448/" TargetMode="External"/><Relationship Id="rId28" Type="http://schemas.openxmlformats.org/officeDocument/2006/relationships/hyperlink" Target="https://icc-es.org/report-listing/esr-2761/" TargetMode="External"/><Relationship Id="rId36" Type="http://schemas.openxmlformats.org/officeDocument/2006/relationships/hyperlink" Target="http://www.icc-es.org/reports/pdf_files/ESR-1723.pdf" TargetMode="External"/><Relationship Id="rId49" Type="http://schemas.openxmlformats.org/officeDocument/2006/relationships/hyperlink" Target="http://www.icc-es.org/reports/pdf_files/ICC-ES/ESR-1970.pdf" TargetMode="External"/><Relationship Id="rId57" Type="http://schemas.openxmlformats.org/officeDocument/2006/relationships/hyperlink" Target="http://www.icc-es.org/reports/pdf_files/ICC-ES/ESR-3456.pdf" TargetMode="External"/><Relationship Id="rId10" Type="http://schemas.openxmlformats.org/officeDocument/2006/relationships/hyperlink" Target="http://www.icc-es.org/reports/pdf_files/UBC/5321.pdf" TargetMode="External"/><Relationship Id="rId31" Type="http://schemas.openxmlformats.org/officeDocument/2006/relationships/hyperlink" Target="https://icc-es.org/report-listing/esr-2266/" TargetMode="External"/><Relationship Id="rId44" Type="http://schemas.openxmlformats.org/officeDocument/2006/relationships/hyperlink" Target="https://ladbsservices3.lacity.org/ePlan_API/Doc/Retrieve/RRDocumentId?id=5e02890b8e306a6448e16799&amp;ApplicationState=PROD" TargetMode="External"/><Relationship Id="rId52" Type="http://schemas.openxmlformats.org/officeDocument/2006/relationships/hyperlink" Target="http://www.icc-es.org/reports/pdf_files/ICC-ES/ESR-1702.pdf" TargetMode="External"/><Relationship Id="rId60" Type="http://schemas.openxmlformats.org/officeDocument/2006/relationships/hyperlink" Target="https://ladbsservices3.lacity.org/ePlan_API/Doc/Retrieve/RRDocumentId?id=5e0289218e306a6448e16be1&amp;ApplicationState=PROD" TargetMode="External"/><Relationship Id="rId65" Type="http://schemas.openxmlformats.org/officeDocument/2006/relationships/hyperlink" Target="https://icc-es.org/report-listing/esr-5003/" TargetMode="External"/><Relationship Id="rId73" Type="http://schemas.openxmlformats.org/officeDocument/2006/relationships/hyperlink" Target="https://icc-es.org/report-listing/esr-3444/" TargetMode="External"/><Relationship Id="rId78" Type="http://schemas.openxmlformats.org/officeDocument/2006/relationships/hyperlink" Target="https://icc-es.org/report-listing/esr-3449/" TargetMode="External"/><Relationship Id="rId81" Type="http://schemas.openxmlformats.org/officeDocument/2006/relationships/hyperlink" Target="https://icc-es.org/report-listing/esr-3847/" TargetMode="External"/><Relationship Id="rId86" Type="http://schemas.openxmlformats.org/officeDocument/2006/relationships/printerSettings" Target="../printerSettings/printerSettings8.bin"/><Relationship Id="rId4" Type="http://schemas.openxmlformats.org/officeDocument/2006/relationships/hyperlink" Target="http://www.icc-es.org/reports/pdf_files/ICC-ES/ESR-1970.pdf" TargetMode="External"/><Relationship Id="rId9" Type="http://schemas.openxmlformats.org/officeDocument/2006/relationships/hyperlink" Target="http://www.icc-es.org/reports/pdf_files/UBC/2725.pdf" TargetMode="External"/><Relationship Id="rId13" Type="http://schemas.openxmlformats.org/officeDocument/2006/relationships/hyperlink" Target="http://www.icc-es.org/reports/pdf_files/NES/NER608.pdf" TargetMode="External"/><Relationship Id="rId18" Type="http://schemas.openxmlformats.org/officeDocument/2006/relationships/hyperlink" Target="https://icc-es.org/report-listing/esr-1311/" TargetMode="External"/><Relationship Id="rId39" Type="http://schemas.openxmlformats.org/officeDocument/2006/relationships/hyperlink" Target="https://www.icc-es.org/wp-content/uploads/report-directory/ESR-4419.pdf" TargetMode="External"/><Relationship Id="rId34" Type="http://schemas.openxmlformats.org/officeDocument/2006/relationships/hyperlink" Target="http://www.icc-es.org/Reports/pdf_files/load_file.cfm?file_type=pdf&amp;file_name=ESR-3754.pdf" TargetMode="External"/><Relationship Id="rId50" Type="http://schemas.openxmlformats.org/officeDocument/2006/relationships/hyperlink" Target="http://www.icc-es.org/reports/pdf_files/ICC-ES/ESR-3455.pdf" TargetMode="External"/><Relationship Id="rId55" Type="http://schemas.openxmlformats.org/officeDocument/2006/relationships/hyperlink" Target="https://icc-es.org/report-listing/esr-4517/" TargetMode="External"/><Relationship Id="rId76" Type="http://schemas.openxmlformats.org/officeDocument/2006/relationships/hyperlink" Target="https://icc-es.org/report-listing/esr-3447/" TargetMode="External"/><Relationship Id="rId7" Type="http://schemas.openxmlformats.org/officeDocument/2006/relationships/hyperlink" Target="http://www.icc-es.org/reports/pdf_files/SBC/2031c.pdf" TargetMode="External"/><Relationship Id="rId71" Type="http://schemas.openxmlformats.org/officeDocument/2006/relationships/hyperlink" Target="https://icc-es.org/report-listing/esr-2266/" TargetMode="External"/><Relationship Id="rId2" Type="http://schemas.openxmlformats.org/officeDocument/2006/relationships/hyperlink" Target="https://icc-es.org/report-listing/esr-3444/" TargetMode="External"/><Relationship Id="rId29" Type="http://schemas.openxmlformats.org/officeDocument/2006/relationships/hyperlink" Target="http://www.icc-es.org/reports/pdf_files/ICC-ES/ESR-3105.pdf" TargetMode="External"/><Relationship Id="rId24" Type="http://schemas.openxmlformats.org/officeDocument/2006/relationships/hyperlink" Target="https://icc-es.org/report-listing/esr-3447/" TargetMode="External"/><Relationship Id="rId40" Type="http://schemas.openxmlformats.org/officeDocument/2006/relationships/hyperlink" Target="https://www.icc-es.org/wp-content/uploads/report-directory/ESR-4419.pdf" TargetMode="External"/><Relationship Id="rId45" Type="http://schemas.openxmlformats.org/officeDocument/2006/relationships/hyperlink" Target="https://ladbsservices3.lacity.org/ePlan_API/Doc/Retrieve/RRDocumentId?id=5e0289018e306a6448e16574&amp;ApplicationState=PROD" TargetMode="External"/><Relationship Id="rId66" Type="http://schemas.openxmlformats.org/officeDocument/2006/relationships/hyperlink" Target="https://icc-es.org/report-listing/esr-1311/" TargetMode="External"/><Relationship Id="rId87" Type="http://schemas.openxmlformats.org/officeDocument/2006/relationships/vmlDrawing" Target="../drawings/vmlDrawing2.vml"/><Relationship Id="rId61" Type="http://schemas.openxmlformats.org/officeDocument/2006/relationships/hyperlink" Target="https://www.iapmoes.org/media/29182/er_0311.pdf" TargetMode="External"/><Relationship Id="rId82" Type="http://schemas.openxmlformats.org/officeDocument/2006/relationships/hyperlink" Target="https://www.iapmoes.org/media/30202/er_0200.pdf"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icc-es.org/report-listing/esr-3520/" TargetMode="External"/><Relationship Id="rId21" Type="http://schemas.openxmlformats.org/officeDocument/2006/relationships/hyperlink" Target="https://icc-es.org/report-listing/esr-3187/" TargetMode="External"/><Relationship Id="rId42" Type="http://schemas.openxmlformats.org/officeDocument/2006/relationships/hyperlink" Target="http://www.icc-es.org/reports/pdf_files/ESR-3027.pdf" TargetMode="External"/><Relationship Id="rId47" Type="http://schemas.openxmlformats.org/officeDocument/2006/relationships/hyperlink" Target="http://www.icc-es.org/reports/pdf_files/ESR-2682.pdf" TargetMode="External"/><Relationship Id="rId63" Type="http://schemas.openxmlformats.org/officeDocument/2006/relationships/hyperlink" Target="http://www.icc-es.org/reports/pdf_files/ICC-ES/ESR-2379.pdf" TargetMode="External"/><Relationship Id="rId68" Type="http://schemas.openxmlformats.org/officeDocument/2006/relationships/hyperlink" Target="http://www.icc-es.org/Reports/pdf_files/load_file.cfm?file_type=pdf&amp;file_name=ESR-3963.pdf" TargetMode="External"/><Relationship Id="rId84" Type="http://schemas.openxmlformats.org/officeDocument/2006/relationships/hyperlink" Target="https://ladbsservices3.lacity.org/ePlan_API/Doc/Retrieve/RRDocumentId?id=5e02890a8e306a6448e1676a&amp;ApplicationState=PROD" TargetMode="External"/><Relationship Id="rId89" Type="http://schemas.openxmlformats.org/officeDocument/2006/relationships/hyperlink" Target="https://icc-es.org/report-listing/esr-4386" TargetMode="External"/><Relationship Id="rId112" Type="http://schemas.openxmlformats.org/officeDocument/2006/relationships/hyperlink" Target="https://icc-es.org/report-listing/esr-4266/" TargetMode="External"/><Relationship Id="rId16" Type="http://schemas.openxmlformats.org/officeDocument/2006/relationships/hyperlink" Target="http://www.icc-es.org/reports/pdf_files/ICC-ES/ESR-2196.pdf" TargetMode="External"/><Relationship Id="rId107" Type="http://schemas.openxmlformats.org/officeDocument/2006/relationships/hyperlink" Target="https://www.iapmoes.org/media/30729/er_0547.pdf" TargetMode="External"/><Relationship Id="rId11" Type="http://schemas.openxmlformats.org/officeDocument/2006/relationships/hyperlink" Target="https://icc-es.org/report-listing/esr-1546/" TargetMode="External"/><Relationship Id="rId32" Type="http://schemas.openxmlformats.org/officeDocument/2006/relationships/hyperlink" Target="http://www.icc-es.org/Reports/pdf_files/load_file.cfm?file_type=pdf&amp;file_name=ESR-3785.pdf" TargetMode="External"/><Relationship Id="rId37" Type="http://schemas.openxmlformats.org/officeDocument/2006/relationships/hyperlink" Target="https://icc-es.org/report-listing/esr-4143/" TargetMode="External"/><Relationship Id="rId53" Type="http://schemas.openxmlformats.org/officeDocument/2006/relationships/hyperlink" Target="http://www.icc-es.org/reports/pdf_files/ESR-4236.pdf" TargetMode="External"/><Relationship Id="rId58" Type="http://schemas.openxmlformats.org/officeDocument/2006/relationships/hyperlink" Target="http://www.icc-es.org/reports/pdf_files/ICC-ES/ESR-2269.pdf" TargetMode="External"/><Relationship Id="rId74" Type="http://schemas.openxmlformats.org/officeDocument/2006/relationships/hyperlink" Target="https://www.hilti.com/medias/sys_master/documents/h83/9186696069150/ICC_ESR-2322_for_HIT-RE_500-SD_Epoxy_Adhesive_Approval_document_ASSET_DOC_LOC_34.pdf" TargetMode="External"/><Relationship Id="rId79" Type="http://schemas.openxmlformats.org/officeDocument/2006/relationships/hyperlink" Target="https://ladbsservices3.lacity.org/ePlan_API/Doc/Retrieve/RRDocumentId?id=5e0288ea8e306a6448e160b8&amp;ApplicationState=PROD" TargetMode="External"/><Relationship Id="rId102" Type="http://schemas.openxmlformats.org/officeDocument/2006/relationships/hyperlink" Target="https://www.iapmoes.org/media/30539/er_0678.pdf" TargetMode="External"/><Relationship Id="rId5" Type="http://schemas.openxmlformats.org/officeDocument/2006/relationships/hyperlink" Target="https://icc-es.org/report-listing/esr-2776/" TargetMode="External"/><Relationship Id="rId90" Type="http://schemas.openxmlformats.org/officeDocument/2006/relationships/hyperlink" Target="https://icc-es.org/report-listing/esr-4386" TargetMode="External"/><Relationship Id="rId95" Type="http://schemas.openxmlformats.org/officeDocument/2006/relationships/hyperlink" Target="https://icc-es.org/report-listing/esr-4266/" TargetMode="External"/><Relationship Id="rId22" Type="http://schemas.openxmlformats.org/officeDocument/2006/relationships/hyperlink" Target="http://www.icc-es.org/reports/pdf_files/ICC-ES/ESR-3342.pdf" TargetMode="External"/><Relationship Id="rId27" Type="http://schemas.openxmlformats.org/officeDocument/2006/relationships/hyperlink" Target="https://cdn-v2.icc-es.org/wp-content/uploads/report-directory/ESR-3829.pdf" TargetMode="External"/><Relationship Id="rId43" Type="http://schemas.openxmlformats.org/officeDocument/2006/relationships/hyperlink" Target="http://www.icc-es.org/reports/pdf_files/ESR-3814.pdf" TargetMode="External"/><Relationship Id="rId48" Type="http://schemas.openxmlformats.org/officeDocument/2006/relationships/hyperlink" Target="http://www.icc-es.org/reports/pdf_files/ESR-4145.pdf" TargetMode="External"/><Relationship Id="rId64" Type="http://schemas.openxmlformats.org/officeDocument/2006/relationships/hyperlink" Target="http://www.icc-es.org/reports/pdf_files/ICC-ES/ESR-1385.pdf" TargetMode="External"/><Relationship Id="rId69" Type="http://schemas.openxmlformats.org/officeDocument/2006/relationships/hyperlink" Target="https://www.icc-es.org/wp-content/uploads/report-directory/ESR-4372.pdf" TargetMode="External"/><Relationship Id="rId113" Type="http://schemas.openxmlformats.org/officeDocument/2006/relationships/hyperlink" Target="https://icc-es.org/report-listing/esr-1917/" TargetMode="External"/><Relationship Id="rId80" Type="http://schemas.openxmlformats.org/officeDocument/2006/relationships/hyperlink" Target="https://ladbsservices3.lacity.org/ePlan_API/Doc/Retrieve/RRDocumentId?id=5e0288e98e306a6448e160a3&amp;ApplicationState=PROD" TargetMode="External"/><Relationship Id="rId85" Type="http://schemas.openxmlformats.org/officeDocument/2006/relationships/hyperlink" Target="https://ladbsservices3.lacity.org/ePlan_API/Doc/Retrieve/RRDocumentId?id=5e0289108e306a6448e168ab&amp;ApplicationState=PROD" TargetMode="External"/><Relationship Id="rId12" Type="http://schemas.openxmlformats.org/officeDocument/2006/relationships/hyperlink" Target="http://www.icc-es.org/reports/pdf_files/ICC-ES/ESR-1752.pdf" TargetMode="External"/><Relationship Id="rId17" Type="http://schemas.openxmlformats.org/officeDocument/2006/relationships/hyperlink" Target="https://icc-es.org/report-listing/esr-2302/" TargetMode="External"/><Relationship Id="rId33" Type="http://schemas.openxmlformats.org/officeDocument/2006/relationships/hyperlink" Target="https://icc-es.org/report-listing/esr-3878/" TargetMode="External"/><Relationship Id="rId38" Type="http://schemas.openxmlformats.org/officeDocument/2006/relationships/hyperlink" Target="https://icc-es.org/report-listing/esr-4144/" TargetMode="External"/><Relationship Id="rId59" Type="http://schemas.openxmlformats.org/officeDocument/2006/relationships/hyperlink" Target="https://cdn-v2.icc-es.org/wp-content/uploads/report-directory/ESR-1663-2.pdf" TargetMode="External"/><Relationship Id="rId103" Type="http://schemas.openxmlformats.org/officeDocument/2006/relationships/hyperlink" Target="https://icc-es.org/report-listing/esr-2197/" TargetMode="External"/><Relationship Id="rId108" Type="http://schemas.openxmlformats.org/officeDocument/2006/relationships/hyperlink" Target="https://icc-es.org/report-listing/esr-4878/" TargetMode="External"/><Relationship Id="rId54" Type="http://schemas.openxmlformats.org/officeDocument/2006/relationships/hyperlink" Target="http://www.icc-es.org/reports/pdf_files/ESR-3891.pdf" TargetMode="External"/><Relationship Id="rId70" Type="http://schemas.openxmlformats.org/officeDocument/2006/relationships/hyperlink" Target="http://www.icc-es.org/Reports/pdf_files/load_file.cfm?file_type=pdf&amp;file_name=ESR-4006.pdf" TargetMode="External"/><Relationship Id="rId75" Type="http://schemas.openxmlformats.org/officeDocument/2006/relationships/hyperlink" Target="http://www.icc-es.org/reports/pdf_files/ICC-ES/ESR-2892.pdf" TargetMode="External"/><Relationship Id="rId91" Type="http://schemas.openxmlformats.org/officeDocument/2006/relationships/hyperlink" Target="https://www.iapmoes.org/media/30538/er_0677.pdf" TargetMode="External"/><Relationship Id="rId96" Type="http://schemas.openxmlformats.org/officeDocument/2006/relationships/hyperlink" Target="https://icc-es.org/report-listing/esr-4786/" TargetMode="External"/><Relationship Id="rId1" Type="http://schemas.openxmlformats.org/officeDocument/2006/relationships/hyperlink" Target="https://cdn-v2.icc-es.org/wp-content/uploads/report-directory/ESR-1663-2.pdf" TargetMode="External"/><Relationship Id="rId6" Type="http://schemas.openxmlformats.org/officeDocument/2006/relationships/hyperlink" Target="http://www.icc-es.org/reports/pdf_files/ICC-ES/ESR-2795.pdf" TargetMode="External"/><Relationship Id="rId15" Type="http://schemas.openxmlformats.org/officeDocument/2006/relationships/hyperlink" Target="http://www.icc-es.org/reports/pdf_files/ICC-ES/ESR-2184.pdf" TargetMode="External"/><Relationship Id="rId23" Type="http://schemas.openxmlformats.org/officeDocument/2006/relationships/hyperlink" Target="https://icc-es.org/report-listing/esr-1546/" TargetMode="External"/><Relationship Id="rId28" Type="http://schemas.openxmlformats.org/officeDocument/2006/relationships/hyperlink" Target="https://icc-es.org/report-listing/esr-3814/" TargetMode="External"/><Relationship Id="rId36" Type="http://schemas.openxmlformats.org/officeDocument/2006/relationships/hyperlink" Target="http://www.icc-es.org/Reports/pdf_files/load_file.cfm?file_type=pdf&amp;file_name=ESR-3963.pdf" TargetMode="External"/><Relationship Id="rId49" Type="http://schemas.openxmlformats.org/officeDocument/2006/relationships/hyperlink" Target="http://www.icc-es.org/reports/pdf_files/ESR-4185.pdf" TargetMode="External"/><Relationship Id="rId57" Type="http://schemas.openxmlformats.org/officeDocument/2006/relationships/hyperlink" Target="https://icc-es.org/report-listing/esr-4144/" TargetMode="External"/><Relationship Id="rId106" Type="http://schemas.openxmlformats.org/officeDocument/2006/relationships/hyperlink" Target="https://icc-es.org/report-listing/esr-5065/" TargetMode="External"/><Relationship Id="rId114" Type="http://schemas.openxmlformats.org/officeDocument/2006/relationships/printerSettings" Target="../printerSettings/printerSettings9.bin"/><Relationship Id="rId10" Type="http://schemas.openxmlformats.org/officeDocument/2006/relationships/hyperlink" Target="http://www.icc-es.org/reports/pdf_files/ICC-ES/ESR-1545.pdf" TargetMode="External"/><Relationship Id="rId31" Type="http://schemas.openxmlformats.org/officeDocument/2006/relationships/hyperlink" Target="https://ladbsservices3.lacity.org/ePlan_API/Doc/Retrieve/RRDocumentId?id=5e0289378e306a6448e16ff7&amp;ApplicationState=PROD" TargetMode="External"/><Relationship Id="rId44" Type="http://schemas.openxmlformats.org/officeDocument/2006/relationships/hyperlink" Target="https://cdn-v2.icc-es.org/wp-content/uploads/report-directory/ESR-3829.pdf" TargetMode="External"/><Relationship Id="rId52" Type="http://schemas.openxmlformats.org/officeDocument/2006/relationships/hyperlink" Target="http://www.icc-es.org/reports/pdf_files/ESR-4143.pdf" TargetMode="External"/><Relationship Id="rId60" Type="http://schemas.openxmlformats.org/officeDocument/2006/relationships/hyperlink" Target="http://www.icc-es.org/reports/pdf_files/ICC-ES/ESR-3059.pdf" TargetMode="External"/><Relationship Id="rId65" Type="http://schemas.openxmlformats.org/officeDocument/2006/relationships/hyperlink" Target="http://www.icc-es.org/reports/pdf_files/ICC-ES/ESR-1545.pdf" TargetMode="External"/><Relationship Id="rId73" Type="http://schemas.openxmlformats.org/officeDocument/2006/relationships/hyperlink" Target="http://www.icc-es.org/reports/pdf_files/ICC-ES/ESR-2262.pdf" TargetMode="External"/><Relationship Id="rId78" Type="http://schemas.openxmlformats.org/officeDocument/2006/relationships/hyperlink" Target="https://www.hilti.com/medias/sys_master/documents/h0f/9232015917086/Approval_document_ASSET_DOC_LOC_4841628.pdf" TargetMode="External"/><Relationship Id="rId81" Type="http://schemas.openxmlformats.org/officeDocument/2006/relationships/hyperlink" Target="http://netinfo.ladbs.org/rreports.nsf/c6ffedc1d96cefd5882569300057d053/9872513ed95ac4d688257b130079846f" TargetMode="External"/><Relationship Id="rId86" Type="http://schemas.openxmlformats.org/officeDocument/2006/relationships/hyperlink" Target="https://ladbsservices3.lacity.org/ePlan_API/Doc/Retrieve/RRDocumentId?id=5e0289288e306a6448e16d2b&amp;ApplicationState=PROD" TargetMode="External"/><Relationship Id="rId94" Type="http://schemas.openxmlformats.org/officeDocument/2006/relationships/hyperlink" Target="https://icc-es.org/report-listing/esr-4561/" TargetMode="External"/><Relationship Id="rId99" Type="http://schemas.openxmlformats.org/officeDocument/2006/relationships/hyperlink" Target="https://icc-es.org/report-listing/esr-4868/" TargetMode="External"/><Relationship Id="rId101" Type="http://schemas.openxmlformats.org/officeDocument/2006/relationships/hyperlink" Target="https://icc-es.org/report-listing/esr-4878/" TargetMode="External"/><Relationship Id="rId4" Type="http://schemas.openxmlformats.org/officeDocument/2006/relationships/hyperlink" Target="http://www.icc-es.org/reports/pdf_files/ICC-ES/ESR-2379.pdf" TargetMode="External"/><Relationship Id="rId9" Type="http://schemas.openxmlformats.org/officeDocument/2006/relationships/hyperlink" Target="http://www.icc-es.org/reports/pdf_files/ICC-ES/ESR-1385.pdf" TargetMode="External"/><Relationship Id="rId13" Type="http://schemas.openxmlformats.org/officeDocument/2006/relationships/hyperlink" Target="https://icc-es.org/report-listing/esr-1917/" TargetMode="External"/><Relationship Id="rId18" Type="http://schemas.openxmlformats.org/officeDocument/2006/relationships/hyperlink" Target="http://www.icc-es.org/reports/pdf_files/ICC-ES/ESR-2347.pdf" TargetMode="External"/><Relationship Id="rId39" Type="http://schemas.openxmlformats.org/officeDocument/2006/relationships/hyperlink" Target="http://www.icc-es.org/reports/pdf_files/ESR-4145.pdf" TargetMode="External"/><Relationship Id="rId109" Type="http://schemas.openxmlformats.org/officeDocument/2006/relationships/hyperlink" Target="https://icc-es.org/report-listing/esr-3693/" TargetMode="External"/><Relationship Id="rId34" Type="http://schemas.openxmlformats.org/officeDocument/2006/relationships/hyperlink" Target="http://www.icc-es.org/Reports/pdf_files/load_file.cfm?file_type=pdf&amp;file_name=ESR-4006.pdf" TargetMode="External"/><Relationship Id="rId50" Type="http://schemas.openxmlformats.org/officeDocument/2006/relationships/hyperlink" Target="http://www.icc-es.org/reports/pdf_files/ESR-3056.pdf" TargetMode="External"/><Relationship Id="rId55" Type="http://schemas.openxmlformats.org/officeDocument/2006/relationships/hyperlink" Target="http://www.icc-es.org/reports/pdf_files/ESR-3891.pdf" TargetMode="External"/><Relationship Id="rId76" Type="http://schemas.openxmlformats.org/officeDocument/2006/relationships/hyperlink" Target="http://www.icc-es.org/reports/pdf_files/ICC-ES/ESR-3013.pdf" TargetMode="External"/><Relationship Id="rId97" Type="http://schemas.openxmlformats.org/officeDocument/2006/relationships/hyperlink" Target="https://icc-es.org/report-listing/esr-4786/" TargetMode="External"/><Relationship Id="rId104" Type="http://schemas.openxmlformats.org/officeDocument/2006/relationships/hyperlink" Target="https://icc-es.org/report-listing/esr-2776/" TargetMode="External"/><Relationship Id="rId7" Type="http://schemas.openxmlformats.org/officeDocument/2006/relationships/hyperlink" Target="http://www.icc-es.org/reports/pdf_files/ICC-ES/ESR-3059.pdf" TargetMode="External"/><Relationship Id="rId71" Type="http://schemas.openxmlformats.org/officeDocument/2006/relationships/hyperlink" Target="https://www.icc-es.org/wp-content/uploads/report-directory/ESR-4372.pdf" TargetMode="External"/><Relationship Id="rId92" Type="http://schemas.openxmlformats.org/officeDocument/2006/relationships/hyperlink" Target="https://www.iapmoes.org/media/30539/er_0678.pdf" TargetMode="External"/><Relationship Id="rId2" Type="http://schemas.openxmlformats.org/officeDocument/2006/relationships/hyperlink" Target="https://icc-es.org/report-listing/esr-2197/" TargetMode="External"/><Relationship Id="rId29" Type="http://schemas.openxmlformats.org/officeDocument/2006/relationships/hyperlink" Target="http://www.icc-es.org/reports/pdf_files/ESR-3520.pdf" TargetMode="External"/><Relationship Id="rId24" Type="http://schemas.openxmlformats.org/officeDocument/2006/relationships/hyperlink" Target="http://www.icc-es.org/reports/pdf_files/ESR-3342.pdf" TargetMode="External"/><Relationship Id="rId40" Type="http://schemas.openxmlformats.org/officeDocument/2006/relationships/hyperlink" Target="http://www.icc-es.org/reports/pdf_files/ESR-4185.pdf" TargetMode="External"/><Relationship Id="rId45" Type="http://schemas.openxmlformats.org/officeDocument/2006/relationships/hyperlink" Target="http://www.icc-es.org/reports/pdf_files/ESR-3187.pdf" TargetMode="External"/><Relationship Id="rId66" Type="http://schemas.openxmlformats.org/officeDocument/2006/relationships/hyperlink" Target="http://www.icc-es.org/Reports/pdf_files/load_file.cfm?file_type=pdf&amp;file_name=ESR-3785.pdf" TargetMode="External"/><Relationship Id="rId87" Type="http://schemas.openxmlformats.org/officeDocument/2006/relationships/hyperlink" Target="http://www.icc-es.org/reports/pdf_files/ICC-ES/ESR-2795.pdf" TargetMode="External"/><Relationship Id="rId110" Type="http://schemas.openxmlformats.org/officeDocument/2006/relationships/hyperlink" Target="https://icc-es.org/report-listing/esr-3693/" TargetMode="External"/><Relationship Id="rId115" Type="http://schemas.openxmlformats.org/officeDocument/2006/relationships/vmlDrawing" Target="../drawings/vmlDrawing3.vml"/><Relationship Id="rId61" Type="http://schemas.openxmlformats.org/officeDocument/2006/relationships/hyperlink" Target="https://www.iapmoes.org/media/31156/er_0578.pdf" TargetMode="External"/><Relationship Id="rId82" Type="http://schemas.openxmlformats.org/officeDocument/2006/relationships/hyperlink" Target="http://netinfo.ladbs.org/rreports.nsf/c6ffedc1d96cefd5882569300057d053/0f9e1f5c1fd2685f882573c5007847bd" TargetMode="External"/><Relationship Id="rId19" Type="http://schemas.openxmlformats.org/officeDocument/2006/relationships/hyperlink" Target="http://www.icc-es.org/reports/pdf_files/ICC-ES/ESR-3027.pdf" TargetMode="External"/><Relationship Id="rId14" Type="http://schemas.openxmlformats.org/officeDocument/2006/relationships/hyperlink" Target="http://www.icc-es.org/reports/pdf_files/ICC-ES/ESR-2179.pdf" TargetMode="External"/><Relationship Id="rId30" Type="http://schemas.openxmlformats.org/officeDocument/2006/relationships/hyperlink" Target="https://www.hilti.com/medias/sys_master/documents/h50/9223855931422/ICC_ESR-2682_for_HIT-HY_70_Masonry_Adhesive_Approval_document_ASSET_DOC_LOC_1666259.pdf" TargetMode="External"/><Relationship Id="rId35" Type="http://schemas.openxmlformats.org/officeDocument/2006/relationships/hyperlink" Target="http://www.icc-es.org/Reports/pdf_files/load_file.cfm?file_type=pdf&amp;file_name=ESR-3904.pdf" TargetMode="External"/><Relationship Id="rId56" Type="http://schemas.openxmlformats.org/officeDocument/2006/relationships/hyperlink" Target="http://www.icc-es.org/reports/pdf_files/ESR-4236.pdf" TargetMode="External"/><Relationship Id="rId77" Type="http://schemas.openxmlformats.org/officeDocument/2006/relationships/hyperlink" Target="http://www.icc-es.org/Reports/pdf_files/load_file.cfm?file_type=pdf&amp;file_name=ESR-3592.pdf" TargetMode="External"/><Relationship Id="rId100" Type="http://schemas.openxmlformats.org/officeDocument/2006/relationships/hyperlink" Target="https://icc-es.org/report-listing/esr-4868/" TargetMode="External"/><Relationship Id="rId105" Type="http://schemas.openxmlformats.org/officeDocument/2006/relationships/hyperlink" Target="https://icc-es.org/report-listing/esr-5065/" TargetMode="External"/><Relationship Id="rId8" Type="http://schemas.openxmlformats.org/officeDocument/2006/relationships/hyperlink" Target="http://www.icc-es.org/reports/pdf_files/ESR-2347.pdf" TargetMode="External"/><Relationship Id="rId51" Type="http://schemas.openxmlformats.org/officeDocument/2006/relationships/hyperlink" Target="http://www.icc-es.org/reports/pdf_files/ESR-3574.pdf" TargetMode="External"/><Relationship Id="rId72" Type="http://schemas.openxmlformats.org/officeDocument/2006/relationships/hyperlink" Target="http://www.icc-es.org/reports/pdf_files/ICC-ES/ESR-1967%20.pdf" TargetMode="External"/><Relationship Id="rId93" Type="http://schemas.openxmlformats.org/officeDocument/2006/relationships/hyperlink" Target="https://icc-es.org/report-listing/esr-4561/" TargetMode="External"/><Relationship Id="rId98" Type="http://schemas.openxmlformats.org/officeDocument/2006/relationships/hyperlink" Target="https://www.iapmoes.org/media/30538/er_0677.pdf" TargetMode="External"/><Relationship Id="rId3" Type="http://schemas.openxmlformats.org/officeDocument/2006/relationships/hyperlink" Target="http://www.icc-es.org/reports/pdf_files/ICC-ES/ESR-2269.pdf" TargetMode="External"/><Relationship Id="rId25" Type="http://schemas.openxmlformats.org/officeDocument/2006/relationships/hyperlink" Target="https://www.icc-es.org/wp-content/uploads/report-directory/ESR-3574.pdf" TargetMode="External"/><Relationship Id="rId46" Type="http://schemas.openxmlformats.org/officeDocument/2006/relationships/hyperlink" Target="http://www.icc-es.org/reports/pdf_files/ESR-1752.pdf" TargetMode="External"/><Relationship Id="rId67" Type="http://schemas.openxmlformats.org/officeDocument/2006/relationships/hyperlink" Target="http://www.icc-es.org/Reports/pdf_files/load_file.cfm?file_type=pdf&amp;file_name=ESR-3904.pdf" TargetMode="External"/><Relationship Id="rId116" Type="http://schemas.openxmlformats.org/officeDocument/2006/relationships/comments" Target="../comments3.xml"/><Relationship Id="rId20" Type="http://schemas.openxmlformats.org/officeDocument/2006/relationships/hyperlink" Target="http://www.icc-es.org/reports/pdf_files/ICC-ES/ESR-3056.pdf" TargetMode="External"/><Relationship Id="rId41" Type="http://schemas.openxmlformats.org/officeDocument/2006/relationships/hyperlink" Target="http://www.icc-es.org/reports/pdf_files/ESR-2184.pdf" TargetMode="External"/><Relationship Id="rId62" Type="http://schemas.openxmlformats.org/officeDocument/2006/relationships/hyperlink" Target="http://www.icc-es.org/reports/pdf_files/ICC-ES/ESR-2196.pdf" TargetMode="External"/><Relationship Id="rId83" Type="http://schemas.openxmlformats.org/officeDocument/2006/relationships/hyperlink" Target="http://netinfo.ladbs.org/rreports.nsf/c6ffedc1d96cefd5882569300057d053/555947e6df4972fd88257439006dcc90" TargetMode="External"/><Relationship Id="rId88" Type="http://schemas.openxmlformats.org/officeDocument/2006/relationships/hyperlink" Target="https://www.iapmoes.org/media/30729/er_0547.pdf" TargetMode="External"/><Relationship Id="rId111" Type="http://schemas.openxmlformats.org/officeDocument/2006/relationships/hyperlink" Target="https://icc-es.org/report-listing/esr-23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dimension ref="A1:I34"/>
  <sheetViews>
    <sheetView workbookViewId="0">
      <selection activeCell="A2" sqref="A2"/>
    </sheetView>
  </sheetViews>
  <sheetFormatPr defaultRowHeight="15" x14ac:dyDescent="0.25"/>
  <cols>
    <col min="1" max="9" width="9.7109375" customWidth="1"/>
  </cols>
  <sheetData>
    <row r="1" spans="1:9" ht="17.25" x14ac:dyDescent="0.3">
      <c r="A1" s="133" t="s">
        <v>391</v>
      </c>
    </row>
    <row r="2" spans="1:9" x14ac:dyDescent="0.25">
      <c r="A2" s="139" t="s">
        <v>400</v>
      </c>
    </row>
    <row r="4" spans="1:9" ht="75" customHeight="1" x14ac:dyDescent="0.25">
      <c r="A4" s="136">
        <v>0</v>
      </c>
      <c r="B4" s="904" t="s">
        <v>381</v>
      </c>
      <c r="C4" s="904"/>
      <c r="D4" s="904"/>
      <c r="E4" s="904"/>
      <c r="F4" s="904"/>
      <c r="G4" s="904"/>
      <c r="H4" s="904"/>
      <c r="I4" s="904"/>
    </row>
    <row r="5" spans="1:9" ht="60" customHeight="1" x14ac:dyDescent="0.25">
      <c r="A5" s="136">
        <v>1</v>
      </c>
      <c r="B5" s="904" t="s">
        <v>378</v>
      </c>
      <c r="C5" s="904"/>
      <c r="D5" s="904"/>
      <c r="E5" s="904"/>
      <c r="F5" s="904"/>
      <c r="G5" s="904"/>
      <c r="H5" s="904"/>
      <c r="I5" s="904"/>
    </row>
    <row r="6" spans="1:9" ht="60" customHeight="1" x14ac:dyDescent="0.25">
      <c r="A6" s="136" t="s">
        <v>375</v>
      </c>
      <c r="B6" s="904" t="s">
        <v>377</v>
      </c>
      <c r="C6" s="904"/>
      <c r="D6" s="904"/>
      <c r="E6" s="904"/>
      <c r="F6" s="904"/>
      <c r="G6" s="904"/>
      <c r="H6" s="904"/>
      <c r="I6" s="904"/>
    </row>
    <row r="7" spans="1:9" ht="120" customHeight="1" x14ac:dyDescent="0.25">
      <c r="A7" s="136" t="s">
        <v>376</v>
      </c>
      <c r="B7" s="904" t="s">
        <v>389</v>
      </c>
      <c r="C7" s="904"/>
      <c r="D7" s="904"/>
      <c r="E7" s="904"/>
      <c r="F7" s="904"/>
      <c r="G7" s="904"/>
      <c r="H7" s="904"/>
      <c r="I7" s="904"/>
    </row>
    <row r="8" spans="1:9" ht="45" customHeight="1" x14ac:dyDescent="0.25">
      <c r="A8" s="136">
        <v>3</v>
      </c>
      <c r="B8" s="904" t="s">
        <v>388</v>
      </c>
      <c r="C8" s="904"/>
      <c r="D8" s="904"/>
      <c r="E8" s="904"/>
      <c r="F8" s="904"/>
      <c r="G8" s="904"/>
      <c r="H8" s="904"/>
      <c r="I8" s="904"/>
    </row>
    <row r="9" spans="1:9" ht="60" customHeight="1" x14ac:dyDescent="0.25">
      <c r="A9" s="136">
        <v>4</v>
      </c>
      <c r="B9" s="904" t="s">
        <v>401</v>
      </c>
      <c r="C9" s="904"/>
      <c r="D9" s="904"/>
      <c r="E9" s="904"/>
      <c r="F9" s="904"/>
      <c r="G9" s="904"/>
      <c r="H9" s="904"/>
      <c r="I9" s="904"/>
    </row>
    <row r="10" spans="1:9" ht="150" customHeight="1" x14ac:dyDescent="0.25">
      <c r="A10" s="136">
        <v>5</v>
      </c>
      <c r="B10" s="904" t="s">
        <v>387</v>
      </c>
      <c r="C10" s="904"/>
      <c r="D10" s="904"/>
      <c r="E10" s="904"/>
      <c r="F10" s="904"/>
      <c r="G10" s="904"/>
      <c r="H10" s="904"/>
      <c r="I10" s="904"/>
    </row>
    <row r="11" spans="1:9" ht="135" customHeight="1" x14ac:dyDescent="0.25">
      <c r="A11" s="136">
        <v>6</v>
      </c>
      <c r="B11" s="904" t="s">
        <v>393</v>
      </c>
      <c r="C11" s="904"/>
      <c r="D11" s="904"/>
      <c r="E11" s="904"/>
      <c r="F11" s="904"/>
      <c r="G11" s="904"/>
      <c r="H11" s="904"/>
      <c r="I11" s="904"/>
    </row>
    <row r="12" spans="1:9" ht="60" customHeight="1" x14ac:dyDescent="0.25">
      <c r="A12" s="136">
        <v>7</v>
      </c>
      <c r="B12" s="904" t="s">
        <v>386</v>
      </c>
      <c r="C12" s="904"/>
      <c r="D12" s="904"/>
      <c r="E12" s="904"/>
      <c r="F12" s="904"/>
      <c r="G12" s="904"/>
      <c r="H12" s="904"/>
      <c r="I12" s="904"/>
    </row>
    <row r="13" spans="1:9" ht="60" customHeight="1" x14ac:dyDescent="0.25">
      <c r="A13" s="136">
        <v>8</v>
      </c>
      <c r="B13" s="904" t="s">
        <v>379</v>
      </c>
      <c r="C13" s="904"/>
      <c r="D13" s="904"/>
      <c r="E13" s="904"/>
      <c r="F13" s="904"/>
      <c r="G13" s="904"/>
      <c r="H13" s="904"/>
      <c r="I13" s="904"/>
    </row>
    <row r="14" spans="1:9" ht="45" customHeight="1" x14ac:dyDescent="0.25">
      <c r="A14" s="136">
        <v>9</v>
      </c>
      <c r="B14" s="904" t="s">
        <v>385</v>
      </c>
      <c r="C14" s="904"/>
      <c r="D14" s="904"/>
      <c r="E14" s="904"/>
      <c r="F14" s="904"/>
      <c r="G14" s="904"/>
      <c r="H14" s="904"/>
      <c r="I14" s="904"/>
    </row>
    <row r="15" spans="1:9" ht="45" customHeight="1" x14ac:dyDescent="0.25">
      <c r="A15" s="136">
        <v>10</v>
      </c>
      <c r="B15" s="904" t="s">
        <v>390</v>
      </c>
      <c r="C15" s="904"/>
      <c r="D15" s="904"/>
      <c r="E15" s="904"/>
      <c r="F15" s="904"/>
      <c r="G15" s="904"/>
      <c r="H15" s="904"/>
      <c r="I15" s="904"/>
    </row>
    <row r="16" spans="1:9" x14ac:dyDescent="0.25">
      <c r="A16" s="136"/>
    </row>
    <row r="17" spans="1:1" x14ac:dyDescent="0.25">
      <c r="A17" s="136"/>
    </row>
    <row r="18" spans="1:1" x14ac:dyDescent="0.25">
      <c r="A18" s="136"/>
    </row>
    <row r="19" spans="1:1" x14ac:dyDescent="0.25">
      <c r="A19" s="136"/>
    </row>
    <row r="20" spans="1:1" x14ac:dyDescent="0.25">
      <c r="A20" s="136"/>
    </row>
    <row r="21" spans="1:1" x14ac:dyDescent="0.25">
      <c r="A21" s="136"/>
    </row>
    <row r="22" spans="1:1" x14ac:dyDescent="0.25">
      <c r="A22" s="136"/>
    </row>
    <row r="23" spans="1:1" x14ac:dyDescent="0.25">
      <c r="A23" s="136"/>
    </row>
    <row r="24" spans="1:1" x14ac:dyDescent="0.25">
      <c r="A24" s="135"/>
    </row>
    <row r="25" spans="1:1" x14ac:dyDescent="0.25">
      <c r="A25" s="135"/>
    </row>
    <row r="26" spans="1:1" x14ac:dyDescent="0.25">
      <c r="A26" s="135"/>
    </row>
    <row r="27" spans="1:1" x14ac:dyDescent="0.25">
      <c r="A27" s="135"/>
    </row>
    <row r="28" spans="1:1" x14ac:dyDescent="0.25">
      <c r="A28" s="135"/>
    </row>
    <row r="29" spans="1:1" x14ac:dyDescent="0.25">
      <c r="A29" s="135"/>
    </row>
    <row r="30" spans="1:1" x14ac:dyDescent="0.25">
      <c r="A30" s="135"/>
    </row>
    <row r="31" spans="1:1" x14ac:dyDescent="0.25">
      <c r="A31" s="135"/>
    </row>
    <row r="32" spans="1:1" x14ac:dyDescent="0.25">
      <c r="A32" s="135"/>
    </row>
    <row r="33" spans="1:1" x14ac:dyDescent="0.25">
      <c r="A33" s="135"/>
    </row>
    <row r="34" spans="1:1" x14ac:dyDescent="0.25">
      <c r="A34" s="135"/>
    </row>
  </sheetData>
  <mergeCells count="12">
    <mergeCell ref="B4:I4"/>
    <mergeCell ref="B10:I10"/>
    <mergeCell ref="B15:I15"/>
    <mergeCell ref="B12:I12"/>
    <mergeCell ref="B13:I13"/>
    <mergeCell ref="B5:I5"/>
    <mergeCell ref="B6:I6"/>
    <mergeCell ref="B7:I7"/>
    <mergeCell ref="B8:I8"/>
    <mergeCell ref="B14:I14"/>
    <mergeCell ref="B11:I11"/>
    <mergeCell ref="B9:I9"/>
  </mergeCells>
  <printOptions horizontalCentered="1"/>
  <pageMargins left="0.7" right="0.7" top="0.75" bottom="0.75" header="0.3" footer="0.3"/>
  <pageSetup orientation="portrait" r:id="rId1"/>
  <headerFooter>
    <oddFooter>&amp;LSimpson &amp; Competitor Code Report Summary&amp;R&amp;P of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pageSetUpPr fitToPage="1"/>
  </sheetPr>
  <dimension ref="A1:S101"/>
  <sheetViews>
    <sheetView zoomScaleNormal="100" workbookViewId="0">
      <selection activeCell="V1" sqref="V1"/>
    </sheetView>
  </sheetViews>
  <sheetFormatPr defaultColWidth="8.85546875" defaultRowHeight="15" x14ac:dyDescent="0.2"/>
  <cols>
    <col min="1" max="1" width="7.140625" style="1" bestFit="1" customWidth="1"/>
    <col min="2" max="2" width="10" style="3" bestFit="1" customWidth="1"/>
    <col min="3" max="3" width="12.28515625" style="3" customWidth="1"/>
    <col min="4" max="4" width="50.7109375" style="4" customWidth="1"/>
    <col min="5" max="5" width="8.28515625" style="4" customWidth="1"/>
    <col min="6" max="6" width="7.7109375" style="1" customWidth="1"/>
    <col min="7" max="7" width="9.28515625" style="1" customWidth="1"/>
    <col min="8" max="8" width="9.28515625" style="5" customWidth="1"/>
    <col min="9" max="9" width="6" style="135" customWidth="1"/>
    <col min="10" max="10" width="6.28515625" style="1" customWidth="1"/>
    <col min="11" max="11" width="14.5703125" style="1" customWidth="1"/>
    <col min="12" max="12" width="9.140625" style="1" customWidth="1"/>
    <col min="13" max="13" width="9.85546875" style="1" bestFit="1" customWidth="1"/>
    <col min="14" max="16384" width="8.85546875" style="1"/>
  </cols>
  <sheetData>
    <row r="1" spans="1:19" x14ac:dyDescent="0.2">
      <c r="A1" s="142" t="s">
        <v>165</v>
      </c>
      <c r="B1" s="143">
        <f>'[1]SST ESRs &amp; ERs'!B1</f>
        <v>45450</v>
      </c>
    </row>
    <row r="2" spans="1:19" ht="15.75" thickBot="1" x14ac:dyDescent="0.25">
      <c r="A2" s="2"/>
    </row>
    <row r="3" spans="1:19" ht="12.4" customHeight="1" thickBot="1" x14ac:dyDescent="0.25">
      <c r="A3" s="937" t="s">
        <v>167</v>
      </c>
      <c r="B3" s="986"/>
      <c r="C3" s="986"/>
      <c r="D3" s="986"/>
      <c r="E3" s="986"/>
      <c r="F3" s="986"/>
      <c r="G3" s="986"/>
      <c r="H3" s="987"/>
      <c r="J3" s="985" t="s">
        <v>166</v>
      </c>
      <c r="K3" s="1000"/>
      <c r="L3" s="1000"/>
      <c r="M3" s="1000"/>
      <c r="N3" s="1000"/>
      <c r="O3" s="1000"/>
      <c r="P3" s="1000"/>
      <c r="Q3" s="1000"/>
      <c r="R3" s="1000"/>
      <c r="S3" s="1001"/>
    </row>
    <row r="4" spans="1:19" ht="24.6" customHeight="1" thickBot="1" x14ac:dyDescent="0.25">
      <c r="A4" s="82"/>
      <c r="B4" s="83" t="s">
        <v>52</v>
      </c>
      <c r="C4" s="83" t="s">
        <v>148</v>
      </c>
      <c r="D4" s="83" t="s">
        <v>6</v>
      </c>
      <c r="E4" s="83" t="s">
        <v>217</v>
      </c>
      <c r="F4" s="84" t="s">
        <v>7</v>
      </c>
      <c r="G4" s="86" t="s">
        <v>215</v>
      </c>
      <c r="H4" s="85" t="s">
        <v>76</v>
      </c>
      <c r="J4" s="77" t="s">
        <v>8</v>
      </c>
      <c r="K4" s="80" t="s">
        <v>148</v>
      </c>
      <c r="L4" s="80" t="s">
        <v>262</v>
      </c>
      <c r="M4" s="80" t="s">
        <v>82</v>
      </c>
      <c r="N4" s="78" t="s">
        <v>153</v>
      </c>
      <c r="O4" s="78" t="s">
        <v>152</v>
      </c>
      <c r="P4" s="78" t="s">
        <v>151</v>
      </c>
      <c r="Q4" s="78" t="s">
        <v>445</v>
      </c>
      <c r="R4" s="78" t="s">
        <v>527</v>
      </c>
      <c r="S4" s="79" t="s">
        <v>766</v>
      </c>
    </row>
    <row r="5" spans="1:19" ht="15.75" customHeight="1" thickBot="1" x14ac:dyDescent="0.3">
      <c r="A5" s="6"/>
      <c r="B5" s="7"/>
      <c r="C5" s="7"/>
      <c r="D5" s="48" t="s">
        <v>149</v>
      </c>
      <c r="E5" s="48"/>
      <c r="F5" s="7"/>
      <c r="G5" s="7"/>
      <c r="H5" s="8"/>
      <c r="J5" s="978" t="s">
        <v>150</v>
      </c>
      <c r="K5" s="527" t="s">
        <v>105</v>
      </c>
      <c r="L5" s="36" t="s">
        <v>146</v>
      </c>
      <c r="M5" s="36">
        <f t="shared" ref="M5:M10" ca="1" si="0">COUNTIFS($B$6:$B$41,"=ER*",$C$6:$C$41,$K5,$H$6:$H$41,"&gt;"&amp;TODAY()-90)</f>
        <v>0</v>
      </c>
      <c r="N5" s="9" t="s">
        <v>146</v>
      </c>
      <c r="O5" s="9" t="s">
        <v>146</v>
      </c>
      <c r="P5" s="9" t="s">
        <v>146</v>
      </c>
      <c r="Q5" s="9" t="s">
        <v>146</v>
      </c>
      <c r="R5" s="9" t="s">
        <v>146</v>
      </c>
      <c r="S5" s="10" t="s">
        <v>146</v>
      </c>
    </row>
    <row r="6" spans="1:19" x14ac:dyDescent="0.2">
      <c r="A6" s="180">
        <v>1</v>
      </c>
      <c r="B6" s="54"/>
      <c r="C6" s="12"/>
      <c r="D6" s="13"/>
      <c r="E6" s="13"/>
      <c r="F6" s="52"/>
      <c r="G6" s="92"/>
      <c r="H6" s="14" t="s">
        <v>146</v>
      </c>
      <c r="J6" s="991"/>
      <c r="K6" s="190" t="s">
        <v>139</v>
      </c>
      <c r="L6" s="41">
        <f ca="1">SUMIFS($E$6:$E$41,$B$6:$B$41,"=ER*",$C$6:$C$41,$K6,$H$6:$H$41,"&gt;"&amp;TODAY()-90)</f>
        <v>0</v>
      </c>
      <c r="M6" s="41">
        <f t="shared" ca="1" si="0"/>
        <v>0</v>
      </c>
      <c r="N6" s="41">
        <f ca="1">COUNTIFS($B$6:$B$41,"=ER*",$C$6:$C$41,$K6,$F$6:$F$41,"=2006",$H$6:$H$41,"&gt;"&amp;TODAY()-90)</f>
        <v>0</v>
      </c>
      <c r="O6" s="41">
        <f ca="1">COUNTIFS($B$6:$B$41,"=ER*",$C$6:$C$41,$K6,$F$6:$F$41,"=2009",$H$6:$H$41,"&gt;"&amp;TODAY()-90)</f>
        <v>0</v>
      </c>
      <c r="P6" s="19">
        <f ca="1">COUNTIFS($B$6:$B$41,"=ER*",$C$6:$C$41,$K6,$F$6:$F$41,"=2012",$H$6:$H$41,"&gt;"&amp;TODAY()-90)</f>
        <v>0</v>
      </c>
      <c r="Q6" s="19">
        <f ca="1">COUNTIFS($B$6:$B$41,"=ER*",$C$6:$C$41,$K6,$F$6:$F$41,"=2015",$H$6:$H$41,"&gt;"&amp;TODAY()-90)</f>
        <v>0</v>
      </c>
      <c r="R6" s="19">
        <f ca="1">COUNTIFS($B$6:$B$41,"=ER*",$C$6:$C$41,$K6,$F$6:$F$41,"=2018",$H$6:$H$41,"&gt;"&amp;TODAY()-90)</f>
        <v>0</v>
      </c>
      <c r="S6" s="20">
        <f ca="1">COUNTIFS($B$6:$B$41,"=ER*",$C$6:$C$41,$K6,$F$6:$F$41,"=2021",$H$6:$H$41,"&gt;"&amp;TODAY()-90)</f>
        <v>0</v>
      </c>
    </row>
    <row r="7" spans="1:19" x14ac:dyDescent="0.2">
      <c r="A7" s="40">
        <f>A6+1</f>
        <v>2</v>
      </c>
      <c r="B7" s="176"/>
      <c r="C7" s="16"/>
      <c r="D7" s="17"/>
      <c r="E7" s="17"/>
      <c r="F7" s="42"/>
      <c r="G7" s="87"/>
      <c r="H7" s="18" t="s">
        <v>146</v>
      </c>
      <c r="J7" s="991"/>
      <c r="K7" s="190" t="s">
        <v>592</v>
      </c>
      <c r="L7" s="41">
        <f ca="1">SUMIFS($E$6:$E$41,$B$6:$B$41,"=ER*",$C$6:$C$41,$K7,$H$6:$H$41,"&gt;"&amp;TODAY()-90)</f>
        <v>0</v>
      </c>
      <c r="M7" s="41">
        <f t="shared" ca="1" si="0"/>
        <v>0</v>
      </c>
      <c r="N7" s="41">
        <f ca="1">COUNTIFS($B$6:$B$41,"=ER*",$C$6:$C$41,$K7,$F$6:$F$41,"=2006",$H$6:$H$41,"&gt;"&amp;TODAY()-90)</f>
        <v>0</v>
      </c>
      <c r="O7" s="41">
        <f ca="1">COUNTIFS($B$6:$B$41,"=ER*",$C$6:$C$41,$K7,$F$6:$F$41,"=2009",$H$6:$H$41,"&gt;"&amp;TODAY()-90)</f>
        <v>0</v>
      </c>
      <c r="P7" s="19">
        <f ca="1">COUNTIFS($B$6:$B$41,"=ER*",$C$6:$C$41,$K7,$F$6:$F$41,"=2012",$H$6:$H$41,"&gt;"&amp;TODAY()-90)</f>
        <v>0</v>
      </c>
      <c r="Q7" s="19">
        <f ca="1">COUNTIFS($B$6:$B$41,"=ER*",$C$6:$C$41,$K7,$F$6:$F$41,"=2015",$H$6:$H$41,"&gt;"&amp;TODAY()-90)</f>
        <v>0</v>
      </c>
      <c r="R7" s="19">
        <f ca="1">COUNTIFS($B$6:$B$41,"=ER*",$C$6:$C$41,$K7,$F$6:$F$41,"=2018",$H$6:$H$41,"&gt;"&amp;TODAY()-90)</f>
        <v>0</v>
      </c>
      <c r="S7" s="20">
        <f ca="1">COUNTIFS($B$6:$B$41,"=ER*",$C$6:$C$41,$K7,$F$6:$F$41,"=2021",$H$6:$H$41,"&gt;"&amp;TODAY()-90)</f>
        <v>0</v>
      </c>
    </row>
    <row r="8" spans="1:19" ht="15.75" thickBot="1" x14ac:dyDescent="0.25">
      <c r="A8" s="40">
        <f>A7+1</f>
        <v>3</v>
      </c>
      <c r="B8" s="176"/>
      <c r="C8" s="16"/>
      <c r="D8" s="17"/>
      <c r="E8" s="17"/>
      <c r="F8" s="42"/>
      <c r="G8" s="87"/>
      <c r="H8" s="18" t="s">
        <v>146</v>
      </c>
      <c r="J8" s="991"/>
      <c r="K8" s="190" t="s">
        <v>140</v>
      </c>
      <c r="L8" s="41">
        <f ca="1">SUMIFS($E$6:$E$41,$B$6:$B$41,"=ER*",$C$6:$C$41,$K8,$H$6:$H$41,"&gt;"&amp;TODAY()-90)</f>
        <v>0</v>
      </c>
      <c r="M8" s="41">
        <f t="shared" ca="1" si="0"/>
        <v>0</v>
      </c>
      <c r="N8" s="41">
        <f ca="1">COUNTIFS($B$6:$B$41,"=ER*",$C$6:$C$41,$K8,$F$6:$F$41,"=2006",$H$6:$H$41,"&gt;"&amp;TODAY()-90)</f>
        <v>0</v>
      </c>
      <c r="O8" s="41">
        <f ca="1">COUNTIFS($B$6:$B$41,"=ER*",$C$6:$C$41,$K8,$F$6:$F$41,"=2009",$H$6:$H$41,"&gt;"&amp;TODAY()-90)</f>
        <v>0</v>
      </c>
      <c r="P8" s="19">
        <f ca="1">COUNTIFS($B$6:$B$41,"=ER*",$C$6:$C$41,$K8,$F$6:$F$41,"=2012",$H$6:$H$41,"&gt;"&amp;TODAY()-90)</f>
        <v>0</v>
      </c>
      <c r="Q8" s="19">
        <f ca="1">COUNTIFS($B$6:$B$41,"=ER*",$C$6:$C$41,$K8,$F$6:$F$41,"=2015",$H$6:$H$41,"&gt;"&amp;TODAY()-90)</f>
        <v>0</v>
      </c>
      <c r="R8" s="19">
        <f ca="1">COUNTIFS($B$6:$B$41,"=ER*",$C$6:$C$41,$K8,$F$6:$F$41,"=2018",$H$6:$H$41,"&gt;"&amp;TODAY()-90)</f>
        <v>0</v>
      </c>
      <c r="S8" s="20">
        <f ca="1">COUNTIFS($B$6:$B$41,"=ER*",$C$6:$C$41,$K8,$F$6:$F$41,"=2021",$H$6:$H$41,"&gt;"&amp;TODAY()-90)</f>
        <v>0</v>
      </c>
    </row>
    <row r="9" spans="1:19" ht="15.75" thickBot="1" x14ac:dyDescent="0.3">
      <c r="A9" s="21"/>
      <c r="B9" s="22"/>
      <c r="C9" s="22"/>
      <c r="D9" s="49" t="s">
        <v>9</v>
      </c>
      <c r="E9" s="49"/>
      <c r="F9" s="22"/>
      <c r="G9" s="22"/>
      <c r="H9" s="23"/>
      <c r="J9" s="991"/>
      <c r="K9" s="190" t="s">
        <v>582</v>
      </c>
      <c r="L9" s="41">
        <f ca="1">SUMIFS($E$6:$E$41,$B$6:$B$41,"=ER*",$C$6:$C$41,$K9,$H$6:$H$41,"&gt;"&amp;TODAY()-90)</f>
        <v>0</v>
      </c>
      <c r="M9" s="41">
        <f t="shared" ca="1" si="0"/>
        <v>0</v>
      </c>
      <c r="N9" s="41">
        <f ca="1">COUNTIFS($B$6:$B$41,"=ER*",$C$6:$C$41,$K9,$F$6:$F$41,"=2006",$H$6:$H$41,"&gt;"&amp;TODAY()-90)</f>
        <v>0</v>
      </c>
      <c r="O9" s="41">
        <f ca="1">COUNTIFS($B$6:$B$41,"=ER*",$C$6:$C$41,$K9,$F$6:$F$41,"=2009",$H$6:$H$41,"&gt;"&amp;TODAY()-90)</f>
        <v>0</v>
      </c>
      <c r="P9" s="19">
        <f ca="1">COUNTIFS($B$6:$B$41,"=ER*",$C$6:$C$41,$K9,$F$6:$F$41,"=2012",$H$6:$H$41,"&gt;"&amp;TODAY()-90)</f>
        <v>0</v>
      </c>
      <c r="Q9" s="19">
        <f ca="1">COUNTIFS($B$6:$B$41,"=ER*",$C$6:$C$41,$K9,$F$6:$F$41,"=2015",$H$6:$H$41,"&gt;"&amp;TODAY()-90)</f>
        <v>0</v>
      </c>
      <c r="R9" s="19">
        <f ca="1">COUNTIFS($B$6:$B$41,"=ER*",$C$6:$C$41,$K9,$F$6:$F$41,"=2018",$H$6:$H$41,"&gt;"&amp;TODAY()-90)</f>
        <v>0</v>
      </c>
      <c r="S9" s="20">
        <f ca="1">COUNTIFS($B$6:$B$41,"=ER*",$C$6:$C$41,$K9,$F$6:$F$41,"=2021",$H$6:$H$41,"&gt;"&amp;TODAY()-90)</f>
        <v>0</v>
      </c>
    </row>
    <row r="10" spans="1:19" ht="108.75" thickBot="1" x14ac:dyDescent="0.25">
      <c r="A10" s="180">
        <v>1</v>
      </c>
      <c r="B10" s="394" t="s">
        <v>120</v>
      </c>
      <c r="C10" s="24" t="s">
        <v>582</v>
      </c>
      <c r="D10" s="17" t="s">
        <v>903</v>
      </c>
      <c r="E10" s="96">
        <f t="shared" ref="E10:E40" si="1">IF(ISBLANK(D10),"",LEN(D10)-LEN(SUBSTITUTE(D10,",",""))+1)</f>
        <v>13</v>
      </c>
      <c r="F10" s="42">
        <v>2021</v>
      </c>
      <c r="G10" s="87">
        <v>45170</v>
      </c>
      <c r="H10" s="18">
        <v>45536</v>
      </c>
      <c r="J10" s="992"/>
      <c r="K10" s="500" t="s">
        <v>583</v>
      </c>
      <c r="L10" s="58">
        <f ca="1">SUMIFS($E$6:$E$41,$B$6:$B$41,"=ER*",$C$6:$C$41,$K10,$H$6:$H$41,"&gt;"&amp;TODAY()-90)</f>
        <v>0</v>
      </c>
      <c r="M10" s="58">
        <f t="shared" ca="1" si="0"/>
        <v>0</v>
      </c>
      <c r="N10" s="58">
        <f ca="1">COUNTIFS($B$6:$B$41,"=ER*",$C$6:$C$41,$K10,$F$6:$F$41,"=2006",$H$6:$H$41,"&gt;"&amp;TODAY()-90)</f>
        <v>0</v>
      </c>
      <c r="O10" s="58">
        <f ca="1">COUNTIFS($B$6:$B$41,"=ER*",$C$6:$C$41,$K10,$F$6:$F$41,"=2009",$H$6:$H$41,"&gt;"&amp;TODAY()-90)</f>
        <v>0</v>
      </c>
      <c r="P10" s="65">
        <f ca="1">COUNTIFS($B$6:$B$41,"=ER*",$C$6:$C$41,$K10,$F$6:$F$41,"=2012",$H$6:$H$41,"&gt;"&amp;TODAY()-90)</f>
        <v>0</v>
      </c>
      <c r="Q10" s="65">
        <f ca="1">COUNTIFS($B$6:$B$41,"=ER*",$C$6:$C$41,$K10,$F$6:$F$41,"=2015",$H$6:$H$41,"&gt;"&amp;TODAY()-90)</f>
        <v>0</v>
      </c>
      <c r="R10" s="65">
        <f ca="1">COUNTIFS($B$6:$B$41,"=ER*",$C$6:$C$41,$K10,$F$6:$F$41,"=2018",$H$6:$H$41,"&gt;"&amp;TODAY()-90)</f>
        <v>0</v>
      </c>
      <c r="S10" s="237">
        <f ca="1">COUNTIFS($B$6:$B$41,"=ER*",$C$6:$C$41,$K10,$F$6:$F$41,"=2021",$H$6:$H$41,"&gt;"&amp;TODAY()-90)</f>
        <v>0</v>
      </c>
    </row>
    <row r="11" spans="1:19" x14ac:dyDescent="0.2">
      <c r="A11" s="180">
        <v>2</v>
      </c>
      <c r="B11" s="176" t="s">
        <v>123</v>
      </c>
      <c r="C11" s="24" t="s">
        <v>582</v>
      </c>
      <c r="D11" s="17" t="s">
        <v>624</v>
      </c>
      <c r="E11" s="96">
        <f t="shared" si="1"/>
        <v>1</v>
      </c>
      <c r="F11" s="42">
        <v>2021</v>
      </c>
      <c r="G11" s="87">
        <v>45261</v>
      </c>
      <c r="H11" s="739">
        <v>45627</v>
      </c>
      <c r="J11" s="979" t="s">
        <v>10</v>
      </c>
      <c r="K11" s="196" t="s">
        <v>105</v>
      </c>
      <c r="L11" s="36" t="s">
        <v>146</v>
      </c>
      <c r="M11" s="36">
        <f t="shared" ref="M11:M16" ca="1" si="2">COUNTIFS($B$6:$B$41,"=ESR*",$C$6:$C$41,$K11,$H$6:$H$41,"&gt;"&amp;TODAY()-90)</f>
        <v>0</v>
      </c>
      <c r="N11" s="9" t="s">
        <v>146</v>
      </c>
      <c r="O11" s="9" t="s">
        <v>146</v>
      </c>
      <c r="P11" s="9" t="s">
        <v>146</v>
      </c>
      <c r="Q11" s="9" t="s">
        <v>146</v>
      </c>
      <c r="R11" s="9" t="s">
        <v>146</v>
      </c>
      <c r="S11" s="10" t="s">
        <v>146</v>
      </c>
    </row>
    <row r="12" spans="1:19" ht="42" customHeight="1" x14ac:dyDescent="0.2">
      <c r="A12" s="180">
        <v>3</v>
      </c>
      <c r="B12" s="393" t="s">
        <v>124</v>
      </c>
      <c r="C12" s="24" t="s">
        <v>582</v>
      </c>
      <c r="D12" s="17" t="s">
        <v>950</v>
      </c>
      <c r="E12" s="96">
        <f t="shared" si="1"/>
        <v>3</v>
      </c>
      <c r="F12" s="42">
        <v>2021</v>
      </c>
      <c r="G12" s="775">
        <v>45413</v>
      </c>
      <c r="H12" s="18">
        <v>45778</v>
      </c>
      <c r="J12" s="993"/>
      <c r="K12" s="505" t="s">
        <v>139</v>
      </c>
      <c r="L12" s="41">
        <f ca="1">SUMIFS($E$6:$E$41,$B$6:$B$41,"=ESR*",$C$6:$C$41,$K12,$H$6:$H$41,"&gt;"&amp;TODAY()-90)</f>
        <v>0</v>
      </c>
      <c r="M12" s="41">
        <f t="shared" ca="1" si="2"/>
        <v>0</v>
      </c>
      <c r="N12" s="19">
        <f ca="1">COUNTIFS($B$6:$B$41,"=ESR*",$C$6:$C$41,$K12,$F$6:$F$41,"=2006",$H$6:$H$41,"&gt;"&amp;TODAY()-90)</f>
        <v>0</v>
      </c>
      <c r="O12" s="19">
        <f ca="1">COUNTIFS($B$6:$B$41,"=ESR*",$C$6:$C$41,$K12,$F$6:$F$41,"=2009",$H$6:$H$41,"&gt;"&amp;TODAY()-90)</f>
        <v>0</v>
      </c>
      <c r="P12" s="19">
        <f ca="1">COUNTIFS($B$6:$B$41,"=ESR*",$C$6:$C$41,$K12,$F$6:$F$41,"=2012",$H$6:$H$41,"&gt;"&amp;TODAY()-90)</f>
        <v>0</v>
      </c>
      <c r="Q12" s="19">
        <f ca="1">COUNTIFS($B$6:$B$41,"=ESR*",$C$6:$C$41,$K12,$F$6:$F$41,"=2015",$H$6:$H$41,"&gt;"&amp;TODAY()-90)</f>
        <v>0</v>
      </c>
      <c r="R12" s="19">
        <f ca="1">COUNTIFS($B$6:$B$41,"=ESR*",$C$6:$C$41,$K12,$F$6:$F$41,"=2018",$H$6:$H$41,"&gt;"&amp;TODAY()-90)</f>
        <v>0</v>
      </c>
      <c r="S12" s="20">
        <f ca="1">COUNTIFS($B$6:$B$41,"=ESR*",$C$6:$C$41,$K12,$F$6:$F$41,"=2021",$H$6:$H$41,"&gt;"&amp;TODAY()-90)</f>
        <v>0</v>
      </c>
    </row>
    <row r="13" spans="1:19" ht="24" x14ac:dyDescent="0.2">
      <c r="A13" s="180">
        <v>4</v>
      </c>
      <c r="B13" s="394" t="s">
        <v>126</v>
      </c>
      <c r="C13" s="24" t="s">
        <v>582</v>
      </c>
      <c r="D13" s="17" t="s">
        <v>951</v>
      </c>
      <c r="E13" s="96">
        <f t="shared" si="1"/>
        <v>1</v>
      </c>
      <c r="F13" s="42">
        <v>2021</v>
      </c>
      <c r="G13" s="775">
        <v>45413</v>
      </c>
      <c r="H13" s="18">
        <v>45689</v>
      </c>
      <c r="J13" s="993"/>
      <c r="K13" s="505" t="s">
        <v>592</v>
      </c>
      <c r="L13" s="41">
        <f ca="1">SUMIFS($E$6:$E$41,$B$6:$B$41,"=ESR*",$C$6:$C$41,$K13,$H$6:$H$41,"&gt;"&amp;TODAY()-90)</f>
        <v>0</v>
      </c>
      <c r="M13" s="41">
        <f t="shared" ca="1" si="2"/>
        <v>0</v>
      </c>
      <c r="N13" s="19">
        <f ca="1">COUNTIFS($B$6:$B$41,"=ESR*",$C$6:$C$41,$K13,$F$6:$F$41,"=2006",$H$6:$H$41,"&gt;"&amp;TODAY()-90)</f>
        <v>0</v>
      </c>
      <c r="O13" s="19">
        <f ca="1">COUNTIFS($B$6:$B$41,"=ESR*",$C$6:$C$41,$K13,$F$6:$F$41,"=2009",$H$6:$H$41,"&gt;"&amp;TODAY()-90)</f>
        <v>0</v>
      </c>
      <c r="P13" s="19">
        <f ca="1">COUNTIFS($B$6:$B$41,"=ESR*",$C$6:$C$41,$K13,$F$6:$F$41,"=2012",$H$6:$H$41,"&gt;"&amp;TODAY()-90)</f>
        <v>0</v>
      </c>
      <c r="Q13" s="19">
        <f ca="1">COUNTIFS($B$6:$B$41,"=ESR*",$C$6:$C$41,$K13,$F$6:$F$41,"=2015",$H$6:$H$41,"&gt;"&amp;TODAY()-90)</f>
        <v>0</v>
      </c>
      <c r="R13" s="19">
        <f ca="1">COUNTIFS($B$6:$B$41,"=ESR*",$C$6:$C$41,$K13,$F$6:$F$41,"=2018",$H$6:$H$41,"&gt;"&amp;TODAY()-90)</f>
        <v>0</v>
      </c>
      <c r="S13" s="20">
        <f ca="1">COUNTIFS($B$6:$B$41,"=ESR*",$C$6:$C$41,$K13,$F$6:$F$41,"=2021",$H$6:$H$41,"&gt;"&amp;TODAY()-90)</f>
        <v>0</v>
      </c>
    </row>
    <row r="14" spans="1:19" ht="24" x14ac:dyDescent="0.2">
      <c r="A14" s="180">
        <v>5</v>
      </c>
      <c r="B14" s="176" t="s">
        <v>128</v>
      </c>
      <c r="C14" s="24" t="s">
        <v>582</v>
      </c>
      <c r="D14" s="17" t="s">
        <v>626</v>
      </c>
      <c r="E14" s="96">
        <f t="shared" si="1"/>
        <v>1</v>
      </c>
      <c r="F14" s="42">
        <v>2021</v>
      </c>
      <c r="G14" s="87">
        <v>45383</v>
      </c>
      <c r="H14" s="739">
        <v>45627</v>
      </c>
      <c r="J14" s="993"/>
      <c r="K14" s="505" t="s">
        <v>140</v>
      </c>
      <c r="L14" s="41">
        <f ca="1">SUMIFS($E$6:$E$41,$B$6:$B$41,"=ESR*",$C$6:$C$41,$K14,$H$6:$H$41,"&gt;"&amp;TODAY()-90)</f>
        <v>17</v>
      </c>
      <c r="M14" s="41">
        <f t="shared" ca="1" si="2"/>
        <v>10</v>
      </c>
      <c r="N14" s="19">
        <f ca="1">COUNTIFS($B$6:$B$41,"=ESR*",$C$6:$C$41,$K14,$F$6:$F$41,"=2006",$H$6:$H$41,"&gt;"&amp;TODAY()-90)</f>
        <v>0</v>
      </c>
      <c r="O14" s="19">
        <f ca="1">COUNTIFS($B$6:$B$41,"=ESR*",$C$6:$C$41,$K14,$F$6:$F$41,"=2009",$H$6:$H$41,"&gt;"&amp;TODAY()-90)</f>
        <v>0</v>
      </c>
      <c r="P14" s="19">
        <f ca="1">COUNTIFS($B$6:$B$41,"=ESR*",$C$6:$C$41,$K14,$F$6:$F$41,"=2012",$H$6:$H$41,"&gt;"&amp;TODAY()-90)</f>
        <v>0</v>
      </c>
      <c r="Q14" s="19">
        <f ca="1">COUNTIFS($B$6:$B$41,"=ESR*",$C$6:$C$41,$K14,$F$6:$F$41,"=2015",$H$6:$H$41,"&gt;"&amp;TODAY()-90)</f>
        <v>0</v>
      </c>
      <c r="R14" s="19">
        <f ca="1">COUNTIFS($B$6:$B$41,"=ESR*",$C$6:$C$41,$K14,$F$6:$F$41,"=2018",$H$6:$H$41,"&gt;"&amp;TODAY()-90)</f>
        <v>0</v>
      </c>
      <c r="S14" s="20">
        <f ca="1">COUNTIFS($B$6:$B$41,"=ESR*",$C$6:$C$41,$K14,$F$6:$F$41,"=2021",$H$6:$H$41,"&gt;"&amp;TODAY()-90)</f>
        <v>10</v>
      </c>
    </row>
    <row r="15" spans="1:19" x14ac:dyDescent="0.2">
      <c r="A15" s="180">
        <v>6</v>
      </c>
      <c r="B15" s="587" t="s">
        <v>135</v>
      </c>
      <c r="C15" s="624" t="s">
        <v>582</v>
      </c>
      <c r="D15" s="594" t="s">
        <v>627</v>
      </c>
      <c r="E15" s="590">
        <f>IF(ISBLANK(D15),"",LEN(D15)-LEN(SUBSTITUTE(D15,",",""))+1)</f>
        <v>1</v>
      </c>
      <c r="F15" s="625">
        <v>2021</v>
      </c>
      <c r="G15" s="802">
        <v>45383</v>
      </c>
      <c r="H15" s="803">
        <v>45627</v>
      </c>
      <c r="J15" s="993"/>
      <c r="K15" s="505" t="s">
        <v>582</v>
      </c>
      <c r="L15" s="41">
        <f ca="1">SUMIFS($E$6:$E$41,$B$6:$B$41,"=ESR*",$C$6:$C$41,$K15,$H$6:$H$41,"&gt;"&amp;TODAY()-90)</f>
        <v>40</v>
      </c>
      <c r="M15" s="41">
        <f t="shared" ca="1" si="2"/>
        <v>21</v>
      </c>
      <c r="N15" s="19">
        <f ca="1">COUNTIFS($B$6:$B$41,"=ESR*",$C$6:$C$41,$K15,$F$6:$F$41,"=2006",$H$6:$H$41,"&gt;"&amp;TODAY()-90)</f>
        <v>0</v>
      </c>
      <c r="O15" s="19">
        <f ca="1">COUNTIFS($B$6:$B$41,"=ESR*",$C$6:$C$41,$K15,$F$6:$F$41,"=2009",$H$6:$H$41,"&gt;"&amp;TODAY()-90)</f>
        <v>0</v>
      </c>
      <c r="P15" s="19">
        <f ca="1">COUNTIFS($B$6:$B$41,"=ESR*",$C$6:$C$41,$K15,$F$6:$F$41,"=2012",$H$6:$H$41,"&gt;"&amp;TODAY()-90)</f>
        <v>0</v>
      </c>
      <c r="Q15" s="19">
        <f ca="1">COUNTIFS($B$6:$B$41,"=ESR*",$C$6:$C$41,$K15,$F$6:$F$41,"=2015",$H$6:$H$41,"&gt;"&amp;TODAY()-90)</f>
        <v>0</v>
      </c>
      <c r="R15" s="19">
        <f ca="1">COUNTIFS($B$6:$B$41,"=ESR*",$C$6:$C$41,$K15,$F$6:$F$41,"=2018",$H$6:$H$41,"&gt;"&amp;TODAY()-90)</f>
        <v>0</v>
      </c>
      <c r="S15" s="20">
        <f ca="1">COUNTIFS($B$6:$B$41,"=ESR*",$C$6:$C$41,$K15,$F$6:$F$41,"=2021",$H$6:$H$41,"&gt;"&amp;TODAY()-90)</f>
        <v>20</v>
      </c>
    </row>
    <row r="16" spans="1:19" ht="15.75" thickBot="1" x14ac:dyDescent="0.25">
      <c r="A16" s="180">
        <v>7</v>
      </c>
      <c r="B16" s="176" t="s">
        <v>136</v>
      </c>
      <c r="C16" s="24" t="s">
        <v>140</v>
      </c>
      <c r="D16" s="17" t="s">
        <v>636</v>
      </c>
      <c r="E16" s="96">
        <f t="shared" si="1"/>
        <v>1</v>
      </c>
      <c r="F16" s="42">
        <v>2021</v>
      </c>
      <c r="G16" s="87">
        <v>45352</v>
      </c>
      <c r="H16" s="18">
        <v>45536</v>
      </c>
      <c r="J16" s="994"/>
      <c r="K16" s="197" t="s">
        <v>583</v>
      </c>
      <c r="L16" s="58">
        <f ca="1">SUMIFS($E$6:$E$41,$B$6:$B$41,"=ESR*",$C$6:$C$41,$K16,$H$6:$H$41,"&gt;"&amp;TODAY()-90)</f>
        <v>0</v>
      </c>
      <c r="M16" s="58">
        <f t="shared" ca="1" si="2"/>
        <v>0</v>
      </c>
      <c r="N16" s="65">
        <f ca="1">COUNTIFS($B$6:$B$41,"=ESR*",$C$6:$C$41,$K16,$F$6:$F$41,"=2006",$H$6:$H$41,"&gt;"&amp;TODAY()-90)</f>
        <v>0</v>
      </c>
      <c r="O16" s="65">
        <f ca="1">COUNTIFS($B$6:$B$41,"=ESR*",$C$6:$C$41,$K16,$F$6:$F$41,"=2009",$H$6:$H$41,"&gt;"&amp;TODAY()-90)</f>
        <v>0</v>
      </c>
      <c r="P16" s="65">
        <f ca="1">COUNTIFS($B$6:$B$41,"=ESR*",$C$6:$C$41,$K16,$F$6:$F$41,"=2012",$H$6:$H$41,"&gt;"&amp;TODAY()-90)</f>
        <v>0</v>
      </c>
      <c r="Q16" s="65">
        <f ca="1">COUNTIFS($B$6:$B$41,"=ESR*",$C$6:$C$41,$K16,$F$6:$F$41,"=2015",$H$6:$H$41,"&gt;"&amp;TODAY()-90)</f>
        <v>0</v>
      </c>
      <c r="R16" s="65">
        <f ca="1">COUNTIFS($B$6:$B$41,"=ESR*",$C$6:$C$41,$K16,$F$6:$F$41,"=2018",$H$6:$H$41,"&gt;"&amp;TODAY()-90)</f>
        <v>0</v>
      </c>
      <c r="S16" s="237">
        <f ca="1">COUNTIFS($B$6:$B$41,"=ESR*",$C$6:$C$41,$K16,$F$6:$F$41,"=2021",$H$6:$H$41,"&gt;"&amp;TODAY()-90)</f>
        <v>0</v>
      </c>
    </row>
    <row r="17" spans="1:19" ht="24.75" customHeight="1" thickBot="1" x14ac:dyDescent="0.25">
      <c r="A17" s="180">
        <v>8</v>
      </c>
      <c r="B17" s="176" t="s">
        <v>131</v>
      </c>
      <c r="C17" s="28" t="s">
        <v>582</v>
      </c>
      <c r="D17" s="17" t="s">
        <v>637</v>
      </c>
      <c r="E17" s="96">
        <f t="shared" si="1"/>
        <v>1</v>
      </c>
      <c r="F17" s="53">
        <v>2021</v>
      </c>
      <c r="G17" s="88">
        <v>45383</v>
      </c>
      <c r="H17" s="30">
        <v>45474</v>
      </c>
      <c r="J17" s="980" t="s">
        <v>154</v>
      </c>
      <c r="K17" s="995"/>
      <c r="L17" s="528">
        <f t="shared" ref="L17:Q17" ca="1" si="3">SUM(L5:L16)</f>
        <v>57</v>
      </c>
      <c r="M17" s="528">
        <f t="shared" ca="1" si="3"/>
        <v>31</v>
      </c>
      <c r="N17" s="528">
        <f t="shared" ca="1" si="3"/>
        <v>0</v>
      </c>
      <c r="O17" s="528">
        <f t="shared" ca="1" si="3"/>
        <v>0</v>
      </c>
      <c r="P17" s="528">
        <f t="shared" ca="1" si="3"/>
        <v>0</v>
      </c>
      <c r="Q17" s="528">
        <f t="shared" ca="1" si="3"/>
        <v>0</v>
      </c>
      <c r="R17" s="528">
        <f ca="1">SUM(R5:R16)</f>
        <v>0</v>
      </c>
      <c r="S17" s="529">
        <f ca="1">SUM(S5:S16)</f>
        <v>30</v>
      </c>
    </row>
    <row r="18" spans="1:19" x14ac:dyDescent="0.2">
      <c r="A18" s="180">
        <v>9</v>
      </c>
      <c r="B18" s="176" t="s">
        <v>137</v>
      </c>
      <c r="C18" s="28" t="s">
        <v>140</v>
      </c>
      <c r="D18" s="61" t="s">
        <v>589</v>
      </c>
      <c r="E18" s="96">
        <f t="shared" si="1"/>
        <v>4</v>
      </c>
      <c r="F18" s="42">
        <v>2021</v>
      </c>
      <c r="G18" s="87">
        <v>45170</v>
      </c>
      <c r="H18" s="18">
        <v>45536</v>
      </c>
      <c r="J18" s="948" t="s">
        <v>303</v>
      </c>
      <c r="K18" s="194" t="s">
        <v>105</v>
      </c>
      <c r="L18" s="36" t="s">
        <v>146</v>
      </c>
      <c r="M18" s="36" t="s">
        <v>146</v>
      </c>
      <c r="N18" s="9" t="s">
        <v>146</v>
      </c>
      <c r="O18" s="9" t="s">
        <v>146</v>
      </c>
      <c r="P18" s="9" t="s">
        <v>146</v>
      </c>
      <c r="Q18" s="9" t="s">
        <v>146</v>
      </c>
      <c r="R18" s="9" t="s">
        <v>146</v>
      </c>
      <c r="S18" s="10" t="s">
        <v>146</v>
      </c>
    </row>
    <row r="19" spans="1:19" x14ac:dyDescent="0.2">
      <c r="A19" s="180">
        <v>10</v>
      </c>
      <c r="B19" s="176" t="s">
        <v>404</v>
      </c>
      <c r="C19" s="28" t="s">
        <v>582</v>
      </c>
      <c r="D19" s="61" t="s">
        <v>638</v>
      </c>
      <c r="E19" s="96">
        <f t="shared" si="1"/>
        <v>1</v>
      </c>
      <c r="F19" s="53">
        <v>2021</v>
      </c>
      <c r="G19" s="88">
        <v>45383</v>
      </c>
      <c r="H19" s="738">
        <v>45566</v>
      </c>
      <c r="J19" s="996"/>
      <c r="K19" s="530" t="s">
        <v>139</v>
      </c>
      <c r="L19" s="41">
        <f ca="1">SUMIFS($E$6:$E$1015,$B$6:$B$1015,"=RR*",$C$6:$C$1015,$K19,$H$6:$H$1015,"&gt;"&amp;TODAY()-90)</f>
        <v>0</v>
      </c>
      <c r="M19" s="41">
        <f ca="1">COUNTIFS($B$6:$B$1015,"=RR*",$C$6:$C$1015,$K19,$H$6:$H$1015,"&gt;"&amp;TODAY()-90)</f>
        <v>0</v>
      </c>
      <c r="N19" s="19">
        <f ca="1">COUNTIFS($B$6:$B$1015,"=RR*",$C$6:$C$1015,$K19,$F$6:$F$1015,"=2006",$H$6:$H$1015,"&gt;"&amp;TODAY()-90)</f>
        <v>0</v>
      </c>
      <c r="O19" s="19">
        <f ca="1">COUNTIFS($B$6:$B$1015,"=RR*",$C$6:$C$1015,$K19,$F$6:$F$1015,"=2009",$H$6:$H$1015,"&gt;"&amp;TODAY()-90)</f>
        <v>0</v>
      </c>
      <c r="P19" s="19">
        <f ca="1">COUNTIFS($B$6:$B$1015,"=RR*",$C$6:$C$1015,$K19,$F$6:$F$1015,"=2012",$H$6:$H$1015,"&gt;"&amp;TODAY()-90)</f>
        <v>0</v>
      </c>
      <c r="Q19" s="19">
        <f ca="1">COUNTIFS($B$6:$B$1015,"=RR*",$C$6:$C$1015,$K19,$F$6:$F$1015,"=2015",$H$6:$H$1015,"&gt;"&amp;TODAY()-90)</f>
        <v>0</v>
      </c>
      <c r="R19" s="19">
        <f ca="1">COUNTIFS($B$6:$B$1015,"=RR*",$C$6:$C$1015,$K19,$F$6:$F$1015,"=2019",$H$6:$H$1015,"&gt;"&amp;TODAY()-90)</f>
        <v>0</v>
      </c>
      <c r="S19" s="20">
        <f ca="1">COUNTIFS($B$6:$B$1015,"=RR*",$C$6:$C$1015,$K19,$F$6:$F$1015,"=2021",$H$6:$H$1015,"&gt;"&amp;TODAY()-90)</f>
        <v>0</v>
      </c>
    </row>
    <row r="20" spans="1:19" ht="24" x14ac:dyDescent="0.2">
      <c r="A20" s="180">
        <v>11</v>
      </c>
      <c r="B20" s="176" t="s">
        <v>132</v>
      </c>
      <c r="C20" s="28" t="s">
        <v>140</v>
      </c>
      <c r="D20" s="61" t="s">
        <v>639</v>
      </c>
      <c r="E20" s="96">
        <f t="shared" si="1"/>
        <v>1</v>
      </c>
      <c r="F20" s="42">
        <v>2021</v>
      </c>
      <c r="G20" s="87">
        <v>45170</v>
      </c>
      <c r="H20" s="18">
        <v>45536</v>
      </c>
      <c r="J20" s="996"/>
      <c r="K20" s="530" t="s">
        <v>592</v>
      </c>
      <c r="L20" s="41">
        <f ca="1">SUMIFS($E$6:$E$1015,$B$6:$B$1015,"=RR*",$C$6:$C$1015,$K20,$H$6:$H$1015,"&gt;"&amp;TODAY()-90)</f>
        <v>0</v>
      </c>
      <c r="M20" s="41">
        <f ca="1">COUNTIFS($B$6:$B$1015,"=RR*",$C$6:$C$1015,$K20,$H$6:$H$1015,"&gt;"&amp;TODAY()-90)</f>
        <v>0</v>
      </c>
      <c r="N20" s="19">
        <f ca="1">COUNTIFS($B$6:$B$1015,"=RR*",$C$6:$C$1015,$K20,$F$6:$F$1015,"=2006",$H$6:$H$1015,"&gt;"&amp;TODAY()-90)</f>
        <v>0</v>
      </c>
      <c r="O20" s="19">
        <f ca="1">COUNTIFS($B$6:$B$1015,"=RR*",$C$6:$C$1015,$K20,$F$6:$F$1015,"=2009",$H$6:$H$1015,"&gt;"&amp;TODAY()-90)</f>
        <v>0</v>
      </c>
      <c r="P20" s="19">
        <f ca="1">COUNTIFS($B$6:$B$1015,"=RR*",$C$6:$C$1015,$K20,$F$6:$F$1015,"=2012",$H$6:$H$1015,"&gt;"&amp;TODAY()-90)</f>
        <v>0</v>
      </c>
      <c r="Q20" s="19">
        <f ca="1">COUNTIFS($B$6:$B$1015,"=RR*",$C$6:$C$1015,$K20,$F$6:$F$1015,"=2015",$H$6:$H$1015,"&gt;"&amp;TODAY()-90)</f>
        <v>0</v>
      </c>
      <c r="R20" s="19">
        <f ca="1">COUNTIFS($B$6:$B$1015,"=RR*",$C$6:$C$1015,$K20,$F$6:$F$1015,"=2019",$H$6:$H$1015,"&gt;"&amp;TODAY()-90)</f>
        <v>0</v>
      </c>
      <c r="S20" s="20">
        <f ca="1">COUNTIFS($B$6:$B$1015,"=RR*",$C$6:$C$1015,$K20,$F$6:$F$1015,"=2021",$H$6:$H$1015,"&gt;"&amp;TODAY()-90)</f>
        <v>0</v>
      </c>
    </row>
    <row r="21" spans="1:19" ht="24" x14ac:dyDescent="0.2">
      <c r="A21" s="180">
        <v>12</v>
      </c>
      <c r="B21" s="176" t="s">
        <v>344</v>
      </c>
      <c r="C21" s="28" t="s">
        <v>140</v>
      </c>
      <c r="D21" s="61" t="s">
        <v>612</v>
      </c>
      <c r="E21" s="96">
        <f t="shared" si="1"/>
        <v>1</v>
      </c>
      <c r="F21" s="53">
        <v>2021</v>
      </c>
      <c r="G21" s="777">
        <v>45231</v>
      </c>
      <c r="H21" s="30">
        <v>45597</v>
      </c>
      <c r="J21" s="996"/>
      <c r="K21" s="530" t="s">
        <v>140</v>
      </c>
      <c r="L21" s="41">
        <f ca="1">SUMIFS($E$6:$E$1015,$B$6:$B$1015,"=RR*",$C$6:$C$1015,$K21,$H$6:$H$1015,"&gt;"&amp;TODAY()-90)</f>
        <v>0</v>
      </c>
      <c r="M21" s="41">
        <f ca="1">COUNTIFS($B$6:$B$1015,"=RR*",$C$6:$C$1015,$K21,$H$6:$H$1015,"&gt;"&amp;TODAY()-90)</f>
        <v>0</v>
      </c>
      <c r="N21" s="19">
        <f ca="1">COUNTIFS($B$6:$B$1015,"=RR*",$C$6:$C$1015,$K21,$F$6:$F$1015,"=2006",$H$6:$H$1015,"&gt;"&amp;TODAY()-90)</f>
        <v>0</v>
      </c>
      <c r="O21" s="19">
        <f ca="1">COUNTIFS($B$6:$B$1015,"=RR*",$C$6:$C$1015,$K21,$F$6:$F$1015,"=2009",$H$6:$H$1015,"&gt;"&amp;TODAY()-90)</f>
        <v>0</v>
      </c>
      <c r="P21" s="19">
        <f ca="1">COUNTIFS($B$6:$B$1015,"=RR*",$C$6:$C$1015,$K21,$F$6:$F$1015,"=2012",$H$6:$H$1015,"&gt;"&amp;TODAY()-90)</f>
        <v>0</v>
      </c>
      <c r="Q21" s="19">
        <f ca="1">COUNTIFS($B$6:$B$1015,"=RR*",$C$6:$C$1015,$K21,$F$6:$F$1015,"=2015",$H$6:$H$1015,"&gt;"&amp;TODAY()-90)</f>
        <v>0</v>
      </c>
      <c r="R21" s="19">
        <f ca="1">COUNTIFS($B$6:$B$1015,"=RR*",$C$6:$C$1015,$K21,$F$6:$F$1015,"=2019",$H$6:$H$1015,"&gt;"&amp;TODAY()-90)</f>
        <v>0</v>
      </c>
      <c r="S21" s="20">
        <f ca="1">COUNTIFS($B$6:$B$1015,"=RR*",$C$6:$C$1015,$K21,$F$6:$F$1015,"=2021",$H$6:$H$1015,"&gt;"&amp;TODAY()-90)</f>
        <v>0</v>
      </c>
    </row>
    <row r="22" spans="1:19" ht="24" x14ac:dyDescent="0.2">
      <c r="A22" s="180">
        <v>13</v>
      </c>
      <c r="B22" s="393" t="s">
        <v>138</v>
      </c>
      <c r="C22" s="28" t="s">
        <v>582</v>
      </c>
      <c r="D22" s="61" t="s">
        <v>252</v>
      </c>
      <c r="E22" s="96">
        <f t="shared" si="1"/>
        <v>3</v>
      </c>
      <c r="F22" s="53">
        <v>2021</v>
      </c>
      <c r="G22" s="777">
        <v>45078</v>
      </c>
      <c r="H22" s="30">
        <v>45444</v>
      </c>
      <c r="J22" s="996"/>
      <c r="K22" s="530" t="s">
        <v>582</v>
      </c>
      <c r="L22" s="41">
        <f ca="1">SUMIFS($E$6:$E$1015,$B$6:$B$1015,"=RR*",$C$6:$C$1015,$K22,$H$6:$H$1015,"&gt;"&amp;TODAY()-90)</f>
        <v>0</v>
      </c>
      <c r="M22" s="41">
        <f ca="1">COUNTIFS($B$6:$B$1015,"=RR*",$C$6:$C$1015,$K22,$H$6:$H$1015,"&gt;"&amp;TODAY()-90)</f>
        <v>0</v>
      </c>
      <c r="N22" s="19">
        <f ca="1">COUNTIFS($B$6:$B$1015,"=RR*",$C$6:$C$1015,$K22,$F$6:$F$1015,"=2006",$H$6:$H$1015,"&gt;"&amp;TODAY()-90)</f>
        <v>0</v>
      </c>
      <c r="O22" s="19">
        <f ca="1">COUNTIFS($B$6:$B$1015,"=RR*",$C$6:$C$1015,$K22,$F$6:$F$1015,"=2009",$H$6:$H$1015,"&gt;"&amp;TODAY()-90)</f>
        <v>0</v>
      </c>
      <c r="P22" s="19">
        <f ca="1">COUNTIFS($B$6:$B$1015,"=RR*",$C$6:$C$1015,$K22,$F$6:$F$1015,"=2012",$H$6:$H$1015,"&gt;"&amp;TODAY()-90)</f>
        <v>0</v>
      </c>
      <c r="Q22" s="19">
        <f ca="1">COUNTIFS($B$6:$B$1015,"=RR*",$C$6:$C$1015,$K22,$F$6:$F$1015,"=2015",$H$6:$H$1015,"&gt;"&amp;TODAY()-90)</f>
        <v>0</v>
      </c>
      <c r="R22" s="19">
        <f ca="1">COUNTIFS($B$6:$B$1015,"=RR*",$C$6:$C$1015,$K22,$F$6:$F$1015,"=2019",$H$6:$H$1015,"&gt;"&amp;TODAY()-90)</f>
        <v>0</v>
      </c>
      <c r="S22" s="20">
        <f ca="1">COUNTIFS($B$6:$B$1015,"=RR*",$C$6:$C$1015,$K22,$F$6:$F$1015,"=2021",$H$6:$H$1015,"&gt;"&amp;TODAY()-90)</f>
        <v>0</v>
      </c>
    </row>
    <row r="23" spans="1:19" ht="24.75" thickBot="1" x14ac:dyDescent="0.25">
      <c r="A23" s="180">
        <v>14</v>
      </c>
      <c r="B23" s="176" t="s">
        <v>133</v>
      </c>
      <c r="C23" s="28" t="s">
        <v>140</v>
      </c>
      <c r="D23" s="59" t="s">
        <v>940</v>
      </c>
      <c r="E23" s="97">
        <f t="shared" si="1"/>
        <v>2</v>
      </c>
      <c r="F23" s="42">
        <v>2021</v>
      </c>
      <c r="G23" s="775">
        <v>45383</v>
      </c>
      <c r="H23" s="18">
        <v>45536</v>
      </c>
      <c r="J23" s="997"/>
      <c r="K23" s="195" t="s">
        <v>583</v>
      </c>
      <c r="L23" s="58">
        <f ca="1">SUMIFS($E$6:$E$1015,$B$6:$B$1015,"=RR*",$C$6:$C$1015,$K23,$H$6:$H$1015,"&gt;"&amp;TODAY()-90)</f>
        <v>0</v>
      </c>
      <c r="M23" s="58">
        <f ca="1">COUNTIFS($B$6:$B$1015,"=RR*",$C$6:$C$1015,$K23,$H$6:$H$1015,"&gt;"&amp;TODAY()-90)</f>
        <v>0</v>
      </c>
      <c r="N23" s="65">
        <f ca="1">COUNTIFS($B$6:$B$1015,"=RR*",$C$6:$C$1015,$K23,$F$6:$F$1015,"=2006",$H$6:$H$1015,"&gt;"&amp;TODAY()-90)</f>
        <v>0</v>
      </c>
      <c r="O23" s="65">
        <f ca="1">COUNTIFS($B$6:$B$1015,"=RR*",$C$6:$C$1015,$K23,$F$6:$F$1015,"=2009",$H$6:$H$1015,"&gt;"&amp;TODAY()-90)</f>
        <v>0</v>
      </c>
      <c r="P23" s="65">
        <f ca="1">COUNTIFS($B$6:$B$1015,"=RR*",$C$6:$C$1015,$K23,$F$6:$F$1015,"=2012",$H$6:$H$1015,"&gt;"&amp;TODAY()-90)</f>
        <v>0</v>
      </c>
      <c r="Q23" s="65">
        <f ca="1">COUNTIFS($B$6:$B$1015,"=RR*",$C$6:$C$1015,$K23,$F$6:$F$1015,"=2015",$H$6:$H$1015,"&gt;"&amp;TODAY()-90)</f>
        <v>0</v>
      </c>
      <c r="R23" s="65">
        <f ca="1">COUNTIFS($B$6:$B$1015,"=RR*",$C$6:$C$1015,$K23,$F$6:$F$1015,"=2019",$H$6:$H$1015,"&gt;"&amp;TODAY()-90)</f>
        <v>0</v>
      </c>
      <c r="S23" s="237">
        <f ca="1">COUNTIFS($B$6:$B$1015,"=RR*",$C$6:$C$1015,$K23,$F$6:$F$1015,"=2021",$H$6:$H$1015,"&gt;"&amp;TODAY()-90)</f>
        <v>0</v>
      </c>
    </row>
    <row r="24" spans="1:19" ht="24.75" thickBot="1" x14ac:dyDescent="0.25">
      <c r="A24" s="180">
        <v>15</v>
      </c>
      <c r="B24" s="176" t="s">
        <v>811</v>
      </c>
      <c r="C24" s="28" t="s">
        <v>140</v>
      </c>
      <c r="D24" s="61" t="s">
        <v>812</v>
      </c>
      <c r="E24" s="97">
        <f t="shared" si="1"/>
        <v>1</v>
      </c>
      <c r="F24" s="42">
        <v>2021</v>
      </c>
      <c r="G24" s="775">
        <v>45383</v>
      </c>
      <c r="H24" s="18">
        <v>45748</v>
      </c>
      <c r="J24" s="998" t="s">
        <v>154</v>
      </c>
      <c r="K24" s="999"/>
      <c r="L24" s="130">
        <f t="shared" ref="L24:Q24" ca="1" si="4">SUM(L18:L23)</f>
        <v>0</v>
      </c>
      <c r="M24" s="130">
        <f t="shared" ca="1" si="4"/>
        <v>0</v>
      </c>
      <c r="N24" s="130">
        <f t="shared" ca="1" si="4"/>
        <v>0</v>
      </c>
      <c r="O24" s="130">
        <f t="shared" ca="1" si="4"/>
        <v>0</v>
      </c>
      <c r="P24" s="130">
        <f t="shared" ca="1" si="4"/>
        <v>0</v>
      </c>
      <c r="Q24" s="130">
        <f t="shared" ca="1" si="4"/>
        <v>0</v>
      </c>
      <c r="R24" s="130">
        <f ca="1">SUM(R18:R23)</f>
        <v>0</v>
      </c>
      <c r="S24" s="131">
        <f ca="1">SUM(S18:S23)</f>
        <v>0</v>
      </c>
    </row>
    <row r="25" spans="1:19" ht="36" x14ac:dyDescent="0.2">
      <c r="A25" s="180">
        <v>16</v>
      </c>
      <c r="B25" s="176" t="s">
        <v>396</v>
      </c>
      <c r="C25" s="28" t="s">
        <v>582</v>
      </c>
      <c r="D25" s="61" t="s">
        <v>613</v>
      </c>
      <c r="E25" s="97">
        <f t="shared" si="1"/>
        <v>1</v>
      </c>
      <c r="F25" s="42">
        <v>2021</v>
      </c>
      <c r="G25" s="775">
        <v>45108</v>
      </c>
      <c r="H25" s="30">
        <v>45474</v>
      </c>
    </row>
    <row r="26" spans="1:19" ht="35.25" customHeight="1" x14ac:dyDescent="0.2">
      <c r="A26" s="180">
        <v>17</v>
      </c>
      <c r="B26" s="394" t="s">
        <v>827</v>
      </c>
      <c r="C26" s="28" t="s">
        <v>140</v>
      </c>
      <c r="D26" s="17" t="s">
        <v>828</v>
      </c>
      <c r="E26" s="96">
        <f>IF(ISBLANK(D26),"",LEN(D26)-LEN(SUBSTITUTE(D26,",",""))+1)</f>
        <v>1</v>
      </c>
      <c r="F26" s="42">
        <v>2021</v>
      </c>
      <c r="G26" s="737">
        <v>45170</v>
      </c>
      <c r="H26" s="30">
        <v>45536</v>
      </c>
    </row>
    <row r="27" spans="1:19" ht="28.5" customHeight="1" x14ac:dyDescent="0.2">
      <c r="A27" s="180">
        <v>18</v>
      </c>
      <c r="B27" s="56" t="s">
        <v>403</v>
      </c>
      <c r="C27" s="28" t="s">
        <v>582</v>
      </c>
      <c r="D27" s="61" t="s">
        <v>614</v>
      </c>
      <c r="E27" s="97">
        <f t="shared" si="1"/>
        <v>1</v>
      </c>
      <c r="F27" s="53">
        <v>2021</v>
      </c>
      <c r="G27" s="777">
        <v>45108</v>
      </c>
      <c r="H27" s="30">
        <v>45474</v>
      </c>
    </row>
    <row r="28" spans="1:19" ht="36" x14ac:dyDescent="0.2">
      <c r="A28" s="180">
        <v>19</v>
      </c>
      <c r="B28" s="587" t="s">
        <v>435</v>
      </c>
      <c r="C28" s="624" t="s">
        <v>582</v>
      </c>
      <c r="D28" s="594" t="s">
        <v>919</v>
      </c>
      <c r="E28" s="590">
        <f>IF(ISBLANK(D28),"",LEN(D28)-LEN(SUBSTITUTE(D28,",",""))+1)</f>
        <v>3</v>
      </c>
      <c r="F28" s="625">
        <v>2021</v>
      </c>
      <c r="G28" s="802">
        <v>45261</v>
      </c>
      <c r="H28" s="803">
        <v>45627</v>
      </c>
    </row>
    <row r="29" spans="1:19" ht="24" x14ac:dyDescent="0.2">
      <c r="A29" s="180">
        <v>20</v>
      </c>
      <c r="B29" s="626" t="s">
        <v>499</v>
      </c>
      <c r="C29" s="627" t="s">
        <v>582</v>
      </c>
      <c r="D29" s="628" t="s">
        <v>899</v>
      </c>
      <c r="E29" s="629">
        <f t="shared" si="1"/>
        <v>2</v>
      </c>
      <c r="F29" s="630">
        <v>2021</v>
      </c>
      <c r="G29" s="182">
        <v>45231</v>
      </c>
      <c r="H29" s="804">
        <v>45597</v>
      </c>
    </row>
    <row r="30" spans="1:19" x14ac:dyDescent="0.2">
      <c r="A30" s="180">
        <v>21</v>
      </c>
      <c r="B30" s="393" t="s">
        <v>497</v>
      </c>
      <c r="C30" s="28" t="s">
        <v>582</v>
      </c>
      <c r="D30" s="61" t="s">
        <v>731</v>
      </c>
      <c r="E30" s="97">
        <f t="shared" si="1"/>
        <v>1</v>
      </c>
      <c r="F30" s="53">
        <v>2021</v>
      </c>
      <c r="G30" s="88">
        <v>45200</v>
      </c>
      <c r="H30" s="738">
        <v>45566</v>
      </c>
    </row>
    <row r="31" spans="1:19" ht="24" x14ac:dyDescent="0.2">
      <c r="A31" s="180">
        <v>22</v>
      </c>
      <c r="B31" s="176" t="s">
        <v>498</v>
      </c>
      <c r="C31" s="28" t="s">
        <v>582</v>
      </c>
      <c r="D31" s="61" t="s">
        <v>629</v>
      </c>
      <c r="E31" s="97">
        <f t="shared" si="1"/>
        <v>1</v>
      </c>
      <c r="F31" s="53">
        <v>2021</v>
      </c>
      <c r="G31" s="88">
        <v>45261</v>
      </c>
      <c r="H31" s="738">
        <v>45627</v>
      </c>
    </row>
    <row r="32" spans="1:19" ht="24" x14ac:dyDescent="0.2">
      <c r="A32" s="180">
        <v>23</v>
      </c>
      <c r="B32" s="394" t="s">
        <v>506</v>
      </c>
      <c r="C32" s="28" t="s">
        <v>582</v>
      </c>
      <c r="D32" s="61" t="s">
        <v>630</v>
      </c>
      <c r="E32" s="97">
        <f t="shared" si="1"/>
        <v>1</v>
      </c>
      <c r="F32" s="53">
        <v>2021</v>
      </c>
      <c r="G32" s="88">
        <v>45292</v>
      </c>
      <c r="H32" s="30">
        <v>45658</v>
      </c>
    </row>
    <row r="33" spans="1:8" x14ac:dyDescent="0.2">
      <c r="A33" s="180">
        <v>24</v>
      </c>
      <c r="B33" s="393" t="s">
        <v>518</v>
      </c>
      <c r="C33" s="28" t="s">
        <v>582</v>
      </c>
      <c r="D33" s="61" t="s">
        <v>519</v>
      </c>
      <c r="E33" s="97">
        <f t="shared" si="1"/>
        <v>1</v>
      </c>
      <c r="F33" s="53">
        <v>2021</v>
      </c>
      <c r="G33" s="88">
        <v>45108</v>
      </c>
      <c r="H33" s="30">
        <v>45474</v>
      </c>
    </row>
    <row r="34" spans="1:8" x14ac:dyDescent="0.2">
      <c r="A34" s="180">
        <v>25</v>
      </c>
      <c r="B34" s="393" t="s">
        <v>516</v>
      </c>
      <c r="C34" s="28" t="s">
        <v>140</v>
      </c>
      <c r="D34" s="61" t="s">
        <v>517</v>
      </c>
      <c r="E34" s="97">
        <f t="shared" si="1"/>
        <v>1</v>
      </c>
      <c r="F34" s="53">
        <v>2021</v>
      </c>
      <c r="G34" s="88">
        <v>45108</v>
      </c>
      <c r="H34" s="30">
        <v>45474</v>
      </c>
    </row>
    <row r="35" spans="1:8" ht="24" customHeight="1" x14ac:dyDescent="0.2">
      <c r="A35" s="180">
        <v>26</v>
      </c>
      <c r="B35" s="176" t="s">
        <v>520</v>
      </c>
      <c r="C35" s="28" t="s">
        <v>582</v>
      </c>
      <c r="D35" s="61" t="s">
        <v>810</v>
      </c>
      <c r="E35" s="97">
        <f t="shared" si="1"/>
        <v>1</v>
      </c>
      <c r="F35" s="53">
        <v>2021</v>
      </c>
      <c r="G35" s="88">
        <v>45139</v>
      </c>
      <c r="H35" s="30">
        <v>45505</v>
      </c>
    </row>
    <row r="36" spans="1:8" x14ac:dyDescent="0.2">
      <c r="A36" s="180">
        <v>27</v>
      </c>
      <c r="B36" s="587" t="s">
        <v>813</v>
      </c>
      <c r="C36" s="588" t="s">
        <v>140</v>
      </c>
      <c r="D36" s="589" t="s">
        <v>814</v>
      </c>
      <c r="E36" s="590">
        <f t="shared" si="1"/>
        <v>2</v>
      </c>
      <c r="F36" s="591">
        <v>2021</v>
      </c>
      <c r="G36" s="592">
        <v>45170</v>
      </c>
      <c r="H36" s="593">
        <v>45536</v>
      </c>
    </row>
    <row r="37" spans="1:8" ht="24" x14ac:dyDescent="0.2">
      <c r="A37" s="180">
        <v>28</v>
      </c>
      <c r="B37" s="394" t="s">
        <v>815</v>
      </c>
      <c r="C37" s="24" t="s">
        <v>140</v>
      </c>
      <c r="D37" s="17" t="s">
        <v>931</v>
      </c>
      <c r="E37" s="96">
        <f>IF(ISBLANK(D37),"",LEN(D37)-LEN(SUBSTITUTE(D37,",",""))+1)</f>
        <v>3</v>
      </c>
      <c r="F37" s="42">
        <v>2021</v>
      </c>
      <c r="G37" s="91">
        <v>45352</v>
      </c>
      <c r="H37" s="739">
        <v>45717</v>
      </c>
    </row>
    <row r="38" spans="1:8" ht="36" x14ac:dyDescent="0.2">
      <c r="A38" s="180">
        <v>29</v>
      </c>
      <c r="B38" s="626" t="s">
        <v>787</v>
      </c>
      <c r="C38" s="627" t="s">
        <v>582</v>
      </c>
      <c r="D38" s="628" t="s">
        <v>788</v>
      </c>
      <c r="E38" s="629">
        <f t="shared" si="1"/>
        <v>1</v>
      </c>
      <c r="F38" s="630">
        <v>2021</v>
      </c>
      <c r="G38" s="182">
        <v>45139</v>
      </c>
      <c r="H38" s="631">
        <v>45505</v>
      </c>
    </row>
    <row r="39" spans="1:8" ht="24" x14ac:dyDescent="0.2">
      <c r="A39" s="180">
        <v>30</v>
      </c>
      <c r="B39" s="176" t="s">
        <v>779</v>
      </c>
      <c r="C39" s="28" t="s">
        <v>582</v>
      </c>
      <c r="D39" s="61" t="s">
        <v>780</v>
      </c>
      <c r="E39" s="97">
        <f t="shared" si="1"/>
        <v>1</v>
      </c>
      <c r="F39" s="53">
        <v>2021</v>
      </c>
      <c r="G39" s="88">
        <v>45261</v>
      </c>
      <c r="H39" s="30">
        <v>45444</v>
      </c>
    </row>
    <row r="40" spans="1:8" ht="24" x14ac:dyDescent="0.2">
      <c r="A40" s="180">
        <v>31</v>
      </c>
      <c r="B40" s="176" t="s">
        <v>849</v>
      </c>
      <c r="C40" s="28" t="s">
        <v>582</v>
      </c>
      <c r="D40" s="59" t="s">
        <v>938</v>
      </c>
      <c r="E40" s="97">
        <f t="shared" si="1"/>
        <v>1</v>
      </c>
      <c r="F40" s="58">
        <v>2024</v>
      </c>
      <c r="G40" s="777">
        <v>45383</v>
      </c>
      <c r="H40" s="30">
        <v>45597</v>
      </c>
    </row>
    <row r="41" spans="1:8" ht="15.75" thickBot="1" x14ac:dyDescent="0.25">
      <c r="A41" s="180">
        <v>32</v>
      </c>
      <c r="B41" s="393"/>
      <c r="C41" s="28"/>
      <c r="D41" s="61"/>
      <c r="E41" s="97"/>
      <c r="F41" s="53"/>
      <c r="G41" s="88"/>
      <c r="H41" s="30" t="s">
        <v>146</v>
      </c>
    </row>
    <row r="42" spans="1:8" ht="15.75" thickBot="1" x14ac:dyDescent="0.3">
      <c r="A42" s="797"/>
      <c r="B42" s="119"/>
      <c r="C42" s="119"/>
      <c r="D42" s="120" t="s">
        <v>303</v>
      </c>
      <c r="E42" s="120"/>
      <c r="F42" s="119"/>
      <c r="G42" s="119"/>
      <c r="H42" s="121"/>
    </row>
    <row r="43" spans="1:8" x14ac:dyDescent="0.2">
      <c r="A43" s="41">
        <v>1</v>
      </c>
      <c r="B43" s="618" t="s">
        <v>123</v>
      </c>
      <c r="C43" s="123" t="s">
        <v>582</v>
      </c>
      <c r="D43" s="124" t="s">
        <v>624</v>
      </c>
      <c r="E43" s="98">
        <f t="shared" ref="E43:E60" si="5">IF(ISBLANK(D43),"",LEN(D43)-LEN(SUBSTITUTE(D43,",",""))+1)</f>
        <v>1</v>
      </c>
      <c r="F43" s="647">
        <v>2020</v>
      </c>
      <c r="G43" s="87">
        <v>45261</v>
      </c>
      <c r="H43" s="739">
        <v>45627</v>
      </c>
    </row>
    <row r="44" spans="1:8" ht="36" x14ac:dyDescent="0.2">
      <c r="A44" s="41">
        <v>2</v>
      </c>
      <c r="B44" s="393" t="s">
        <v>124</v>
      </c>
      <c r="C44" s="24" t="s">
        <v>582</v>
      </c>
      <c r="D44" s="17" t="s">
        <v>950</v>
      </c>
      <c r="E44" s="96">
        <f t="shared" si="5"/>
        <v>3</v>
      </c>
      <c r="F44" s="53">
        <v>2020</v>
      </c>
      <c r="G44" s="775">
        <v>45413</v>
      </c>
      <c r="H44" s="18">
        <v>45778</v>
      </c>
    </row>
    <row r="45" spans="1:8" ht="24" x14ac:dyDescent="0.2">
      <c r="A45" s="41">
        <v>3</v>
      </c>
      <c r="B45" s="393" t="s">
        <v>126</v>
      </c>
      <c r="C45" s="28" t="s">
        <v>582</v>
      </c>
      <c r="D45" s="17" t="s">
        <v>951</v>
      </c>
      <c r="E45" s="96">
        <f t="shared" si="5"/>
        <v>1</v>
      </c>
      <c r="F45" s="53">
        <v>2020</v>
      </c>
      <c r="G45" s="775">
        <v>45413</v>
      </c>
      <c r="H45" s="18">
        <v>45689</v>
      </c>
    </row>
    <row r="46" spans="1:8" ht="24" x14ac:dyDescent="0.2">
      <c r="A46" s="41">
        <v>4</v>
      </c>
      <c r="B46" s="393" t="s">
        <v>128</v>
      </c>
      <c r="C46" s="24" t="s">
        <v>582</v>
      </c>
      <c r="D46" s="17" t="s">
        <v>626</v>
      </c>
      <c r="E46" s="96">
        <f t="shared" si="5"/>
        <v>1</v>
      </c>
      <c r="F46" s="53">
        <v>2020</v>
      </c>
      <c r="G46" s="87">
        <v>45383</v>
      </c>
      <c r="H46" s="739">
        <v>45627</v>
      </c>
    </row>
    <row r="47" spans="1:8" x14ac:dyDescent="0.2">
      <c r="A47" s="41">
        <v>5</v>
      </c>
      <c r="B47" s="587" t="s">
        <v>135</v>
      </c>
      <c r="C47" s="624" t="s">
        <v>582</v>
      </c>
      <c r="D47" s="594" t="s">
        <v>627</v>
      </c>
      <c r="E47" s="590">
        <f>IF(ISBLANK(D47),"",LEN(D47)-LEN(SUBSTITUTE(D47,",",""))+1)</f>
        <v>1</v>
      </c>
      <c r="F47" s="625">
        <v>2020</v>
      </c>
      <c r="G47" s="802">
        <v>45383</v>
      </c>
      <c r="H47" s="803">
        <v>45627</v>
      </c>
    </row>
    <row r="48" spans="1:8" x14ac:dyDescent="0.2">
      <c r="A48" s="41">
        <v>6</v>
      </c>
      <c r="B48" s="176" t="s">
        <v>131</v>
      </c>
      <c r="C48" s="28" t="s">
        <v>582</v>
      </c>
      <c r="D48" s="17" t="s">
        <v>637</v>
      </c>
      <c r="E48" s="96">
        <f t="shared" si="5"/>
        <v>1</v>
      </c>
      <c r="F48" s="53">
        <v>2020</v>
      </c>
      <c r="G48" s="88">
        <v>45383</v>
      </c>
      <c r="H48" s="30">
        <v>45474</v>
      </c>
    </row>
    <row r="49" spans="1:8" x14ac:dyDescent="0.2">
      <c r="A49" s="41">
        <v>7</v>
      </c>
      <c r="B49" s="176" t="s">
        <v>404</v>
      </c>
      <c r="C49" s="28" t="s">
        <v>582</v>
      </c>
      <c r="D49" s="61" t="s">
        <v>638</v>
      </c>
      <c r="E49" s="96">
        <f t="shared" si="5"/>
        <v>1</v>
      </c>
      <c r="F49" s="53">
        <v>2020</v>
      </c>
      <c r="G49" s="88">
        <v>45383</v>
      </c>
      <c r="H49" s="738">
        <v>45566</v>
      </c>
    </row>
    <row r="50" spans="1:8" ht="24" x14ac:dyDescent="0.2">
      <c r="A50" s="41">
        <v>8</v>
      </c>
      <c r="B50" s="176" t="s">
        <v>344</v>
      </c>
      <c r="C50" s="24" t="s">
        <v>582</v>
      </c>
      <c r="D50" s="398" t="s">
        <v>612</v>
      </c>
      <c r="E50" s="551">
        <f t="shared" si="5"/>
        <v>1</v>
      </c>
      <c r="F50" s="41">
        <v>2020</v>
      </c>
      <c r="G50" s="777">
        <v>45231</v>
      </c>
      <c r="H50" s="30">
        <v>45597</v>
      </c>
    </row>
    <row r="51" spans="1:8" ht="24" x14ac:dyDescent="0.2">
      <c r="A51" s="41">
        <v>9</v>
      </c>
      <c r="B51" s="176" t="s">
        <v>811</v>
      </c>
      <c r="C51" s="28" t="s">
        <v>140</v>
      </c>
      <c r="D51" s="59" t="s">
        <v>812</v>
      </c>
      <c r="E51" s="756">
        <f t="shared" si="5"/>
        <v>1</v>
      </c>
      <c r="F51" s="41">
        <v>2020</v>
      </c>
      <c r="G51" s="775">
        <v>45383</v>
      </c>
      <c r="H51" s="18">
        <v>45748</v>
      </c>
    </row>
    <row r="52" spans="1:8" ht="36" x14ac:dyDescent="0.2">
      <c r="A52" s="41">
        <v>10</v>
      </c>
      <c r="B52" s="176" t="s">
        <v>396</v>
      </c>
      <c r="C52" s="28" t="s">
        <v>582</v>
      </c>
      <c r="D52" s="59" t="s">
        <v>613</v>
      </c>
      <c r="E52" s="551">
        <f t="shared" si="5"/>
        <v>1</v>
      </c>
      <c r="F52" s="58">
        <v>2020</v>
      </c>
      <c r="G52" s="775">
        <v>45108</v>
      </c>
      <c r="H52" s="30">
        <v>45474</v>
      </c>
    </row>
    <row r="53" spans="1:8" x14ac:dyDescent="0.2">
      <c r="A53" s="41">
        <v>11</v>
      </c>
      <c r="B53" s="176" t="s">
        <v>827</v>
      </c>
      <c r="C53" s="28" t="s">
        <v>140</v>
      </c>
      <c r="D53" s="398" t="s">
        <v>828</v>
      </c>
      <c r="E53" s="551">
        <f t="shared" si="5"/>
        <v>1</v>
      </c>
      <c r="F53" s="41">
        <v>2020</v>
      </c>
      <c r="G53" s="737">
        <v>45170</v>
      </c>
      <c r="H53" s="30">
        <v>45536</v>
      </c>
    </row>
    <row r="54" spans="1:8" ht="36" x14ac:dyDescent="0.2">
      <c r="A54" s="41">
        <v>12</v>
      </c>
      <c r="B54" s="587" t="s">
        <v>435</v>
      </c>
      <c r="C54" s="624" t="s">
        <v>582</v>
      </c>
      <c r="D54" s="594" t="s">
        <v>919</v>
      </c>
      <c r="E54" s="791">
        <f>IF(ISBLANK(D54),"",LEN(D54)-LEN(SUBSTITUTE(D54,",",""))+1)</f>
        <v>3</v>
      </c>
      <c r="F54" s="792">
        <v>2020</v>
      </c>
      <c r="G54" s="802">
        <v>45261</v>
      </c>
      <c r="H54" s="803">
        <v>45627</v>
      </c>
    </row>
    <row r="55" spans="1:8" ht="24" x14ac:dyDescent="0.2">
      <c r="A55" s="41">
        <v>13</v>
      </c>
      <c r="B55" s="176" t="s">
        <v>499</v>
      </c>
      <c r="C55" s="28" t="s">
        <v>582</v>
      </c>
      <c r="D55" s="59" t="s">
        <v>662</v>
      </c>
      <c r="E55" s="551">
        <f t="shared" si="5"/>
        <v>2</v>
      </c>
      <c r="F55" s="58">
        <v>2020</v>
      </c>
      <c r="G55" s="88">
        <v>45231</v>
      </c>
      <c r="H55" s="738">
        <v>45597</v>
      </c>
    </row>
    <row r="56" spans="1:8" x14ac:dyDescent="0.2">
      <c r="A56" s="41">
        <v>14</v>
      </c>
      <c r="B56" s="393" t="s">
        <v>497</v>
      </c>
      <c r="C56" s="28" t="s">
        <v>582</v>
      </c>
      <c r="D56" s="59" t="s">
        <v>731</v>
      </c>
      <c r="E56" s="551">
        <f t="shared" si="5"/>
        <v>1</v>
      </c>
      <c r="F56" s="58">
        <v>2020</v>
      </c>
      <c r="G56" s="88">
        <v>45200</v>
      </c>
      <c r="H56" s="738">
        <v>45566</v>
      </c>
    </row>
    <row r="57" spans="1:8" ht="24" x14ac:dyDescent="0.2">
      <c r="A57" s="41">
        <v>15</v>
      </c>
      <c r="B57" s="393" t="s">
        <v>498</v>
      </c>
      <c r="C57" s="28" t="s">
        <v>582</v>
      </c>
      <c r="D57" s="59" t="s">
        <v>629</v>
      </c>
      <c r="E57" s="551">
        <f t="shared" si="5"/>
        <v>1</v>
      </c>
      <c r="F57" s="58">
        <v>2020</v>
      </c>
      <c r="G57" s="88">
        <v>45261</v>
      </c>
      <c r="H57" s="738">
        <v>45627</v>
      </c>
    </row>
    <row r="58" spans="1:8" ht="24" x14ac:dyDescent="0.2">
      <c r="A58" s="41">
        <v>16</v>
      </c>
      <c r="B58" s="56" t="s">
        <v>506</v>
      </c>
      <c r="C58" s="24" t="s">
        <v>582</v>
      </c>
      <c r="D58" s="398" t="s">
        <v>630</v>
      </c>
      <c r="E58" s="551">
        <f>IF(ISBLANK(D58),"",LEN(D58)-LEN(SUBSTITUTE(D58,",",""))+1)</f>
        <v>1</v>
      </c>
      <c r="F58" s="41">
        <v>2020</v>
      </c>
      <c r="G58" s="88">
        <v>45292</v>
      </c>
      <c r="H58" s="30">
        <v>45658</v>
      </c>
    </row>
    <row r="59" spans="1:8" x14ac:dyDescent="0.2">
      <c r="A59" s="41">
        <v>17</v>
      </c>
      <c r="B59" s="54" t="s">
        <v>518</v>
      </c>
      <c r="C59" s="627" t="s">
        <v>582</v>
      </c>
      <c r="D59" s="793" t="s">
        <v>519</v>
      </c>
      <c r="E59" s="789">
        <f t="shared" si="5"/>
        <v>1</v>
      </c>
      <c r="F59" s="794">
        <v>2020</v>
      </c>
      <c r="G59" s="777">
        <v>45108</v>
      </c>
      <c r="H59" s="30">
        <v>45474</v>
      </c>
    </row>
    <row r="60" spans="1:8" ht="24" x14ac:dyDescent="0.2">
      <c r="A60" s="41">
        <v>18</v>
      </c>
      <c r="B60" s="176" t="s">
        <v>520</v>
      </c>
      <c r="C60" s="24" t="s">
        <v>582</v>
      </c>
      <c r="D60" s="59" t="s">
        <v>810</v>
      </c>
      <c r="E60" s="551">
        <f t="shared" si="5"/>
        <v>1</v>
      </c>
      <c r="F60" s="41">
        <v>2020</v>
      </c>
      <c r="G60" s="777">
        <v>45139</v>
      </c>
      <c r="H60" s="18">
        <v>45505</v>
      </c>
    </row>
    <row r="61" spans="1:8" x14ac:dyDescent="0.2">
      <c r="A61" s="41">
        <v>19</v>
      </c>
      <c r="B61" s="587" t="s">
        <v>813</v>
      </c>
      <c r="C61" s="624" t="s">
        <v>140</v>
      </c>
      <c r="D61" s="790" t="s">
        <v>814</v>
      </c>
      <c r="E61" s="791">
        <f>IF(ISBLANK(D61),"",LEN(D61)-LEN(SUBSTITUTE(D61,",",""))+1)</f>
        <v>2</v>
      </c>
      <c r="F61" s="792">
        <v>2020</v>
      </c>
      <c r="G61" s="743">
        <v>45170</v>
      </c>
      <c r="H61" s="631">
        <v>45536</v>
      </c>
    </row>
    <row r="62" spans="1:8" ht="24" x14ac:dyDescent="0.2">
      <c r="A62" s="41">
        <v>20</v>
      </c>
      <c r="B62" s="394" t="s">
        <v>815</v>
      </c>
      <c r="C62" s="24" t="s">
        <v>140</v>
      </c>
      <c r="D62" s="398" t="s">
        <v>931</v>
      </c>
      <c r="E62" s="551">
        <f>IF(ISBLANK(D62),"",LEN(D62)-LEN(SUBSTITUTE(D62,",",""))+1)</f>
        <v>3</v>
      </c>
      <c r="F62" s="41">
        <v>2020</v>
      </c>
      <c r="G62" s="91">
        <v>45352</v>
      </c>
      <c r="H62" s="739">
        <v>45717</v>
      </c>
    </row>
    <row r="63" spans="1:8" ht="36" x14ac:dyDescent="0.2">
      <c r="A63" s="41">
        <v>21</v>
      </c>
      <c r="B63" s="176" t="s">
        <v>787</v>
      </c>
      <c r="C63" s="28" t="s">
        <v>582</v>
      </c>
      <c r="D63" s="59" t="s">
        <v>788</v>
      </c>
      <c r="E63" s="756">
        <f>IF(ISBLANK(D63),"",LEN(D63)-LEN(SUBSTITUTE(D63,",",""))+1)</f>
        <v>1</v>
      </c>
      <c r="F63" s="58">
        <v>2020</v>
      </c>
      <c r="G63" s="765">
        <v>45139</v>
      </c>
      <c r="H63" s="631">
        <v>45505</v>
      </c>
    </row>
    <row r="64" spans="1:8" ht="24" x14ac:dyDescent="0.2">
      <c r="A64" s="41">
        <v>22</v>
      </c>
      <c r="B64" s="176" t="s">
        <v>779</v>
      </c>
      <c r="C64" s="24" t="s">
        <v>582</v>
      </c>
      <c r="D64" s="398" t="s">
        <v>780</v>
      </c>
      <c r="E64" s="551">
        <f>IF(ISBLANK(D64),"",LEN(D64)-LEN(SUBSTITUTE(D64,",",""))+1)</f>
        <v>1</v>
      </c>
      <c r="F64" s="41">
        <v>2020</v>
      </c>
      <c r="G64" s="91">
        <v>45261</v>
      </c>
      <c r="H64" s="18">
        <v>45444</v>
      </c>
    </row>
    <row r="65" spans="1:8" ht="24" x14ac:dyDescent="0.2">
      <c r="A65" s="41">
        <v>23</v>
      </c>
      <c r="B65" s="626" t="s">
        <v>849</v>
      </c>
      <c r="C65" s="627" t="s">
        <v>582</v>
      </c>
      <c r="D65" s="59" t="s">
        <v>938</v>
      </c>
      <c r="E65" s="795">
        <f>IF(ISBLANK(D65),"",LEN(D65)-LEN(SUBSTITUTE(D65,",",""))+1)</f>
        <v>1</v>
      </c>
      <c r="F65" s="41">
        <v>2023</v>
      </c>
      <c r="G65" s="777">
        <v>45383</v>
      </c>
      <c r="H65" s="30">
        <v>45597</v>
      </c>
    </row>
    <row r="66" spans="1:8" ht="15.75" thickBot="1" x14ac:dyDescent="0.25">
      <c r="A66" s="43"/>
      <c r="B66" s="44"/>
      <c r="C66" s="45"/>
      <c r="D66" s="46"/>
      <c r="E66" s="46"/>
      <c r="F66" s="45"/>
      <c r="G66" s="89"/>
      <c r="H66" s="675" t="s">
        <v>146</v>
      </c>
    </row>
    <row r="67" spans="1:8" ht="15.75" thickBot="1" x14ac:dyDescent="0.3">
      <c r="A67" s="988" t="s">
        <v>155</v>
      </c>
      <c r="B67" s="989"/>
      <c r="C67" s="989"/>
      <c r="D67" s="989"/>
      <c r="E67" s="989"/>
      <c r="F67" s="989"/>
      <c r="G67" s="989"/>
      <c r="H67" s="990"/>
    </row>
    <row r="68" spans="1:8" x14ac:dyDescent="0.2">
      <c r="A68" s="35">
        <v>1</v>
      </c>
      <c r="B68" s="62"/>
      <c r="C68" s="37"/>
      <c r="D68" s="38"/>
      <c r="E68" s="38"/>
      <c r="F68" s="37"/>
      <c r="G68" s="90"/>
      <c r="H68" s="39"/>
    </row>
    <row r="69" spans="1:8" x14ac:dyDescent="0.2">
      <c r="A69" s="57">
        <f>A68+1</f>
        <v>2</v>
      </c>
      <c r="B69" s="58"/>
      <c r="C69" s="53"/>
      <c r="D69" s="59"/>
      <c r="E69" s="59"/>
      <c r="F69" s="53"/>
      <c r="G69" s="88"/>
      <c r="H69" s="60"/>
    </row>
    <row r="70" spans="1:8" ht="15.75" thickBot="1" x14ac:dyDescent="0.25">
      <c r="A70" s="43">
        <f>A69+1</f>
        <v>3</v>
      </c>
      <c r="B70" s="44"/>
      <c r="C70" s="45"/>
      <c r="D70" s="46"/>
      <c r="E70" s="46"/>
      <c r="F70" s="45"/>
      <c r="G70" s="89"/>
      <c r="H70" s="47"/>
    </row>
    <row r="73" spans="1:8" ht="15.75" thickBot="1" x14ac:dyDescent="0.25"/>
    <row r="74" spans="1:8" x14ac:dyDescent="0.2">
      <c r="A74" s="929" t="s">
        <v>712</v>
      </c>
      <c r="B74" s="930"/>
      <c r="C74" s="930"/>
      <c r="D74" s="930"/>
      <c r="E74" s="930"/>
      <c r="F74" s="930"/>
      <c r="G74" s="930"/>
      <c r="H74" s="931"/>
    </row>
    <row r="75" spans="1:8" ht="24.75" thickBot="1" x14ac:dyDescent="0.25">
      <c r="A75" s="82"/>
      <c r="B75" s="83" t="s">
        <v>52</v>
      </c>
      <c r="C75" s="83" t="s">
        <v>148</v>
      </c>
      <c r="D75" s="83" t="s">
        <v>6</v>
      </c>
      <c r="E75" s="83" t="s">
        <v>217</v>
      </c>
      <c r="F75" s="84" t="s">
        <v>7</v>
      </c>
      <c r="G75" s="86" t="s">
        <v>215</v>
      </c>
      <c r="H75" s="85" t="s">
        <v>76</v>
      </c>
    </row>
    <row r="76" spans="1:8" ht="15.75" thickBot="1" x14ac:dyDescent="0.3">
      <c r="A76" s="6"/>
      <c r="B76" s="7"/>
      <c r="C76" s="7"/>
      <c r="D76" s="48" t="s">
        <v>149</v>
      </c>
      <c r="E76" s="48"/>
      <c r="F76" s="7"/>
      <c r="G76" s="7"/>
      <c r="H76" s="8"/>
    </row>
    <row r="77" spans="1:8" x14ac:dyDescent="0.2">
      <c r="A77" s="441">
        <f>A76+1</f>
        <v>1</v>
      </c>
      <c r="B77" s="155"/>
      <c r="C77" s="144"/>
      <c r="D77" s="542"/>
      <c r="E77" s="145" t="str">
        <f>IF(ISBLANK(D77),"",LEN(D77)-LEN(SUBSTITUTE(D77,",",""))+1)</f>
        <v/>
      </c>
      <c r="F77" s="146"/>
      <c r="G77" s="166"/>
      <c r="H77" s="884"/>
    </row>
    <row r="78" spans="1:8" ht="15.75" thickBot="1" x14ac:dyDescent="0.25">
      <c r="A78" s="441">
        <f>A77+1</f>
        <v>2</v>
      </c>
      <c r="B78" s="155"/>
      <c r="C78" s="144"/>
      <c r="D78" s="542"/>
      <c r="E78" s="145" t="str">
        <f>IF(ISBLANK(D78),"",LEN(D78)-LEN(SUBSTITUTE(D78,",",""))+1)</f>
        <v/>
      </c>
      <c r="F78" s="146"/>
      <c r="G78" s="166"/>
      <c r="H78" s="885"/>
    </row>
    <row r="79" spans="1:8" ht="15.75" thickBot="1" x14ac:dyDescent="0.3">
      <c r="A79" s="886"/>
      <c r="B79" s="655"/>
      <c r="C79" s="655"/>
      <c r="D79" s="887" t="s">
        <v>9</v>
      </c>
      <c r="E79" s="887"/>
      <c r="F79" s="655"/>
      <c r="G79" s="655"/>
      <c r="H79" s="888"/>
    </row>
    <row r="80" spans="1:8" x14ac:dyDescent="0.2">
      <c r="A80" s="156">
        <v>1</v>
      </c>
      <c r="B80" s="605" t="s">
        <v>134</v>
      </c>
      <c r="C80" s="147" t="s">
        <v>582</v>
      </c>
      <c r="D80" s="158" t="s">
        <v>244</v>
      </c>
      <c r="E80" s="568">
        <f>IF(ISBLANK(D80),"",LEN(D80)-LEN(SUBSTITUTE(D80,",",""))+1)</f>
        <v>1</v>
      </c>
      <c r="F80" s="148">
        <v>2015</v>
      </c>
      <c r="G80" s="611">
        <v>43160</v>
      </c>
      <c r="H80" s="606">
        <v>43525</v>
      </c>
    </row>
    <row r="81" spans="1:8" ht="24" x14ac:dyDescent="0.2">
      <c r="A81" s="157">
        <v>2</v>
      </c>
      <c r="B81" s="155" t="s">
        <v>119</v>
      </c>
      <c r="C81" s="144" t="s">
        <v>140</v>
      </c>
      <c r="D81" s="602" t="s">
        <v>245</v>
      </c>
      <c r="E81" s="145">
        <f>IF(ISBLANK(D81),"",LEN(D81)-LEN(SUBSTITUTE(D81,",",""))+1)</f>
        <v>3</v>
      </c>
      <c r="F81" s="146">
        <v>2012</v>
      </c>
      <c r="G81" s="166">
        <v>41609</v>
      </c>
      <c r="H81" s="457">
        <v>41883</v>
      </c>
    </row>
    <row r="82" spans="1:8" x14ac:dyDescent="0.2">
      <c r="A82" s="157">
        <v>3</v>
      </c>
      <c r="B82" s="155" t="s">
        <v>121</v>
      </c>
      <c r="C82" s="144" t="s">
        <v>140</v>
      </c>
      <c r="D82" s="160" t="s">
        <v>246</v>
      </c>
      <c r="E82" s="145">
        <f>IF(ISBLANK(D82),"",LEN(D82)-LEN(SUBSTITUTE(D82,",",""))+1)</f>
        <v>1</v>
      </c>
      <c r="F82" s="146">
        <v>2015</v>
      </c>
      <c r="G82" s="166">
        <v>43252</v>
      </c>
      <c r="H82" s="457">
        <v>43617</v>
      </c>
    </row>
    <row r="83" spans="1:8" x14ac:dyDescent="0.2">
      <c r="A83" s="157">
        <v>4</v>
      </c>
      <c r="B83" s="155" t="s">
        <v>122</v>
      </c>
      <c r="C83" s="144" t="s">
        <v>140</v>
      </c>
      <c r="D83" s="160" t="s">
        <v>247</v>
      </c>
      <c r="E83" s="145">
        <f t="shared" ref="E83:E90" si="6">IF(ISBLANK(D83),"",LEN(D83)-LEN(SUBSTITUTE(D83,",",""))+1)</f>
        <v>1</v>
      </c>
      <c r="F83" s="146">
        <v>2012</v>
      </c>
      <c r="G83" s="166">
        <v>41365</v>
      </c>
      <c r="H83" s="457">
        <v>41730</v>
      </c>
    </row>
    <row r="84" spans="1:8" ht="24" x14ac:dyDescent="0.2">
      <c r="A84" s="157">
        <v>5</v>
      </c>
      <c r="B84" s="155" t="s">
        <v>125</v>
      </c>
      <c r="C84" s="144" t="s">
        <v>582</v>
      </c>
      <c r="D84" s="160" t="s">
        <v>696</v>
      </c>
      <c r="E84" s="145">
        <f t="shared" si="6"/>
        <v>2</v>
      </c>
      <c r="F84" s="146">
        <v>2015</v>
      </c>
      <c r="G84" s="166">
        <v>43252</v>
      </c>
      <c r="H84" s="457">
        <v>43617</v>
      </c>
    </row>
    <row r="85" spans="1:8" ht="24" x14ac:dyDescent="0.2">
      <c r="A85" s="157">
        <v>6</v>
      </c>
      <c r="B85" s="155" t="s">
        <v>127</v>
      </c>
      <c r="C85" s="144" t="s">
        <v>582</v>
      </c>
      <c r="D85" s="160" t="s">
        <v>625</v>
      </c>
      <c r="E85" s="145">
        <f>IF(ISBLANK(D85),"",LEN(D85)-LEN(SUBSTITUTE(D85,",",""))+1)</f>
        <v>1</v>
      </c>
      <c r="F85" s="146">
        <v>2018</v>
      </c>
      <c r="G85" s="166">
        <v>44166</v>
      </c>
      <c r="H85" s="457">
        <v>44531</v>
      </c>
    </row>
    <row r="86" spans="1:8" x14ac:dyDescent="0.2">
      <c r="A86" s="157">
        <v>7</v>
      </c>
      <c r="B86" s="155" t="s">
        <v>129</v>
      </c>
      <c r="C86" s="144" t="s">
        <v>582</v>
      </c>
      <c r="D86" s="160" t="s">
        <v>249</v>
      </c>
      <c r="E86" s="145">
        <f t="shared" si="6"/>
        <v>1</v>
      </c>
      <c r="F86" s="146">
        <v>2009</v>
      </c>
      <c r="G86" s="166">
        <v>41579</v>
      </c>
      <c r="H86" s="457">
        <v>42309</v>
      </c>
    </row>
    <row r="87" spans="1:8" x14ac:dyDescent="0.2">
      <c r="A87" s="157">
        <v>8</v>
      </c>
      <c r="B87" s="155" t="s">
        <v>130</v>
      </c>
      <c r="C87" s="144" t="s">
        <v>582</v>
      </c>
      <c r="D87" s="160" t="s">
        <v>250</v>
      </c>
      <c r="E87" s="145">
        <f t="shared" si="6"/>
        <v>1</v>
      </c>
      <c r="F87" s="146">
        <v>2009</v>
      </c>
      <c r="G87" s="166">
        <v>41122</v>
      </c>
      <c r="H87" s="457">
        <v>41852</v>
      </c>
    </row>
    <row r="88" spans="1:8" x14ac:dyDescent="0.2">
      <c r="A88" s="157">
        <v>9</v>
      </c>
      <c r="B88" s="155" t="s">
        <v>168</v>
      </c>
      <c r="C88" s="144" t="s">
        <v>582</v>
      </c>
      <c r="D88" s="160" t="s">
        <v>251</v>
      </c>
      <c r="E88" s="145">
        <f t="shared" si="6"/>
        <v>1</v>
      </c>
      <c r="F88" s="146">
        <v>2009</v>
      </c>
      <c r="G88" s="166">
        <v>41640</v>
      </c>
      <c r="H88" s="457">
        <v>41974</v>
      </c>
    </row>
    <row r="89" spans="1:8" x14ac:dyDescent="0.2">
      <c r="A89" s="157">
        <v>10</v>
      </c>
      <c r="B89" s="155" t="s">
        <v>141</v>
      </c>
      <c r="C89" s="144" t="s">
        <v>582</v>
      </c>
      <c r="D89" s="160" t="s">
        <v>251</v>
      </c>
      <c r="E89" s="145">
        <f t="shared" si="6"/>
        <v>1</v>
      </c>
      <c r="F89" s="146">
        <v>2009</v>
      </c>
      <c r="G89" s="166">
        <v>41061</v>
      </c>
      <c r="H89" s="457">
        <v>41791</v>
      </c>
    </row>
    <row r="90" spans="1:8" x14ac:dyDescent="0.2">
      <c r="A90" s="157">
        <v>11</v>
      </c>
      <c r="B90" s="155" t="s">
        <v>397</v>
      </c>
      <c r="C90" s="144" t="s">
        <v>582</v>
      </c>
      <c r="D90" s="160" t="s">
        <v>398</v>
      </c>
      <c r="E90" s="145">
        <f t="shared" si="6"/>
        <v>3</v>
      </c>
      <c r="F90" s="146">
        <v>2012</v>
      </c>
      <c r="G90" s="166">
        <v>41609</v>
      </c>
      <c r="H90" s="457">
        <v>41791</v>
      </c>
    </row>
    <row r="91" spans="1:8" x14ac:dyDescent="0.2">
      <c r="A91" s="167">
        <v>12</v>
      </c>
      <c r="B91" s="210" t="s">
        <v>169</v>
      </c>
      <c r="C91" s="172" t="s">
        <v>582</v>
      </c>
      <c r="D91" s="173" t="s">
        <v>706</v>
      </c>
      <c r="E91" s="211">
        <f>IF(ISBLANK(D91),"",LEN(D91)-LEN(SUBSTITUTE(D91,",",""))+1)</f>
        <v>1</v>
      </c>
      <c r="F91" s="171">
        <v>2018</v>
      </c>
      <c r="G91" s="216">
        <v>44348</v>
      </c>
      <c r="H91" s="545">
        <v>44713</v>
      </c>
    </row>
    <row r="92" spans="1:8" x14ac:dyDescent="0.2">
      <c r="A92" s="688">
        <v>13</v>
      </c>
      <c r="B92" s="210" t="s">
        <v>471</v>
      </c>
      <c r="C92" s="172" t="s">
        <v>582</v>
      </c>
      <c r="D92" s="173" t="s">
        <v>628</v>
      </c>
      <c r="E92" s="211">
        <f>IF(ISBLANK(D92),"",LEN(D92)-LEN(SUBSTITUTE(D92,",",""))+1)</f>
        <v>1</v>
      </c>
      <c r="F92" s="171">
        <v>2021</v>
      </c>
      <c r="G92" s="216">
        <v>44896</v>
      </c>
      <c r="H92" s="545">
        <v>45261</v>
      </c>
    </row>
    <row r="93" spans="1:8" x14ac:dyDescent="0.25">
      <c r="A93" s="555"/>
      <c r="B93" s="556"/>
      <c r="C93" s="556"/>
      <c r="D93" s="557" t="s">
        <v>303</v>
      </c>
      <c r="E93" s="557"/>
      <c r="F93" s="556"/>
      <c r="G93" s="556"/>
      <c r="H93" s="558"/>
    </row>
    <row r="94" spans="1:8" ht="36" x14ac:dyDescent="0.2">
      <c r="A94" s="167">
        <v>1</v>
      </c>
      <c r="B94" s="210" t="s">
        <v>312</v>
      </c>
      <c r="C94" s="172" t="s">
        <v>140</v>
      </c>
      <c r="D94" s="173" t="s">
        <v>313</v>
      </c>
      <c r="E94" s="211">
        <f t="shared" ref="E94:E99" si="7">IF(ISBLANK(D94),"",LEN(D94)-LEN(SUBSTITUTE(D94,",",""))+1)</f>
        <v>8</v>
      </c>
      <c r="F94" s="171">
        <v>2011</v>
      </c>
      <c r="G94" s="216">
        <v>41214</v>
      </c>
      <c r="H94" s="545">
        <v>41944</v>
      </c>
    </row>
    <row r="95" spans="1:8" x14ac:dyDescent="0.2">
      <c r="A95" s="167">
        <v>2</v>
      </c>
      <c r="B95" s="210" t="s">
        <v>577</v>
      </c>
      <c r="C95" s="172" t="s">
        <v>140</v>
      </c>
      <c r="D95" s="173" t="s">
        <v>246</v>
      </c>
      <c r="E95" s="211">
        <f t="shared" si="7"/>
        <v>1</v>
      </c>
      <c r="F95" s="171">
        <v>2011</v>
      </c>
      <c r="G95" s="216">
        <v>40848</v>
      </c>
      <c r="H95" s="545">
        <v>41671</v>
      </c>
    </row>
    <row r="96" spans="1:8" x14ac:dyDescent="0.2">
      <c r="A96" s="167">
        <v>3</v>
      </c>
      <c r="B96" s="210" t="s">
        <v>554</v>
      </c>
      <c r="C96" s="172" t="s">
        <v>582</v>
      </c>
      <c r="D96" s="173" t="s">
        <v>248</v>
      </c>
      <c r="E96" s="211">
        <f>IF(ISBLANK(D96),"",LEN(D96)-LEN(SUBSTITUTE(D96,",",""))+1)</f>
        <v>1</v>
      </c>
      <c r="F96" s="171">
        <v>2014</v>
      </c>
      <c r="G96" s="216">
        <v>42583</v>
      </c>
      <c r="H96" s="545">
        <v>43313</v>
      </c>
    </row>
    <row r="97" spans="1:8" x14ac:dyDescent="0.2">
      <c r="A97" s="167">
        <v>4</v>
      </c>
      <c r="B97" s="210" t="s">
        <v>553</v>
      </c>
      <c r="C97" s="172" t="s">
        <v>582</v>
      </c>
      <c r="D97" s="173" t="s">
        <v>367</v>
      </c>
      <c r="E97" s="211">
        <f t="shared" si="7"/>
        <v>1</v>
      </c>
      <c r="F97" s="171">
        <v>2011</v>
      </c>
      <c r="G97" s="216">
        <v>41334</v>
      </c>
      <c r="H97" s="545">
        <v>42036</v>
      </c>
    </row>
    <row r="98" spans="1:8" x14ac:dyDescent="0.2">
      <c r="A98" s="167">
        <v>5</v>
      </c>
      <c r="B98" s="210" t="s">
        <v>122</v>
      </c>
      <c r="C98" s="172" t="s">
        <v>140</v>
      </c>
      <c r="D98" s="173" t="s">
        <v>247</v>
      </c>
      <c r="E98" s="211">
        <f t="shared" si="7"/>
        <v>1</v>
      </c>
      <c r="F98" s="171">
        <v>2012</v>
      </c>
      <c r="G98" s="216">
        <v>41365</v>
      </c>
      <c r="H98" s="545">
        <v>41730</v>
      </c>
    </row>
    <row r="99" spans="1:8" x14ac:dyDescent="0.2">
      <c r="A99" s="167">
        <v>6</v>
      </c>
      <c r="B99" s="210" t="s">
        <v>552</v>
      </c>
      <c r="C99" s="172" t="s">
        <v>140</v>
      </c>
      <c r="D99" s="173" t="s">
        <v>253</v>
      </c>
      <c r="E99" s="211">
        <f t="shared" si="7"/>
        <v>1</v>
      </c>
      <c r="F99" s="171">
        <v>2011</v>
      </c>
      <c r="G99" s="216">
        <v>41244</v>
      </c>
      <c r="H99" s="545">
        <v>41944</v>
      </c>
    </row>
    <row r="100" spans="1:8" ht="24" x14ac:dyDescent="0.2">
      <c r="A100" s="167">
        <v>7</v>
      </c>
      <c r="B100" s="210" t="s">
        <v>119</v>
      </c>
      <c r="C100" s="172" t="s">
        <v>140</v>
      </c>
      <c r="D100" s="173" t="s">
        <v>245</v>
      </c>
      <c r="E100" s="211">
        <f>IF(ISBLANK(D100),"",LEN(D100)-LEN(SUBSTITUTE(D100,",",""))+1)</f>
        <v>3</v>
      </c>
      <c r="F100" s="171">
        <v>2012</v>
      </c>
      <c r="G100" s="216">
        <v>41609</v>
      </c>
      <c r="H100" s="545">
        <v>41883</v>
      </c>
    </row>
    <row r="101" spans="1:8" ht="15.75" thickBot="1" x14ac:dyDescent="0.25">
      <c r="A101" s="621">
        <v>8</v>
      </c>
      <c r="B101" s="632" t="s">
        <v>471</v>
      </c>
      <c r="C101" s="633" t="s">
        <v>582</v>
      </c>
      <c r="D101" s="637" t="s">
        <v>628</v>
      </c>
      <c r="E101" s="645">
        <f>IF(ISBLANK(D101),"",LEN(D101)-LEN(SUBSTITUTE(D101,",",""))+1)</f>
        <v>1</v>
      </c>
      <c r="F101" s="634">
        <v>2020</v>
      </c>
      <c r="G101" s="646">
        <v>44896</v>
      </c>
      <c r="H101" s="639">
        <v>45261</v>
      </c>
    </row>
  </sheetData>
  <autoFilter ref="A4:H65" xr:uid="{00000000-0009-0000-0000-000009000000}"/>
  <sortState xmlns:xlrd2="http://schemas.microsoft.com/office/spreadsheetml/2017/richdata2" ref="B10:H32">
    <sortCondition ref="B10:B32"/>
  </sortState>
  <mergeCells count="9">
    <mergeCell ref="A74:H74"/>
    <mergeCell ref="A3:H3"/>
    <mergeCell ref="A67:H67"/>
    <mergeCell ref="J5:J10"/>
    <mergeCell ref="J11:J16"/>
    <mergeCell ref="J17:K17"/>
    <mergeCell ref="J18:J23"/>
    <mergeCell ref="J24:K24"/>
    <mergeCell ref="J3:S3"/>
  </mergeCells>
  <conditionalFormatting sqref="F77:F79">
    <cfRule type="cellIs" dxfId="310" priority="28" operator="equal">
      <formula>2006</formula>
    </cfRule>
    <cfRule type="cellIs" dxfId="309" priority="27" operator="equal">
      <formula>2009</formula>
    </cfRule>
    <cfRule type="cellIs" dxfId="308" priority="26" operator="equal">
      <formula>2012</formula>
    </cfRule>
  </conditionalFormatting>
  <conditionalFormatting sqref="F93">
    <cfRule type="cellIs" dxfId="307" priority="24" operator="equal">
      <formula>2009</formula>
    </cfRule>
    <cfRule type="cellIs" dxfId="306" priority="23" operator="equal">
      <formula>2012</formula>
    </cfRule>
    <cfRule type="cellIs" dxfId="305" priority="25" operator="equal">
      <formula>2006</formula>
    </cfRule>
  </conditionalFormatting>
  <conditionalFormatting sqref="F6:G8 F68:G70">
    <cfRule type="cellIs" dxfId="304" priority="33" operator="equal">
      <formula>2006</formula>
    </cfRule>
    <cfRule type="cellIs" dxfId="303" priority="32" operator="equal">
      <formula>2009</formula>
    </cfRule>
    <cfRule type="cellIs" dxfId="302" priority="31" operator="equal">
      <formula>2012</formula>
    </cfRule>
  </conditionalFormatting>
  <conditionalFormatting sqref="F10:G41">
    <cfRule type="cellIs" dxfId="301" priority="11" operator="equal">
      <formula>2012</formula>
    </cfRule>
    <cfRule type="cellIs" dxfId="300" priority="12" operator="equal">
      <formula>2009</formula>
    </cfRule>
    <cfRule type="cellIs" dxfId="299" priority="13" operator="equal">
      <formula>2006</formula>
    </cfRule>
  </conditionalFormatting>
  <conditionalFormatting sqref="F43:G66">
    <cfRule type="cellIs" dxfId="298" priority="1" operator="equal">
      <formula>2012</formula>
    </cfRule>
    <cfRule type="cellIs" dxfId="297" priority="2" operator="equal">
      <formula>2009</formula>
    </cfRule>
    <cfRule type="cellIs" dxfId="296" priority="3" operator="equal">
      <formula>2006</formula>
    </cfRule>
  </conditionalFormatting>
  <conditionalFormatting sqref="F80:G92">
    <cfRule type="cellIs" dxfId="295" priority="19" operator="equal">
      <formula>2009</formula>
    </cfRule>
    <cfRule type="cellIs" dxfId="294" priority="20" operator="equal">
      <formula>2006</formula>
    </cfRule>
    <cfRule type="cellIs" dxfId="293" priority="18" operator="equal">
      <formula>2012</formula>
    </cfRule>
  </conditionalFormatting>
  <conditionalFormatting sqref="F94:G101">
    <cfRule type="cellIs" dxfId="292" priority="8" operator="equal">
      <formula>2006</formula>
    </cfRule>
    <cfRule type="cellIs" dxfId="291" priority="7" operator="equal">
      <formula>2009</formula>
    </cfRule>
    <cfRule type="cellIs" dxfId="290" priority="6" operator="equal">
      <formula>2012</formula>
    </cfRule>
  </conditionalFormatting>
  <conditionalFormatting sqref="H6:H8">
    <cfRule type="cellIs" dxfId="289" priority="34" operator="between">
      <formula>TODAY()</formula>
      <formula>TODAY()+183</formula>
    </cfRule>
    <cfRule type="cellIs" dxfId="288" priority="35" operator="lessThan">
      <formula>TODAY()</formula>
    </cfRule>
  </conditionalFormatting>
  <conditionalFormatting sqref="H10:H41">
    <cfRule type="cellIs" dxfId="287" priority="17" operator="lessThan">
      <formula>TODAY()</formula>
    </cfRule>
    <cfRule type="cellIs" dxfId="286" priority="16" operator="between">
      <formula>TODAY()</formula>
      <formula>TODAY()+183</formula>
    </cfRule>
  </conditionalFormatting>
  <conditionalFormatting sqref="H37">
    <cfRule type="cellIs" dxfId="285" priority="15" operator="lessThan">
      <formula>TODAY()</formula>
    </cfRule>
    <cfRule type="cellIs" dxfId="284" priority="14" operator="between">
      <formula>TODAY()</formula>
      <formula>TODAY()+183</formula>
    </cfRule>
  </conditionalFormatting>
  <conditionalFormatting sqref="H43:H65">
    <cfRule type="cellIs" dxfId="283" priority="4" operator="between">
      <formula>TODAY()</formula>
      <formula>TODAY()+183</formula>
    </cfRule>
    <cfRule type="cellIs" dxfId="282" priority="5" operator="lessThan">
      <formula>TODAY()</formula>
    </cfRule>
  </conditionalFormatting>
  <conditionalFormatting sqref="H77:H78">
    <cfRule type="cellIs" dxfId="281" priority="29" operator="between">
      <formula>TODAY()</formula>
      <formula>TODAY()+183</formula>
    </cfRule>
    <cfRule type="cellIs" dxfId="280" priority="30" operator="lessThan">
      <formula>TODAY()</formula>
    </cfRule>
  </conditionalFormatting>
  <conditionalFormatting sqref="H80:H92">
    <cfRule type="cellIs" dxfId="279" priority="21" operator="between">
      <formula>TODAY()</formula>
      <formula>TODAY()+183</formula>
    </cfRule>
    <cfRule type="cellIs" dxfId="278" priority="22" operator="lessThan">
      <formula>TODAY()</formula>
    </cfRule>
  </conditionalFormatting>
  <conditionalFormatting sqref="H94:H101">
    <cfRule type="cellIs" dxfId="277" priority="10" operator="lessThan">
      <formula>TODAY()</formula>
    </cfRule>
    <cfRule type="cellIs" dxfId="276" priority="9" operator="between">
      <formula>TODAY()</formula>
      <formula>TODAY()+183</formula>
    </cfRule>
  </conditionalFormatting>
  <dataValidations count="3">
    <dataValidation type="list" allowBlank="1" showInputMessage="1" showErrorMessage="1" sqref="C6:C8 C68:C70 C27:C40 C43:C52 C80:C92 C10:C25 C94:C101 C54:C65" xr:uid="{D7F6631D-74D8-41A7-812C-0AB2B46A6A47}">
      <formula1>$K$5:$K$10</formula1>
    </dataValidation>
    <dataValidation type="list" allowBlank="1" showInputMessage="1" showErrorMessage="1" sqref="C77:C78" xr:uid="{A964D948-0FB7-4198-B282-F4AFB8A39278}">
      <formula1>$K$5:$K$11</formula1>
    </dataValidation>
    <dataValidation type="list" allowBlank="1" showInputMessage="1" showErrorMessage="1" sqref="C26 C53" xr:uid="{3A4C755E-C5F5-40B2-90DE-AB2890F39586}">
      <formula1>$L$5:$L$11</formula1>
    </dataValidation>
  </dataValidations>
  <hyperlinks>
    <hyperlink ref="B11" r:id="rId1" xr:uid="{F9E1657F-EAC1-43DA-BA4F-E92544BB7929}"/>
    <hyperlink ref="B12" r:id="rId2" xr:uid="{88D3862D-78AD-4175-95A3-EE958530CDDD}"/>
    <hyperlink ref="B16" r:id="rId3" xr:uid="{84254DB0-2C43-4154-A536-04D9BD3EB893}"/>
    <hyperlink ref="B91" r:id="rId4" xr:uid="{9E0ED2BE-88BB-4D4F-90C6-72347E0D8A47}"/>
    <hyperlink ref="B18" r:id="rId5" xr:uid="{0F4FB989-2B6E-4DAD-8342-CF119EBF55EB}"/>
    <hyperlink ref="B20" r:id="rId6" xr:uid="{FCF7FB3B-C23C-43A3-AD45-DE8F8F022830}"/>
    <hyperlink ref="B22" r:id="rId7" xr:uid="{8393C18C-9EEC-4BA3-A1F3-23685DD805C7}"/>
    <hyperlink ref="B23" r:id="rId8" xr:uid="{CF6AD1FE-6F53-446C-9E8C-C9F15688724A}"/>
    <hyperlink ref="B96" r:id="rId9" xr:uid="{7E08DF25-4448-4E89-8540-D933E6AA70B6}"/>
    <hyperlink ref="B10" r:id="rId10" xr:uid="{0D9E6B25-C2AD-4F00-9AD5-56975A800905}"/>
    <hyperlink ref="B13" r:id="rId11" xr:uid="{FBD2153B-6737-41CC-BC95-6602BC2D29E5}"/>
    <hyperlink ref="B85" r:id="rId12" xr:uid="{5C511141-A25B-4148-97E6-F1257D19E5AF}"/>
    <hyperlink ref="B14" r:id="rId13" xr:uid="{34EF19A8-2AF2-4DE5-9868-E4F49A32E228}"/>
    <hyperlink ref="B15" r:id="rId14" xr:uid="{55517BCF-06B3-4A37-ABD8-A6DB57922A5A}"/>
    <hyperlink ref="B17" r:id="rId15" xr:uid="{CF86BBF0-24A9-4700-9167-5F156F7F99AD}"/>
    <hyperlink ref="B21" r:id="rId16" xr:uid="{BBE67738-26F0-4E21-88E2-7BA93902406D}"/>
    <hyperlink ref="B25" r:id="rId17" xr:uid="{E541D232-6D00-472E-A9D0-781D21EC097F}"/>
    <hyperlink ref="B27" r:id="rId18" xr:uid="{F04681AB-CE4B-4551-A0F6-1581448DE0F1}"/>
    <hyperlink ref="B28" r:id="rId19" xr:uid="{E54287AD-2082-4448-82F2-4252B9A42E41}"/>
    <hyperlink ref="B92" r:id="rId20" xr:uid="{19DAC7C0-341F-46EA-A943-4BDFFC832075}"/>
    <hyperlink ref="B19" r:id="rId21" xr:uid="{F3FE89CF-D1E8-475E-A609-23E2AB630504}"/>
    <hyperlink ref="B31" r:id="rId22" xr:uid="{6DA144E4-9C2C-4A02-9701-8B0BFF4D4D71}"/>
    <hyperlink ref="B30" r:id="rId23" xr:uid="{5970F8D6-C137-4EF6-9D8C-6DB4A9C5CA88}"/>
    <hyperlink ref="B29" r:id="rId24" xr:uid="{78583B72-8554-43D7-AEEE-4AEC6023F276}"/>
    <hyperlink ref="B34" r:id="rId25" xr:uid="{F239BBD1-47DD-44CD-8F95-B40716F0DD66}"/>
    <hyperlink ref="B33" r:id="rId26" xr:uid="{50FCE607-7B68-4F0D-B977-10920BA911B0}"/>
    <hyperlink ref="B35" r:id="rId27" xr:uid="{7618C765-5A0A-4C07-AE81-267F8B1846D2}"/>
    <hyperlink ref="B32" r:id="rId28" xr:uid="{1D0A0FFA-63C2-41A1-A8E7-995DAA243407}"/>
    <hyperlink ref="B45" r:id="rId29" xr:uid="{F661776A-0BEA-4946-BE0E-BC01187E6E28}"/>
    <hyperlink ref="B55" r:id="rId30" xr:uid="{4B8DDE75-2A0D-4C6B-A922-FD2E9228B5D7}"/>
    <hyperlink ref="B58" r:id="rId31" xr:uid="{4B118FD2-2096-456E-9AB4-A812A836EF3A}"/>
    <hyperlink ref="B59" r:id="rId32" xr:uid="{A1863224-A6B8-4BEA-9127-96E650ABBF7F}"/>
    <hyperlink ref="B57" r:id="rId33" xr:uid="{BE6189BE-5C1F-49B7-92B3-41EDDF615761}"/>
    <hyperlink ref="B46" r:id="rId34" xr:uid="{728C8132-6994-4D38-AD2D-3CF8CA0B6A10}"/>
    <hyperlink ref="B81" r:id="rId35" xr:uid="{3C9FDD69-BBF0-4C74-A3DD-0372E4EAD793}"/>
    <hyperlink ref="B83" r:id="rId36" xr:uid="{2AA2CD2C-57F6-4981-8F4D-4639AE3CB11E}"/>
    <hyperlink ref="B86" r:id="rId37" xr:uid="{A92AC307-BF96-438A-80CD-4BEE33315309}"/>
    <hyperlink ref="B87" r:id="rId38" xr:uid="{81A5D135-F4F0-46C7-820E-E2147DDDB411}"/>
    <hyperlink ref="B88" r:id="rId39" xr:uid="{3DC2A86A-6325-4DD3-BC8A-6CBC89B9F3D7}"/>
    <hyperlink ref="B89" r:id="rId40" xr:uid="{02721736-8FB9-49F6-86F5-307F25A1C5C7}"/>
    <hyperlink ref="B94" r:id="rId41" xr:uid="{AEF63F8F-80C0-43CC-80C4-8B0D44071A71}"/>
    <hyperlink ref="B95" r:id="rId42" xr:uid="{3631DD37-EEF4-4EC6-86E2-72DC277CA7BD}"/>
    <hyperlink ref="B97" r:id="rId43" xr:uid="{5F0B1810-F508-4EBE-A1DE-B0918987B022}"/>
    <hyperlink ref="B99" r:id="rId44" xr:uid="{C8B5749C-BF4D-4A18-A295-72216C00F7B5}"/>
    <hyperlink ref="B98" r:id="rId45" xr:uid="{0456561E-63AE-479E-AA3E-531E985E4DAC}"/>
    <hyperlink ref="B100" r:id="rId46" xr:uid="{4EDF86C6-5A27-47B4-9DA1-9953B3194B33}"/>
    <hyperlink ref="B43" r:id="rId47" xr:uid="{8241237C-12EC-427F-8F69-69408961F7A6}"/>
    <hyperlink ref="B80" r:id="rId48" xr:uid="{3DC87FE7-AF4B-41B3-A843-707233CB1FDD}"/>
    <hyperlink ref="B48" r:id="rId49" xr:uid="{21C9A1BC-85EF-433C-9B3C-0624E5AE7E69}"/>
    <hyperlink ref="B82" r:id="rId50" xr:uid="{2360EEFD-1CCF-4555-8329-42893E7B7028}"/>
    <hyperlink ref="B84" r:id="rId51" xr:uid="{769137B7-0E15-4FC9-99B2-5BFAABE826C5}"/>
    <hyperlink ref="B38" r:id="rId52" xr:uid="{2833D974-03F9-42C0-ACF7-BF63770AE279}"/>
    <hyperlink ref="B39" r:id="rId53" xr:uid="{D90EB0CB-ACB0-41E0-90DB-73A9E0CB881B}"/>
    <hyperlink ref="B63" r:id="rId54" xr:uid="{92895C9B-E9CC-49F0-8629-BEAA3228B9E4}"/>
    <hyperlink ref="B24" r:id="rId55" xr:uid="{580AFA8B-E777-40E9-B90F-9B5A15B808D8}"/>
    <hyperlink ref="B51" r:id="rId56" xr:uid="{4FF330EB-E367-4441-888C-3397BA54DC82}"/>
    <hyperlink ref="B61" r:id="rId57" xr:uid="{878C0A7E-AE85-4D3A-8FDB-03AA9CE04893}"/>
    <hyperlink ref="B37" r:id="rId58" xr:uid="{7E127A77-05CD-4A08-ADCA-8E4BFF33382E}"/>
    <hyperlink ref="B26" r:id="rId59" xr:uid="{FB48CCBB-3846-464A-9A2A-D95467E99B45}"/>
    <hyperlink ref="B53" r:id="rId60" xr:uid="{8C687C9B-7EBD-484C-B68A-441F7C97F900}"/>
    <hyperlink ref="B60" r:id="rId61" xr:uid="{7A92640F-0188-4839-9B42-2B50924D5852}"/>
    <hyperlink ref="B49" r:id="rId62" xr:uid="{5346D7AD-1212-4D51-81C0-836C527EFACF}"/>
    <hyperlink ref="B101" r:id="rId63" xr:uid="{BB1CF00A-DFB4-4404-91C5-B0112FF4D947}"/>
    <hyperlink ref="B52" r:id="rId64" xr:uid="{A1329EE4-9A14-409F-B1A8-B91ABDCA0488}"/>
    <hyperlink ref="B36" r:id="rId65" xr:uid="{04D77702-1F5E-4C7B-8890-1F1156A838E9}"/>
    <hyperlink ref="B50" r:id="rId66" xr:uid="{18820D6B-126D-44C9-BB11-E7D79E49F8A3}"/>
    <hyperlink ref="B40" r:id="rId67" xr:uid="{607EEA9C-9B6A-4B9B-876A-6198299F5B7E}"/>
    <hyperlink ref="B64" r:id="rId68" xr:uid="{A98CC490-5842-466B-9060-0270055AAB4E}"/>
    <hyperlink ref="B65" r:id="rId69" xr:uid="{4AD78D0B-6C04-4B0D-9B3B-731D8DAEDC76}"/>
    <hyperlink ref="B47" r:id="rId70" xr:uid="{E8C384E7-3851-4B34-88EC-CB34164BD342}"/>
    <hyperlink ref="B54" r:id="rId71" xr:uid="{91CC7036-C856-463F-9691-7E51264A4333}"/>
    <hyperlink ref="B44" r:id="rId72" xr:uid="{A5B1052E-6376-4587-97C5-F894E23EB7D4}"/>
    <hyperlink ref="B56" r:id="rId73" xr:uid="{9D1A8942-F0BF-4370-8347-81B9042540BD}"/>
    <hyperlink ref="B62" r:id="rId74" xr:uid="{1B9AF78D-20C3-4D72-B971-9A0917B906E1}"/>
  </hyperlinks>
  <printOptions horizontalCentered="1"/>
  <pageMargins left="0.5" right="0.5" top="0.75" bottom="0.75" header="0.3" footer="0.3"/>
  <pageSetup scale="99" orientation="portrait" r:id="rId75"/>
  <headerFooter>
    <oddHeader>&amp;CSimpson ICC-ES ESRs &amp; IAPMO ES ERs to 2006 and 2009 IBC</oddHeader>
  </headerFooter>
  <legacyDrawing r:id="rId7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fitToPage="1"/>
  </sheetPr>
  <dimension ref="A1:S93"/>
  <sheetViews>
    <sheetView zoomScaleNormal="100" workbookViewId="0">
      <selection activeCell="B12" sqref="B12"/>
    </sheetView>
  </sheetViews>
  <sheetFormatPr defaultColWidth="8.85546875" defaultRowHeight="15" x14ac:dyDescent="0.2"/>
  <cols>
    <col min="1" max="1" width="7.140625" style="1" bestFit="1" customWidth="1"/>
    <col min="2" max="2" width="11.7109375" style="3" bestFit="1" customWidth="1"/>
    <col min="3" max="3" width="12.28515625" style="3" customWidth="1"/>
    <col min="4" max="4" width="50.7109375" style="4" customWidth="1"/>
    <col min="5" max="5" width="8.28515625" style="4" customWidth="1"/>
    <col min="6" max="6" width="7.7109375" style="1" customWidth="1"/>
    <col min="7" max="7" width="8" style="1" bestFit="1" customWidth="1"/>
    <col min="8" max="8" width="9.28515625" style="5" customWidth="1"/>
    <col min="9" max="9" width="6" style="135" customWidth="1"/>
    <col min="10" max="10" width="6.28515625" style="1" customWidth="1"/>
    <col min="11" max="11" width="13.85546875" style="1" customWidth="1"/>
    <col min="12" max="12" width="9.140625" style="1" customWidth="1"/>
    <col min="13" max="13" width="9.85546875" style="1" bestFit="1" customWidth="1"/>
    <col min="14" max="16384" width="8.85546875" style="1"/>
  </cols>
  <sheetData>
    <row r="1" spans="1:19" x14ac:dyDescent="0.2">
      <c r="A1" s="142" t="s">
        <v>165</v>
      </c>
      <c r="B1" s="143">
        <f>'[1]SST ESRs &amp; ERs'!B1</f>
        <v>45450</v>
      </c>
    </row>
    <row r="2" spans="1:19" ht="15.75" thickBot="1" x14ac:dyDescent="0.25">
      <c r="A2" s="2"/>
    </row>
    <row r="3" spans="1:19" ht="12.4" customHeight="1" thickBot="1" x14ac:dyDescent="0.25">
      <c r="A3" s="937" t="s">
        <v>197</v>
      </c>
      <c r="B3" s="986"/>
      <c r="C3" s="986"/>
      <c r="D3" s="986"/>
      <c r="E3" s="986"/>
      <c r="F3" s="986"/>
      <c r="G3" s="986"/>
      <c r="H3" s="987"/>
      <c r="J3" s="985" t="s">
        <v>198</v>
      </c>
      <c r="K3" s="1000"/>
      <c r="L3" s="1000"/>
      <c r="M3" s="1000"/>
      <c r="N3" s="1000"/>
      <c r="O3" s="1000"/>
      <c r="P3" s="1000"/>
      <c r="Q3" s="1000"/>
      <c r="R3" s="1000"/>
      <c r="S3" s="1001"/>
    </row>
    <row r="4" spans="1:19" ht="24.6" customHeight="1" thickBot="1" x14ac:dyDescent="0.25">
      <c r="A4" s="82"/>
      <c r="B4" s="83" t="s">
        <v>52</v>
      </c>
      <c r="C4" s="83" t="s">
        <v>148</v>
      </c>
      <c r="D4" s="83" t="s">
        <v>6</v>
      </c>
      <c r="E4" s="83" t="s">
        <v>217</v>
      </c>
      <c r="F4" s="84" t="s">
        <v>7</v>
      </c>
      <c r="G4" s="86" t="s">
        <v>215</v>
      </c>
      <c r="H4" s="85" t="s">
        <v>76</v>
      </c>
      <c r="J4" s="77" t="s">
        <v>8</v>
      </c>
      <c r="K4" s="80" t="s">
        <v>148</v>
      </c>
      <c r="L4" s="80" t="s">
        <v>262</v>
      </c>
      <c r="M4" s="80" t="s">
        <v>82</v>
      </c>
      <c r="N4" s="78" t="s">
        <v>153</v>
      </c>
      <c r="O4" s="78" t="s">
        <v>152</v>
      </c>
      <c r="P4" s="78" t="s">
        <v>151</v>
      </c>
      <c r="Q4" s="78" t="s">
        <v>445</v>
      </c>
      <c r="R4" s="78" t="s">
        <v>527</v>
      </c>
      <c r="S4" s="79" t="s">
        <v>766</v>
      </c>
    </row>
    <row r="5" spans="1:19" ht="15.75" customHeight="1" thickBot="1" x14ac:dyDescent="0.3">
      <c r="A5" s="6"/>
      <c r="B5" s="7"/>
      <c r="C5" s="7"/>
      <c r="D5" s="48" t="s">
        <v>149</v>
      </c>
      <c r="E5" s="48"/>
      <c r="F5" s="7"/>
      <c r="G5" s="7"/>
      <c r="H5" s="8"/>
      <c r="J5" s="978" t="s">
        <v>150</v>
      </c>
      <c r="K5" s="527" t="s">
        <v>105</v>
      </c>
      <c r="L5" s="36" t="s">
        <v>146</v>
      </c>
      <c r="M5" s="36">
        <f t="shared" ref="M5:M10" ca="1" si="0">COUNTIFS($B$6:$B$73,"=ER*",$C$6:$C$73,$K5,$H$6:$H$73,"&gt;"&amp;TODAY()-90)</f>
        <v>0</v>
      </c>
      <c r="N5" s="9" t="s">
        <v>146</v>
      </c>
      <c r="O5" s="9" t="s">
        <v>146</v>
      </c>
      <c r="P5" s="9" t="s">
        <v>146</v>
      </c>
      <c r="Q5" s="9" t="s">
        <v>146</v>
      </c>
      <c r="R5" s="9" t="s">
        <v>146</v>
      </c>
      <c r="S5" s="10" t="s">
        <v>146</v>
      </c>
    </row>
    <row r="6" spans="1:19" x14ac:dyDescent="0.2">
      <c r="A6" s="180">
        <v>1</v>
      </c>
      <c r="B6" s="393" t="s">
        <v>882</v>
      </c>
      <c r="C6" s="177" t="s">
        <v>582</v>
      </c>
      <c r="D6" s="1" t="s">
        <v>883</v>
      </c>
      <c r="E6" s="889">
        <f>IF(ISBLANK(D6),"",LEN(D6)-LEN(SUBSTITUTE(D6,",",""))+1)</f>
        <v>1</v>
      </c>
      <c r="F6" s="52">
        <v>2021</v>
      </c>
      <c r="G6" s="796">
        <v>45407</v>
      </c>
      <c r="H6" s="18">
        <v>45808</v>
      </c>
      <c r="J6" s="991"/>
      <c r="K6" s="190" t="s">
        <v>139</v>
      </c>
      <c r="L6" s="41">
        <f ca="1">SUMIFS($E$6:$E$73,$B$6:$B$73,"=ER*",$C$6:$C$73,$K6,$H$6:$H$73,"&gt;"&amp;TODAY()-90)</f>
        <v>0</v>
      </c>
      <c r="M6" s="41">
        <f t="shared" ca="1" si="0"/>
        <v>0</v>
      </c>
      <c r="N6" s="41">
        <f ca="1">COUNTIFS($B$6:$B$73,"=ER*",$C$6:$C$73,$K6,$F$6:$F$73,"=2006",$H$6:$H$73,"&gt;"&amp;TODAY()-90)</f>
        <v>0</v>
      </c>
      <c r="O6" s="41">
        <f ca="1">COUNTIFS($B$6:$B$73,"=ER*",$C$6:$C$73,$K6,$F$6:$F$73,"=2009",$H$6:$H$73,"&gt;"&amp;TODAY()-90)</f>
        <v>0</v>
      </c>
      <c r="P6" s="19">
        <f ca="1">COUNTIFS($B$6:$B$73,"=ER*",$C$6:$C$73,$K6,$F$6:$F$73,"=2012",$H$6:$H$73,"&gt;"&amp;TODAY()-90)</f>
        <v>0</v>
      </c>
      <c r="Q6" s="19">
        <f ca="1">COUNTIFS($B$6:$B$73,"=ER*",$C$6:$C$73,$K6,$F$6:$F$73,"=2015",$H$6:$H$73,"&gt;"&amp;TODAY()-90)</f>
        <v>0</v>
      </c>
      <c r="R6" s="19">
        <f ca="1">COUNTIFS($B$6:$B$73,"=ER*",$C$6:$C$73,$K6,$F$6:$F$73,"=2018",$H$6:$H$73,"&gt;"&amp;TODAY()-90)</f>
        <v>0</v>
      </c>
      <c r="S6" s="20">
        <f ca="1">COUNTIFS($B$6:$B$73,"=ER*",$C$6:$C$73,$K6,$F$6:$F$73,"=2021",$H$6:$H$73,"&gt;"&amp;TODAY()-90)</f>
        <v>0</v>
      </c>
    </row>
    <row r="7" spans="1:19" x14ac:dyDescent="0.2">
      <c r="A7" s="40">
        <f>A6+1</f>
        <v>2</v>
      </c>
      <c r="B7" s="814" t="s">
        <v>921</v>
      </c>
      <c r="C7" s="16" t="s">
        <v>582</v>
      </c>
      <c r="D7" s="17" t="s">
        <v>922</v>
      </c>
      <c r="E7" s="96">
        <f>IF(ISBLANK(D7),"",LEN(D7)-LEN(SUBSTITUTE(D7,",",""))+1)</f>
        <v>1</v>
      </c>
      <c r="F7" s="42">
        <v>2021</v>
      </c>
      <c r="G7" s="92">
        <v>45307</v>
      </c>
      <c r="H7" s="18">
        <v>45688</v>
      </c>
      <c r="J7" s="991"/>
      <c r="K7" s="190" t="s">
        <v>592</v>
      </c>
      <c r="L7" s="41">
        <f ca="1">SUMIFS($E$6:$E$73,$B$6:$B$73,"=ER*",$C$6:$C$73,$K7,$H$6:$H$73,"&gt;"&amp;TODAY()-90)</f>
        <v>0</v>
      </c>
      <c r="M7" s="41">
        <f t="shared" ca="1" si="0"/>
        <v>0</v>
      </c>
      <c r="N7" s="41">
        <f ca="1">COUNTIFS($B$6:$B$73,"=ER*",$C$6:$C$73,$K7,$F$6:$F$73,"=2006",$H$6:$H$73,"&gt;"&amp;TODAY()-90)</f>
        <v>0</v>
      </c>
      <c r="O7" s="41">
        <f ca="1">COUNTIFS($B$6:$B$73,"=ER*",$C$6:$C$73,$K7,$F$6:$F$73,"=2009",$H$6:$H$73,"&gt;"&amp;TODAY()-90)</f>
        <v>0</v>
      </c>
      <c r="P7" s="19">
        <f ca="1">COUNTIFS($B$6:$B$73,"=ER*",$C$6:$C$73,$K7,$F$6:$F$73,"=2012",$H$6:$H$73,"&gt;"&amp;TODAY()-90)</f>
        <v>0</v>
      </c>
      <c r="Q7" s="19">
        <f ca="1">COUNTIFS($B$6:$B$73,"=ER*",$C$6:$C$73,$K7,$F$6:$F$73,"=2015",$H$6:$H$73,"&gt;"&amp;TODAY()-90)</f>
        <v>0</v>
      </c>
      <c r="R7" s="19">
        <f ca="1">COUNTIFS($B$6:$B$73,"=ER*",$C$6:$C$73,$K7,$F$6:$F$73,"=2018",$H$6:$H$73,"&gt;"&amp;TODAY()-90)</f>
        <v>0</v>
      </c>
      <c r="S7" s="20">
        <f ca="1">COUNTIFS($B$6:$B$73,"=ER*",$C$6:$C$73,$K7,$F$6:$F$73,"=2021",$H$6:$H$73,"&gt;"&amp;TODAY()-90)</f>
        <v>0</v>
      </c>
    </row>
    <row r="8" spans="1:19" x14ac:dyDescent="0.2">
      <c r="A8" s="40">
        <f>A7+1</f>
        <v>3</v>
      </c>
      <c r="B8" s="176"/>
      <c r="C8" s="16"/>
      <c r="D8" s="17"/>
      <c r="E8" s="17"/>
      <c r="F8" s="42"/>
      <c r="G8" s="87"/>
      <c r="H8" s="18" t="s">
        <v>146</v>
      </c>
      <c r="J8" s="991"/>
      <c r="K8" s="190" t="s">
        <v>140</v>
      </c>
      <c r="L8" s="41">
        <f ca="1">SUMIFS($E$6:$E$73,$B$6:$B$73,"=ER*",$C$6:$C$73,$K8,$H$6:$H$73,"&gt;"&amp;TODAY()-90)</f>
        <v>0</v>
      </c>
      <c r="M8" s="41">
        <f t="shared" ca="1" si="0"/>
        <v>0</v>
      </c>
      <c r="N8" s="41">
        <f ca="1">COUNTIFS($B$6:$B$73,"=ER*",$C$6:$C$73,$K8,$F$6:$F$73,"=2006",$H$6:$H$73,"&gt;"&amp;TODAY()-90)</f>
        <v>0</v>
      </c>
      <c r="O8" s="41">
        <f ca="1">COUNTIFS($B$6:$B$73,"=ER*",$C$6:$C$73,$K8,$F$6:$F$73,"=2009",$H$6:$H$73,"&gt;"&amp;TODAY()-90)</f>
        <v>0</v>
      </c>
      <c r="P8" s="19">
        <f ca="1">COUNTIFS($B$6:$B$73,"=ER*",$C$6:$C$73,$K8,$F$6:$F$73,"=2012",$H$6:$H$73,"&gt;"&amp;TODAY()-90)</f>
        <v>0</v>
      </c>
      <c r="Q8" s="19">
        <f ca="1">COUNTIFS($B$6:$B$73,"=ER*",$C$6:$C$73,$K8,$F$6:$F$73,"=2015",$H$6:$H$73,"&gt;"&amp;TODAY()-90)</f>
        <v>0</v>
      </c>
      <c r="R8" s="19">
        <f ca="1">COUNTIFS($B$6:$B$73,"=ER*",$C$6:$C$73,$K8,$F$6:$F$73,"=2018",$H$6:$H$73,"&gt;"&amp;TODAY()-90)</f>
        <v>0</v>
      </c>
      <c r="S8" s="20">
        <f ca="1">COUNTIFS($B$6:$B$73,"=ER*",$C$6:$C$73,$K8,$F$6:$F$73,"=2021",$H$6:$H$73,"&gt;"&amp;TODAY()-90)</f>
        <v>0</v>
      </c>
    </row>
    <row r="9" spans="1:19" ht="12" customHeight="1" x14ac:dyDescent="0.2">
      <c r="A9" s="40">
        <f>A8+1</f>
        <v>4</v>
      </c>
      <c r="B9" s="176"/>
      <c r="C9" s="16"/>
      <c r="D9" s="17"/>
      <c r="E9" s="17"/>
      <c r="F9" s="42"/>
      <c r="G9" s="87"/>
      <c r="H9" s="18" t="s">
        <v>146</v>
      </c>
      <c r="J9" s="991"/>
      <c r="K9" s="190" t="s">
        <v>582</v>
      </c>
      <c r="L9" s="41">
        <f ca="1">SUMIFS($E$6:$E$73,$B$6:$B$73,"=ER*",$C$6:$C$73,$K9,$H$6:$H$73,"&gt;"&amp;TODAY()-90)</f>
        <v>3</v>
      </c>
      <c r="M9" s="41">
        <f t="shared" ca="1" si="0"/>
        <v>3</v>
      </c>
      <c r="N9" s="41">
        <f ca="1">COUNTIFS($B$6:$B$73,"=ER*",$C$6:$C$73,$K9,$F$6:$F$73,"=2006",$H$6:$H$73,"&gt;"&amp;TODAY()-90)</f>
        <v>0</v>
      </c>
      <c r="O9" s="41">
        <f ca="1">COUNTIFS($B$6:$B$73,"=ER*",$C$6:$C$73,$K9,$F$6:$F$73,"=2009",$H$6:$H$73,"&gt;"&amp;TODAY()-90)</f>
        <v>0</v>
      </c>
      <c r="P9" s="19">
        <f ca="1">COUNTIFS($B$6:$B$73,"=ER*",$C$6:$C$73,$K9,$F$6:$F$73,"=2012",$H$6:$H$73,"&gt;"&amp;TODAY()-90)</f>
        <v>0</v>
      </c>
      <c r="Q9" s="19">
        <f ca="1">COUNTIFS($B$6:$B$73,"=ER*",$C$6:$C$73,$K9,$F$6:$F$73,"=2015",$H$6:$H$73,"&gt;"&amp;TODAY()-90)</f>
        <v>0</v>
      </c>
      <c r="R9" s="19">
        <f ca="1">COUNTIFS($B$6:$B$73,"=ER*",$C$6:$C$73,$K9,$F$6:$F$73,"=2018",$H$6:$H$73,"&gt;"&amp;TODAY()-90)</f>
        <v>0</v>
      </c>
      <c r="S9" s="20">
        <f ca="1">COUNTIFS($B$6:$B$73,"=ER*",$C$6:$C$73,$K9,$F$6:$F$73,"=2021",$H$6:$H$73,"&gt;"&amp;TODAY()-90)</f>
        <v>2</v>
      </c>
    </row>
    <row r="10" spans="1:19" ht="15.75" thickBot="1" x14ac:dyDescent="0.25">
      <c r="A10" s="40">
        <f>A9+1</f>
        <v>5</v>
      </c>
      <c r="B10" s="176"/>
      <c r="C10" s="16"/>
      <c r="D10" s="17"/>
      <c r="E10" s="17"/>
      <c r="F10" s="42"/>
      <c r="G10" s="87"/>
      <c r="H10" s="18" t="s">
        <v>146</v>
      </c>
      <c r="J10" s="992"/>
      <c r="K10" s="500" t="s">
        <v>583</v>
      </c>
      <c r="L10" s="58">
        <f ca="1">SUMIFS($E$6:$E$73,$B$6:$B$73,"=ER*",$C$6:$C$73,$K10,$H$6:$H$73,"&gt;"&amp;TODAY()-90)</f>
        <v>0</v>
      </c>
      <c r="M10" s="58">
        <f t="shared" ca="1" si="0"/>
        <v>0</v>
      </c>
      <c r="N10" s="58">
        <f ca="1">COUNTIFS($B$6:$B$73,"=ER*",$C$6:$C$73,$K10,$F$6:$F$73,"=2006",$H$6:$H$73,"&gt;"&amp;TODAY()-90)</f>
        <v>0</v>
      </c>
      <c r="O10" s="58">
        <f ca="1">COUNTIFS($B$6:$B$73,"=ER*",$C$6:$C$73,$K10,$F$6:$F$73,"=2009",$H$6:$H$73,"&gt;"&amp;TODAY()-90)</f>
        <v>0</v>
      </c>
      <c r="P10" s="65">
        <f ca="1">COUNTIFS($B$6:$B$73,"=ER*",$C$6:$C$73,$K10,$F$6:$F$73,"=2012",$H$6:$H$73,"&gt;"&amp;TODAY()-90)</f>
        <v>0</v>
      </c>
      <c r="Q10" s="65">
        <f ca="1">COUNTIFS($B$6:$B$73,"=ER*",$C$6:$C$73,$K10,$F$6:$F$73,"=2015",$H$6:$H$73,"&gt;"&amp;TODAY()-90)</f>
        <v>0</v>
      </c>
      <c r="R10" s="65">
        <f ca="1">COUNTIFS($B$6:$B$73,"=ER*",$C$6:$C$73,$K10,$F$6:$F$73,"=2018",$H$6:$H$73,"&gt;"&amp;TODAY()-90)</f>
        <v>0</v>
      </c>
      <c r="S10" s="237">
        <f ca="1">COUNTIFS($B$6:$B$73,"=ER*",$C$6:$C$73,$K10,$F$6:$F$73,"=2021",$H$6:$H$73,"&gt;"&amp;TODAY()-90)</f>
        <v>0</v>
      </c>
    </row>
    <row r="11" spans="1:19" ht="15.75" thickBot="1" x14ac:dyDescent="0.3">
      <c r="A11" s="21"/>
      <c r="B11" s="22"/>
      <c r="C11" s="22"/>
      <c r="D11" s="49" t="s">
        <v>9</v>
      </c>
      <c r="E11" s="49"/>
      <c r="F11" s="22"/>
      <c r="G11" s="22"/>
      <c r="H11" s="23"/>
      <c r="J11" s="979" t="s">
        <v>10</v>
      </c>
      <c r="K11" s="196" t="s">
        <v>105</v>
      </c>
      <c r="L11" s="36" t="s">
        <v>146</v>
      </c>
      <c r="M11" s="36">
        <f t="shared" ref="M11:M16" ca="1" si="1">COUNTIFS($B$6:$B$73,"=ESR*",$C$6:$C$73,$K11,$H$6:$H$73,"&gt;"&amp;TODAY()-90)</f>
        <v>0</v>
      </c>
      <c r="N11" s="9" t="s">
        <v>146</v>
      </c>
      <c r="O11" s="9" t="s">
        <v>146</v>
      </c>
      <c r="P11" s="9" t="s">
        <v>146</v>
      </c>
      <c r="Q11" s="9" t="s">
        <v>146</v>
      </c>
      <c r="R11" s="9" t="s">
        <v>146</v>
      </c>
      <c r="S11" s="10" t="s">
        <v>146</v>
      </c>
    </row>
    <row r="12" spans="1:19" ht="24" x14ac:dyDescent="0.2">
      <c r="A12" s="35">
        <v>1</v>
      </c>
      <c r="B12" s="62" t="s">
        <v>170</v>
      </c>
      <c r="C12" s="123" t="s">
        <v>583</v>
      </c>
      <c r="D12" s="635" t="s">
        <v>770</v>
      </c>
      <c r="E12" s="98">
        <f t="shared" ref="E12:E28" si="2">IF(ISBLANK(D12),"",LEN(D12)-LEN(SUBSTITUTE(D12,",",""))+1)</f>
        <v>5</v>
      </c>
      <c r="F12" s="37">
        <v>2021</v>
      </c>
      <c r="G12" s="778">
        <v>45231</v>
      </c>
      <c r="H12" s="125">
        <v>45658</v>
      </c>
      <c r="J12" s="993"/>
      <c r="K12" s="505" t="s">
        <v>139</v>
      </c>
      <c r="L12" s="41">
        <f ca="1">SUMIFS($E$6:$E$73,$B$6:$B$73,"=ESR*",$C$6:$C$73,$K12,$H$6:$H$73,"&gt;"&amp;TODAY()-90)</f>
        <v>0</v>
      </c>
      <c r="M12" s="41">
        <f t="shared" ca="1" si="1"/>
        <v>0</v>
      </c>
      <c r="N12" s="19">
        <f ca="1">COUNTIFS($B$6:$B$73,"=ESR*",$C$6:$C$73,$K12,$F$6:$F$73,"=2006",$H$6:$H$73,"&gt;"&amp;TODAY()-90)</f>
        <v>0</v>
      </c>
      <c r="O12" s="19">
        <f ca="1">COUNTIFS($B$6:$B$73,"=ESR*",$C$6:$C$73,$K12,$F$6:$F$73,"=2009",$H$6:$H$73,"&gt;"&amp;TODAY()-90)</f>
        <v>0</v>
      </c>
      <c r="P12" s="19">
        <f ca="1">COUNTIFS($B$6:$B$73,"=ESR*",$C$6:$C$73,$K12,$F$6:$F$73,"=2012",$H$6:$H$73,"&gt;"&amp;TODAY()-90)</f>
        <v>0</v>
      </c>
      <c r="Q12" s="19">
        <f ca="1">COUNTIFS($B$6:$B$73,"=ESR*",$C$6:$C$73,$K12,$F$6:$F$73,"=2015",$H$6:$H$73,"&gt;"&amp;TODAY()-90)</f>
        <v>0</v>
      </c>
      <c r="R12" s="19">
        <f ca="1">COUNTIFS($B$6:$B$73,"=ESR*",$C$6:$C$73,$K12,$F$6:$F$73,"=2018",$H$6:$H$73,"&gt;"&amp;TODAY()-90)</f>
        <v>0</v>
      </c>
      <c r="S12" s="20">
        <f ca="1">COUNTIFS($B$6:$B$73,"=ESR*",$C$6:$C$73,$K12,$F$6:$F$73,"=2021",$H$6:$H$73,"&gt;"&amp;TODAY()-90)</f>
        <v>0</v>
      </c>
    </row>
    <row r="13" spans="1:19" x14ac:dyDescent="0.2">
      <c r="A13" s="40">
        <v>2</v>
      </c>
      <c r="B13" s="176" t="s">
        <v>175</v>
      </c>
      <c r="C13" s="24" t="s">
        <v>582</v>
      </c>
      <c r="D13" s="17" t="s">
        <v>234</v>
      </c>
      <c r="E13" s="96">
        <f t="shared" si="2"/>
        <v>1</v>
      </c>
      <c r="F13" s="42">
        <v>2021</v>
      </c>
      <c r="G13" s="87">
        <v>45323</v>
      </c>
      <c r="H13" s="18">
        <v>45536</v>
      </c>
      <c r="J13" s="993"/>
      <c r="K13" s="505" t="s">
        <v>592</v>
      </c>
      <c r="L13" s="41">
        <f ca="1">SUMIFS($E$6:$E$73,$B$6:$B$73,"=ESR*",$C$6:$C$73,$K13,$H$6:$H$73,"&gt;"&amp;TODAY()-90)</f>
        <v>0</v>
      </c>
      <c r="M13" s="41">
        <f t="shared" ca="1" si="1"/>
        <v>0</v>
      </c>
      <c r="N13" s="19">
        <f ca="1">COUNTIFS($B$6:$B$73,"=ESR*",$C$6:$C$73,$K13,$F$6:$F$73,"=2006",$H$6:$H$73,"&gt;"&amp;TODAY()-90)</f>
        <v>0</v>
      </c>
      <c r="O13" s="19">
        <f ca="1">COUNTIFS($B$6:$B$73,"=ESR*",$C$6:$C$73,$K13,$F$6:$F$73,"=2009",$H$6:$H$73,"&gt;"&amp;TODAY()-90)</f>
        <v>0</v>
      </c>
      <c r="P13" s="19">
        <f ca="1">COUNTIFS($B$6:$B$73,"=ESR*",$C$6:$C$73,$K13,$F$6:$F$73,"=2012",$H$6:$H$73,"&gt;"&amp;TODAY()-90)</f>
        <v>0</v>
      </c>
      <c r="Q13" s="19">
        <f ca="1">COUNTIFS($B$6:$B$73,"=ESR*",$C$6:$C$73,$K13,$F$6:$F$73,"=2015",$H$6:$H$73,"&gt;"&amp;TODAY()-90)</f>
        <v>0</v>
      </c>
      <c r="R13" s="19">
        <f ca="1">COUNTIFS($B$6:$B$73,"=ESR*",$C$6:$C$73,$K13,$F$6:$F$73,"=2018",$H$6:$H$73,"&gt;"&amp;TODAY()-90)</f>
        <v>0</v>
      </c>
      <c r="S13" s="20">
        <f ca="1">COUNTIFS($B$6:$B$73,"=ESR*",$C$6:$C$73,$K13,$F$6:$F$73,"=2021",$H$6:$H$73,"&gt;"&amp;TODAY()-90)</f>
        <v>0</v>
      </c>
    </row>
    <row r="14" spans="1:19" x14ac:dyDescent="0.2">
      <c r="A14" s="40">
        <v>3</v>
      </c>
      <c r="B14" s="176" t="s">
        <v>176</v>
      </c>
      <c r="C14" s="24" t="s">
        <v>140</v>
      </c>
      <c r="D14" s="437" t="s">
        <v>887</v>
      </c>
      <c r="E14" s="96">
        <f t="shared" si="2"/>
        <v>1</v>
      </c>
      <c r="F14" s="42">
        <v>2021</v>
      </c>
      <c r="G14" s="87">
        <v>45078</v>
      </c>
      <c r="H14" s="18">
        <v>45809</v>
      </c>
      <c r="J14" s="993"/>
      <c r="K14" s="505" t="s">
        <v>140</v>
      </c>
      <c r="L14" s="41">
        <f ca="1">SUMIFS($E$6:$E$73,$B$6:$B$73,"=ESR*",$C$6:$C$73,$K14,$H$6:$H$73,"&gt;"&amp;TODAY()-90)</f>
        <v>17</v>
      </c>
      <c r="M14" s="41">
        <f t="shared" ca="1" si="1"/>
        <v>17</v>
      </c>
      <c r="N14" s="19">
        <f ca="1">COUNTIFS($B$6:$B$73,"=ESR*",$C$6:$C$73,$K14,$F$6:$F$73,"=2006",$H$6:$H$73,"&gt;"&amp;TODAY()-90)</f>
        <v>0</v>
      </c>
      <c r="O14" s="19">
        <f ca="1">COUNTIFS($B$6:$B$73,"=ESR*",$C$6:$C$73,$K14,$F$6:$F$73,"=2009",$H$6:$H$73,"&gt;"&amp;TODAY()-90)</f>
        <v>0</v>
      </c>
      <c r="P14" s="19">
        <f ca="1">COUNTIFS($B$6:$B$73,"=ESR*",$C$6:$C$73,$K14,$F$6:$F$73,"=2012",$H$6:$H$73,"&gt;"&amp;TODAY()-90)</f>
        <v>0</v>
      </c>
      <c r="Q14" s="19">
        <f ca="1">COUNTIFS($B$6:$B$73,"=ESR*",$C$6:$C$73,$K14,$F$6:$F$73,"=2015",$H$6:$H$73,"&gt;"&amp;TODAY()-90)</f>
        <v>0</v>
      </c>
      <c r="R14" s="19">
        <f ca="1">COUNTIFS($B$6:$B$73,"=ESR*",$C$6:$C$73,$K14,$F$6:$F$73,"=2018",$H$6:$H$73,"&gt;"&amp;TODAY()-90)</f>
        <v>1</v>
      </c>
      <c r="S14" s="20">
        <f ca="1">COUNTIFS($B$6:$B$73,"=ESR*",$C$6:$C$73,$K14,$F$6:$F$73,"=2021",$H$6:$H$73,"&gt;"&amp;TODAY()-90)</f>
        <v>8</v>
      </c>
    </row>
    <row r="15" spans="1:19" x14ac:dyDescent="0.2">
      <c r="A15" s="40">
        <v>4</v>
      </c>
      <c r="B15" s="394" t="s">
        <v>177</v>
      </c>
      <c r="C15" s="24" t="s">
        <v>140</v>
      </c>
      <c r="D15" s="17" t="s">
        <v>761</v>
      </c>
      <c r="E15" s="96">
        <f t="shared" si="2"/>
        <v>1</v>
      </c>
      <c r="F15" s="42">
        <v>2021</v>
      </c>
      <c r="G15" s="87">
        <v>45139</v>
      </c>
      <c r="H15" s="18">
        <v>45870</v>
      </c>
      <c r="J15" s="993"/>
      <c r="K15" s="505" t="s">
        <v>582</v>
      </c>
      <c r="L15" s="41">
        <f ca="1">SUMIFS($E$6:$E$73,$B$6:$B$73,"=ESR*",$C$6:$C$73,$K15,$H$6:$H$73,"&gt;"&amp;TODAY()-90)</f>
        <v>13</v>
      </c>
      <c r="M15" s="41">
        <f t="shared" ca="1" si="1"/>
        <v>11</v>
      </c>
      <c r="N15" s="19">
        <f ca="1">COUNTIFS($B$6:$B$73,"=ESR*",$C$6:$C$73,$K15,$F$6:$F$73,"=2006",$H$6:$H$73,"&gt;"&amp;TODAY()-90)</f>
        <v>0</v>
      </c>
      <c r="O15" s="19">
        <f ca="1">COUNTIFS($B$6:$B$73,"=ESR*",$C$6:$C$73,$K15,$F$6:$F$73,"=2009",$H$6:$H$73,"&gt;"&amp;TODAY()-90)</f>
        <v>0</v>
      </c>
      <c r="P15" s="19">
        <f ca="1">COUNTIFS($B$6:$B$73,"=ESR*",$C$6:$C$73,$K15,$F$6:$F$73,"=2012",$H$6:$H$73,"&gt;"&amp;TODAY()-90)</f>
        <v>1</v>
      </c>
      <c r="Q15" s="19">
        <f ca="1">COUNTIFS($B$6:$B$73,"=ESR*",$C$6:$C$73,$K15,$F$6:$F$73,"=2015",$H$6:$H$73,"&gt;"&amp;TODAY()-90)</f>
        <v>1</v>
      </c>
      <c r="R15" s="19">
        <f ca="1">COUNTIFS($B$6:$B$73,"=ESR*",$C$6:$C$73,$K15,$F$6:$F$73,"=2018",$H$6:$H$73,"&gt;"&amp;TODAY()-90)</f>
        <v>1</v>
      </c>
      <c r="S15" s="20">
        <f ca="1">COUNTIFS($B$6:$B$73,"=ESR*",$C$6:$C$73,$K15,$F$6:$F$73,"=2021",$H$6:$H$73,"&gt;"&amp;TODAY()-90)</f>
        <v>5</v>
      </c>
    </row>
    <row r="16" spans="1:19" ht="15.75" thickBot="1" x14ac:dyDescent="0.25">
      <c r="A16" s="40">
        <v>5</v>
      </c>
      <c r="B16" s="176" t="s">
        <v>171</v>
      </c>
      <c r="C16" s="24" t="s">
        <v>140</v>
      </c>
      <c r="D16" s="395" t="s">
        <v>232</v>
      </c>
      <c r="E16" s="96">
        <f t="shared" si="2"/>
        <v>1</v>
      </c>
      <c r="F16" s="42">
        <v>2021</v>
      </c>
      <c r="G16" s="87">
        <v>44927</v>
      </c>
      <c r="H16" s="18">
        <v>45474</v>
      </c>
      <c r="J16" s="994"/>
      <c r="K16" s="197" t="s">
        <v>583</v>
      </c>
      <c r="L16" s="58">
        <f ca="1">SUMIFS($E$6:$E$73,$B$6:$B$73,"=ESR*",$C$6:$C$73,$K16,$H$6:$H$73,"&gt;"&amp;TODAY()-90)</f>
        <v>10</v>
      </c>
      <c r="M16" s="58">
        <f t="shared" ca="1" si="1"/>
        <v>2</v>
      </c>
      <c r="N16" s="65">
        <f ca="1">COUNTIFS($B$6:$B$73,"=ESR*",$C$6:$C$73,$K16,$F$6:$F$73,"=2006",$H$6:$H$73,"&gt;"&amp;TODAY()-90)</f>
        <v>0</v>
      </c>
      <c r="O16" s="65">
        <f ca="1">COUNTIFS($B$6:$B$73,"=ESR*",$C$6:$C$73,$K16,$F$6:$F$73,"=2009",$H$6:$H$73,"&gt;"&amp;TODAY()-90)</f>
        <v>0</v>
      </c>
      <c r="P16" s="65">
        <f ca="1">COUNTIFS($B$6:$B$73,"=ESR*",$C$6:$C$73,$K16,$F$6:$F$73,"=2012",$H$6:$H$73,"&gt;"&amp;TODAY()-90)</f>
        <v>0</v>
      </c>
      <c r="Q16" s="65">
        <f ca="1">COUNTIFS($B$6:$B$73,"=ESR*",$C$6:$C$73,$K16,$F$6:$F$73,"=2015",$H$6:$H$73,"&gt;"&amp;TODAY()-90)</f>
        <v>0</v>
      </c>
      <c r="R16" s="65">
        <f ca="1">COUNTIFS($B$6:$B$73,"=ESR*",$C$6:$C$73,$K16,$F$6:$F$73,"=2018",$H$6:$H$73,"&gt;"&amp;TODAY()-90)</f>
        <v>0</v>
      </c>
      <c r="S16" s="237">
        <f ca="1">COUNTIFS($B$6:$B$73,"=ESR*",$C$6:$C$73,$K16,$F$6:$F$73,"=2021",$H$6:$H$73,"&gt;"&amp;TODAY()-90)</f>
        <v>1</v>
      </c>
    </row>
    <row r="17" spans="1:19" ht="24.75" thickBot="1" x14ac:dyDescent="0.25">
      <c r="A17" s="40">
        <v>6</v>
      </c>
      <c r="B17" s="393" t="s">
        <v>178</v>
      </c>
      <c r="C17" s="24" t="s">
        <v>140</v>
      </c>
      <c r="D17" s="17" t="s">
        <v>697</v>
      </c>
      <c r="E17" s="96">
        <f t="shared" si="2"/>
        <v>1</v>
      </c>
      <c r="F17" s="42">
        <v>2021</v>
      </c>
      <c r="G17" s="87">
        <v>45047</v>
      </c>
      <c r="H17" s="18">
        <v>45778</v>
      </c>
      <c r="J17" s="980" t="s">
        <v>154</v>
      </c>
      <c r="K17" s="995"/>
      <c r="L17" s="528">
        <f t="shared" ref="L17:S17" ca="1" si="3">SUM(L5:L16)</f>
        <v>43</v>
      </c>
      <c r="M17" s="528">
        <f t="shared" ca="1" si="3"/>
        <v>33</v>
      </c>
      <c r="N17" s="528">
        <f t="shared" ca="1" si="3"/>
        <v>0</v>
      </c>
      <c r="O17" s="528">
        <f t="shared" ca="1" si="3"/>
        <v>0</v>
      </c>
      <c r="P17" s="528">
        <f t="shared" ca="1" si="3"/>
        <v>1</v>
      </c>
      <c r="Q17" s="528">
        <f t="shared" ca="1" si="3"/>
        <v>1</v>
      </c>
      <c r="R17" s="528">
        <f t="shared" ca="1" si="3"/>
        <v>2</v>
      </c>
      <c r="S17" s="529">
        <f t="shared" ca="1" si="3"/>
        <v>16</v>
      </c>
    </row>
    <row r="18" spans="1:19" ht="12" x14ac:dyDescent="0.2">
      <c r="A18" s="40">
        <v>7</v>
      </c>
      <c r="B18" s="176" t="s">
        <v>172</v>
      </c>
      <c r="C18" s="24" t="s">
        <v>582</v>
      </c>
      <c r="D18" s="17" t="s">
        <v>926</v>
      </c>
      <c r="E18" s="96">
        <f t="shared" si="2"/>
        <v>1</v>
      </c>
      <c r="F18" s="42">
        <v>2018</v>
      </c>
      <c r="G18" s="775">
        <v>45323</v>
      </c>
      <c r="H18" s="739">
        <v>45566</v>
      </c>
      <c r="I18" s="191"/>
      <c r="J18" s="948" t="s">
        <v>303</v>
      </c>
      <c r="K18" s="194" t="s">
        <v>105</v>
      </c>
      <c r="L18" s="36" t="s">
        <v>146</v>
      </c>
      <c r="M18" s="36" t="s">
        <v>146</v>
      </c>
      <c r="N18" s="9" t="s">
        <v>146</v>
      </c>
      <c r="O18" s="9" t="s">
        <v>146</v>
      </c>
      <c r="P18" s="9" t="s">
        <v>146</v>
      </c>
      <c r="Q18" s="9" t="s">
        <v>146</v>
      </c>
      <c r="R18" s="9" t="s">
        <v>146</v>
      </c>
      <c r="S18" s="10" t="s">
        <v>146</v>
      </c>
    </row>
    <row r="19" spans="1:19" x14ac:dyDescent="0.2">
      <c r="A19" s="40">
        <v>8</v>
      </c>
      <c r="B19" s="176" t="s">
        <v>179</v>
      </c>
      <c r="C19" s="24" t="s">
        <v>582</v>
      </c>
      <c r="D19" s="17" t="s">
        <v>615</v>
      </c>
      <c r="E19" s="96">
        <f t="shared" si="2"/>
        <v>1</v>
      </c>
      <c r="F19" s="42">
        <v>2021</v>
      </c>
      <c r="G19" s="87">
        <v>45170</v>
      </c>
      <c r="H19" s="18">
        <v>45901</v>
      </c>
      <c r="J19" s="996"/>
      <c r="K19" s="530" t="s">
        <v>139</v>
      </c>
      <c r="L19" s="41">
        <f ca="1">SUMIFS($E$6:$E$997,$B$6:$B$997,"=RR*",$C$6:$C$997,$K19,$H$6:$H$997,"&gt;"&amp;TODAY()-90)</f>
        <v>0</v>
      </c>
      <c r="M19" s="41">
        <f ca="1">COUNTIFS($B$6:$B$997,"=RR*",$C$6:$C$997,$K19,$H$6:$H$997,"&gt;"&amp;TODAY()-90)</f>
        <v>0</v>
      </c>
      <c r="N19" s="19">
        <f ca="1">COUNTIFS($B$6:$B$997,"=RR*",$C$6:$C$997,$K19,$F$6:$F$997,"=2006",$H$6:$H$997,"&gt;"&amp;TODAY()-90)</f>
        <v>0</v>
      </c>
      <c r="O19" s="19">
        <f ca="1">COUNTIFS($B$6:$B$997,"=RR*",$C$6:$C$997,$K19,$F$6:$F$997,"=2009",$H$6:$H$997,"&gt;"&amp;TODAY()-90)</f>
        <v>0</v>
      </c>
      <c r="P19" s="19">
        <f ca="1">COUNTIFS($B$6:$B$997,"=RR*",$C$6:$C$997,$K19,$F$6:$F$997,"=2012",$H$6:$H$997,"&gt;"&amp;TODAY()-90)</f>
        <v>0</v>
      </c>
      <c r="Q19" s="19">
        <f ca="1">COUNTIFS($B$6:$B$997,"=RR*",$C$6:$C$997,$K19,$F$6:$F$997,"=2015",$H$6:$H$997,"&gt;"&amp;TODAY()-90)</f>
        <v>0</v>
      </c>
      <c r="R19" s="19">
        <f ca="1">COUNTIFS($B$6:$B$997,"=RR*",$C$6:$C$997,$K19,$F$6:$F$997,"=2018",$H$6:$H$997,"&gt;"&amp;TODAY()-90)</f>
        <v>0</v>
      </c>
      <c r="S19" s="20">
        <f ca="1">COUNTIFS($B$6:$B$997,"=RR*",$C$6:$C$997,$K19,$F$6:$F$997,"=2021",$H$6:$H$997,"&gt;"&amp;TODAY()-90)</f>
        <v>0</v>
      </c>
    </row>
    <row r="20" spans="1:19" x14ac:dyDescent="0.2">
      <c r="A20" s="40">
        <v>9</v>
      </c>
      <c r="B20" s="176" t="s">
        <v>182</v>
      </c>
      <c r="C20" s="28" t="s">
        <v>140</v>
      </c>
      <c r="D20" s="61" t="s">
        <v>875</v>
      </c>
      <c r="E20" s="96">
        <f t="shared" si="2"/>
        <v>1</v>
      </c>
      <c r="F20" s="53">
        <v>2021</v>
      </c>
      <c r="G20" s="88">
        <v>45017</v>
      </c>
      <c r="H20" s="30">
        <v>45748</v>
      </c>
      <c r="J20" s="996"/>
      <c r="K20" s="530" t="s">
        <v>592</v>
      </c>
      <c r="L20" s="41">
        <f ca="1">SUMIFS($E$6:$E$997,$B$6:$B$997,"=RR*",$C$6:$C$997,$K20,$H$6:$H$997,"&gt;"&amp;TODAY()-90)</f>
        <v>0</v>
      </c>
      <c r="M20" s="41">
        <f ca="1">COUNTIFS($B$6:$B$997,"=RR*",$C$6:$C$997,$K20,$H$6:$H$997,"&gt;"&amp;TODAY()-90)</f>
        <v>0</v>
      </c>
      <c r="N20" s="19">
        <f ca="1">COUNTIFS($B$6:$B$997,"=RR*",$C$6:$C$997,$K20,$F$6:$F$997,"=2006",$H$6:$H$997,"&gt;"&amp;TODAY()-90)</f>
        <v>0</v>
      </c>
      <c r="O20" s="19">
        <f ca="1">COUNTIFS($B$6:$B$997,"=RR*",$C$6:$C$997,$K20,$F$6:$F$997,"=2009",$H$6:$H$997,"&gt;"&amp;TODAY()-90)</f>
        <v>0</v>
      </c>
      <c r="P20" s="19">
        <f ca="1">COUNTIFS($B$6:$B$997,"=RR*",$C$6:$C$997,$K20,$F$6:$F$997,"=2012",$H$6:$H$997,"&gt;"&amp;TODAY()-90)</f>
        <v>0</v>
      </c>
      <c r="Q20" s="19">
        <f ca="1">COUNTIFS($B$6:$B$997,"=RR*",$C$6:$C$997,$K20,$F$6:$F$997,"=2015",$H$6:$H$997,"&gt;"&amp;TODAY()-90)</f>
        <v>0</v>
      </c>
      <c r="R20" s="19">
        <f ca="1">COUNTIFS($B$6:$B$997,"=RR*",$C$6:$C$997,$K20,$F$6:$F$997,"=2018",$H$6:$H$997,"&gt;"&amp;TODAY()-90)</f>
        <v>0</v>
      </c>
      <c r="S20" s="20">
        <f ca="1">COUNTIFS($B$6:$B$997,"=RR*",$C$6:$C$997,$K20,$F$6:$F$997,"=2021",$H$6:$H$997,"&gt;"&amp;TODAY()-90)</f>
        <v>0</v>
      </c>
    </row>
    <row r="21" spans="1:19" x14ac:dyDescent="0.2">
      <c r="A21" s="40">
        <v>10</v>
      </c>
      <c r="B21" s="176" t="s">
        <v>183</v>
      </c>
      <c r="C21" s="28" t="s">
        <v>140</v>
      </c>
      <c r="D21" s="712" t="s">
        <v>888</v>
      </c>
      <c r="E21" s="96">
        <f t="shared" si="2"/>
        <v>1</v>
      </c>
      <c r="F21" s="42">
        <v>2021</v>
      </c>
      <c r="G21" s="775">
        <v>45078</v>
      </c>
      <c r="H21" s="18">
        <v>45444</v>
      </c>
      <c r="J21" s="996"/>
      <c r="K21" s="530" t="s">
        <v>140</v>
      </c>
      <c r="L21" s="41">
        <f ca="1">SUMIFS($E$6:$E$997,$B$6:$B$997,"=RR*",$C$6:$C$997,$K21,$H$6:$H$997,"&gt;"&amp;TODAY()-90)</f>
        <v>0</v>
      </c>
      <c r="M21" s="41">
        <f ca="1">COUNTIFS($B$6:$B$997,"=RR*",$C$6:$C$997,$K21,$H$6:$H$997,"&gt;"&amp;TODAY()-90)</f>
        <v>0</v>
      </c>
      <c r="N21" s="19">
        <f ca="1">COUNTIFS($B$6:$B$997,"=RR*",$C$6:$C$997,$K21,$F$6:$F$997,"=2006",$H$6:$H$997,"&gt;"&amp;TODAY()-90)</f>
        <v>0</v>
      </c>
      <c r="O21" s="19">
        <f ca="1">COUNTIFS($B$6:$B$997,"=RR*",$C$6:$C$997,$K21,$F$6:$F$997,"=2009",$H$6:$H$997,"&gt;"&amp;TODAY()-90)</f>
        <v>0</v>
      </c>
      <c r="P21" s="19">
        <f ca="1">COUNTIFS($B$6:$B$997,"=RR*",$C$6:$C$997,$K21,$F$6:$F$997,"=2012",$H$6:$H$997,"&gt;"&amp;TODAY()-90)</f>
        <v>0</v>
      </c>
      <c r="Q21" s="19">
        <f ca="1">COUNTIFS($B$6:$B$997,"=RR*",$C$6:$C$997,$K21,$F$6:$F$997,"=2015",$H$6:$H$997,"&gt;"&amp;TODAY()-90)</f>
        <v>0</v>
      </c>
      <c r="R21" s="19">
        <f ca="1">COUNTIFS($B$6:$B$997,"=RR*",$C$6:$C$997,$K21,$F$6:$F$997,"=2018",$H$6:$H$997,"&gt;"&amp;TODAY()-90)</f>
        <v>0</v>
      </c>
      <c r="S21" s="20">
        <f ca="1">COUNTIFS($B$6:$B$997,"=RR*",$C$6:$C$997,$K21,$F$6:$F$997,"=2021",$H$6:$H$997,"&gt;"&amp;TODAY()-90)</f>
        <v>0</v>
      </c>
    </row>
    <row r="22" spans="1:19" x14ac:dyDescent="0.2">
      <c r="A22" s="40">
        <v>11</v>
      </c>
      <c r="B22" s="176" t="s">
        <v>173</v>
      </c>
      <c r="C22" s="28" t="s">
        <v>140</v>
      </c>
      <c r="D22" s="59" t="s">
        <v>603</v>
      </c>
      <c r="E22" s="96">
        <f t="shared" si="2"/>
        <v>1</v>
      </c>
      <c r="F22" s="53">
        <v>2021</v>
      </c>
      <c r="G22" s="88">
        <v>45170</v>
      </c>
      <c r="H22" s="30">
        <v>45536</v>
      </c>
      <c r="J22" s="996"/>
      <c r="K22" s="530" t="s">
        <v>582</v>
      </c>
      <c r="L22" s="41">
        <f ca="1">SUMIFS($E$6:$E$997,$B$6:$B$997,"=RR*",$C$6:$C$997,$K22,$H$6:$H$997,"&gt;"&amp;TODAY()-90)</f>
        <v>0</v>
      </c>
      <c r="M22" s="41">
        <f ca="1">COUNTIFS($B$6:$B$997,"=RR*",$C$6:$C$997,$K22,$H$6:$H$997,"&gt;"&amp;TODAY()-90)</f>
        <v>0</v>
      </c>
      <c r="N22" s="19">
        <f ca="1">COUNTIFS($B$6:$B$997,"=RR*",$C$6:$C$997,$K22,$F$6:$F$997,"=2006",$H$6:$H$997,"&gt;"&amp;TODAY()-90)</f>
        <v>0</v>
      </c>
      <c r="O22" s="19">
        <f ca="1">COUNTIFS($B$6:$B$997,"=RR*",$C$6:$C$997,$K22,$F$6:$F$997,"=2009",$H$6:$H$997,"&gt;"&amp;TODAY()-90)</f>
        <v>0</v>
      </c>
      <c r="P22" s="19">
        <f ca="1">COUNTIFS($B$6:$B$997,"=RR*",$C$6:$C$997,$K22,$F$6:$F$997,"=2012",$H$6:$H$997,"&gt;"&amp;TODAY()-90)</f>
        <v>0</v>
      </c>
      <c r="Q22" s="19">
        <f ca="1">COUNTIFS($B$6:$B$997,"=RR*",$C$6:$C$997,$K22,$F$6:$F$997,"=2015",$H$6:$H$997,"&gt;"&amp;TODAY()-90)</f>
        <v>0</v>
      </c>
      <c r="R22" s="19">
        <f ca="1">COUNTIFS($B$6:$B$997,"=RR*",$C$6:$C$997,$K22,$F$6:$F$997,"=2018",$H$6:$H$997,"&gt;"&amp;TODAY()-90)</f>
        <v>0</v>
      </c>
      <c r="S22" s="20">
        <f ca="1">COUNTIFS($B$6:$B$997,"=RR*",$C$6:$C$997,$K22,$F$6:$F$997,"=2021",$H$6:$H$997,"&gt;"&amp;TODAY()-90)</f>
        <v>0</v>
      </c>
    </row>
    <row r="23" spans="1:19" ht="15.75" thickBot="1" x14ac:dyDescent="0.25">
      <c r="A23" s="40">
        <v>12</v>
      </c>
      <c r="B23" s="176" t="s">
        <v>80</v>
      </c>
      <c r="C23" s="28" t="s">
        <v>140</v>
      </c>
      <c r="D23" s="61" t="s">
        <v>616</v>
      </c>
      <c r="E23" s="97">
        <f t="shared" si="2"/>
        <v>1</v>
      </c>
      <c r="F23" s="53">
        <v>2021</v>
      </c>
      <c r="G23" s="88">
        <v>44866</v>
      </c>
      <c r="H23" s="30">
        <v>45597</v>
      </c>
      <c r="J23" s="997"/>
      <c r="K23" s="195" t="s">
        <v>583</v>
      </c>
      <c r="L23" s="58">
        <f ca="1">SUMIFS($E$6:$E$997,$B$6:$B$997,"=RR*",$C$6:$C$997,$K23,$H$6:$H$997,"&gt;"&amp;TODAY()-90)</f>
        <v>0</v>
      </c>
      <c r="M23" s="58">
        <f ca="1">COUNTIFS($B$6:$B$997,"=RR*",$C$6:$C$997,$K23,$H$6:$H$997,"&gt;"&amp;TODAY()-90)</f>
        <v>0</v>
      </c>
      <c r="N23" s="65">
        <f ca="1">COUNTIFS($B$6:$B$997,"=RR*",$C$6:$C$997,$K23,$F$6:$F$997,"=2006",$H$6:$H$997,"&gt;"&amp;TODAY()-90)</f>
        <v>0</v>
      </c>
      <c r="O23" s="65">
        <f ca="1">COUNTIFS($B$6:$B$997,"=RR*",$C$6:$C$997,$K23,$F$6:$F$997,"=2009",$H$6:$H$997,"&gt;"&amp;TODAY()-90)</f>
        <v>0</v>
      </c>
      <c r="P23" s="65">
        <f ca="1">COUNTIFS($B$6:$B$997,"=RR*",$C$6:$C$997,$K23,$F$6:$F$997,"=2012",$H$6:$H$997,"&gt;"&amp;TODAY()-90)</f>
        <v>0</v>
      </c>
      <c r="Q23" s="65">
        <f ca="1">COUNTIFS($B$6:$B$997,"=RR*",$C$6:$C$997,$K23,$F$6:$F$997,"=2015",$H$6:$H$997,"&gt;"&amp;TODAY()-90)</f>
        <v>0</v>
      </c>
      <c r="R23" s="65">
        <f ca="1">COUNTIFS($B$6:$B$997,"=RR*",$C$6:$C$997,$K23,$F$6:$F$997,"=2018",$H$6:$H$997,"&gt;"&amp;TODAY()-90)</f>
        <v>0</v>
      </c>
      <c r="S23" s="237">
        <f ca="1">COUNTIFS($B$6:$B$997,"=RR*",$C$6:$C$997,$K23,$F$6:$F$997,"=2021",$H$6:$H$997,"&gt;"&amp;TODAY()-90)</f>
        <v>0</v>
      </c>
    </row>
    <row r="24" spans="1:19" ht="15.75" thickBot="1" x14ac:dyDescent="0.25">
      <c r="A24" s="40">
        <v>13</v>
      </c>
      <c r="B24" s="393" t="s">
        <v>474</v>
      </c>
      <c r="C24" s="28" t="s">
        <v>140</v>
      </c>
      <c r="D24" s="61" t="s">
        <v>475</v>
      </c>
      <c r="E24" s="97">
        <f t="shared" si="2"/>
        <v>1</v>
      </c>
      <c r="F24" s="53">
        <v>2018</v>
      </c>
      <c r="G24" s="88">
        <v>45261</v>
      </c>
      <c r="H24" s="738">
        <v>45992</v>
      </c>
      <c r="J24" s="981" t="s">
        <v>154</v>
      </c>
      <c r="K24" s="1005"/>
      <c r="L24" s="128">
        <f t="shared" ref="L24:S24" ca="1" si="4">SUM(L18:L23)</f>
        <v>0</v>
      </c>
      <c r="M24" s="128">
        <f t="shared" ca="1" si="4"/>
        <v>0</v>
      </c>
      <c r="N24" s="128">
        <f t="shared" ca="1" si="4"/>
        <v>0</v>
      </c>
      <c r="O24" s="128">
        <f t="shared" ca="1" si="4"/>
        <v>0</v>
      </c>
      <c r="P24" s="128">
        <f t="shared" ca="1" si="4"/>
        <v>0</v>
      </c>
      <c r="Q24" s="128">
        <f t="shared" ca="1" si="4"/>
        <v>0</v>
      </c>
      <c r="R24" s="128">
        <f t="shared" ca="1" si="4"/>
        <v>0</v>
      </c>
      <c r="S24" s="129">
        <f t="shared" ca="1" si="4"/>
        <v>0</v>
      </c>
    </row>
    <row r="25" spans="1:19" x14ac:dyDescent="0.2">
      <c r="A25" s="40">
        <v>14</v>
      </c>
      <c r="B25" s="393" t="s">
        <v>457</v>
      </c>
      <c r="C25" s="28" t="s">
        <v>582</v>
      </c>
      <c r="D25" s="61" t="s">
        <v>847</v>
      </c>
      <c r="E25" s="97">
        <v>1</v>
      </c>
      <c r="F25" s="53">
        <v>2012</v>
      </c>
      <c r="G25" s="88">
        <v>45352</v>
      </c>
      <c r="H25" s="738">
        <v>46023</v>
      </c>
      <c r="J25" s="416"/>
      <c r="K25" s="416"/>
      <c r="L25" s="564"/>
      <c r="M25" s="564"/>
      <c r="N25" s="564"/>
      <c r="O25" s="564"/>
      <c r="P25" s="564"/>
      <c r="Q25" s="564"/>
      <c r="R25" s="564"/>
      <c r="S25" s="564"/>
    </row>
    <row r="26" spans="1:19" ht="24" x14ac:dyDescent="0.25">
      <c r="A26" s="40">
        <v>15</v>
      </c>
      <c r="B26" s="56" t="s">
        <v>456</v>
      </c>
      <c r="C26" s="28" t="s">
        <v>582</v>
      </c>
      <c r="D26" s="61" t="s">
        <v>581</v>
      </c>
      <c r="E26" s="97">
        <f t="shared" si="2"/>
        <v>2</v>
      </c>
      <c r="F26" s="53">
        <v>2021</v>
      </c>
      <c r="G26" s="88">
        <v>45352</v>
      </c>
      <c r="H26" s="738">
        <v>46082</v>
      </c>
      <c r="K26"/>
    </row>
    <row r="27" spans="1:19" ht="24" x14ac:dyDescent="0.2">
      <c r="A27" s="40">
        <v>16</v>
      </c>
      <c r="B27" s="393" t="s">
        <v>507</v>
      </c>
      <c r="C27" s="28" t="s">
        <v>582</v>
      </c>
      <c r="D27" s="61" t="s">
        <v>920</v>
      </c>
      <c r="E27" s="97">
        <f t="shared" si="2"/>
        <v>1</v>
      </c>
      <c r="F27" s="53">
        <v>2021</v>
      </c>
      <c r="G27" s="88">
        <v>45261</v>
      </c>
      <c r="H27" s="738">
        <v>45992</v>
      </c>
    </row>
    <row r="28" spans="1:19" x14ac:dyDescent="0.2">
      <c r="A28" s="40">
        <v>17</v>
      </c>
      <c r="B28" s="176" t="s">
        <v>521</v>
      </c>
      <c r="C28" s="28" t="s">
        <v>582</v>
      </c>
      <c r="D28" s="61" t="s">
        <v>522</v>
      </c>
      <c r="E28" s="96">
        <f t="shared" si="2"/>
        <v>1</v>
      </c>
      <c r="F28" s="53">
        <v>2021</v>
      </c>
      <c r="G28" s="88">
        <v>45078</v>
      </c>
      <c r="H28" s="30">
        <v>45536</v>
      </c>
    </row>
    <row r="29" spans="1:19" ht="15.75" thickBot="1" x14ac:dyDescent="0.3">
      <c r="A29" s="40">
        <v>18</v>
      </c>
      <c r="B29" s="652"/>
      <c r="C29" s="28"/>
      <c r="D29" s="61"/>
      <c r="E29" s="629"/>
      <c r="F29" s="53"/>
      <c r="G29" s="88"/>
      <c r="H29" s="30" t="s">
        <v>146</v>
      </c>
      <c r="K29"/>
    </row>
    <row r="30" spans="1:19" ht="15.75" customHeight="1" thickBot="1" x14ac:dyDescent="0.3">
      <c r="A30" s="118"/>
      <c r="B30" s="119"/>
      <c r="C30" s="119"/>
      <c r="D30" s="120" t="s">
        <v>303</v>
      </c>
      <c r="E30" s="120"/>
      <c r="F30" s="119"/>
      <c r="G30" s="119"/>
      <c r="H30" s="121"/>
    </row>
    <row r="31" spans="1:19" ht="12" customHeight="1" x14ac:dyDescent="0.2">
      <c r="A31" s="585">
        <v>1</v>
      </c>
      <c r="B31" s="62" t="s">
        <v>921</v>
      </c>
      <c r="C31" s="580" t="s">
        <v>582</v>
      </c>
      <c r="D31" s="124" t="s">
        <v>922</v>
      </c>
      <c r="E31" s="98">
        <f>IF(ISBLANK(D31),"",LEN(D31)-LEN(SUBSTITUTE(D31,",",""))+1)</f>
        <v>1</v>
      </c>
      <c r="F31" s="37">
        <v>2023</v>
      </c>
      <c r="G31" s="890">
        <v>45307</v>
      </c>
      <c r="H31" s="125">
        <v>45688</v>
      </c>
    </row>
    <row r="32" spans="1:19" ht="12" customHeight="1" x14ac:dyDescent="0.2">
      <c r="A32" s="15">
        <v>2</v>
      </c>
      <c r="B32" s="393" t="s">
        <v>170</v>
      </c>
      <c r="C32" s="24" t="s">
        <v>583</v>
      </c>
      <c r="D32" s="17" t="s">
        <v>770</v>
      </c>
      <c r="E32" s="96">
        <f>IF(ISBLANK(D32),"",LEN(D32)-LEN(SUBSTITUTE(D32,",",""))+1)</f>
        <v>5</v>
      </c>
      <c r="F32" s="41">
        <v>2023</v>
      </c>
      <c r="G32" s="737">
        <v>45231</v>
      </c>
      <c r="H32" s="18">
        <v>45658</v>
      </c>
    </row>
    <row r="33" spans="1:11" x14ac:dyDescent="0.2">
      <c r="A33" s="15">
        <v>3</v>
      </c>
      <c r="B33" s="176" t="s">
        <v>176</v>
      </c>
      <c r="C33" s="24" t="s">
        <v>140</v>
      </c>
      <c r="D33" s="437" t="s">
        <v>887</v>
      </c>
      <c r="E33" s="96">
        <f>IF(ISBLANK(D33),"",LEN(D33)-LEN(SUBSTITUTE(D33,",",""))+1)</f>
        <v>1</v>
      </c>
      <c r="F33" s="41">
        <v>2020</v>
      </c>
      <c r="G33" s="737">
        <v>45078</v>
      </c>
      <c r="H33" s="18">
        <v>45809</v>
      </c>
      <c r="J33" s="26"/>
      <c r="K33" s="26"/>
    </row>
    <row r="34" spans="1:11" x14ac:dyDescent="0.2">
      <c r="A34" s="15">
        <v>4</v>
      </c>
      <c r="B34" s="176" t="s">
        <v>177</v>
      </c>
      <c r="C34" s="24" t="s">
        <v>140</v>
      </c>
      <c r="D34" s="17" t="s">
        <v>761</v>
      </c>
      <c r="E34" s="96">
        <f t="shared" ref="E34:E40" si="5">IF(ISBLANK(D34),"",LEN(D34)-LEN(SUBSTITUTE(D34,",",""))+1)</f>
        <v>1</v>
      </c>
      <c r="F34" s="42">
        <v>2020</v>
      </c>
      <c r="G34" s="91">
        <v>45139</v>
      </c>
      <c r="H34" s="18">
        <v>45870</v>
      </c>
      <c r="J34" s="26"/>
      <c r="K34" s="26"/>
    </row>
    <row r="35" spans="1:11" x14ac:dyDescent="0.2">
      <c r="A35" s="15">
        <v>5</v>
      </c>
      <c r="B35" s="176" t="s">
        <v>171</v>
      </c>
      <c r="C35" s="24" t="s">
        <v>140</v>
      </c>
      <c r="D35" s="395" t="s">
        <v>232</v>
      </c>
      <c r="E35" s="96">
        <f t="shared" si="5"/>
        <v>1</v>
      </c>
      <c r="F35" s="42">
        <v>2020</v>
      </c>
      <c r="G35" s="91">
        <v>44927</v>
      </c>
      <c r="H35" s="18">
        <v>45474</v>
      </c>
      <c r="J35" s="26"/>
      <c r="K35" s="26"/>
    </row>
    <row r="36" spans="1:11" ht="24" x14ac:dyDescent="0.2">
      <c r="A36" s="15">
        <v>6</v>
      </c>
      <c r="B36" s="393" t="s">
        <v>178</v>
      </c>
      <c r="C36" s="24" t="s">
        <v>140</v>
      </c>
      <c r="D36" s="17" t="s">
        <v>697</v>
      </c>
      <c r="E36" s="96">
        <f t="shared" si="5"/>
        <v>1</v>
      </c>
      <c r="F36" s="42">
        <v>2020</v>
      </c>
      <c r="G36" s="91">
        <v>45047</v>
      </c>
      <c r="H36" s="18">
        <v>45778</v>
      </c>
      <c r="J36" s="26"/>
      <c r="K36" s="26"/>
    </row>
    <row r="37" spans="1:11" x14ac:dyDescent="0.2">
      <c r="A37" s="15">
        <v>7</v>
      </c>
      <c r="B37" s="176" t="s">
        <v>182</v>
      </c>
      <c r="C37" s="24" t="s">
        <v>140</v>
      </c>
      <c r="D37" s="17" t="s">
        <v>692</v>
      </c>
      <c r="E37" s="96">
        <f>IF(ISBLANK(D37),"",LEN(D37)-LEN(SUBSTITUTE(D37,",",""))+1)</f>
        <v>1</v>
      </c>
      <c r="F37" s="42">
        <v>2020</v>
      </c>
      <c r="G37" s="91">
        <v>45017</v>
      </c>
      <c r="H37" s="18">
        <v>45748</v>
      </c>
      <c r="J37" s="26"/>
      <c r="K37" s="26"/>
    </row>
    <row r="38" spans="1:11" x14ac:dyDescent="0.2">
      <c r="A38" s="15">
        <v>8</v>
      </c>
      <c r="B38" s="176" t="s">
        <v>183</v>
      </c>
      <c r="C38" s="24" t="s">
        <v>140</v>
      </c>
      <c r="D38" s="437" t="s">
        <v>888</v>
      </c>
      <c r="E38" s="96">
        <f t="shared" si="5"/>
        <v>1</v>
      </c>
      <c r="F38" s="42">
        <v>2020</v>
      </c>
      <c r="G38" s="775">
        <v>45078</v>
      </c>
      <c r="H38" s="18">
        <v>45444</v>
      </c>
      <c r="J38" s="26"/>
      <c r="K38" s="26"/>
    </row>
    <row r="39" spans="1:11" x14ac:dyDescent="0.2">
      <c r="A39" s="15">
        <v>9</v>
      </c>
      <c r="B39" s="176" t="s">
        <v>173</v>
      </c>
      <c r="C39" s="24" t="s">
        <v>140</v>
      </c>
      <c r="D39" s="17" t="s">
        <v>236</v>
      </c>
      <c r="E39" s="96">
        <f t="shared" si="5"/>
        <v>1</v>
      </c>
      <c r="F39" s="42">
        <v>2023</v>
      </c>
      <c r="G39" s="91">
        <v>45170</v>
      </c>
      <c r="H39" s="18">
        <v>45536</v>
      </c>
      <c r="J39" s="26"/>
      <c r="K39" s="26"/>
    </row>
    <row r="40" spans="1:11" x14ac:dyDescent="0.2">
      <c r="A40" s="15">
        <v>10</v>
      </c>
      <c r="B40" s="176" t="s">
        <v>80</v>
      </c>
      <c r="C40" s="24" t="s">
        <v>140</v>
      </c>
      <c r="D40" s="17" t="s">
        <v>616</v>
      </c>
      <c r="E40" s="96">
        <f t="shared" si="5"/>
        <v>1</v>
      </c>
      <c r="F40" s="42">
        <v>2020</v>
      </c>
      <c r="G40" s="91">
        <v>44866</v>
      </c>
      <c r="H40" s="18">
        <v>45597</v>
      </c>
      <c r="J40" s="26"/>
      <c r="K40" s="26"/>
    </row>
    <row r="41" spans="1:11" ht="24" x14ac:dyDescent="0.2">
      <c r="A41" s="15">
        <v>11</v>
      </c>
      <c r="B41" s="176" t="s">
        <v>456</v>
      </c>
      <c r="C41" s="24" t="s">
        <v>582</v>
      </c>
      <c r="D41" s="17" t="s">
        <v>581</v>
      </c>
      <c r="E41" s="96">
        <f>IF(ISBLANK(D41),"",LEN(D41)-LEN(SUBSTITUTE(D41,",",""))+1)</f>
        <v>2</v>
      </c>
      <c r="F41" s="42">
        <v>2020</v>
      </c>
      <c r="G41" s="91">
        <v>45352</v>
      </c>
      <c r="H41" s="739">
        <v>46082</v>
      </c>
      <c r="J41" s="26"/>
      <c r="K41" s="26"/>
    </row>
    <row r="42" spans="1:11" ht="24" x14ac:dyDescent="0.2">
      <c r="A42" s="15">
        <v>12</v>
      </c>
      <c r="B42" s="176" t="s">
        <v>507</v>
      </c>
      <c r="C42" s="24" t="s">
        <v>582</v>
      </c>
      <c r="D42" s="17" t="s">
        <v>920</v>
      </c>
      <c r="E42" s="96">
        <f>IF(ISBLANK(D42),"",LEN(D42)-LEN(SUBSTITUTE(D42,",",""))+1)</f>
        <v>1</v>
      </c>
      <c r="F42" s="42">
        <v>2020</v>
      </c>
      <c r="G42" s="91">
        <v>45261</v>
      </c>
      <c r="H42" s="739">
        <v>45992</v>
      </c>
      <c r="J42" s="26"/>
      <c r="K42" s="26"/>
    </row>
    <row r="43" spans="1:11" x14ac:dyDescent="0.2">
      <c r="A43" s="15">
        <v>13</v>
      </c>
      <c r="B43" s="176" t="s">
        <v>521</v>
      </c>
      <c r="C43" s="24" t="s">
        <v>582</v>
      </c>
      <c r="D43" s="17" t="s">
        <v>522</v>
      </c>
      <c r="E43" s="96">
        <f>IF(ISBLANK(D43),"",LEN(D43)-LEN(SUBSTITUTE(D43,",",""))+1)</f>
        <v>1</v>
      </c>
      <c r="F43" s="42">
        <v>2023</v>
      </c>
      <c r="G43" s="91">
        <v>45078</v>
      </c>
      <c r="H43" s="18">
        <v>45536</v>
      </c>
    </row>
    <row r="44" spans="1:11" ht="27.75" customHeight="1" thickBot="1" x14ac:dyDescent="0.25">
      <c r="A44" s="31">
        <v>14</v>
      </c>
      <c r="B44" s="601"/>
      <c r="C44" s="891"/>
      <c r="D44" s="636"/>
      <c r="E44" s="892"/>
      <c r="F44" s="893"/>
      <c r="G44" s="894"/>
      <c r="H44" s="34" t="s">
        <v>146</v>
      </c>
    </row>
    <row r="45" spans="1:11" ht="15.75" thickBot="1" x14ac:dyDescent="0.3">
      <c r="A45" s="1002" t="s">
        <v>155</v>
      </c>
      <c r="B45" s="1003"/>
      <c r="C45" s="1003"/>
      <c r="D45" s="1003"/>
      <c r="E45" s="1003"/>
      <c r="F45" s="1003"/>
      <c r="G45" s="1003"/>
      <c r="H45" s="1004"/>
    </row>
    <row r="46" spans="1:11" ht="24" x14ac:dyDescent="0.2">
      <c r="A46" s="35">
        <v>1</v>
      </c>
      <c r="B46" s="62" t="s">
        <v>187</v>
      </c>
      <c r="C46" s="37" t="s">
        <v>140</v>
      </c>
      <c r="D46" s="38" t="s">
        <v>243</v>
      </c>
      <c r="E46" s="38"/>
      <c r="F46" s="37" t="s">
        <v>93</v>
      </c>
      <c r="G46" s="90">
        <v>38718</v>
      </c>
      <c r="H46" s="39"/>
    </row>
    <row r="47" spans="1:11" x14ac:dyDescent="0.2">
      <c r="A47" s="57">
        <f>A46+1</f>
        <v>2</v>
      </c>
      <c r="B47" s="63" t="s">
        <v>188</v>
      </c>
      <c r="C47" s="53" t="s">
        <v>582</v>
      </c>
      <c r="D47" s="59" t="s">
        <v>318</v>
      </c>
      <c r="E47" s="59"/>
      <c r="F47" s="53" t="s">
        <v>93</v>
      </c>
      <c r="G47" s="88">
        <v>39448</v>
      </c>
      <c r="H47" s="60"/>
    </row>
    <row r="48" spans="1:11" ht="24" x14ac:dyDescent="0.2">
      <c r="A48" s="57">
        <f>A47+1</f>
        <v>3</v>
      </c>
      <c r="B48" s="63" t="s">
        <v>189</v>
      </c>
      <c r="C48" s="53" t="s">
        <v>140</v>
      </c>
      <c r="D48" s="59" t="s">
        <v>191</v>
      </c>
      <c r="E48" s="59"/>
      <c r="F48" s="53" t="s">
        <v>93</v>
      </c>
      <c r="G48" s="88">
        <v>40238</v>
      </c>
      <c r="H48" s="60"/>
    </row>
    <row r="49" spans="1:8" x14ac:dyDescent="0.2">
      <c r="A49" s="57">
        <f>A48+1</f>
        <v>4</v>
      </c>
      <c r="B49" s="63" t="s">
        <v>190</v>
      </c>
      <c r="C49" s="53" t="s">
        <v>582</v>
      </c>
      <c r="D49" s="59" t="s">
        <v>192</v>
      </c>
      <c r="E49" s="59"/>
      <c r="F49" s="53" t="s">
        <v>93</v>
      </c>
      <c r="G49" s="88">
        <v>39448</v>
      </c>
      <c r="H49" s="60"/>
    </row>
    <row r="50" spans="1:8" x14ac:dyDescent="0.2">
      <c r="A50" s="57">
        <f>A49+1</f>
        <v>5</v>
      </c>
      <c r="B50" s="58"/>
      <c r="C50" s="53"/>
      <c r="D50" s="59"/>
      <c r="E50" s="59"/>
      <c r="F50" s="53"/>
      <c r="G50" s="88"/>
      <c r="H50" s="60"/>
    </row>
    <row r="51" spans="1:8" ht="15.75" thickBot="1" x14ac:dyDescent="0.25">
      <c r="A51" s="43">
        <v>6</v>
      </c>
      <c r="B51" s="44"/>
      <c r="C51" s="45"/>
      <c r="D51" s="46"/>
      <c r="E51" s="46"/>
      <c r="F51" s="45"/>
      <c r="G51" s="89"/>
      <c r="H51" s="47"/>
    </row>
    <row r="54" spans="1:8" ht="15.75" thickBot="1" x14ac:dyDescent="0.25"/>
    <row r="55" spans="1:8" ht="15" customHeight="1" x14ac:dyDescent="0.2">
      <c r="A55" s="929" t="s">
        <v>711</v>
      </c>
      <c r="B55" s="930"/>
      <c r="C55" s="930"/>
      <c r="D55" s="930"/>
      <c r="E55" s="930"/>
      <c r="F55" s="930"/>
      <c r="G55" s="930"/>
      <c r="H55" s="931"/>
    </row>
    <row r="56" spans="1:8" ht="24.75" thickBot="1" x14ac:dyDescent="0.25">
      <c r="A56" s="82"/>
      <c r="B56" s="83" t="s">
        <v>52</v>
      </c>
      <c r="C56" s="83" t="s">
        <v>148</v>
      </c>
      <c r="D56" s="83" t="s">
        <v>6</v>
      </c>
      <c r="E56" s="83" t="s">
        <v>217</v>
      </c>
      <c r="F56" s="84" t="s">
        <v>7</v>
      </c>
      <c r="G56" s="86" t="s">
        <v>215</v>
      </c>
      <c r="H56" s="85" t="s">
        <v>76</v>
      </c>
    </row>
    <row r="57" spans="1:8" ht="15.75" thickBot="1" x14ac:dyDescent="0.3">
      <c r="A57" s="6"/>
      <c r="B57" s="7"/>
      <c r="C57" s="7"/>
      <c r="D57" s="48" t="s">
        <v>149</v>
      </c>
      <c r="E57" s="48"/>
      <c r="F57" s="7"/>
      <c r="G57" s="7"/>
      <c r="H57" s="8"/>
    </row>
    <row r="58" spans="1:8" x14ac:dyDescent="0.2">
      <c r="A58" s="441">
        <f>A57+1</f>
        <v>1</v>
      </c>
      <c r="B58" s="155"/>
      <c r="C58" s="144"/>
      <c r="D58" s="542"/>
      <c r="E58" s="145" t="str">
        <f>IF(ISBLANK(D58),"",LEN(D58)-LEN(SUBSTITUTE(D58,",",""))+1)</f>
        <v/>
      </c>
      <c r="F58" s="146"/>
      <c r="G58" s="166"/>
      <c r="H58" s="884"/>
    </row>
    <row r="59" spans="1:8" ht="30" customHeight="1" thickBot="1" x14ac:dyDescent="0.25">
      <c r="A59" s="441">
        <f>A58+1</f>
        <v>2</v>
      </c>
      <c r="B59" s="155"/>
      <c r="C59" s="144"/>
      <c r="D59" s="542"/>
      <c r="E59" s="145" t="str">
        <f>IF(ISBLANK(D59),"",LEN(D59)-LEN(SUBSTITUTE(D59,",",""))+1)</f>
        <v/>
      </c>
      <c r="F59" s="146"/>
      <c r="G59" s="166"/>
      <c r="H59" s="885"/>
    </row>
    <row r="60" spans="1:8" ht="15.75" thickBot="1" x14ac:dyDescent="0.3">
      <c r="A60" s="21"/>
      <c r="B60" s="22"/>
      <c r="C60" s="22"/>
      <c r="D60" s="49" t="s">
        <v>9</v>
      </c>
      <c r="E60" s="49"/>
      <c r="F60" s="22"/>
      <c r="G60" s="22"/>
      <c r="H60" s="23"/>
    </row>
    <row r="61" spans="1:8" x14ac:dyDescent="0.2">
      <c r="A61" s="688">
        <v>1</v>
      </c>
      <c r="B61" s="210" t="s">
        <v>184</v>
      </c>
      <c r="C61" s="204" t="s">
        <v>140</v>
      </c>
      <c r="D61" s="205" t="s">
        <v>240</v>
      </c>
      <c r="E61" s="206">
        <f t="shared" ref="E61:E74" si="6">IF(ISBLANK(D61),"",LEN(D61)-LEN(SUBSTITUTE(D61,",",""))+1)</f>
        <v>1</v>
      </c>
      <c r="F61" s="207">
        <v>2012</v>
      </c>
      <c r="G61" s="208">
        <v>41820</v>
      </c>
      <c r="H61" s="14">
        <v>42185</v>
      </c>
    </row>
    <row r="62" spans="1:8" x14ac:dyDescent="0.2">
      <c r="A62" s="688">
        <v>2</v>
      </c>
      <c r="B62" s="155" t="s">
        <v>186</v>
      </c>
      <c r="C62" s="144" t="s">
        <v>582</v>
      </c>
      <c r="D62" s="160" t="s">
        <v>242</v>
      </c>
      <c r="E62" s="145">
        <f t="shared" si="6"/>
        <v>2</v>
      </c>
      <c r="F62" s="146">
        <v>2009</v>
      </c>
      <c r="G62" s="456">
        <v>42217</v>
      </c>
      <c r="H62" s="18">
        <v>42948</v>
      </c>
    </row>
    <row r="63" spans="1:8" x14ac:dyDescent="0.2">
      <c r="A63" s="688">
        <v>3</v>
      </c>
      <c r="B63" s="155" t="s">
        <v>185</v>
      </c>
      <c r="C63" s="144" t="s">
        <v>140</v>
      </c>
      <c r="D63" s="160" t="s">
        <v>241</v>
      </c>
      <c r="E63" s="145">
        <f t="shared" si="6"/>
        <v>1</v>
      </c>
      <c r="F63" s="146">
        <v>2006</v>
      </c>
      <c r="G63" s="456">
        <v>40179</v>
      </c>
      <c r="H63" s="457">
        <v>40544</v>
      </c>
    </row>
    <row r="64" spans="1:8" x14ac:dyDescent="0.2">
      <c r="A64" s="688">
        <v>4</v>
      </c>
      <c r="B64" s="155" t="s">
        <v>180</v>
      </c>
      <c r="C64" s="144" t="s">
        <v>582</v>
      </c>
      <c r="D64" s="160" t="s">
        <v>237</v>
      </c>
      <c r="E64" s="145">
        <f t="shared" si="6"/>
        <v>1</v>
      </c>
      <c r="F64" s="146">
        <v>2015</v>
      </c>
      <c r="G64" s="456">
        <v>42856</v>
      </c>
      <c r="H64" s="18">
        <v>43221</v>
      </c>
    </row>
    <row r="65" spans="1:9" x14ac:dyDescent="0.2">
      <c r="A65" s="688">
        <v>5</v>
      </c>
      <c r="B65" s="155" t="s">
        <v>181</v>
      </c>
      <c r="C65" s="152" t="s">
        <v>582</v>
      </c>
      <c r="D65" s="165" t="s">
        <v>239</v>
      </c>
      <c r="E65" s="145">
        <f t="shared" si="6"/>
        <v>2</v>
      </c>
      <c r="F65" s="153">
        <v>2015</v>
      </c>
      <c r="G65" s="150">
        <v>42675</v>
      </c>
      <c r="H65" s="30">
        <v>43040</v>
      </c>
    </row>
    <row r="66" spans="1:9" x14ac:dyDescent="0.2">
      <c r="A66" s="688">
        <v>6</v>
      </c>
      <c r="B66" s="155" t="s">
        <v>454</v>
      </c>
      <c r="C66" s="152" t="s">
        <v>582</v>
      </c>
      <c r="D66" s="165" t="s">
        <v>455</v>
      </c>
      <c r="E66" s="230">
        <f>IF(ISBLANK(D66),"",LEN(D66)-LEN(SUBSTITUTE(D66,",",""))+1)</f>
        <v>1</v>
      </c>
      <c r="F66" s="153">
        <v>2015</v>
      </c>
      <c r="G66" s="150">
        <v>43132</v>
      </c>
      <c r="H66" s="396">
        <v>43313</v>
      </c>
    </row>
    <row r="67" spans="1:9" x14ac:dyDescent="0.2">
      <c r="A67" s="688">
        <v>7</v>
      </c>
      <c r="B67" s="544" t="s">
        <v>510</v>
      </c>
      <c r="C67" s="152" t="s">
        <v>582</v>
      </c>
      <c r="D67" s="165" t="s">
        <v>511</v>
      </c>
      <c r="E67" s="230">
        <v>1</v>
      </c>
      <c r="F67" s="153">
        <v>2015</v>
      </c>
      <c r="G67" s="150">
        <v>44470</v>
      </c>
      <c r="H67" s="396">
        <v>45200</v>
      </c>
      <c r="I67" s="740"/>
    </row>
    <row r="68" spans="1:9" x14ac:dyDescent="0.2">
      <c r="A68" s="688">
        <v>8</v>
      </c>
      <c r="B68" s="155" t="s">
        <v>472</v>
      </c>
      <c r="C68" s="152" t="s">
        <v>582</v>
      </c>
      <c r="D68" s="165" t="s">
        <v>473</v>
      </c>
      <c r="E68" s="230">
        <f t="shared" si="6"/>
        <v>1</v>
      </c>
      <c r="F68" s="153">
        <v>2015</v>
      </c>
      <c r="G68" s="150">
        <v>43191</v>
      </c>
      <c r="H68" s="30">
        <v>43160</v>
      </c>
    </row>
    <row r="69" spans="1:9" x14ac:dyDescent="0.2">
      <c r="A69" s="688">
        <v>9</v>
      </c>
      <c r="B69" s="155" t="s">
        <v>600</v>
      </c>
      <c r="C69" s="152" t="s">
        <v>582</v>
      </c>
      <c r="D69" s="165" t="s">
        <v>601</v>
      </c>
      <c r="E69" s="230">
        <f t="shared" si="6"/>
        <v>1</v>
      </c>
      <c r="F69" s="153">
        <v>2015</v>
      </c>
      <c r="G69" s="150">
        <v>43344</v>
      </c>
      <c r="H69" s="396">
        <v>43709</v>
      </c>
    </row>
    <row r="70" spans="1:9" ht="24" x14ac:dyDescent="0.2">
      <c r="A70" s="688">
        <v>10</v>
      </c>
      <c r="B70" s="210" t="s">
        <v>174</v>
      </c>
      <c r="C70" s="172" t="s">
        <v>582</v>
      </c>
      <c r="D70" s="173" t="s">
        <v>679</v>
      </c>
      <c r="E70" s="211">
        <f t="shared" si="6"/>
        <v>1</v>
      </c>
      <c r="F70" s="171">
        <v>2015</v>
      </c>
      <c r="G70" s="212">
        <v>44256</v>
      </c>
      <c r="H70" s="18">
        <v>44621</v>
      </c>
    </row>
    <row r="71" spans="1:9" x14ac:dyDescent="0.2">
      <c r="A71" s="688">
        <v>11</v>
      </c>
      <c r="B71" s="210" t="s">
        <v>508</v>
      </c>
      <c r="C71" s="169" t="s">
        <v>582</v>
      </c>
      <c r="D71" s="170" t="s">
        <v>509</v>
      </c>
      <c r="E71" s="236">
        <f t="shared" si="6"/>
        <v>1</v>
      </c>
      <c r="F71" s="217">
        <v>2021</v>
      </c>
      <c r="G71" s="878">
        <v>44835</v>
      </c>
      <c r="H71" s="30">
        <v>45323</v>
      </c>
    </row>
    <row r="72" spans="1:9" x14ac:dyDescent="0.2">
      <c r="A72" s="688">
        <v>12</v>
      </c>
      <c r="B72" s="210" t="s">
        <v>513</v>
      </c>
      <c r="C72" s="169" t="s">
        <v>582</v>
      </c>
      <c r="D72" s="170" t="s">
        <v>707</v>
      </c>
      <c r="E72" s="236">
        <f t="shared" si="6"/>
        <v>1</v>
      </c>
      <c r="F72" s="217">
        <v>2015</v>
      </c>
      <c r="G72" s="878">
        <v>43983</v>
      </c>
      <c r="H72" s="30">
        <v>44713</v>
      </c>
    </row>
    <row r="73" spans="1:9" x14ac:dyDescent="0.2">
      <c r="A73" s="688">
        <v>13</v>
      </c>
      <c r="B73" s="210" t="s">
        <v>523</v>
      </c>
      <c r="C73" s="169" t="s">
        <v>582</v>
      </c>
      <c r="D73" s="170" t="s">
        <v>524</v>
      </c>
      <c r="E73" s="211">
        <f t="shared" si="6"/>
        <v>1</v>
      </c>
      <c r="F73" s="217">
        <v>2015</v>
      </c>
      <c r="G73" s="878">
        <v>44805</v>
      </c>
      <c r="H73" s="30">
        <v>45536</v>
      </c>
    </row>
    <row r="74" spans="1:9" ht="24.75" thickBot="1" x14ac:dyDescent="0.25">
      <c r="A74" s="688">
        <v>14</v>
      </c>
      <c r="B74" s="632" t="s">
        <v>525</v>
      </c>
      <c r="C74" s="633" t="s">
        <v>582</v>
      </c>
      <c r="D74" s="637" t="s">
        <v>708</v>
      </c>
      <c r="E74" s="645">
        <f t="shared" si="6"/>
        <v>1</v>
      </c>
      <c r="F74" s="634">
        <v>2015</v>
      </c>
      <c r="G74" s="638">
        <v>44440</v>
      </c>
      <c r="H74" s="639">
        <v>44805</v>
      </c>
    </row>
    <row r="75" spans="1:9" ht="15.75" thickBot="1" x14ac:dyDescent="0.3">
      <c r="A75" s="555"/>
      <c r="B75" s="556"/>
      <c r="C75" s="556"/>
      <c r="D75" s="557" t="s">
        <v>303</v>
      </c>
      <c r="E75" s="557"/>
      <c r="F75" s="556"/>
      <c r="G75" s="556"/>
      <c r="H75" s="558"/>
      <c r="I75" s="1"/>
    </row>
    <row r="76" spans="1:9" ht="24" x14ac:dyDescent="0.2">
      <c r="A76" s="213">
        <f>A75+1</f>
        <v>1</v>
      </c>
      <c r="B76" s="451" t="s">
        <v>402</v>
      </c>
      <c r="C76" s="215" t="s">
        <v>140</v>
      </c>
      <c r="D76" s="895" t="s">
        <v>434</v>
      </c>
      <c r="E76" s="452">
        <v>4</v>
      </c>
      <c r="F76" s="215">
        <v>2014</v>
      </c>
      <c r="G76" s="607">
        <v>41852</v>
      </c>
      <c r="H76" s="649">
        <v>42614</v>
      </c>
    </row>
    <row r="77" spans="1:9" ht="24" x14ac:dyDescent="0.2">
      <c r="A77" s="167">
        <f>A76+1</f>
        <v>2</v>
      </c>
      <c r="B77" s="210" t="s">
        <v>557</v>
      </c>
      <c r="C77" s="172" t="s">
        <v>583</v>
      </c>
      <c r="D77" s="173" t="s">
        <v>640</v>
      </c>
      <c r="E77" s="211">
        <f>IF(ISBLANK(D77),"",LEN(D77)-LEN(SUBSTITUTE(D77,",",""))+1)</f>
        <v>5</v>
      </c>
      <c r="F77" s="171">
        <v>2017</v>
      </c>
      <c r="G77" s="216">
        <v>43221</v>
      </c>
      <c r="H77" s="545">
        <v>43983</v>
      </c>
    </row>
    <row r="78" spans="1:9" x14ac:dyDescent="0.2">
      <c r="A78" s="167">
        <f>A77+1</f>
        <v>3</v>
      </c>
      <c r="B78" s="210" t="s">
        <v>314</v>
      </c>
      <c r="C78" s="171" t="s">
        <v>582</v>
      </c>
      <c r="D78" s="896" t="s">
        <v>319</v>
      </c>
      <c r="E78" s="211">
        <f t="shared" ref="E78:E88" si="7">IF(ISBLANK(D78),"",LEN(D78)-LEN(SUBSTITUTE(D78,",",""))+1)</f>
        <v>1</v>
      </c>
      <c r="F78" s="171">
        <v>2014</v>
      </c>
      <c r="G78" s="216">
        <v>41944</v>
      </c>
      <c r="H78" s="545">
        <v>42644</v>
      </c>
    </row>
    <row r="79" spans="1:9" x14ac:dyDescent="0.2">
      <c r="A79" s="167">
        <f t="shared" ref="A79:A93" si="8">A78+1</f>
        <v>4</v>
      </c>
      <c r="B79" s="210" t="s">
        <v>558</v>
      </c>
      <c r="C79" s="171" t="s">
        <v>582</v>
      </c>
      <c r="D79" s="896" t="s">
        <v>318</v>
      </c>
      <c r="E79" s="211">
        <f t="shared" si="7"/>
        <v>1</v>
      </c>
      <c r="F79" s="171">
        <v>2002</v>
      </c>
      <c r="G79" s="216">
        <v>39904</v>
      </c>
      <c r="H79" s="545">
        <v>40513</v>
      </c>
    </row>
    <row r="80" spans="1:9" x14ac:dyDescent="0.2">
      <c r="A80" s="167">
        <f t="shared" si="8"/>
        <v>5</v>
      </c>
      <c r="B80" s="210" t="s">
        <v>559</v>
      </c>
      <c r="C80" s="171" t="s">
        <v>140</v>
      </c>
      <c r="D80" s="896" t="s">
        <v>235</v>
      </c>
      <c r="E80" s="211">
        <f t="shared" si="7"/>
        <v>1</v>
      </c>
      <c r="F80" s="171">
        <v>2014</v>
      </c>
      <c r="G80" s="216">
        <v>41791</v>
      </c>
      <c r="H80" s="545">
        <v>42552</v>
      </c>
    </row>
    <row r="81" spans="1:8" x14ac:dyDescent="0.2">
      <c r="A81" s="167">
        <f t="shared" si="8"/>
        <v>6</v>
      </c>
      <c r="B81" s="210" t="s">
        <v>315</v>
      </c>
      <c r="C81" s="172" t="s">
        <v>582</v>
      </c>
      <c r="D81" s="173" t="s">
        <v>238</v>
      </c>
      <c r="E81" s="211">
        <f t="shared" si="7"/>
        <v>1</v>
      </c>
      <c r="F81" s="171">
        <v>2002</v>
      </c>
      <c r="G81" s="216">
        <v>41183</v>
      </c>
      <c r="H81" s="545">
        <v>41883</v>
      </c>
    </row>
    <row r="82" spans="1:8" x14ac:dyDescent="0.2">
      <c r="A82" s="167">
        <f t="shared" si="8"/>
        <v>7</v>
      </c>
      <c r="B82" s="210" t="s">
        <v>316</v>
      </c>
      <c r="C82" s="172" t="s">
        <v>582</v>
      </c>
      <c r="D82" s="173" t="s">
        <v>320</v>
      </c>
      <c r="E82" s="211">
        <f t="shared" si="7"/>
        <v>1</v>
      </c>
      <c r="F82" s="171">
        <v>2002</v>
      </c>
      <c r="G82" s="216">
        <v>40452</v>
      </c>
      <c r="H82" s="545">
        <v>41244</v>
      </c>
    </row>
    <row r="83" spans="1:8" x14ac:dyDescent="0.2">
      <c r="A83" s="167">
        <f t="shared" si="8"/>
        <v>8</v>
      </c>
      <c r="B83" s="210" t="s">
        <v>555</v>
      </c>
      <c r="C83" s="172" t="s">
        <v>582</v>
      </c>
      <c r="D83" s="173" t="s">
        <v>321</v>
      </c>
      <c r="E83" s="211">
        <f t="shared" si="7"/>
        <v>1</v>
      </c>
      <c r="F83" s="171">
        <v>2002</v>
      </c>
      <c r="G83" s="216">
        <v>40087</v>
      </c>
      <c r="H83" s="545">
        <v>40483</v>
      </c>
    </row>
    <row r="84" spans="1:8" x14ac:dyDescent="0.2">
      <c r="A84" s="167">
        <f t="shared" si="8"/>
        <v>9</v>
      </c>
      <c r="B84" s="210" t="s">
        <v>562</v>
      </c>
      <c r="C84" s="172" t="s">
        <v>582</v>
      </c>
      <c r="D84" s="173" t="s">
        <v>476</v>
      </c>
      <c r="E84" s="211">
        <f t="shared" si="7"/>
        <v>1</v>
      </c>
      <c r="F84" s="171">
        <v>2014</v>
      </c>
      <c r="G84" s="216">
        <v>42278</v>
      </c>
      <c r="H84" s="545">
        <v>42979</v>
      </c>
    </row>
    <row r="85" spans="1:8" x14ac:dyDescent="0.2">
      <c r="A85" s="167">
        <f t="shared" si="8"/>
        <v>10</v>
      </c>
      <c r="B85" s="210" t="s">
        <v>561</v>
      </c>
      <c r="C85" s="172" t="s">
        <v>582</v>
      </c>
      <c r="D85" s="173" t="s">
        <v>238</v>
      </c>
      <c r="E85" s="211">
        <f t="shared" si="7"/>
        <v>1</v>
      </c>
      <c r="F85" s="171">
        <v>2011</v>
      </c>
      <c r="G85" s="216">
        <v>41548</v>
      </c>
      <c r="H85" s="545">
        <v>42248</v>
      </c>
    </row>
    <row r="86" spans="1:8" ht="24" x14ac:dyDescent="0.2">
      <c r="A86" s="167">
        <f t="shared" si="8"/>
        <v>11</v>
      </c>
      <c r="B86" s="210" t="s">
        <v>560</v>
      </c>
      <c r="C86" s="172" t="s">
        <v>582</v>
      </c>
      <c r="D86" s="173" t="s">
        <v>322</v>
      </c>
      <c r="E86" s="211">
        <f t="shared" si="7"/>
        <v>3</v>
      </c>
      <c r="F86" s="171">
        <v>2002</v>
      </c>
      <c r="G86" s="216">
        <v>39873</v>
      </c>
      <c r="H86" s="545">
        <v>40452</v>
      </c>
    </row>
    <row r="87" spans="1:8" x14ac:dyDescent="0.2">
      <c r="A87" s="167">
        <f t="shared" si="8"/>
        <v>12</v>
      </c>
      <c r="B87" s="210" t="s">
        <v>317</v>
      </c>
      <c r="C87" s="172" t="s">
        <v>582</v>
      </c>
      <c r="D87" s="173" t="s">
        <v>578</v>
      </c>
      <c r="E87" s="211">
        <f t="shared" si="7"/>
        <v>1</v>
      </c>
      <c r="F87" s="171" t="s">
        <v>146</v>
      </c>
      <c r="G87" s="216">
        <v>43586</v>
      </c>
      <c r="H87" s="545">
        <v>43952</v>
      </c>
    </row>
    <row r="88" spans="1:8" x14ac:dyDescent="0.2">
      <c r="A88" s="167">
        <f t="shared" si="8"/>
        <v>13</v>
      </c>
      <c r="B88" s="210" t="s">
        <v>563</v>
      </c>
      <c r="C88" s="172" t="s">
        <v>582</v>
      </c>
      <c r="D88" s="173" t="s">
        <v>512</v>
      </c>
      <c r="E88" s="211">
        <f t="shared" si="7"/>
        <v>1</v>
      </c>
      <c r="F88" s="171">
        <v>2017</v>
      </c>
      <c r="G88" s="216">
        <v>42856</v>
      </c>
      <c r="H88" s="545">
        <v>43224</v>
      </c>
    </row>
    <row r="89" spans="1:8" x14ac:dyDescent="0.2">
      <c r="A89" s="167">
        <f t="shared" si="8"/>
        <v>14</v>
      </c>
      <c r="B89" s="210" t="s">
        <v>556</v>
      </c>
      <c r="C89" s="172" t="s">
        <v>140</v>
      </c>
      <c r="D89" s="173" t="s">
        <v>233</v>
      </c>
      <c r="E89" s="211">
        <f>IF(ISBLANK(D89),"",LEN(D89)-LEN(SUBSTITUTE(D89,",",""))+1)</f>
        <v>1</v>
      </c>
      <c r="F89" s="171">
        <v>2014</v>
      </c>
      <c r="G89" s="216">
        <v>42767</v>
      </c>
      <c r="H89" s="545">
        <v>43435</v>
      </c>
    </row>
    <row r="90" spans="1:8" x14ac:dyDescent="0.2">
      <c r="A90" s="167">
        <f t="shared" si="8"/>
        <v>15</v>
      </c>
      <c r="B90" s="210" t="s">
        <v>508</v>
      </c>
      <c r="C90" s="172" t="s">
        <v>582</v>
      </c>
      <c r="D90" s="173" t="s">
        <v>509</v>
      </c>
      <c r="E90" s="211">
        <f>IF(ISBLANK(D90),"",LEN(D90)-LEN(SUBSTITUTE(D90,",",""))+1)</f>
        <v>1</v>
      </c>
      <c r="F90" s="171">
        <v>2020</v>
      </c>
      <c r="G90" s="216">
        <v>44835</v>
      </c>
      <c r="H90" s="545">
        <v>45323</v>
      </c>
    </row>
    <row r="91" spans="1:8" x14ac:dyDescent="0.2">
      <c r="A91" s="167">
        <f t="shared" si="8"/>
        <v>16</v>
      </c>
      <c r="B91" s="210" t="s">
        <v>523</v>
      </c>
      <c r="C91" s="172" t="s">
        <v>582</v>
      </c>
      <c r="D91" s="173" t="s">
        <v>524</v>
      </c>
      <c r="E91" s="211">
        <f>IF(ISBLANK(D91),"",LEN(D91)-LEN(SUBSTITUTE(D91,",",""))+1)</f>
        <v>1</v>
      </c>
      <c r="F91" s="171">
        <v>2017</v>
      </c>
      <c r="G91" s="216">
        <v>44805</v>
      </c>
      <c r="H91" s="30">
        <v>45536</v>
      </c>
    </row>
    <row r="92" spans="1:8" x14ac:dyDescent="0.2">
      <c r="A92" s="167">
        <f t="shared" si="8"/>
        <v>17</v>
      </c>
      <c r="B92" s="155" t="s">
        <v>525</v>
      </c>
      <c r="C92" s="144" t="s">
        <v>582</v>
      </c>
      <c r="D92" s="160" t="s">
        <v>526</v>
      </c>
      <c r="E92" s="145">
        <f>IF(ISBLANK(D92),"",LEN(D92)-LEN(SUBSTITUTE(D92,",",""))+1)</f>
        <v>1</v>
      </c>
      <c r="F92" s="146">
        <v>2017</v>
      </c>
      <c r="G92" s="166">
        <v>44440</v>
      </c>
      <c r="H92" s="457">
        <v>44805</v>
      </c>
    </row>
    <row r="93" spans="1:8" ht="15.75" thickBot="1" x14ac:dyDescent="0.25">
      <c r="A93" s="621">
        <f t="shared" si="8"/>
        <v>18</v>
      </c>
      <c r="B93" s="632" t="s">
        <v>600</v>
      </c>
      <c r="C93" s="634" t="s">
        <v>582</v>
      </c>
      <c r="D93" s="897" t="s">
        <v>601</v>
      </c>
      <c r="E93" s="898">
        <f>IF(ISBLANK(D93),"",LEN(D93)-LEN(SUBSTITUTE(D93,",",""))+1)</f>
        <v>1</v>
      </c>
      <c r="F93" s="634">
        <v>2017</v>
      </c>
      <c r="G93" s="646">
        <v>43344</v>
      </c>
      <c r="H93" s="639">
        <v>43709</v>
      </c>
    </row>
  </sheetData>
  <autoFilter ref="A4:H51" xr:uid="{00000000-0009-0000-0000-00000A000000}"/>
  <sortState xmlns:xlrd2="http://schemas.microsoft.com/office/spreadsheetml/2017/richdata2" ref="B33:H52">
    <sortCondition ref="B33:B52"/>
  </sortState>
  <mergeCells count="9">
    <mergeCell ref="A55:H55"/>
    <mergeCell ref="A3:H3"/>
    <mergeCell ref="A45:H45"/>
    <mergeCell ref="J5:J10"/>
    <mergeCell ref="J11:J16"/>
    <mergeCell ref="J17:K17"/>
    <mergeCell ref="J18:J23"/>
    <mergeCell ref="J24:K24"/>
    <mergeCell ref="J3:S3"/>
  </mergeCells>
  <conditionalFormatting sqref="F58:F60 F61:G73">
    <cfRule type="cellIs" dxfId="275" priority="41" operator="equal">
      <formula>2006</formula>
    </cfRule>
    <cfRule type="cellIs" dxfId="274" priority="40" operator="equal">
      <formula>2009</formula>
    </cfRule>
    <cfRule type="cellIs" dxfId="273" priority="39" operator="equal">
      <formula>2012</formula>
    </cfRule>
  </conditionalFormatting>
  <conditionalFormatting sqref="F74:F75">
    <cfRule type="cellIs" dxfId="272" priority="38" operator="equal">
      <formula>2006</formula>
    </cfRule>
    <cfRule type="cellIs" dxfId="271" priority="37" operator="equal">
      <formula>2009</formula>
    </cfRule>
    <cfRule type="cellIs" dxfId="270" priority="36" operator="equal">
      <formula>2012</formula>
    </cfRule>
  </conditionalFormatting>
  <conditionalFormatting sqref="F92">
    <cfRule type="cellIs" dxfId="269" priority="22" operator="equal">
      <formula>2009</formula>
    </cfRule>
    <cfRule type="cellIs" dxfId="268" priority="23" operator="equal">
      <formula>2006</formula>
    </cfRule>
    <cfRule type="cellIs" dxfId="267" priority="21" operator="equal">
      <formula>2012</formula>
    </cfRule>
  </conditionalFormatting>
  <conditionalFormatting sqref="F6:G10 F46:G51">
    <cfRule type="cellIs" dxfId="266" priority="46" operator="equal">
      <formula>2006</formula>
    </cfRule>
    <cfRule type="cellIs" dxfId="265" priority="45" operator="equal">
      <formula>2009</formula>
    </cfRule>
    <cfRule type="cellIs" dxfId="264" priority="44" operator="equal">
      <formula>2012</formula>
    </cfRule>
  </conditionalFormatting>
  <conditionalFormatting sqref="F12:G29">
    <cfRule type="cellIs" dxfId="263" priority="13" operator="equal">
      <formula>2012</formula>
    </cfRule>
    <cfRule type="cellIs" dxfId="262" priority="14" operator="equal">
      <formula>2009</formula>
    </cfRule>
    <cfRule type="cellIs" dxfId="261" priority="15" operator="equal">
      <formula>2006</formula>
    </cfRule>
  </conditionalFormatting>
  <conditionalFormatting sqref="F31:G44">
    <cfRule type="cellIs" dxfId="260" priority="2" operator="equal">
      <formula>2009</formula>
    </cfRule>
    <cfRule type="cellIs" dxfId="259" priority="3" operator="equal">
      <formula>2006</formula>
    </cfRule>
    <cfRule type="cellIs" dxfId="258" priority="1" operator="equal">
      <formula>2012</formula>
    </cfRule>
  </conditionalFormatting>
  <conditionalFormatting sqref="F76:G93">
    <cfRule type="cellIs" dxfId="257" priority="30" operator="equal">
      <formula>2009</formula>
    </cfRule>
    <cfRule type="cellIs" dxfId="256" priority="31" operator="equal">
      <formula>2006</formula>
    </cfRule>
    <cfRule type="cellIs" dxfId="255" priority="29" operator="equal">
      <formula>2012</formula>
    </cfRule>
  </conditionalFormatting>
  <conditionalFormatting sqref="G74">
    <cfRule type="cellIs" dxfId="254" priority="25" operator="equal">
      <formula>2009</formula>
    </cfRule>
    <cfRule type="cellIs" dxfId="253" priority="26" operator="equal">
      <formula>2006</formula>
    </cfRule>
    <cfRule type="cellIs" dxfId="252" priority="24" operator="equal">
      <formula>2012</formula>
    </cfRule>
  </conditionalFormatting>
  <conditionalFormatting sqref="G90:G92">
    <cfRule type="cellIs" dxfId="251" priority="20" operator="equal">
      <formula>2006</formula>
    </cfRule>
    <cfRule type="cellIs" dxfId="250" priority="18" operator="equal">
      <formula>2012</formula>
    </cfRule>
    <cfRule type="cellIs" dxfId="249" priority="19" operator="equal">
      <formula>2009</formula>
    </cfRule>
  </conditionalFormatting>
  <conditionalFormatting sqref="H6:H10">
    <cfRule type="cellIs" dxfId="248" priority="48" operator="lessThan">
      <formula>TODAY()</formula>
    </cfRule>
    <cfRule type="cellIs" dxfId="247" priority="47" operator="between">
      <formula>TODAY()</formula>
      <formula>TODAY()+183</formula>
    </cfRule>
  </conditionalFormatting>
  <conditionalFormatting sqref="H12:H29">
    <cfRule type="cellIs" dxfId="246" priority="17" operator="lessThan">
      <formula>TODAY()</formula>
    </cfRule>
    <cfRule type="cellIs" dxfId="245" priority="16" operator="between">
      <formula>TODAY()</formula>
      <formula>TODAY()+183</formula>
    </cfRule>
  </conditionalFormatting>
  <conditionalFormatting sqref="H31:H44">
    <cfRule type="cellIs" dxfId="244" priority="4" operator="between">
      <formula>TODAY()</formula>
      <formula>TODAY()+183</formula>
    </cfRule>
    <cfRule type="cellIs" dxfId="243" priority="5" operator="lessThan">
      <formula>TODAY()</formula>
    </cfRule>
  </conditionalFormatting>
  <conditionalFormatting sqref="H58:H59">
    <cfRule type="cellIs" dxfId="242" priority="43" operator="lessThan">
      <formula>TODAY()</formula>
    </cfRule>
    <cfRule type="cellIs" dxfId="241" priority="42" operator="between">
      <formula>TODAY()</formula>
      <formula>TODAY()+183</formula>
    </cfRule>
  </conditionalFormatting>
  <conditionalFormatting sqref="H61:H74">
    <cfRule type="cellIs" dxfId="240" priority="27" operator="between">
      <formula>TODAY()</formula>
      <formula>TODAY()+183</formula>
    </cfRule>
    <cfRule type="cellIs" dxfId="239" priority="28" operator="lessThan">
      <formula>TODAY()</formula>
    </cfRule>
  </conditionalFormatting>
  <conditionalFormatting sqref="H76:H90">
    <cfRule type="cellIs" dxfId="238" priority="32" operator="between">
      <formula>TODAY()</formula>
      <formula>TODAY()+183</formula>
    </cfRule>
    <cfRule type="cellIs" dxfId="237" priority="33" operator="lessThan">
      <formula>TODAY()</formula>
    </cfRule>
  </conditionalFormatting>
  <conditionalFormatting sqref="H90:H92">
    <cfRule type="cellIs" dxfId="236" priority="12" operator="lessThan">
      <formula>TODAY()</formula>
    </cfRule>
    <cfRule type="cellIs" dxfId="235" priority="11" operator="between">
      <formula>TODAY()</formula>
      <formula>TODAY()+183</formula>
    </cfRule>
  </conditionalFormatting>
  <conditionalFormatting sqref="H92:H93">
    <cfRule type="cellIs" dxfId="234" priority="34" operator="between">
      <formula>TODAY()</formula>
      <formula>TODAY()+183</formula>
    </cfRule>
    <cfRule type="cellIs" dxfId="233" priority="35" operator="lessThan">
      <formula>TODAY()</formula>
    </cfRule>
  </conditionalFormatting>
  <dataValidations count="2">
    <dataValidation type="list" allowBlank="1" showInputMessage="1" showErrorMessage="1" sqref="C6:C10 C46:C51 C31:C44 C76:C93 C12:C28 C61:C74" xr:uid="{1BBA9397-768D-490D-AE13-8D206B8A1E7C}">
      <formula1>$K$5:$K$10</formula1>
    </dataValidation>
    <dataValidation type="list" allowBlank="1" showInputMessage="1" showErrorMessage="1" sqref="C58:C59" xr:uid="{943EA327-960E-460A-824A-EF998DDBC226}">
      <formula1>$K$5:$K$11</formula1>
    </dataValidation>
  </dataValidations>
  <hyperlinks>
    <hyperlink ref="B12" r:id="rId1" xr:uid="{80B0A291-EF5B-460E-A0DD-AD9FBD683C9E}"/>
    <hyperlink ref="B16" r:id="rId2" xr:uid="{DD0BC5EA-E2F2-4B42-BF58-1A37D933C275}"/>
    <hyperlink ref="B18" r:id="rId3" xr:uid="{6B1A31AD-6C3A-48BE-93FE-67B08F1DE363}"/>
    <hyperlink ref="B23" r:id="rId4" xr:uid="{9D90A382-B97E-4DFC-8F11-269FF9AAD43B}"/>
    <hyperlink ref="B70" r:id="rId5" xr:uid="{02127846-033E-4641-8F0E-062F9A10D2BC}"/>
    <hyperlink ref="B13" r:id="rId6" xr:uid="{10F66CD3-C2D2-4102-80D0-D90D6514087F}"/>
    <hyperlink ref="B14" r:id="rId7" xr:uid="{1967A784-39EB-465B-926E-9F7DDC5AE7FA}"/>
    <hyperlink ref="B15" r:id="rId8" xr:uid="{144CF5F2-6F18-4FB1-B63E-D3E3F74B770E}"/>
    <hyperlink ref="B19" r:id="rId9" xr:uid="{6B06FF52-E704-4BE7-89BE-B354116FFFBB}"/>
    <hyperlink ref="B20" r:id="rId10" xr:uid="{3F697121-14A7-45ED-9A2F-F0F64DC470F9}"/>
    <hyperlink ref="B21" r:id="rId11" xr:uid="{441C49C8-FFD2-4FFB-BAD9-94C3175E7D63}"/>
    <hyperlink ref="B46" r:id="rId12" xr:uid="{41C74B3C-B3F3-43CA-895D-3E18B7C141CC}"/>
    <hyperlink ref="B47" r:id="rId13" xr:uid="{6152ABC7-3BE8-418E-90DA-52AD765AAD6E}"/>
    <hyperlink ref="B48" r:id="rId14" xr:uid="{636CF491-9F01-46E3-8939-49F5AA8A79EE}"/>
    <hyperlink ref="B49" r:id="rId15" xr:uid="{1235ABBC-B805-4AF8-ADB3-DAC8FFAA6542}"/>
    <hyperlink ref="B77" r:id="rId16" xr:uid="{301DA364-491E-4EA6-9A35-64A8B5E517A7}"/>
    <hyperlink ref="B66" r:id="rId17" xr:uid="{9D842AFA-8C1E-4587-9001-7FD0A9549305}"/>
    <hyperlink ref="B26" r:id="rId18" xr:uid="{2F74312D-4605-4DE1-ADBA-E359A22346DD}"/>
    <hyperlink ref="B24" r:id="rId19" xr:uid="{5D532864-8D0E-45E2-94D9-77280EFD5EA6}"/>
    <hyperlink ref="B27" r:id="rId20" xr:uid="{9FD1531A-0090-4337-8A97-5CFCA385090E}"/>
    <hyperlink ref="B72" r:id="rId21" xr:uid="{4F97EF7F-5EA7-4F20-9A13-6E20AB18B844}"/>
    <hyperlink ref="B71" r:id="rId22" xr:uid="{F9199D73-B303-47D0-8DB8-47ADF037C160}"/>
    <hyperlink ref="B89" r:id="rId23" xr:uid="{1857AC42-0E2C-4BDF-B1D6-1614A980D5E4}"/>
    <hyperlink ref="B73" r:id="rId24" xr:uid="{D96C0F79-151E-414C-8B79-BBA7EEA38F6A}"/>
    <hyperlink ref="B28" r:id="rId25" xr:uid="{FA48BF68-3041-4AFB-957B-2851DFA130FD}"/>
    <hyperlink ref="B74" r:id="rId26" xr:uid="{32D23434-5324-4696-B055-42227BC83F2B}"/>
    <hyperlink ref="B41" r:id="rId27" xr:uid="{A6E12747-4B67-433B-9102-67C7EEA9B472}"/>
    <hyperlink ref="B42" r:id="rId28" xr:uid="{FBE3748A-B6E5-4C24-B5A4-C166D9638E31}"/>
    <hyperlink ref="B90" r:id="rId29" xr:uid="{E34DA642-4CE0-44F3-ABE8-B0AD31A3BCD2}"/>
    <hyperlink ref="B43" r:id="rId30" xr:uid="{791FF7BA-4400-4324-B3E2-F58DA784057E}"/>
    <hyperlink ref="B39" r:id="rId31" xr:uid="{8B2237D8-1D2B-4561-BE83-8583930BCB2A}"/>
    <hyperlink ref="B91" r:id="rId32" xr:uid="{F842EB8B-D67E-4BD5-9F62-11C8B66BE940}"/>
    <hyperlink ref="B34" r:id="rId33" xr:uid="{7EC18001-0E36-4ED2-9FA3-15AD8DE45D1D}"/>
    <hyperlink ref="B61" r:id="rId34" xr:uid="{D229A193-58DC-4FB5-809F-6312F88DEC27}"/>
    <hyperlink ref="B62" r:id="rId35" xr:uid="{69C7F319-E7EA-4104-897B-8C2A38D5B042}"/>
    <hyperlink ref="B63" r:id="rId36" xr:uid="{9558F561-C321-4B4C-BC61-6743FDDAED72}"/>
    <hyperlink ref="B64" r:id="rId37" xr:uid="{FEBC7E1C-6B89-4AE7-8A3C-6A42270292EA}"/>
    <hyperlink ref="B65" r:id="rId38" xr:uid="{D668B361-1CB6-4165-8343-E8943BFCB732}"/>
    <hyperlink ref="B68" r:id="rId39" xr:uid="{068A1665-6C4D-4EA1-A4D9-10DBA223BFA1}"/>
    <hyperlink ref="B76" r:id="rId40" xr:uid="{D6224210-869C-47DC-B9C7-264B00F13B38}"/>
    <hyperlink ref="B80" r:id="rId41" xr:uid="{6A9D0E77-189D-4ED0-AE3E-C35A7F41280D}"/>
    <hyperlink ref="B78" r:id="rId42" xr:uid="{4F185552-7A63-42C4-AA79-0251319ABBB1}"/>
    <hyperlink ref="B79" r:id="rId43" xr:uid="{A17FD29B-7D17-4BDC-98DC-5E542E2F144C}"/>
    <hyperlink ref="B81" r:id="rId44" xr:uid="{6B9D9756-8402-4612-B0FC-A3BD2173A3CA}"/>
    <hyperlink ref="B82" r:id="rId45" xr:uid="{F98A10E3-54FF-4A8E-85B0-6B31D8FB3808}"/>
    <hyperlink ref="B83" r:id="rId46" xr:uid="{B80B27D5-C82F-4B5C-9AA8-A02458F474AB}"/>
    <hyperlink ref="B84" r:id="rId47" xr:uid="{F7024A4C-3789-4403-9A9C-CEBB8327E016}"/>
    <hyperlink ref="B86" r:id="rId48" xr:uid="{CC4AA518-B401-4DB6-BA77-CC8C1345E062}"/>
    <hyperlink ref="B85" r:id="rId49" xr:uid="{B0DE2E05-57C4-4EEA-8841-478A681A0684}"/>
    <hyperlink ref="B88" r:id="rId50" xr:uid="{671B3E1E-CEA8-4431-AA52-5300809C32B2}"/>
    <hyperlink ref="B33" r:id="rId51" xr:uid="{2B998844-8855-4DF8-AD99-09389DD52710}"/>
    <hyperlink ref="B37" r:id="rId52" xr:uid="{66441220-C0CA-4594-905D-DB0124B66EF9}"/>
    <hyperlink ref="B38" r:id="rId53" xr:uid="{1F931599-86B5-4D90-B52A-BE0D11BD7F83}"/>
    <hyperlink ref="B35" r:id="rId54" xr:uid="{715CF6C7-D654-4A1A-8ABC-AF552B132A1A}"/>
    <hyperlink ref="B69" r:id="rId55" xr:uid="{260BC4E4-9C29-4ACB-B03D-972C5A0AC861}"/>
    <hyperlink ref="B40" r:id="rId56" xr:uid="{815B4E4C-B180-4D33-B73D-A67F99134E11}"/>
    <hyperlink ref="B87" r:id="rId57" xr:uid="{8B47C03E-79D6-4DBD-B589-BBEF59BC3733}"/>
    <hyperlink ref="B93" r:id="rId58" xr:uid="{0D01560A-8605-4066-A351-819B46D0EEFD}"/>
    <hyperlink ref="B92" r:id="rId59" xr:uid="{D24CE295-5865-496B-BA22-126D798E87FF}"/>
    <hyperlink ref="B32" r:id="rId60" xr:uid="{7E78399C-E83F-4A1B-9AE0-BE39C146B9E5}"/>
    <hyperlink ref="B17" r:id="rId61" xr:uid="{833B742F-473A-48AD-B372-47994B6582B2}"/>
    <hyperlink ref="B36" r:id="rId62" xr:uid="{CA17665D-9B1A-41B4-9D32-5F83FEE1C316}"/>
    <hyperlink ref="B6" r:id="rId63" xr:uid="{588B918E-D3F3-4BDF-BA0F-F4748757D25F}"/>
    <hyperlink ref="B22" r:id="rId64" xr:uid="{5BFCF219-CA22-49DA-B43E-D7F280917546}"/>
    <hyperlink ref="B67" r:id="rId65" xr:uid="{5478EEBE-9E26-4523-9636-42FB0B306264}"/>
    <hyperlink ref="B7" r:id="rId66" xr:uid="{5CC2502F-006E-4A0B-9A1B-87BAC349BEA0}"/>
    <hyperlink ref="B31" r:id="rId67" xr:uid="{9BC6E172-AAE4-4E95-AA40-92170AC5144F}"/>
    <hyperlink ref="B25" r:id="rId68" xr:uid="{05837717-2885-4FD1-8E8C-7F71E234E064}"/>
  </hyperlinks>
  <printOptions horizontalCentered="1"/>
  <pageMargins left="0.5" right="0.5" top="0.75" bottom="0.75" header="0.3" footer="0.3"/>
  <pageSetup scale="55" orientation="portrait" r:id="rId69"/>
  <headerFooter>
    <oddHeader>&amp;CSimpson ICC-ES ESRs &amp; IAPMO ES ERs to 2006 and 2009 IBC</oddHeader>
  </headerFooter>
  <legacyDrawing r:id="rId7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pageSetUpPr fitToPage="1"/>
  </sheetPr>
  <dimension ref="A1:S34"/>
  <sheetViews>
    <sheetView tabSelected="1" zoomScaleNormal="100" workbookViewId="0">
      <selection activeCell="B35" sqref="B35"/>
    </sheetView>
  </sheetViews>
  <sheetFormatPr defaultColWidth="8.85546875" defaultRowHeight="15" x14ac:dyDescent="0.2"/>
  <cols>
    <col min="1" max="1" width="7" style="1" customWidth="1"/>
    <col min="2" max="2" width="9.28515625" style="3" bestFit="1" customWidth="1"/>
    <col min="3" max="3" width="12.28515625" style="3" customWidth="1"/>
    <col min="4" max="4" width="50.7109375" style="4" customWidth="1"/>
    <col min="5" max="5" width="8.28515625" style="4" customWidth="1"/>
    <col min="6" max="6" width="7.7109375" style="1" customWidth="1"/>
    <col min="7" max="7" width="8.140625" style="1" bestFit="1" customWidth="1"/>
    <col min="8" max="8" width="9.28515625" style="5" customWidth="1"/>
    <col min="9" max="9" width="6" style="135" customWidth="1"/>
    <col min="10" max="10" width="6.28515625" style="1" customWidth="1"/>
    <col min="11" max="11" width="14.42578125" style="1" customWidth="1"/>
    <col min="12" max="12" width="9.140625" style="1" customWidth="1"/>
    <col min="13" max="13" width="9.85546875" style="1" bestFit="1" customWidth="1"/>
    <col min="14" max="16384" width="8.85546875" style="1"/>
  </cols>
  <sheetData>
    <row r="1" spans="1:19" x14ac:dyDescent="0.2">
      <c r="A1" s="142" t="s">
        <v>165</v>
      </c>
      <c r="B1" s="143">
        <f>'SST ESRs &amp; ERs'!B1</f>
        <v>45450</v>
      </c>
    </row>
    <row r="2" spans="1:19" ht="15.75" thickBot="1" x14ac:dyDescent="0.25">
      <c r="A2" s="2"/>
    </row>
    <row r="3" spans="1:19" ht="12.4" customHeight="1" thickBot="1" x14ac:dyDescent="0.25">
      <c r="A3" s="937" t="s">
        <v>196</v>
      </c>
      <c r="B3" s="986"/>
      <c r="C3" s="986"/>
      <c r="D3" s="986"/>
      <c r="E3" s="986"/>
      <c r="F3" s="986"/>
      <c r="G3" s="986"/>
      <c r="H3" s="987"/>
      <c r="J3" s="985" t="s">
        <v>195</v>
      </c>
      <c r="K3" s="1000"/>
      <c r="L3" s="1000"/>
      <c r="M3" s="1000"/>
      <c r="N3" s="1000"/>
      <c r="O3" s="1000"/>
      <c r="P3" s="1000"/>
      <c r="Q3" s="1000"/>
      <c r="R3" s="1000"/>
      <c r="S3" s="1001"/>
    </row>
    <row r="4" spans="1:19" ht="24.6" customHeight="1" thickBot="1" x14ac:dyDescent="0.25">
      <c r="A4" s="82"/>
      <c r="B4" s="83" t="s">
        <v>52</v>
      </c>
      <c r="C4" s="83" t="s">
        <v>148</v>
      </c>
      <c r="D4" s="83" t="s">
        <v>6</v>
      </c>
      <c r="E4" s="83" t="s">
        <v>217</v>
      </c>
      <c r="F4" s="84" t="s">
        <v>7</v>
      </c>
      <c r="G4" s="86" t="s">
        <v>215</v>
      </c>
      <c r="H4" s="85" t="s">
        <v>76</v>
      </c>
      <c r="J4" s="77" t="s">
        <v>8</v>
      </c>
      <c r="K4" s="80" t="s">
        <v>148</v>
      </c>
      <c r="L4" s="80" t="s">
        <v>262</v>
      </c>
      <c r="M4" s="80" t="s">
        <v>82</v>
      </c>
      <c r="N4" s="78" t="s">
        <v>153</v>
      </c>
      <c r="O4" s="78" t="s">
        <v>152</v>
      </c>
      <c r="P4" s="78" t="s">
        <v>151</v>
      </c>
      <c r="Q4" s="78" t="s">
        <v>445</v>
      </c>
      <c r="R4" s="78" t="s">
        <v>527</v>
      </c>
      <c r="S4" s="79" t="s">
        <v>766</v>
      </c>
    </row>
    <row r="5" spans="1:19" ht="15.75" customHeight="1" thickBot="1" x14ac:dyDescent="0.3">
      <c r="A5" s="6"/>
      <c r="B5" s="7"/>
      <c r="C5" s="7"/>
      <c r="D5" s="48" t="s">
        <v>149</v>
      </c>
      <c r="E5" s="48"/>
      <c r="F5" s="7"/>
      <c r="G5" s="7"/>
      <c r="H5" s="8"/>
      <c r="J5" s="978" t="s">
        <v>150</v>
      </c>
      <c r="K5" s="527" t="s">
        <v>105</v>
      </c>
      <c r="L5" s="36" t="s">
        <v>146</v>
      </c>
      <c r="M5" s="36">
        <f t="shared" ref="M5:M10" ca="1" si="0">COUNTIFS($B$6:$B$11,"=ER*",$C$6:$C$11,$K5,$H$6:$H$11,"&gt;"&amp;TODAY()-90)</f>
        <v>0</v>
      </c>
      <c r="N5" s="9" t="s">
        <v>146</v>
      </c>
      <c r="O5" s="9" t="s">
        <v>146</v>
      </c>
      <c r="P5" s="9" t="s">
        <v>146</v>
      </c>
      <c r="Q5" s="9" t="s">
        <v>146</v>
      </c>
      <c r="R5" s="9" t="s">
        <v>146</v>
      </c>
      <c r="S5" s="10" t="s">
        <v>146</v>
      </c>
    </row>
    <row r="6" spans="1:19" x14ac:dyDescent="0.2">
      <c r="A6" s="11">
        <v>1</v>
      </c>
      <c r="B6" s="54"/>
      <c r="C6" s="12"/>
      <c r="D6" s="13"/>
      <c r="E6" s="13"/>
      <c r="F6" s="52"/>
      <c r="G6" s="92"/>
      <c r="H6" s="14" t="s">
        <v>146</v>
      </c>
      <c r="J6" s="991"/>
      <c r="K6" s="190" t="s">
        <v>139</v>
      </c>
      <c r="L6" s="41">
        <f ca="1">SUMIFS($E$6:$E$11,$B$6:$B$11,"=ER*",$C$6:$C$11,$K6,$H$6:$H$11,"&gt;"&amp;TODAY()-90)</f>
        <v>0</v>
      </c>
      <c r="M6" s="41">
        <f t="shared" ca="1" si="0"/>
        <v>0</v>
      </c>
      <c r="N6" s="41">
        <f ca="1">COUNTIFS($B$6:$B$11,"=ER*",$C$6:$C$11,$K6,$F$6:$F$11,"=2006",$H$6:$H$11,"&gt;"&amp;TODAY()-90)</f>
        <v>0</v>
      </c>
      <c r="O6" s="41">
        <f ca="1">COUNTIFS($B$6:$B$11,"=ER*",$C$6:$C$11,$K6,$F$6:$F$11,"=2009",$H$6:$H$11,"&gt;"&amp;TODAY()-90)</f>
        <v>0</v>
      </c>
      <c r="P6" s="19">
        <f ca="1">COUNTIFS($B$6:$B$11,"=ER*",$C$6:$C$11,$K6,$F$6:$F$11,"=2012",$H$6:$H$11,"&gt;"&amp;TODAY()-90)</f>
        <v>0</v>
      </c>
      <c r="Q6" s="19">
        <f ca="1">COUNTIFS($B$6:$B$11,"=ER*",$C$6:$C$11,$K6,$F$6:$F$11,"=2015",$H$6:$H$11,"&gt;"&amp;TODAY()-90)</f>
        <v>0</v>
      </c>
      <c r="R6" s="19">
        <f ca="1">COUNTIFS($B$6:$B$11,"=ER*",$C$6:$C$11,$K6,$F$6:$F$11,"=2018",$H$6:$H$11,"&gt;"&amp;TODAY()-90)</f>
        <v>0</v>
      </c>
      <c r="S6" s="20">
        <f ca="1">COUNTIFS($B$6:$B$11,"=ER*",$C$6:$C$11,$K6,$F$6:$F$11,"=2021",$H$6:$H$11,"&gt;"&amp;TODAY()-90)</f>
        <v>0</v>
      </c>
    </row>
    <row r="7" spans="1:19" x14ac:dyDescent="0.2">
      <c r="A7" s="11">
        <f>A6+1</f>
        <v>2</v>
      </c>
      <c r="B7" s="54"/>
      <c r="C7" s="12"/>
      <c r="D7" s="13"/>
      <c r="E7" s="13"/>
      <c r="F7" s="52"/>
      <c r="G7" s="92"/>
      <c r="H7" s="14" t="s">
        <v>146</v>
      </c>
      <c r="J7" s="991"/>
      <c r="K7" s="190" t="s">
        <v>592</v>
      </c>
      <c r="L7" s="41">
        <f ca="1">SUMIFS($E$6:$E$11,$B$6:$B$11,"=ER*",$C$6:$C$11,$K7,$H$6:$H$11,"&gt;"&amp;TODAY()-90)</f>
        <v>0</v>
      </c>
      <c r="M7" s="41">
        <f t="shared" ca="1" si="0"/>
        <v>0</v>
      </c>
      <c r="N7" s="41">
        <f ca="1">COUNTIFS($B$6:$B$11,"=ER*",$C$6:$C$11,$K7,$F$6:$F$11,"=2006",$H$6:$H$11,"&gt;"&amp;TODAY()-90)</f>
        <v>0</v>
      </c>
      <c r="O7" s="41">
        <f ca="1">COUNTIFS($B$6:$B$11,"=ER*",$C$6:$C$11,$K7,$F$6:$F$11,"=2009",$H$6:$H$11,"&gt;"&amp;TODAY()-90)</f>
        <v>0</v>
      </c>
      <c r="P7" s="19">
        <f ca="1">COUNTIFS($B$6:$B$11,"=ER*",$C$6:$C$11,$K7,$F$6:$F$11,"=2012",$H$6:$H$11,"&gt;"&amp;TODAY()-90)</f>
        <v>0</v>
      </c>
      <c r="Q7" s="19">
        <f ca="1">COUNTIFS($B$6:$B$11,"=ER*",$C$6:$C$11,$K7,$F$6:$F$11,"=2015",$H$6:$H$11,"&gt;"&amp;TODAY()-90)</f>
        <v>0</v>
      </c>
      <c r="R7" s="19">
        <f ca="1">COUNTIFS($B$6:$B$11,"=ER*",$C$6:$C$11,$K7,$F$6:$F$11,"=2018",$H$6:$H$11,"&gt;"&amp;TODAY()-90)</f>
        <v>0</v>
      </c>
      <c r="S7" s="20">
        <f ca="1">COUNTIFS($B$6:$B$11,"=ER*",$C$6:$C$11,$K7,$F$6:$F$11,"=2021",$H$6:$H$11,"&gt;"&amp;TODAY()-90)</f>
        <v>0</v>
      </c>
    </row>
    <row r="8" spans="1:19" ht="15.75" thickBot="1" x14ac:dyDescent="0.25">
      <c r="A8" s="15">
        <f>A7+1</f>
        <v>3</v>
      </c>
      <c r="B8" s="176"/>
      <c r="C8" s="16"/>
      <c r="D8" s="17"/>
      <c r="E8" s="17"/>
      <c r="F8" s="42"/>
      <c r="G8" s="87"/>
      <c r="H8" s="18" t="s">
        <v>146</v>
      </c>
      <c r="J8" s="991"/>
      <c r="K8" s="190" t="s">
        <v>140</v>
      </c>
      <c r="L8" s="41">
        <f ca="1">SUMIFS($E$6:$E$11,$B$6:$B$11,"=ER*",$C$6:$C$11,$K8,$H$6:$H$11,"&gt;"&amp;TODAY()-90)</f>
        <v>0</v>
      </c>
      <c r="M8" s="41">
        <f t="shared" ca="1" si="0"/>
        <v>0</v>
      </c>
      <c r="N8" s="41">
        <f ca="1">COUNTIFS($B$6:$B$11,"=ER*",$C$6:$C$11,$K8,$F$6:$F$11,"=2006",$H$6:$H$11,"&gt;"&amp;TODAY()-90)</f>
        <v>0</v>
      </c>
      <c r="O8" s="41">
        <f ca="1">COUNTIFS($B$6:$B$11,"=ER*",$C$6:$C$11,$K8,$F$6:$F$11,"=2009",$H$6:$H$11,"&gt;"&amp;TODAY()-90)</f>
        <v>0</v>
      </c>
      <c r="P8" s="19">
        <f ca="1">COUNTIFS($B$6:$B$11,"=ER*",$C$6:$C$11,$K8,$F$6:$F$11,"=2012",$H$6:$H$11,"&gt;"&amp;TODAY()-90)</f>
        <v>0</v>
      </c>
      <c r="Q8" s="19">
        <f ca="1">COUNTIFS($B$6:$B$11,"=ER*",$C$6:$C$11,$K8,$F$6:$F$11,"=2015",$H$6:$H$11,"&gt;"&amp;TODAY()-90)</f>
        <v>0</v>
      </c>
      <c r="R8" s="19">
        <f ca="1">COUNTIFS($B$6:$B$11,"=ER*",$C$6:$C$11,$K8,$F$6:$F$11,"=2018",$H$6:$H$11,"&gt;"&amp;TODAY()-90)</f>
        <v>0</v>
      </c>
      <c r="S8" s="20">
        <f ca="1">COUNTIFS($B$6:$B$11,"=ER*",$C$6:$C$11,$K8,$F$6:$F$11,"=2021",$H$6:$H$11,"&gt;"&amp;TODAY()-90)</f>
        <v>0</v>
      </c>
    </row>
    <row r="9" spans="1:19" ht="15.75" thickBot="1" x14ac:dyDescent="0.3">
      <c r="A9" s="21"/>
      <c r="B9" s="22"/>
      <c r="C9" s="22"/>
      <c r="D9" s="49" t="s">
        <v>9</v>
      </c>
      <c r="E9" s="49"/>
      <c r="F9" s="22"/>
      <c r="G9" s="22"/>
      <c r="H9" s="23"/>
      <c r="J9" s="991"/>
      <c r="K9" s="190" t="s">
        <v>582</v>
      </c>
      <c r="L9" s="41">
        <f ca="1">SUMIFS($E$6:$E$11,$B$6:$B$11,"=ER*",$C$6:$C$11,$K9,$H$6:$H$11,"&gt;"&amp;TODAY()-90)</f>
        <v>0</v>
      </c>
      <c r="M9" s="41">
        <f t="shared" ca="1" si="0"/>
        <v>0</v>
      </c>
      <c r="N9" s="41">
        <f ca="1">COUNTIFS($B$6:$B$11,"=ER*",$C$6:$C$11,$K9,$F$6:$F$11,"=2006",$H$6:$H$11,"&gt;"&amp;TODAY()-90)</f>
        <v>0</v>
      </c>
      <c r="O9" s="41">
        <f ca="1">COUNTIFS($B$6:$B$11,"=ER*",$C$6:$C$11,$K9,$F$6:$F$11,"=2009",$H$6:$H$11,"&gt;"&amp;TODAY()-90)</f>
        <v>0</v>
      </c>
      <c r="P9" s="19">
        <f ca="1">COUNTIFS($B$6:$B$11,"=ER*",$C$6:$C$11,$K9,$F$6:$F$11,"=2012",$H$6:$H$11,"&gt;"&amp;TODAY()-90)</f>
        <v>0</v>
      </c>
      <c r="Q9" s="19">
        <f ca="1">COUNTIFS($B$6:$B$11,"=ER*",$C$6:$C$11,$K9,$F$6:$F$11,"=2015",$H$6:$H$11,"&gt;"&amp;TODAY()-90)</f>
        <v>0</v>
      </c>
      <c r="R9" s="19">
        <f ca="1">COUNTIFS($B$6:$B$11,"=ER*",$C$6:$C$11,$K9,$F$6:$F$11,"=2018",$H$6:$H$11,"&gt;"&amp;TODAY()-90)</f>
        <v>0</v>
      </c>
      <c r="S9" s="20">
        <f ca="1">COUNTIFS($B$6:$B$11,"=ER*",$C$6:$C$11,$K9,$F$6:$F$11,"=2021",$H$6:$H$11,"&gt;"&amp;TODAY()-90)</f>
        <v>0</v>
      </c>
    </row>
    <row r="10" spans="1:19" ht="15.75" thickBot="1" x14ac:dyDescent="0.25">
      <c r="A10" s="11">
        <v>1</v>
      </c>
      <c r="B10" s="54"/>
      <c r="C10" s="12"/>
      <c r="D10" s="13"/>
      <c r="E10" s="13"/>
      <c r="F10" s="52"/>
      <c r="G10" s="92"/>
      <c r="H10" s="14" t="s">
        <v>146</v>
      </c>
      <c r="J10" s="992"/>
      <c r="K10" s="500" t="s">
        <v>583</v>
      </c>
      <c r="L10" s="58">
        <f ca="1">SUMIFS($E$6:$E$11,$B$6:$B$11,"=ER*",$C$6:$C$11,$K10,$H$6:$H$11,"&gt;"&amp;TODAY()-90)</f>
        <v>0</v>
      </c>
      <c r="M10" s="58">
        <f t="shared" ca="1" si="0"/>
        <v>0</v>
      </c>
      <c r="N10" s="58">
        <f ca="1">COUNTIFS($B$6:$B$11,"=ER*",$C$6:$C$11,$K10,$F$6:$F$11,"=2006",$H$6:$H$11,"&gt;"&amp;TODAY()-90)</f>
        <v>0</v>
      </c>
      <c r="O10" s="58">
        <f ca="1">COUNTIFS($B$6:$B$11,"=ER*",$C$6:$C$11,$K10,$F$6:$F$11,"=2009",$H$6:$H$11,"&gt;"&amp;TODAY()-90)</f>
        <v>0</v>
      </c>
      <c r="P10" s="65">
        <f ca="1">COUNTIFS($B$6:$B$11,"=ER*",$C$6:$C$11,$K10,$F$6:$F$11,"=2012",$H$6:$H$11,"&gt;"&amp;TODAY()-90)</f>
        <v>0</v>
      </c>
      <c r="Q10" s="65">
        <f ca="1">COUNTIFS($B$6:$B$11,"=ER*",$C$6:$C$11,$K10,$F$6:$F$11,"=2015",$H$6:$H$11,"&gt;"&amp;TODAY()-90)</f>
        <v>0</v>
      </c>
      <c r="R10" s="65">
        <f ca="1">COUNTIFS($B$6:$B$11,"=ER*",$C$6:$C$11,$K10,$F$6:$F$11,"=2018",$H$6:$H$11,"&gt;"&amp;TODAY()-90)</f>
        <v>0</v>
      </c>
      <c r="S10" s="237">
        <f ca="1">COUNTIFS($B$6:$B$11,"=ER*",$C$6:$C$11,$K10,$F$6:$F$11,"=2021",$H$6:$H$11,"&gt;"&amp;TODAY()-90)</f>
        <v>0</v>
      </c>
    </row>
    <row r="11" spans="1:19" ht="15.75" thickBot="1" x14ac:dyDescent="0.25">
      <c r="A11" s="11">
        <v>2</v>
      </c>
      <c r="B11" s="54"/>
      <c r="C11" s="12"/>
      <c r="D11" s="13"/>
      <c r="E11" s="13"/>
      <c r="F11" s="52"/>
      <c r="G11" s="92"/>
      <c r="H11" s="14" t="s">
        <v>146</v>
      </c>
      <c r="J11" s="979" t="s">
        <v>10</v>
      </c>
      <c r="K11" s="196" t="s">
        <v>105</v>
      </c>
      <c r="L11" s="36" t="s">
        <v>146</v>
      </c>
      <c r="M11" s="36">
        <f t="shared" ref="M11:M16" ca="1" si="1">COUNTIFS($B$6:$B$11,"=ESR*",$C$6:$C$11,$K11,$H$6:$H$11,"&gt;"&amp;TODAY()-90)</f>
        <v>0</v>
      </c>
      <c r="N11" s="9" t="s">
        <v>146</v>
      </c>
      <c r="O11" s="9" t="s">
        <v>146</v>
      </c>
      <c r="P11" s="9" t="s">
        <v>146</v>
      </c>
      <c r="Q11" s="9" t="s">
        <v>146</v>
      </c>
      <c r="R11" s="9" t="s">
        <v>146</v>
      </c>
      <c r="S11" s="10" t="s">
        <v>146</v>
      </c>
    </row>
    <row r="12" spans="1:19" ht="15.75" thickBot="1" x14ac:dyDescent="0.3">
      <c r="A12" s="118"/>
      <c r="B12" s="119"/>
      <c r="C12" s="119"/>
      <c r="D12" s="120" t="s">
        <v>303</v>
      </c>
      <c r="E12" s="120"/>
      <c r="F12" s="119"/>
      <c r="G12" s="119"/>
      <c r="H12" s="121"/>
      <c r="J12" s="993"/>
      <c r="K12" s="505" t="s">
        <v>139</v>
      </c>
      <c r="L12" s="41">
        <f ca="1">SUMIFS($E$6:$E$11,$B$6:$B$11,"=ESR*",$C$6:$C$11,$K12,$H$6:$H$11,"&gt;"&amp;TODAY()-90)</f>
        <v>0</v>
      </c>
      <c r="M12" s="41">
        <f t="shared" ca="1" si="1"/>
        <v>0</v>
      </c>
      <c r="N12" s="19">
        <f ca="1">COUNTIFS($B$6:$B$11,"=ESR*",$C$6:$C$11,$K12,$F$6:$F$11,"=2006",$H$6:$H$11,"&gt;"&amp;TODAY()-90)</f>
        <v>0</v>
      </c>
      <c r="O12" s="19">
        <f ca="1">COUNTIFS($B$6:$B$11,"=ESR*",$C$6:$C$11,$K12,$F$6:$F$11,"=2009",$H$6:$H$11,"&gt;"&amp;TODAY()-90)</f>
        <v>0</v>
      </c>
      <c r="P12" s="19">
        <f ca="1">COUNTIFS($B$6:$B$11,"=ESR*",$C$6:$C$11,$K12,$F$6:$F$11,"=2012",$H$6:$H$11,"&gt;"&amp;TODAY()-90)</f>
        <v>0</v>
      </c>
      <c r="Q12" s="19">
        <f ca="1">COUNTIFS($B$6:$B$11,"=ESR*",$C$6:$C$11,$K12,$F$6:$F$11,"=2015",$H$6:$H$11,"&gt;"&amp;TODAY()-90)</f>
        <v>0</v>
      </c>
      <c r="R12" s="19">
        <f ca="1">COUNTIFS($B$6:$B$11,"=ESR*",$C$6:$C$11,$K12,$F$6:$F$11,"=2018",$H$6:$H$11,"&gt;"&amp;TODAY()-90)</f>
        <v>0</v>
      </c>
      <c r="S12" s="20">
        <f ca="1">COUNTIFS($B$6:$B$11,"=ESR*",$C$6:$C$11,$K12,$F$6:$F$11,"=2021",$H$6:$H$11,"&gt;"&amp;TODAY()-90)</f>
        <v>0</v>
      </c>
    </row>
    <row r="13" spans="1:19" x14ac:dyDescent="0.2">
      <c r="A13" s="40">
        <v>1</v>
      </c>
      <c r="B13" s="56"/>
      <c r="C13" s="24"/>
      <c r="D13" s="25"/>
      <c r="E13" s="179" t="str">
        <f>IF(ISBLANK(D13),"",LEN(D13)-LEN(SUBSTITUTE(D13,",",""))+1)</f>
        <v/>
      </c>
      <c r="F13" s="42"/>
      <c r="G13" s="88"/>
      <c r="H13" s="14" t="s">
        <v>146</v>
      </c>
      <c r="J13" s="993"/>
      <c r="K13" s="505" t="s">
        <v>592</v>
      </c>
      <c r="L13" s="41">
        <f ca="1">SUMIFS($E$6:$E$11,$B$6:$B$11,"=ESR*",$C$6:$C$11,$K13,$H$6:$H$11,"&gt;"&amp;TODAY()-90)</f>
        <v>0</v>
      </c>
      <c r="M13" s="41">
        <f t="shared" ca="1" si="1"/>
        <v>0</v>
      </c>
      <c r="N13" s="19">
        <f ca="1">COUNTIFS($B$6:$B$11,"=ESR*",$C$6:$C$11,$K13,$F$6:$F$11,"=2006",$H$6:$H$11,"&gt;"&amp;TODAY()-90)</f>
        <v>0</v>
      </c>
      <c r="O13" s="19">
        <f ca="1">COUNTIFS($B$6:$B$11,"=ESR*",$C$6:$C$11,$K13,$F$6:$F$11,"=2009",$H$6:$H$11,"&gt;"&amp;TODAY()-90)</f>
        <v>0</v>
      </c>
      <c r="P13" s="19">
        <f ca="1">COUNTIFS($B$6:$B$11,"=ESR*",$C$6:$C$11,$K13,$F$6:$F$11,"=2012",$H$6:$H$11,"&gt;"&amp;TODAY()-90)</f>
        <v>0</v>
      </c>
      <c r="Q13" s="19">
        <f ca="1">COUNTIFS($B$6:$B$11,"=ESR*",$C$6:$C$11,$K13,$F$6:$F$11,"=2015",$H$6:$H$11,"&gt;"&amp;TODAY()-90)</f>
        <v>0</v>
      </c>
      <c r="R13" s="19">
        <f ca="1">COUNTIFS($B$6:$B$11,"=ESR*",$C$6:$C$11,$K13,$F$6:$F$11,"=2018",$H$6:$H$11,"&gt;"&amp;TODAY()-90)</f>
        <v>0</v>
      </c>
      <c r="S13" s="20">
        <f ca="1">COUNTIFS($B$6:$B$11,"=ESR*",$C$6:$C$11,$K13,$F$6:$F$11,"=2021",$H$6:$H$11,"&gt;"&amp;TODAY()-90)</f>
        <v>0</v>
      </c>
    </row>
    <row r="14" spans="1:19" ht="15.75" thickBot="1" x14ac:dyDescent="0.25">
      <c r="A14" s="43">
        <f>A13+1</f>
        <v>2</v>
      </c>
      <c r="B14" s="126"/>
      <c r="C14" s="33"/>
      <c r="D14" s="55"/>
      <c r="E14" s="99" t="str">
        <f>IF(ISBLANK(D14),"",LEN(D14)-LEN(SUBSTITUTE(D14,",",""))+1)</f>
        <v/>
      </c>
      <c r="F14" s="45"/>
      <c r="G14" s="89"/>
      <c r="H14" s="34" t="s">
        <v>146</v>
      </c>
      <c r="J14" s="993"/>
      <c r="K14" s="505" t="s">
        <v>140</v>
      </c>
      <c r="L14" s="41">
        <f ca="1">SUMIFS($E$6:$E$11,$B$6:$B$11,"=ESR*",$C$6:$C$11,$K14,$H$6:$H$11,"&gt;"&amp;TODAY()-90)</f>
        <v>0</v>
      </c>
      <c r="M14" s="41">
        <f t="shared" ca="1" si="1"/>
        <v>0</v>
      </c>
      <c r="N14" s="19">
        <f ca="1">COUNTIFS($B$6:$B$11,"=ESR*",$C$6:$C$11,$K14,$F$6:$F$11,"=2006",$H$6:$H$11,"&gt;"&amp;TODAY()-90)</f>
        <v>0</v>
      </c>
      <c r="O14" s="19">
        <f ca="1">COUNTIFS($B$6:$B$11,"=ESR*",$C$6:$C$11,$K14,$F$6:$F$11,"=2009",$H$6:$H$11,"&gt;"&amp;TODAY()-90)</f>
        <v>0</v>
      </c>
      <c r="P14" s="19">
        <f ca="1">COUNTIFS($B$6:$B$11,"=ESR*",$C$6:$C$11,$K14,$F$6:$F$11,"=2012",$H$6:$H$11,"&gt;"&amp;TODAY()-90)</f>
        <v>0</v>
      </c>
      <c r="Q14" s="19">
        <f ca="1">COUNTIFS($B$6:$B$11,"=ESR*",$C$6:$C$11,$K14,$F$6:$F$11,"=2015",$H$6:$H$11,"&gt;"&amp;TODAY()-90)</f>
        <v>0</v>
      </c>
      <c r="R14" s="19">
        <f ca="1">COUNTIFS($B$6:$B$11,"=ESR*",$C$6:$C$11,$K14,$F$6:$F$11,"=2018",$H$6:$H$11,"&gt;"&amp;TODAY()-90)</f>
        <v>0</v>
      </c>
      <c r="S14" s="20">
        <f ca="1">COUNTIFS($B$6:$B$11,"=ESR*",$C$6:$C$11,$K14,$F$6:$F$11,"=2021",$H$6:$H$11,"&gt;"&amp;TODAY()-90)</f>
        <v>0</v>
      </c>
    </row>
    <row r="15" spans="1:19" ht="15.75" thickBot="1" x14ac:dyDescent="0.3">
      <c r="A15" s="988" t="s">
        <v>155</v>
      </c>
      <c r="B15" s="989"/>
      <c r="C15" s="989"/>
      <c r="D15" s="989"/>
      <c r="E15" s="989"/>
      <c r="F15" s="989"/>
      <c r="G15" s="989"/>
      <c r="H15" s="990"/>
      <c r="J15" s="993"/>
      <c r="K15" s="505" t="s">
        <v>582</v>
      </c>
      <c r="L15" s="41">
        <f ca="1">SUMIFS($E$6:$E$11,$B$6:$B$11,"=ESR*",$C$6:$C$11,$K15,$H$6:$H$11,"&gt;"&amp;TODAY()-90)</f>
        <v>0</v>
      </c>
      <c r="M15" s="41">
        <f t="shared" ca="1" si="1"/>
        <v>0</v>
      </c>
      <c r="N15" s="19">
        <f ca="1">COUNTIFS($B$6:$B$11,"=ESR*",$C$6:$C$11,$K15,$F$6:$F$11,"=2006",$H$6:$H$11,"&gt;"&amp;TODAY()-90)</f>
        <v>0</v>
      </c>
      <c r="O15" s="19">
        <f ca="1">COUNTIFS($B$6:$B$11,"=ESR*",$C$6:$C$11,$K15,$F$6:$F$11,"=2009",$H$6:$H$11,"&gt;"&amp;TODAY()-90)</f>
        <v>0</v>
      </c>
      <c r="P15" s="19">
        <f ca="1">COUNTIFS($B$6:$B$11,"=ESR*",$C$6:$C$11,$K15,$F$6:$F$11,"=2012",$H$6:$H$11,"&gt;"&amp;TODAY()-90)</f>
        <v>0</v>
      </c>
      <c r="Q15" s="19">
        <f ca="1">COUNTIFS($B$6:$B$11,"=ESR*",$C$6:$C$11,$K15,$F$6:$F$11,"=2015",$H$6:$H$11,"&gt;"&amp;TODAY()-90)</f>
        <v>0</v>
      </c>
      <c r="R15" s="19">
        <f ca="1">COUNTIFS($B$6:$B$11,"=ESR*",$C$6:$C$11,$K15,$F$6:$F$11,"=2018",$H$6:$H$11,"&gt;"&amp;TODAY()-90)</f>
        <v>0</v>
      </c>
      <c r="S15" s="20">
        <f ca="1">COUNTIFS($B$6:$B$11,"=ESR*",$C$6:$C$11,$K15,$F$6:$F$11,"=2021",$H$6:$H$11,"&gt;"&amp;TODAY()-90)</f>
        <v>0</v>
      </c>
    </row>
    <row r="16" spans="1:19" ht="24.75" thickBot="1" x14ac:dyDescent="0.25">
      <c r="A16" s="35">
        <v>1</v>
      </c>
      <c r="B16" s="62" t="s">
        <v>193</v>
      </c>
      <c r="C16" s="37" t="s">
        <v>139</v>
      </c>
      <c r="D16" s="38" t="s">
        <v>194</v>
      </c>
      <c r="E16" s="38"/>
      <c r="F16" s="37" t="s">
        <v>93</v>
      </c>
      <c r="G16" s="90">
        <v>39264</v>
      </c>
      <c r="H16" s="39"/>
      <c r="J16" s="994"/>
      <c r="K16" s="197" t="s">
        <v>583</v>
      </c>
      <c r="L16" s="58">
        <f ca="1">SUMIFS($E$6:$E$11,$B$6:$B$11,"=ESR*",$C$6:$C$11,$K16,$H$6:$H$11,"&gt;"&amp;TODAY()-90)</f>
        <v>0</v>
      </c>
      <c r="M16" s="58">
        <f t="shared" ca="1" si="1"/>
        <v>0</v>
      </c>
      <c r="N16" s="65">
        <f ca="1">COUNTIFS($B$6:$B$11,"=ESR*",$C$6:$C$11,$K16,$F$6:$F$11,"=2006",$H$6:$H$11,"&gt;"&amp;TODAY()-90)</f>
        <v>0</v>
      </c>
      <c r="O16" s="65">
        <f ca="1">COUNTIFS($B$6:$B$11,"=ESR*",$C$6:$C$11,$K16,$F$6:$F$11,"=2009",$H$6:$H$11,"&gt;"&amp;TODAY()-90)</f>
        <v>0</v>
      </c>
      <c r="P16" s="65">
        <f ca="1">COUNTIFS($B$6:$B$11,"=ESR*",$C$6:$C$11,$K16,$F$6:$F$11,"=2012",$H$6:$H$11,"&gt;"&amp;TODAY()-90)</f>
        <v>0</v>
      </c>
      <c r="Q16" s="65">
        <f ca="1">COUNTIFS($B$6:$B$11,"=ESR*",$C$6:$C$11,$K16,$F$6:$F$11,"=2015",$H$6:$H$11,"&gt;"&amp;TODAY()-90)</f>
        <v>0</v>
      </c>
      <c r="R16" s="65">
        <f ca="1">COUNTIFS($B$6:$B$11,"=ESR*",$C$6:$C$11,$K16,$F$6:$F$11,"=2018",$H$6:$H$11,"&gt;"&amp;TODAY()-90)</f>
        <v>0</v>
      </c>
      <c r="S16" s="237">
        <f ca="1">COUNTIFS($B$6:$B$11,"=ESR*",$C$6:$C$11,$K16,$F$6:$F$11,"=2021",$H$6:$H$11,"&gt;"&amp;TODAY()-90)</f>
        <v>0</v>
      </c>
    </row>
    <row r="17" spans="1:19" ht="15.75" thickBot="1" x14ac:dyDescent="0.25">
      <c r="A17" s="57">
        <f>A16+1</f>
        <v>2</v>
      </c>
      <c r="B17" s="58"/>
      <c r="C17" s="53"/>
      <c r="D17" s="59"/>
      <c r="E17" s="59"/>
      <c r="F17" s="53"/>
      <c r="G17" s="88"/>
      <c r="H17" s="60"/>
      <c r="J17" s="980" t="s">
        <v>154</v>
      </c>
      <c r="K17" s="995"/>
      <c r="L17" s="528">
        <f t="shared" ref="L17:Q17" ca="1" si="2">SUM(L5:L16)</f>
        <v>0</v>
      </c>
      <c r="M17" s="528">
        <f t="shared" ca="1" si="2"/>
        <v>0</v>
      </c>
      <c r="N17" s="528">
        <f t="shared" ca="1" si="2"/>
        <v>0</v>
      </c>
      <c r="O17" s="528">
        <f t="shared" ca="1" si="2"/>
        <v>0</v>
      </c>
      <c r="P17" s="528">
        <f t="shared" ca="1" si="2"/>
        <v>0</v>
      </c>
      <c r="Q17" s="528">
        <f t="shared" ca="1" si="2"/>
        <v>0</v>
      </c>
      <c r="R17" s="528">
        <f ca="1">SUM(R5:R16)</f>
        <v>0</v>
      </c>
      <c r="S17" s="529">
        <f ca="1">SUM(S5:S16)</f>
        <v>0</v>
      </c>
    </row>
    <row r="18" spans="1:19" ht="12.75" customHeight="1" thickBot="1" x14ac:dyDescent="0.25">
      <c r="A18" s="43">
        <f>A17+1</f>
        <v>3</v>
      </c>
      <c r="B18" s="44"/>
      <c r="C18" s="45"/>
      <c r="D18" s="46"/>
      <c r="E18" s="46"/>
      <c r="F18" s="45"/>
      <c r="G18" s="89"/>
      <c r="H18" s="47"/>
      <c r="J18" s="948" t="s">
        <v>303</v>
      </c>
      <c r="K18" s="194" t="s">
        <v>105</v>
      </c>
      <c r="L18" s="36" t="s">
        <v>146</v>
      </c>
      <c r="M18" s="36" t="s">
        <v>146</v>
      </c>
      <c r="N18" s="9" t="s">
        <v>146</v>
      </c>
      <c r="O18" s="9" t="s">
        <v>146</v>
      </c>
      <c r="P18" s="9" t="s">
        <v>146</v>
      </c>
      <c r="Q18" s="9" t="s">
        <v>146</v>
      </c>
      <c r="R18" s="9" t="s">
        <v>146</v>
      </c>
      <c r="S18" s="10" t="s">
        <v>146</v>
      </c>
    </row>
    <row r="19" spans="1:19" x14ac:dyDescent="0.2">
      <c r="J19" s="996"/>
      <c r="K19" s="530" t="s">
        <v>592</v>
      </c>
      <c r="L19" s="41">
        <f ca="1">SUMIFS($E$6:$E$989,$B$6:$B$989,"=RR*",$C$6:$C$989,$K19,$H$6:$H$989,"&gt;"&amp;TODAY()-90)</f>
        <v>0</v>
      </c>
      <c r="M19" s="41">
        <f ca="1">COUNTIFS($B$6:$B$989,"=RR*",$C$6:$C$989,$K19,$H$6:$H$989,"&gt;"&amp;TODAY()-90)</f>
        <v>0</v>
      </c>
      <c r="N19" s="19">
        <f ca="1">COUNTIFS($B$6:$B$989,"=RR*",$C$6:$C$989,$K19,$F$6:$F$989,"=2006",$H$6:$H$989,"&gt;"&amp;TODAY()-90)</f>
        <v>0</v>
      </c>
      <c r="O19" s="19">
        <f ca="1">COUNTIFS($B$6:$B$989,"=RR*",$C$6:$C$989,$K19,$F$6:$F$989,"=2009",$H$6:$H$989,"&gt;"&amp;TODAY()-90)</f>
        <v>0</v>
      </c>
      <c r="P19" s="19">
        <f ca="1">COUNTIFS($B$6:$B$989,"=RR*",$C$6:$C$989,$K19,$F$6:$F$989,"=2012",$H$6:$H$989,"&gt;"&amp;TODAY()-90)</f>
        <v>0</v>
      </c>
      <c r="Q19" s="19">
        <f ca="1">COUNTIFS($B$6:$B$989,"=RR*",$C$6:$C$989,$K19,$F$6:$F$989,"=2015",$H$6:$H$989,"&gt;"&amp;TODAY()-90)</f>
        <v>0</v>
      </c>
      <c r="R19" s="19">
        <f ca="1">COUNTIFS($B$6:$B$989,"=RR*",$C$6:$C$989,$K19,$F$6:$F$989,"=2018",$H$6:$H$989,"&gt;"&amp;TODAY()-90)</f>
        <v>0</v>
      </c>
      <c r="S19" s="20">
        <f ca="1">COUNTIFS($B$6:$B$989,"=RR*",$C$6:$C$989,$K19,$F$6:$F$989,"=2021",$H$6:$H$989,"&gt;"&amp;TODAY()-90)</f>
        <v>0</v>
      </c>
    </row>
    <row r="20" spans="1:19" x14ac:dyDescent="0.2">
      <c r="J20" s="996"/>
      <c r="K20" s="530" t="s">
        <v>140</v>
      </c>
      <c r="L20" s="41">
        <f ca="1">SUMIFS($E$6:$E$989,$B$6:$B$989,"=RR*",$C$6:$C$989,$K20,$H$6:$H$989,"&gt;"&amp;TODAY()-90)</f>
        <v>0</v>
      </c>
      <c r="M20" s="41">
        <f ca="1">COUNTIFS($B$6:$B$989,"=RR*",$C$6:$C$989,$K20,$H$6:$H$989,"&gt;"&amp;TODAY()-90)</f>
        <v>0</v>
      </c>
      <c r="N20" s="19">
        <f ca="1">COUNTIFS($B$6:$B$989,"=RR*",$C$6:$C$989,$K20,$F$6:$F$989,"=2006",$H$6:$H$989,"&gt;"&amp;TODAY()-90)</f>
        <v>0</v>
      </c>
      <c r="O20" s="19">
        <f ca="1">COUNTIFS($B$6:$B$989,"=RR*",$C$6:$C$989,$K20,$F$6:$F$989,"=2009",$H$6:$H$989,"&gt;"&amp;TODAY()-90)</f>
        <v>0</v>
      </c>
      <c r="P20" s="19">
        <f ca="1">COUNTIFS($B$6:$B$989,"=RR*",$C$6:$C$989,$K20,$F$6:$F$989,"=2012",$H$6:$H$989,"&gt;"&amp;TODAY()-90)</f>
        <v>0</v>
      </c>
      <c r="Q20" s="19">
        <f ca="1">COUNTIFS($B$6:$B$989,"=RR*",$C$6:$C$989,$K20,$F$6:$F$989,"=2015",$H$6:$H$989,"&gt;"&amp;TODAY()-90)</f>
        <v>0</v>
      </c>
      <c r="R20" s="19">
        <f ca="1">COUNTIFS($B$6:$B$989,"=RR*",$C$6:$C$989,$K20,$F$6:$F$989,"=2018",$H$6:$H$989,"&gt;"&amp;TODAY()-90)</f>
        <v>0</v>
      </c>
      <c r="S20" s="20">
        <f ca="1">COUNTIFS($B$6:$B$989,"=RR*",$C$6:$C$989,$K20,$F$6:$F$989,"=2021",$H$6:$H$989,"&gt;"&amp;TODAY()-90)</f>
        <v>0</v>
      </c>
    </row>
    <row r="21" spans="1:19" ht="15.75" thickBot="1" x14ac:dyDescent="0.25">
      <c r="J21" s="996"/>
      <c r="K21" s="530" t="s">
        <v>582</v>
      </c>
      <c r="L21" s="41">
        <f ca="1">SUMIFS($E$6:$E$989,$B$6:$B$989,"=RR*",$C$6:$C$989,$K21,$H$6:$H$989,"&gt;"&amp;TODAY()-90)</f>
        <v>0</v>
      </c>
      <c r="M21" s="41">
        <f ca="1">COUNTIFS($B$6:$B$989,"=RR*",$C$6:$C$989,$K21,$H$6:$H$989,"&gt;"&amp;TODAY()-90)</f>
        <v>0</v>
      </c>
      <c r="N21" s="19">
        <f ca="1">COUNTIFS($B$6:$B$989,"=RR*",$C$6:$C$989,$K21,$F$6:$F$989,"=2006",$H$6:$H$989,"&gt;"&amp;TODAY()-90)</f>
        <v>0</v>
      </c>
      <c r="O21" s="19">
        <f ca="1">COUNTIFS($B$6:$B$989,"=RR*",$C$6:$C$989,$K21,$F$6:$F$989,"=2009",$H$6:$H$989,"&gt;"&amp;TODAY()-90)</f>
        <v>0</v>
      </c>
      <c r="P21" s="19">
        <f ca="1">COUNTIFS($B$6:$B$989,"=RR*",$C$6:$C$989,$K21,$F$6:$F$989,"=2012",$H$6:$H$989,"&gt;"&amp;TODAY()-90)</f>
        <v>0</v>
      </c>
      <c r="Q21" s="19">
        <f ca="1">COUNTIFS($B$6:$B$989,"=RR*",$C$6:$C$989,$K21,$F$6:$F$989,"=2015",$H$6:$H$989,"&gt;"&amp;TODAY()-90)</f>
        <v>0</v>
      </c>
      <c r="R21" s="19">
        <f ca="1">COUNTIFS($B$6:$B$989,"=RR*",$C$6:$C$989,$K21,$F$6:$F$989,"=2018",$H$6:$H$989,"&gt;"&amp;TODAY()-90)</f>
        <v>0</v>
      </c>
      <c r="S21" s="20">
        <f ca="1">COUNTIFS($B$6:$B$989,"=RR*",$C$6:$C$989,$K21,$F$6:$F$989,"=2021",$H$6:$H$989,"&gt;"&amp;TODAY()-90)</f>
        <v>0</v>
      </c>
    </row>
    <row r="22" spans="1:19" ht="15.75" thickBot="1" x14ac:dyDescent="0.25">
      <c r="A22" s="929" t="s">
        <v>710</v>
      </c>
      <c r="B22" s="930"/>
      <c r="C22" s="930"/>
      <c r="D22" s="930"/>
      <c r="E22" s="930"/>
      <c r="F22" s="930"/>
      <c r="G22" s="930"/>
      <c r="H22" s="931"/>
      <c r="J22" s="997"/>
      <c r="K22" s="195" t="s">
        <v>583</v>
      </c>
      <c r="L22" s="58">
        <f ca="1">SUMIFS($E$6:$E$989,$B$6:$B$989,"=RR*",$C$6:$C$989,$K22,$H$6:$H$989,"&gt;"&amp;TODAY()-90)</f>
        <v>0</v>
      </c>
      <c r="M22" s="58">
        <f ca="1">COUNTIFS($B$6:$B$989,"=RR*",$C$6:$C$989,$K22,$H$6:$H$989,"&gt;"&amp;TODAY()-90)</f>
        <v>0</v>
      </c>
      <c r="N22" s="65">
        <f ca="1">COUNTIFS($B$6:$B$989,"=RR*",$C$6:$C$989,$K22,$F$6:$F$989,"=2006",$H$6:$H$989,"&gt;"&amp;TODAY()-90)</f>
        <v>0</v>
      </c>
      <c r="O22" s="65">
        <f ca="1">COUNTIFS($B$6:$B$989,"=RR*",$C$6:$C$989,$K22,$F$6:$F$989,"=2009",$H$6:$H$989,"&gt;"&amp;TODAY()-90)</f>
        <v>0</v>
      </c>
      <c r="P22" s="65">
        <f ca="1">COUNTIFS($B$6:$B$989,"=RR*",$C$6:$C$989,$K22,$F$6:$F$989,"=2012",$H$6:$H$989,"&gt;"&amp;TODAY()-90)</f>
        <v>0</v>
      </c>
      <c r="Q22" s="65">
        <f ca="1">COUNTIFS($B$6:$B$989,"=RR*",$C$6:$C$989,$K22,$F$6:$F$989,"=2015",$H$6:$H$989,"&gt;"&amp;TODAY()-90)</f>
        <v>0</v>
      </c>
      <c r="R22" s="65">
        <f ca="1">COUNTIFS($B$6:$B$989,"=RR*",$C$6:$C$989,$K22,$F$6:$F$989,"=2018",$H$6:$H$989,"&gt;"&amp;TODAY()-90)</f>
        <v>0</v>
      </c>
      <c r="S22" s="237">
        <f ca="1">COUNTIFS($B$6:$B$989,"=RR*",$C$6:$C$989,$K22,$F$6:$F$989,"=2021",$H$6:$H$989,"&gt;"&amp;TODAY()-90)</f>
        <v>0</v>
      </c>
    </row>
    <row r="23" spans="1:19" ht="24.75" thickBot="1" x14ac:dyDescent="0.25">
      <c r="A23" s="249"/>
      <c r="B23" s="83" t="s">
        <v>52</v>
      </c>
      <c r="C23" s="250" t="s">
        <v>148</v>
      </c>
      <c r="D23" s="250" t="s">
        <v>6</v>
      </c>
      <c r="E23" s="250" t="s">
        <v>217</v>
      </c>
      <c r="F23" s="251" t="s">
        <v>7</v>
      </c>
      <c r="G23" s="252" t="s">
        <v>215</v>
      </c>
      <c r="H23" s="253" t="s">
        <v>76</v>
      </c>
      <c r="J23" s="998" t="s">
        <v>154</v>
      </c>
      <c r="K23" s="999"/>
      <c r="L23" s="130">
        <f t="shared" ref="L23:Q23" ca="1" si="3">SUM(L18:L22)</f>
        <v>0</v>
      </c>
      <c r="M23" s="130">
        <f t="shared" ca="1" si="3"/>
        <v>0</v>
      </c>
      <c r="N23" s="130">
        <f t="shared" ca="1" si="3"/>
        <v>0</v>
      </c>
      <c r="O23" s="130">
        <f t="shared" ca="1" si="3"/>
        <v>0</v>
      </c>
      <c r="P23" s="130">
        <f t="shared" ca="1" si="3"/>
        <v>0</v>
      </c>
      <c r="Q23" s="130">
        <f t="shared" ca="1" si="3"/>
        <v>0</v>
      </c>
      <c r="R23" s="130">
        <f ca="1">SUM(R18:R22)</f>
        <v>0</v>
      </c>
      <c r="S23" s="131">
        <f ca="1">SUM(S18:S22)</f>
        <v>0</v>
      </c>
    </row>
    <row r="24" spans="1:19" ht="15.75" thickBot="1" x14ac:dyDescent="0.3">
      <c r="A24" s="254"/>
      <c r="B24" s="7"/>
      <c r="C24" s="255"/>
      <c r="D24" s="48" t="s">
        <v>149</v>
      </c>
      <c r="E24" s="256"/>
      <c r="F24" s="255"/>
      <c r="G24" s="255"/>
      <c r="H24" s="257"/>
    </row>
    <row r="25" spans="1:19" x14ac:dyDescent="0.2">
      <c r="A25" s="441">
        <f>A24+1</f>
        <v>1</v>
      </c>
      <c r="B25" s="155"/>
      <c r="C25" s="309"/>
      <c r="D25" s="411"/>
      <c r="E25" s="412" t="str">
        <f>IF(ISBLANK(D25),"",LEN(D25)-LEN(SUBSTITUTE(D25,",",""))+1)</f>
        <v/>
      </c>
      <c r="F25" s="413"/>
      <c r="G25" s="414"/>
      <c r="H25" s="415"/>
    </row>
    <row r="26" spans="1:19" ht="15.75" thickBot="1" x14ac:dyDescent="0.25">
      <c r="A26" s="441">
        <f>A25+1</f>
        <v>2</v>
      </c>
      <c r="B26" s="155"/>
      <c r="C26" s="309"/>
      <c r="D26" s="411"/>
      <c r="E26" s="412" t="str">
        <f>IF(ISBLANK(D26),"",LEN(D26)-LEN(SUBSTITUTE(D26,",",""))+1)</f>
        <v/>
      </c>
      <c r="F26" s="413"/>
      <c r="G26" s="414"/>
      <c r="H26" s="419"/>
    </row>
    <row r="27" spans="1:19" ht="15.75" thickBot="1" x14ac:dyDescent="0.3">
      <c r="A27" s="284"/>
      <c r="B27" s="22"/>
      <c r="C27" s="285"/>
      <c r="D27" s="286" t="s">
        <v>9</v>
      </c>
      <c r="E27" s="286"/>
      <c r="F27" s="285"/>
      <c r="G27" s="285"/>
      <c r="H27" s="287"/>
    </row>
    <row r="28" spans="1:19" ht="24" x14ac:dyDescent="0.2">
      <c r="A28" s="688">
        <v>1</v>
      </c>
      <c r="B28" s="242" t="s">
        <v>458</v>
      </c>
      <c r="C28" s="204" t="s">
        <v>139</v>
      </c>
      <c r="D28" s="205" t="s">
        <v>459</v>
      </c>
      <c r="E28" s="206">
        <f>IF(ISBLANK(D28),"",LEN(D28)-LEN(SUBSTITUTE(D28,",",""))+1)</f>
        <v>5</v>
      </c>
      <c r="F28" s="207">
        <v>2012</v>
      </c>
      <c r="G28" s="208">
        <v>42491</v>
      </c>
      <c r="H28" s="14">
        <v>42736</v>
      </c>
    </row>
    <row r="29" spans="1:19" ht="72" x14ac:dyDescent="0.2">
      <c r="A29" s="689">
        <v>2</v>
      </c>
      <c r="B29" s="242" t="s">
        <v>63</v>
      </c>
      <c r="C29" s="204" t="s">
        <v>139</v>
      </c>
      <c r="D29" s="205" t="s">
        <v>230</v>
      </c>
      <c r="E29" s="206">
        <f>IF(ISBLANK(D29),"",LEN(D29)-LEN(SUBSTITUTE(D29,",",""))+1)</f>
        <v>64</v>
      </c>
      <c r="F29" s="207">
        <v>2012</v>
      </c>
      <c r="G29" s="208">
        <v>42186</v>
      </c>
      <c r="H29" s="14">
        <v>42552</v>
      </c>
    </row>
    <row r="30" spans="1:19" ht="24" x14ac:dyDescent="0.2">
      <c r="A30" s="689">
        <f>A29+1</f>
        <v>3</v>
      </c>
      <c r="B30" s="242" t="s">
        <v>62</v>
      </c>
      <c r="C30" s="204" t="s">
        <v>139</v>
      </c>
      <c r="D30" s="205" t="s">
        <v>231</v>
      </c>
      <c r="E30" s="206">
        <f>IF(ISBLANK(D30),"",LEN(D30)-LEN(SUBSTITUTE(D30,",",""))+1)</f>
        <v>16</v>
      </c>
      <c r="F30" s="207">
        <v>2012</v>
      </c>
      <c r="G30" s="208">
        <v>42644</v>
      </c>
      <c r="H30" s="14">
        <v>42887</v>
      </c>
    </row>
    <row r="31" spans="1:19" ht="15.75" thickBot="1" x14ac:dyDescent="0.25">
      <c r="A31" s="690">
        <f>A30+1</f>
        <v>4</v>
      </c>
      <c r="B31" s="425"/>
      <c r="C31" s="427"/>
      <c r="D31" s="676"/>
      <c r="E31" s="598"/>
      <c r="F31" s="430"/>
      <c r="G31" s="599"/>
      <c r="H31" s="600"/>
    </row>
    <row r="32" spans="1:19" x14ac:dyDescent="0.25">
      <c r="A32" s="420"/>
      <c r="B32" s="556"/>
      <c r="C32" s="421"/>
      <c r="D32" s="422" t="s">
        <v>303</v>
      </c>
      <c r="E32" s="422"/>
      <c r="F32" s="421"/>
      <c r="G32" s="421"/>
      <c r="H32" s="423"/>
    </row>
    <row r="33" spans="1:11" x14ac:dyDescent="0.2">
      <c r="A33" s="167">
        <v>1</v>
      </c>
      <c r="B33" s="392" t="s">
        <v>460</v>
      </c>
      <c r="C33" s="172" t="s">
        <v>582</v>
      </c>
      <c r="D33" s="173" t="s">
        <v>461</v>
      </c>
      <c r="E33" s="211">
        <f>IF(ISBLANK(D33),"",LEN(D33)-LEN(SUBSTITUTE(D33,",",""))+1)</f>
        <v>3</v>
      </c>
      <c r="F33" s="171">
        <v>2014</v>
      </c>
      <c r="G33" s="216">
        <v>42095</v>
      </c>
      <c r="H33" s="18">
        <v>42795</v>
      </c>
      <c r="J33" s="26"/>
      <c r="K33" s="26"/>
    </row>
    <row r="34" spans="1:11" ht="15.75" thickBot="1" x14ac:dyDescent="0.25">
      <c r="A34" s="426">
        <f>A33+1</f>
        <v>2</v>
      </c>
      <c r="B34" s="425"/>
      <c r="C34" s="427"/>
      <c r="D34" s="428"/>
      <c r="E34" s="429" t="str">
        <f>IF(ISBLANK(D34),"",LEN(D34)-LEN(SUBSTITUTE(D34,",",""))+1)</f>
        <v/>
      </c>
      <c r="F34" s="430"/>
      <c r="G34" s="431"/>
      <c r="H34" s="432"/>
    </row>
  </sheetData>
  <autoFilter ref="A4:H18" xr:uid="{00000000-0009-0000-0000-00000B000000}"/>
  <mergeCells count="9">
    <mergeCell ref="A22:H22"/>
    <mergeCell ref="A15:H15"/>
    <mergeCell ref="J18:J22"/>
    <mergeCell ref="A3:H3"/>
    <mergeCell ref="J23:K23"/>
    <mergeCell ref="J5:J10"/>
    <mergeCell ref="J11:J16"/>
    <mergeCell ref="J17:K17"/>
    <mergeCell ref="J3:S3"/>
  </mergeCells>
  <conditionalFormatting sqref="F25:F27">
    <cfRule type="cellIs" dxfId="232" priority="67" operator="equal">
      <formula>2012</formula>
    </cfRule>
    <cfRule type="cellIs" dxfId="231" priority="68" operator="equal">
      <formula>2009</formula>
    </cfRule>
    <cfRule type="cellIs" dxfId="230" priority="69" operator="equal">
      <formula>2006</formula>
    </cfRule>
  </conditionalFormatting>
  <conditionalFormatting sqref="F31:F32">
    <cfRule type="cellIs" dxfId="229" priority="41" operator="equal">
      <formula>2012</formula>
    </cfRule>
    <cfRule type="cellIs" dxfId="228" priority="42" operator="equal">
      <formula>2009</formula>
    </cfRule>
    <cfRule type="cellIs" dxfId="227" priority="43" operator="equal">
      <formula>2006</formula>
    </cfRule>
  </conditionalFormatting>
  <conditionalFormatting sqref="F6:G8 F13:G14 F16:G18">
    <cfRule type="cellIs" dxfId="226" priority="95" operator="equal">
      <formula>2012</formula>
    </cfRule>
    <cfRule type="cellIs" dxfId="225" priority="96" operator="equal">
      <formula>2009</formula>
    </cfRule>
    <cfRule type="cellIs" dxfId="224" priority="97" operator="equal">
      <formula>2006</formula>
    </cfRule>
  </conditionalFormatting>
  <conditionalFormatting sqref="F10:G11">
    <cfRule type="cellIs" dxfId="223" priority="80" operator="equal">
      <formula>2012</formula>
    </cfRule>
    <cfRule type="cellIs" dxfId="222" priority="81" operator="equal">
      <formula>2009</formula>
    </cfRule>
    <cfRule type="cellIs" dxfId="221" priority="82" operator="equal">
      <formula>2006</formula>
    </cfRule>
  </conditionalFormatting>
  <conditionalFormatting sqref="F28:G30">
    <cfRule type="cellIs" dxfId="220" priority="6" operator="equal">
      <formula>2012</formula>
    </cfRule>
    <cfRule type="cellIs" dxfId="219" priority="7" operator="equal">
      <formula>2009</formula>
    </cfRule>
    <cfRule type="cellIs" dxfId="218" priority="8" operator="equal">
      <formula>2006</formula>
    </cfRule>
  </conditionalFormatting>
  <conditionalFormatting sqref="F33:G34">
    <cfRule type="cellIs" dxfId="217" priority="1" operator="equal">
      <formula>2012</formula>
    </cfRule>
    <cfRule type="cellIs" dxfId="216" priority="2" operator="equal">
      <formula>2009</formula>
    </cfRule>
    <cfRule type="cellIs" dxfId="215" priority="3" operator="equal">
      <formula>2006</formula>
    </cfRule>
  </conditionalFormatting>
  <conditionalFormatting sqref="G31">
    <cfRule type="cellIs" dxfId="214" priority="36" operator="equal">
      <formula>2012</formula>
    </cfRule>
    <cfRule type="cellIs" dxfId="213" priority="37" operator="equal">
      <formula>2009</formula>
    </cfRule>
    <cfRule type="cellIs" dxfId="212" priority="38" operator="equal">
      <formula>2006</formula>
    </cfRule>
  </conditionalFormatting>
  <conditionalFormatting sqref="H6:H8 H13:H14">
    <cfRule type="cellIs" dxfId="211" priority="98" operator="between">
      <formula>TODAY()</formula>
      <formula>TODAY()+183</formula>
    </cfRule>
    <cfRule type="cellIs" dxfId="210" priority="99" operator="lessThan">
      <formula>TODAY()</formula>
    </cfRule>
  </conditionalFormatting>
  <conditionalFormatting sqref="H10:H11">
    <cfRule type="cellIs" dxfId="209" priority="83" operator="between">
      <formula>TODAY()</formula>
      <formula>TODAY()+183</formula>
    </cfRule>
    <cfRule type="cellIs" dxfId="208" priority="84" operator="lessThan">
      <formula>TODAY()</formula>
    </cfRule>
  </conditionalFormatting>
  <conditionalFormatting sqref="H25:H26">
    <cfRule type="cellIs" dxfId="207" priority="73" operator="between">
      <formula>TODAY()</formula>
      <formula>TODAY()+183</formula>
    </cfRule>
    <cfRule type="cellIs" dxfId="206" priority="74" operator="lessThan">
      <formula>TODAY()</formula>
    </cfRule>
  </conditionalFormatting>
  <conditionalFormatting sqref="H28:H31">
    <cfRule type="cellIs" dxfId="205" priority="9" operator="between">
      <formula>TODAY()</formula>
      <formula>TODAY()+183</formula>
    </cfRule>
    <cfRule type="cellIs" dxfId="204" priority="10" operator="lessThan">
      <formula>TODAY()</formula>
    </cfRule>
  </conditionalFormatting>
  <conditionalFormatting sqref="H33:H34">
    <cfRule type="cellIs" dxfId="203" priority="4" operator="between">
      <formula>TODAY()</formula>
      <formula>TODAY()+183</formula>
    </cfRule>
    <cfRule type="cellIs" dxfId="202" priority="5" operator="lessThan">
      <formula>TODAY()</formula>
    </cfRule>
  </conditionalFormatting>
  <dataValidations count="2">
    <dataValidation type="list" allowBlank="1" showInputMessage="1" showErrorMessage="1" sqref="C16:C18 C6:C8 C10:C11 C28:C31 C33:C34 C13:C14" xr:uid="{00000000-0002-0000-0B00-000000000000}">
      <formula1>$K$5:$K$10</formula1>
    </dataValidation>
    <dataValidation type="list" allowBlank="1" showInputMessage="1" showErrorMessage="1" sqref="C25:C26" xr:uid="{00000000-0002-0000-0B00-000001000000}">
      <formula1>$K$5:$K$11</formula1>
    </dataValidation>
  </dataValidations>
  <hyperlinks>
    <hyperlink ref="B16" r:id="rId1" xr:uid="{00000000-0004-0000-0B00-000000000000}"/>
    <hyperlink ref="B29" r:id="rId2" xr:uid="{00000000-0004-0000-0B00-000001000000}"/>
    <hyperlink ref="B30" r:id="rId3" xr:uid="{00000000-0004-0000-0B00-000002000000}"/>
    <hyperlink ref="B28" r:id="rId4" xr:uid="{00000000-0004-0000-0B00-000003000000}"/>
    <hyperlink ref="B33" r:id="rId5" xr:uid="{00000000-0004-0000-0B00-000004000000}"/>
  </hyperlinks>
  <printOptions horizontalCentered="1"/>
  <pageMargins left="0.5" right="0.5" top="0.75" bottom="0.75" header="0.3" footer="0.3"/>
  <pageSetup orientation="portrait" r:id="rId6"/>
  <headerFooter>
    <oddHeader>&amp;CSimpson ICC-ES ESRs &amp; IAPMO ES ERs to 2006 and 2009 IBC</oddHeader>
  </headerFooter>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S37"/>
  <sheetViews>
    <sheetView zoomScaleNormal="100" workbookViewId="0">
      <selection activeCell="V1" sqref="V1"/>
    </sheetView>
  </sheetViews>
  <sheetFormatPr defaultColWidth="8.85546875" defaultRowHeight="15" x14ac:dyDescent="0.25"/>
  <cols>
    <col min="1" max="1" width="7" style="1" customWidth="1"/>
    <col min="2" max="2" width="9.28515625" style="3" bestFit="1" customWidth="1"/>
    <col min="3" max="3" width="12.28515625" style="3" customWidth="1"/>
    <col min="4" max="4" width="50.7109375" style="4" customWidth="1"/>
    <col min="5" max="5" width="8.28515625" style="4" customWidth="1"/>
    <col min="6" max="6" width="7.7109375" style="1" customWidth="1"/>
    <col min="7" max="7" width="8.140625" style="1" bestFit="1" customWidth="1"/>
    <col min="8" max="8" width="9.28515625" style="5" customWidth="1"/>
    <col min="9" max="9" width="6" style="661" customWidth="1"/>
    <col min="10" max="10" width="6.28515625" style="1" customWidth="1"/>
    <col min="11" max="11" width="14.28515625" style="1" customWidth="1"/>
    <col min="12" max="12" width="9.140625" style="1" customWidth="1"/>
    <col min="13" max="13" width="9.85546875" style="1" bestFit="1" customWidth="1"/>
    <col min="14" max="16384" width="8.85546875" style="1"/>
  </cols>
  <sheetData>
    <row r="1" spans="1:19" x14ac:dyDescent="0.25">
      <c r="A1" s="142" t="s">
        <v>165</v>
      </c>
      <c r="B1" s="143">
        <f>'[1]SST ESRs &amp; ERs'!B1</f>
        <v>45450</v>
      </c>
    </row>
    <row r="2" spans="1:19" ht="15.75" thickBot="1" x14ac:dyDescent="0.3">
      <c r="A2" s="2"/>
    </row>
    <row r="3" spans="1:19" ht="12.4" customHeight="1" thickBot="1" x14ac:dyDescent="0.3">
      <c r="A3" s="937" t="s">
        <v>405</v>
      </c>
      <c r="B3" s="986"/>
      <c r="C3" s="986"/>
      <c r="D3" s="986"/>
      <c r="E3" s="986"/>
      <c r="F3" s="986"/>
      <c r="G3" s="986"/>
      <c r="H3" s="987"/>
      <c r="J3" s="1010" t="s">
        <v>406</v>
      </c>
      <c r="K3" s="1011"/>
      <c r="L3" s="1011"/>
      <c r="M3" s="1011"/>
      <c r="N3" s="1011"/>
      <c r="O3" s="1011"/>
      <c r="P3" s="1011"/>
      <c r="Q3" s="1011"/>
      <c r="R3" s="1011"/>
      <c r="S3" s="1012"/>
    </row>
    <row r="4" spans="1:19" ht="24.6" customHeight="1" thickBot="1" x14ac:dyDescent="0.3">
      <c r="A4" s="82"/>
      <c r="B4" s="83" t="s">
        <v>52</v>
      </c>
      <c r="C4" s="83" t="s">
        <v>148</v>
      </c>
      <c r="D4" s="83" t="s">
        <v>6</v>
      </c>
      <c r="E4" s="83" t="s">
        <v>217</v>
      </c>
      <c r="F4" s="84" t="s">
        <v>7</v>
      </c>
      <c r="G4" s="86" t="s">
        <v>215</v>
      </c>
      <c r="H4" s="85" t="s">
        <v>76</v>
      </c>
      <c r="J4" s="224" t="s">
        <v>8</v>
      </c>
      <c r="K4" s="225" t="s">
        <v>148</v>
      </c>
      <c r="L4" s="226" t="s">
        <v>262</v>
      </c>
      <c r="M4" s="226" t="s">
        <v>82</v>
      </c>
      <c r="N4" s="227" t="s">
        <v>153</v>
      </c>
      <c r="O4" s="227" t="s">
        <v>152</v>
      </c>
      <c r="P4" s="238" t="s">
        <v>151</v>
      </c>
      <c r="Q4" s="238" t="s">
        <v>445</v>
      </c>
      <c r="R4" s="79" t="s">
        <v>527</v>
      </c>
      <c r="S4" s="79" t="s">
        <v>766</v>
      </c>
    </row>
    <row r="5" spans="1:19" ht="15.75" thickBot="1" x14ac:dyDescent="0.3">
      <c r="A5" s="6"/>
      <c r="B5" s="7"/>
      <c r="C5" s="7"/>
      <c r="D5" s="48" t="s">
        <v>149</v>
      </c>
      <c r="E5" s="48"/>
      <c r="F5" s="7"/>
      <c r="G5" s="7"/>
      <c r="H5" s="8"/>
      <c r="J5" s="978" t="s">
        <v>150</v>
      </c>
      <c r="K5" s="527" t="s">
        <v>105</v>
      </c>
      <c r="L5" s="36" t="s">
        <v>146</v>
      </c>
      <c r="M5" s="36">
        <f t="shared" ref="M5:M10" ca="1" si="0">COUNTIFS($B$6:$B$12,"=ER*",$C$6:$C$12,$K5,$H$6:$H$12,"&gt;"&amp;TODAY()-90)</f>
        <v>0</v>
      </c>
      <c r="N5" s="9" t="s">
        <v>146</v>
      </c>
      <c r="O5" s="9" t="s">
        <v>146</v>
      </c>
      <c r="P5" s="9" t="s">
        <v>146</v>
      </c>
      <c r="Q5" s="9" t="s">
        <v>146</v>
      </c>
      <c r="R5" s="9" t="s">
        <v>146</v>
      </c>
      <c r="S5" s="10" t="s">
        <v>146</v>
      </c>
    </row>
    <row r="6" spans="1:19" x14ac:dyDescent="0.25">
      <c r="A6" s="35">
        <v>1</v>
      </c>
      <c r="B6" s="176" t="s">
        <v>669</v>
      </c>
      <c r="C6" s="580" t="s">
        <v>582</v>
      </c>
      <c r="D6" s="124" t="s">
        <v>670</v>
      </c>
      <c r="E6" s="98">
        <f>IF(ISBLANK(D6),"",LEN(D6)-LEN(SUBSTITUTE(D6,",",""))+1)</f>
        <v>1</v>
      </c>
      <c r="F6" s="37">
        <v>2021</v>
      </c>
      <c r="G6" s="778">
        <v>45335</v>
      </c>
      <c r="H6" s="125">
        <v>45716</v>
      </c>
      <c r="J6" s="991"/>
      <c r="K6" s="190" t="s">
        <v>139</v>
      </c>
      <c r="L6" s="41">
        <f ca="1">SUMIFS($E$6:$E$12,$B$6:$B$12,"=ER*",$C$6:$C$12,$K6,$H$6:$H$12,"&gt;"&amp;TODAY()-90)</f>
        <v>0</v>
      </c>
      <c r="M6" s="41">
        <f t="shared" ca="1" si="0"/>
        <v>0</v>
      </c>
      <c r="N6" s="41">
        <f ca="1">COUNTIFS($B$6:$B$12,"=ER*",$C$6:$C$12,$K6,$F$6:$F$12,"=2006",$H$6:$H$12,"&gt;"&amp;TODAY()-90)</f>
        <v>0</v>
      </c>
      <c r="O6" s="41">
        <f ca="1">COUNTIFS($B$6:$B$12,"=ER*",$C$6:$C$12,$K6,$F$6:$F$12,"=2009",$H$6:$H$12,"&gt;"&amp;TODAY()-90)</f>
        <v>0</v>
      </c>
      <c r="P6" s="19">
        <f ca="1">COUNTIFS($B$6:$B$12,"=ER*",$C$6:$C$12,$K6,$F$6:$F$12,"=2012",$H$6:$H$12,"&gt;"&amp;TODAY()-90)</f>
        <v>0</v>
      </c>
      <c r="Q6" s="19">
        <f ca="1">COUNTIFS($B$6:$B$12,"=ER*",$C$6:$C$12,$K6,$F$6:$F$12,"=2015",$H$6:$H$12,"&gt;"&amp;TODAY()-90)</f>
        <v>0</v>
      </c>
      <c r="R6" s="19">
        <f ca="1">COUNTIFS($B$6:$B$12,"=ER*",$C$6:$C$12,$K6,$F$6:$F$12,"=2018",$H$6:$H$12,"&gt;"&amp;TODAY()-90)</f>
        <v>0</v>
      </c>
      <c r="S6" s="20">
        <f ca="1">COUNTIFS($B$6:$B$12,"=ER*",$C$6:$C$12,$K6,$F$6:$F$12,"=2021",$H$6:$H$12,"&gt;"&amp;TODAY()-90)</f>
        <v>0</v>
      </c>
    </row>
    <row r="7" spans="1:19" ht="15.75" thickBot="1" x14ac:dyDescent="0.3">
      <c r="A7" s="691">
        <f>A6+1</f>
        <v>2</v>
      </c>
      <c r="B7" s="578"/>
      <c r="C7" s="578"/>
      <c r="D7" s="46"/>
      <c r="E7" s="46"/>
      <c r="F7" s="619"/>
      <c r="G7" s="619"/>
      <c r="H7" s="47"/>
      <c r="J7" s="991"/>
      <c r="K7" s="190" t="s">
        <v>592</v>
      </c>
      <c r="L7" s="41">
        <f ca="1">SUMIFS($E$6:$E$12,$B$6:$B$12,"=ER*",$C$6:$C$12,$K7,$H$6:$H$12,"&gt;"&amp;TODAY()-90)</f>
        <v>0</v>
      </c>
      <c r="M7" s="41">
        <f t="shared" ca="1" si="0"/>
        <v>0</v>
      </c>
      <c r="N7" s="41">
        <f ca="1">COUNTIFS($B$6:$B$12,"=ER*",$C$6:$C$12,$K7,$F$6:$F$12,"=2006",$H$6:$H$12,"&gt;"&amp;TODAY()-90)</f>
        <v>0</v>
      </c>
      <c r="O7" s="41">
        <f ca="1">COUNTIFS($B$6:$B$12,"=ER*",$C$6:$C$12,$K7,$F$6:$F$12,"=2009",$H$6:$H$12,"&gt;"&amp;TODAY()-90)</f>
        <v>0</v>
      </c>
      <c r="P7" s="19">
        <f ca="1">COUNTIFS($B$6:$B$12,"=ER*",$C$6:$C$12,$K7,$F$6:$F$12,"=2012",$H$6:$H$12,"&gt;"&amp;TODAY()-90)</f>
        <v>0</v>
      </c>
      <c r="Q7" s="19">
        <f ca="1">COUNTIFS($B$6:$B$12,"=ER*",$C$6:$C$12,$K7,$F$6:$F$12,"=2015",$H$6:$H$12,"&gt;"&amp;TODAY()-90)</f>
        <v>0</v>
      </c>
      <c r="R7" s="19">
        <f ca="1">COUNTIFS($B$6:$B$12,"=ER*",$C$6:$C$12,$K7,$F$6:$F$12,"=2018",$H$6:$H$12,"&gt;"&amp;TODAY()-90)</f>
        <v>0</v>
      </c>
      <c r="S7" s="20">
        <f ca="1">COUNTIFS($B$6:$B$12,"=ER*",$C$6:$C$12,$K7,$F$6:$F$12,"=2021",$H$6:$H$12,"&gt;"&amp;TODAY()-90)</f>
        <v>0</v>
      </c>
    </row>
    <row r="8" spans="1:19" ht="15.75" thickBot="1" x14ac:dyDescent="0.3">
      <c r="A8" s="433"/>
      <c r="B8" s="434"/>
      <c r="C8" s="434"/>
      <c r="D8" s="435" t="s">
        <v>9</v>
      </c>
      <c r="E8" s="435"/>
      <c r="F8" s="434"/>
      <c r="G8" s="434"/>
      <c r="H8" s="436"/>
      <c r="J8" s="991"/>
      <c r="K8" s="190" t="s">
        <v>140</v>
      </c>
      <c r="L8" s="41">
        <f ca="1">SUMIFS($E$6:$E$12,$B$6:$B$12,"=ER*",$C$6:$C$12,$K8,$H$6:$H$12,"&gt;"&amp;TODAY()-90)</f>
        <v>0</v>
      </c>
      <c r="M8" s="41">
        <f t="shared" ca="1" si="0"/>
        <v>0</v>
      </c>
      <c r="N8" s="41">
        <f ca="1">COUNTIFS($B$6:$B$12,"=ER*",$C$6:$C$12,$K8,$F$6:$F$12,"=2006",$H$6:$H$12,"&gt;"&amp;TODAY()-90)</f>
        <v>0</v>
      </c>
      <c r="O8" s="41">
        <f ca="1">COUNTIFS($B$6:$B$12,"=ER*",$C$6:$C$12,$K8,$F$6:$F$12,"=2009",$H$6:$H$12,"&gt;"&amp;TODAY()-90)</f>
        <v>0</v>
      </c>
      <c r="P8" s="19">
        <f ca="1">COUNTIFS($B$6:$B$12,"=ER*",$C$6:$C$12,$K8,$F$6:$F$12,"=2012",$H$6:$H$12,"&gt;"&amp;TODAY()-90)</f>
        <v>0</v>
      </c>
      <c r="Q8" s="19">
        <f ca="1">COUNTIFS($B$6:$B$12,"=ER*",$C$6:$C$12,$K8,$F$6:$F$12,"=2015",$H$6:$H$12,"&gt;"&amp;TODAY()-90)</f>
        <v>0</v>
      </c>
      <c r="R8" s="19">
        <f ca="1">COUNTIFS($B$6:$B$12,"=ER*",$C$6:$C$12,$K8,$F$6:$F$12,"=2018",$H$6:$H$12,"&gt;"&amp;TODAY()-90)</f>
        <v>0</v>
      </c>
      <c r="S8" s="20">
        <f ca="1">COUNTIFS($B$6:$B$12,"=ER*",$C$6:$C$12,$K8,$F$6:$F$12,"=2021",$H$6:$H$12,"&gt;"&amp;TODAY()-90)</f>
        <v>0</v>
      </c>
    </row>
    <row r="9" spans="1:19" ht="24" x14ac:dyDescent="0.2">
      <c r="A9" s="180">
        <v>1</v>
      </c>
      <c r="B9" s="176" t="s">
        <v>495</v>
      </c>
      <c r="C9" s="12" t="s">
        <v>582</v>
      </c>
      <c r="D9" s="13" t="s">
        <v>818</v>
      </c>
      <c r="E9" s="179">
        <f>IF(ISBLANK(D9),"",LEN(D9)-LEN(SUBSTITUTE(D9,",",""))+1)</f>
        <v>1</v>
      </c>
      <c r="F9" s="52">
        <v>2015</v>
      </c>
      <c r="G9" s="92">
        <v>45139</v>
      </c>
      <c r="H9" s="14">
        <v>45505</v>
      </c>
      <c r="I9" s="732"/>
      <c r="J9" s="991"/>
      <c r="K9" s="190" t="s">
        <v>582</v>
      </c>
      <c r="L9" s="41">
        <f ca="1">SUMIFS($E$6:$E$12,$B$6:$B$12,"=ER*",$C$6:$C$12,$K9,$H$6:$H$12,"&gt;"&amp;TODAY()-90)</f>
        <v>1</v>
      </c>
      <c r="M9" s="41">
        <f t="shared" ca="1" si="0"/>
        <v>1</v>
      </c>
      <c r="N9" s="41">
        <f ca="1">COUNTIFS($B$6:$B$12,"=ER*",$C$6:$C$12,$K9,$F$6:$F$12,"=2006",$H$6:$H$12,"&gt;"&amp;TODAY()-90)</f>
        <v>0</v>
      </c>
      <c r="O9" s="41">
        <f ca="1">COUNTIFS($B$6:$B$12,"=ER*",$C$6:$C$12,$K9,$F$6:$F$12,"=2009",$H$6:$H$12,"&gt;"&amp;TODAY()-90)</f>
        <v>0</v>
      </c>
      <c r="P9" s="19">
        <f ca="1">COUNTIFS($B$6:$B$12,"=ER*",$C$6:$C$12,$K9,$F$6:$F$12,"=2012",$H$6:$H$12,"&gt;"&amp;TODAY()-90)</f>
        <v>0</v>
      </c>
      <c r="Q9" s="19">
        <f ca="1">COUNTIFS($B$6:$B$12,"=ER*",$C$6:$C$12,$K9,$F$6:$F$12,"=2015",$H$6:$H$12,"&gt;"&amp;TODAY()-90)</f>
        <v>0</v>
      </c>
      <c r="R9" s="19">
        <f ca="1">COUNTIFS($B$6:$B$12,"=ER*",$C$6:$C$12,$K9,$F$6:$F$12,"=2018",$H$6:$H$12,"&gt;"&amp;TODAY()-90)</f>
        <v>0</v>
      </c>
      <c r="S9" s="20">
        <f ca="1">COUNTIFS($B$6:$B$12,"=ER*",$C$6:$C$12,$K9,$F$6:$F$12,"=2021",$H$6:$H$12,"&gt;"&amp;TODAY()-90)</f>
        <v>1</v>
      </c>
    </row>
    <row r="10" spans="1:19" ht="24" customHeight="1" thickBot="1" x14ac:dyDescent="0.3">
      <c r="A10" s="180">
        <v>2</v>
      </c>
      <c r="B10" s="176" t="s">
        <v>771</v>
      </c>
      <c r="C10" s="12" t="s">
        <v>582</v>
      </c>
      <c r="D10" s="13" t="s">
        <v>927</v>
      </c>
      <c r="E10" s="179">
        <f>IF(ISBLANK(D10),"",LEN(D10)-LEN(SUBSTITUTE(D10,",",""))+1)</f>
        <v>1</v>
      </c>
      <c r="F10" s="52">
        <v>2018</v>
      </c>
      <c r="G10" s="796">
        <v>45323</v>
      </c>
      <c r="H10" s="18">
        <v>45689</v>
      </c>
      <c r="J10" s="992"/>
      <c r="K10" s="500" t="s">
        <v>583</v>
      </c>
      <c r="L10" s="58">
        <f ca="1">SUMIFS($E$6:$E$12,$B$6:$B$12,"=ER*",$C$6:$C$12,$K10,$H$6:$H$12,"&gt;"&amp;TODAY()-90)</f>
        <v>0</v>
      </c>
      <c r="M10" s="58">
        <f t="shared" ca="1" si="0"/>
        <v>0</v>
      </c>
      <c r="N10" s="58">
        <f ca="1">COUNTIFS($B$6:$B$12,"=ER*",$C$6:$C$12,$K10,$F$6:$F$12,"=2006",$H$6:$H$12,"&gt;"&amp;TODAY()-90)</f>
        <v>0</v>
      </c>
      <c r="O10" s="58">
        <f ca="1">COUNTIFS($B$6:$B$12,"=ER*",$C$6:$C$12,$K10,$F$6:$F$12,"=2009",$H$6:$H$12,"&gt;"&amp;TODAY()-90)</f>
        <v>0</v>
      </c>
      <c r="P10" s="65">
        <f ca="1">COUNTIFS($B$6:$B$12,"=ER*",$C$6:$C$12,$K10,$F$6:$F$12,"=2012",$H$6:$H$12,"&gt;"&amp;TODAY()-90)</f>
        <v>0</v>
      </c>
      <c r="Q10" s="65">
        <f ca="1">COUNTIFS($B$6:$B$12,"=ER*",$C$6:$C$12,$K10,$F$6:$F$12,"=2015",$H$6:$H$12,"&gt;"&amp;TODAY()-90)</f>
        <v>0</v>
      </c>
      <c r="R10" s="65">
        <f ca="1">COUNTIFS($B$6:$B$12,"=ER*",$C$6:$C$12,$K10,$F$6:$F$12,"=2018",$H$6:$H$12,"&gt;"&amp;TODAY()-90)</f>
        <v>0</v>
      </c>
      <c r="S10" s="237">
        <f ca="1">COUNTIFS($B$6:$B$12,"=ER*",$C$6:$C$12,$K10,$F$6:$F$12,"=2021",$H$6:$H$12,"&gt;"&amp;TODAY()-90)</f>
        <v>0</v>
      </c>
    </row>
    <row r="11" spans="1:19" x14ac:dyDescent="0.25">
      <c r="A11" s="180">
        <v>3</v>
      </c>
      <c r="B11" s="176" t="s">
        <v>816</v>
      </c>
      <c r="C11" s="16" t="s">
        <v>582</v>
      </c>
      <c r="D11" s="13" t="s">
        <v>817</v>
      </c>
      <c r="E11" s="179">
        <f>IF(ISBLANK(D11),"",LEN(D11)-LEN(SUBSTITUTE(D11,",",""))+1)</f>
        <v>1</v>
      </c>
      <c r="F11" s="52">
        <v>2021</v>
      </c>
      <c r="G11" s="92">
        <v>45139</v>
      </c>
      <c r="H11" s="14">
        <v>45505</v>
      </c>
      <c r="J11" s="979" t="s">
        <v>10</v>
      </c>
      <c r="K11" s="196" t="s">
        <v>105</v>
      </c>
      <c r="L11" s="36" t="s">
        <v>146</v>
      </c>
      <c r="M11" s="36">
        <f t="shared" ref="M11:M16" ca="1" si="1">COUNTIFS($B$6:$B$12,"=ESR*",$C$6:$C$12,$K11,$H$6:$H$12,"&gt;"&amp;TODAY()-90)</f>
        <v>0</v>
      </c>
      <c r="N11" s="9" t="s">
        <v>146</v>
      </c>
      <c r="O11" s="9" t="s">
        <v>146</v>
      </c>
      <c r="P11" s="9" t="s">
        <v>146</v>
      </c>
      <c r="Q11" s="9" t="s">
        <v>146</v>
      </c>
      <c r="R11" s="9" t="s">
        <v>146</v>
      </c>
      <c r="S11" s="10" t="s">
        <v>146</v>
      </c>
    </row>
    <row r="12" spans="1:19" ht="15.75" thickBot="1" x14ac:dyDescent="0.3">
      <c r="A12" s="180"/>
      <c r="B12" s="176"/>
      <c r="C12" s="12"/>
      <c r="D12" s="13"/>
      <c r="E12" s="179" t="str">
        <f>IF(ISBLANK(D12),"",LEN(D12)-LEN(SUBSTITUTE(D12,",",""))+1)</f>
        <v/>
      </c>
      <c r="F12" s="52"/>
      <c r="G12" s="92"/>
      <c r="H12" s="14" t="s">
        <v>146</v>
      </c>
      <c r="J12" s="993"/>
      <c r="K12" s="505" t="s">
        <v>139</v>
      </c>
      <c r="L12" s="41">
        <f ca="1">SUMIFS($E$6:$E$12,$B$6:$B$12,"=ESR*",$C$6:$C$12,$K12,$H$6:$H$12,"&gt;"&amp;TODAY()-90)</f>
        <v>0</v>
      </c>
      <c r="M12" s="41">
        <f t="shared" ca="1" si="1"/>
        <v>0</v>
      </c>
      <c r="N12" s="19">
        <f ca="1">COUNTIFS($B$6:$B$12,"=ESR*",$C$6:$C$12,$K12,$F$6:$F$12,"=2006",$H$6:$H$12,"&gt;"&amp;TODAY()-90)</f>
        <v>0</v>
      </c>
      <c r="O12" s="19">
        <f ca="1">COUNTIFS($B$6:$B$12,"=ESR*",$C$6:$C$12,$K12,$F$6:$F$12,"=2009",$H$6:$H$12,"&gt;"&amp;TODAY()-90)</f>
        <v>0</v>
      </c>
      <c r="P12" s="19">
        <f ca="1">COUNTIFS($B$6:$B$12,"=ESR*",$C$6:$C$12,$K12,$F$6:$F$12,"=2012",$H$6:$H$12,"&gt;"&amp;TODAY()-90)</f>
        <v>0</v>
      </c>
      <c r="Q12" s="19">
        <f ca="1">COUNTIFS($B$6:$B$12,"=ESR*",$C$6:$C$12,$K12,$F$6:$F$12,"=2015",$H$6:$H$12,"&gt;"&amp;TODAY()-90)</f>
        <v>0</v>
      </c>
      <c r="R12" s="19">
        <f ca="1">COUNTIFS($B$6:$B$12,"=ESR*",$C$6:$C$12,$K12,$F$6:$F$12,"=2018",$H$6:$H$12,"&gt;"&amp;TODAY()-90)</f>
        <v>0</v>
      </c>
      <c r="S12" s="20">
        <f ca="1">COUNTIFS($B$6:$B$12,"=ESR*",$C$6:$C$12,$K12,$F$6:$F$12,"=2021",$H$6:$H$12,"&gt;"&amp;TODAY()-90)</f>
        <v>0</v>
      </c>
    </row>
    <row r="13" spans="1:19" ht="15.75" thickBot="1" x14ac:dyDescent="0.3">
      <c r="A13" s="118"/>
      <c r="B13" s="119"/>
      <c r="C13" s="119"/>
      <c r="D13" s="120" t="s">
        <v>303</v>
      </c>
      <c r="E13" s="120"/>
      <c r="F13" s="119"/>
      <c r="G13" s="119"/>
      <c r="H13" s="121"/>
      <c r="J13" s="993"/>
      <c r="K13" s="505" t="s">
        <v>592</v>
      </c>
      <c r="L13" s="41">
        <f ca="1">SUMIFS($E$6:$E$12,$B$6:$B$12,"=ESR*",$C$6:$C$12,$K13,$H$6:$H$12,"&gt;"&amp;TODAY()-90)</f>
        <v>0</v>
      </c>
      <c r="M13" s="41">
        <f t="shared" ca="1" si="1"/>
        <v>0</v>
      </c>
      <c r="N13" s="19">
        <f ca="1">COUNTIFS($B$6:$B$12,"=ESR*",$C$6:$C$12,$K13,$F$6:$F$12,"=2006",$H$6:$H$12,"&gt;"&amp;TODAY()-90)</f>
        <v>0</v>
      </c>
      <c r="O13" s="19">
        <f ca="1">COUNTIFS($B$6:$B$12,"=ESR*",$C$6:$C$12,$K13,$F$6:$F$12,"=2009",$H$6:$H$12,"&gt;"&amp;TODAY()-90)</f>
        <v>0</v>
      </c>
      <c r="P13" s="19">
        <f ca="1">COUNTIFS($B$6:$B$12,"=ESR*",$C$6:$C$12,$K13,$F$6:$F$12,"=2012",$H$6:$H$12,"&gt;"&amp;TODAY()-90)</f>
        <v>0</v>
      </c>
      <c r="Q13" s="19">
        <f ca="1">COUNTIFS($B$6:$B$12,"=ESR*",$C$6:$C$12,$K13,$F$6:$F$12,"=2015",$H$6:$H$12,"&gt;"&amp;TODAY()-90)</f>
        <v>0</v>
      </c>
      <c r="R13" s="19">
        <f ca="1">COUNTIFS($B$6:$B$12,"=ESR*",$C$6:$C$12,$K13,$F$6:$F$12,"=2018",$H$6:$H$12,"&gt;"&amp;TODAY()-90)</f>
        <v>0</v>
      </c>
      <c r="S13" s="20">
        <f ca="1">COUNTIFS($B$6:$B$12,"=ESR*",$C$6:$C$12,$K13,$F$6:$F$12,"=2021",$H$6:$H$12,"&gt;"&amp;TODAY()-90)</f>
        <v>0</v>
      </c>
    </row>
    <row r="14" spans="1:19" ht="24" customHeight="1" x14ac:dyDescent="0.25">
      <c r="A14" s="40">
        <v>1</v>
      </c>
      <c r="B14" s="176" t="s">
        <v>771</v>
      </c>
      <c r="C14" s="16" t="s">
        <v>582</v>
      </c>
      <c r="D14" s="17" t="s">
        <v>927</v>
      </c>
      <c r="E14" s="179">
        <f>IF(ISBLANK(D14),"",LEN(D14)-LEN(SUBSTITUTE(D14,",",""))+1)</f>
        <v>1</v>
      </c>
      <c r="F14" s="42">
        <v>2020</v>
      </c>
      <c r="G14" s="796">
        <v>45323</v>
      </c>
      <c r="H14" s="18">
        <v>45689</v>
      </c>
      <c r="J14" s="993"/>
      <c r="K14" s="505" t="s">
        <v>140</v>
      </c>
      <c r="L14" s="41">
        <f ca="1">SUMIFS($E$6:$E$12,$B$6:$B$12,"=ESR*",$C$6:$C$12,$K14,$H$6:$H$12,"&gt;"&amp;TODAY()-90)</f>
        <v>0</v>
      </c>
      <c r="M14" s="41">
        <f t="shared" ca="1" si="1"/>
        <v>0</v>
      </c>
      <c r="N14" s="19">
        <f ca="1">COUNTIFS($B$6:$B$12,"=ESR*",$C$6:$C$12,$K14,$F$6:$F$12,"=2006",$H$6:$H$12,"&gt;"&amp;TODAY()-90)</f>
        <v>0</v>
      </c>
      <c r="O14" s="19">
        <f ca="1">COUNTIFS($B$6:$B$12,"=ESR*",$C$6:$C$12,$K14,$F$6:$F$12,"=2009",$H$6:$H$12,"&gt;"&amp;TODAY()-90)</f>
        <v>0</v>
      </c>
      <c r="P14" s="19">
        <f ca="1">COUNTIFS($B$6:$B$12,"=ESR*",$C$6:$C$12,$K14,$F$6:$F$12,"=2012",$H$6:$H$12,"&gt;"&amp;TODAY()-90)</f>
        <v>0</v>
      </c>
      <c r="Q14" s="19">
        <f ca="1">COUNTIFS($B$6:$B$12,"=ESR*",$C$6:$C$12,$K14,$F$6:$F$12,"=2015",$H$6:$H$12,"&gt;"&amp;TODAY()-90)</f>
        <v>0</v>
      </c>
      <c r="R14" s="19">
        <f ca="1">COUNTIFS($B$6:$B$12,"=ESR*",$C$6:$C$12,$K14,$F$6:$F$12,"=2018",$H$6:$H$12,"&gt;"&amp;TODAY()-90)</f>
        <v>0</v>
      </c>
      <c r="S14" s="20">
        <f ca="1">COUNTIFS($B$6:$B$12,"=ESR*",$C$6:$C$12,$K14,$F$6:$F$12,"=2021",$H$6:$H$12,"&gt;"&amp;TODAY()-90)</f>
        <v>0</v>
      </c>
    </row>
    <row r="15" spans="1:19" x14ac:dyDescent="0.25">
      <c r="A15" s="40">
        <v>2</v>
      </c>
      <c r="B15" s="176" t="s">
        <v>816</v>
      </c>
      <c r="C15" s="16" t="s">
        <v>582</v>
      </c>
      <c r="D15" s="13" t="s">
        <v>817</v>
      </c>
      <c r="E15" s="179">
        <f>IF(ISBLANK(D15),"",LEN(D15)-LEN(SUBSTITUTE(D15,",",""))+1)</f>
        <v>1</v>
      </c>
      <c r="F15" s="52">
        <v>2020</v>
      </c>
      <c r="G15" s="92">
        <v>45139</v>
      </c>
      <c r="H15" s="14">
        <v>45505</v>
      </c>
      <c r="J15" s="993"/>
      <c r="K15" s="505" t="s">
        <v>582</v>
      </c>
      <c r="L15" s="41">
        <f ca="1">SUMIFS($E$6:$E$12,$B$6:$B$12,"=ESR*",$C$6:$C$12,$K15,$H$6:$H$12,"&gt;"&amp;TODAY()-90)</f>
        <v>3</v>
      </c>
      <c r="M15" s="41">
        <f t="shared" ca="1" si="1"/>
        <v>3</v>
      </c>
      <c r="N15" s="19">
        <f ca="1">COUNTIFS($B$6:$B$12,"=ESR*",$C$6:$C$12,$K15,$F$6:$F$12,"=2006",$H$6:$H$12,"&gt;"&amp;TODAY()-90)</f>
        <v>0</v>
      </c>
      <c r="O15" s="19">
        <f ca="1">COUNTIFS($B$6:$B$12,"=ESR*",$C$6:$C$12,$K15,$F$6:$F$12,"=2009",$H$6:$H$12,"&gt;"&amp;TODAY()-90)</f>
        <v>0</v>
      </c>
      <c r="P15" s="19">
        <f ca="1">COUNTIFS($B$6:$B$12,"=ESR*",$C$6:$C$12,$K15,$F$6:$F$12,"=2012",$H$6:$H$12,"&gt;"&amp;TODAY()-90)</f>
        <v>0</v>
      </c>
      <c r="Q15" s="19">
        <f ca="1">COUNTIFS($B$6:$B$12,"=ESR*",$C$6:$C$12,$K15,$F$6:$F$12,"=2015",$H$6:$H$12,"&gt;"&amp;TODAY()-90)</f>
        <v>1</v>
      </c>
      <c r="R15" s="19">
        <f ca="1">COUNTIFS($B$6:$B$12,"=ESR*",$C$6:$C$12,$K15,$F$6:$F$12,"=2018",$H$6:$H$12,"&gt;"&amp;TODAY()-90)</f>
        <v>1</v>
      </c>
      <c r="S15" s="20">
        <f ca="1">COUNTIFS($B$6:$B$12,"=ESR*",$C$6:$C$12,$K15,$F$6:$F$12,"=2021",$H$6:$H$12,"&gt;"&amp;TODAY()-90)</f>
        <v>1</v>
      </c>
    </row>
    <row r="16" spans="1:19" ht="15.75" thickBot="1" x14ac:dyDescent="0.3">
      <c r="A16" s="180"/>
      <c r="B16" s="176"/>
      <c r="C16" s="12"/>
      <c r="D16" s="13"/>
      <c r="E16" s="179"/>
      <c r="F16" s="52"/>
      <c r="G16" s="92"/>
      <c r="H16" s="47"/>
      <c r="J16" s="994"/>
      <c r="K16" s="197" t="s">
        <v>583</v>
      </c>
      <c r="L16" s="58">
        <f ca="1">SUMIFS($E$6:$E$12,$B$6:$B$12,"=ESR*",$C$6:$C$12,$K16,$H$6:$H$12,"&gt;"&amp;TODAY()-90)</f>
        <v>0</v>
      </c>
      <c r="M16" s="58">
        <f t="shared" ca="1" si="1"/>
        <v>0</v>
      </c>
      <c r="N16" s="65">
        <f ca="1">COUNTIFS($B$6:$B$12,"=ESR*",$C$6:$C$12,$K16,$F$6:$F$12,"=2006",$H$6:$H$12,"&gt;"&amp;TODAY()-90)</f>
        <v>0</v>
      </c>
      <c r="O16" s="65">
        <f ca="1">COUNTIFS($B$6:$B$12,"=ESR*",$C$6:$C$12,$K16,$F$6:$F$12,"=2009",$H$6:$H$12,"&gt;"&amp;TODAY()-90)</f>
        <v>0</v>
      </c>
      <c r="P16" s="65">
        <f ca="1">COUNTIFS($B$6:$B$12,"=ESR*",$C$6:$C$12,$K16,$F$6:$F$12,"=2012",$H$6:$H$12,"&gt;"&amp;TODAY()-90)</f>
        <v>0</v>
      </c>
      <c r="Q16" s="65">
        <f ca="1">COUNTIFS($B$6:$B$12,"=ESR*",$C$6:$C$12,$K16,$F$6:$F$12,"=2015",$H$6:$H$12,"&gt;"&amp;TODAY()-90)</f>
        <v>0</v>
      </c>
      <c r="R16" s="65">
        <f ca="1">COUNTIFS($B$6:$B$12,"=ESR*",$C$6:$C$12,$K16,$F$6:$F$12,"=2018",$H$6:$H$12,"&gt;"&amp;TODAY()-90)</f>
        <v>0</v>
      </c>
      <c r="S16" s="237">
        <f ca="1">COUNTIFS($B$6:$B$12,"=ESR*",$C$6:$C$12,$K16,$F$6:$F$12,"=2021",$H$6:$H$12,"&gt;"&amp;TODAY()-90)</f>
        <v>0</v>
      </c>
    </row>
    <row r="17" spans="1:19" ht="15.75" thickBot="1" x14ac:dyDescent="0.3">
      <c r="A17" s="988" t="s">
        <v>155</v>
      </c>
      <c r="B17" s="989"/>
      <c r="C17" s="989"/>
      <c r="D17" s="989"/>
      <c r="E17" s="989"/>
      <c r="F17" s="989"/>
      <c r="G17" s="989"/>
      <c r="H17" s="990"/>
      <c r="J17" s="1006" t="s">
        <v>154</v>
      </c>
      <c r="K17" s="1007"/>
      <c r="L17" s="528">
        <f t="shared" ref="L17:S17" ca="1" si="2">SUM(L5:L16)</f>
        <v>4</v>
      </c>
      <c r="M17" s="528">
        <f t="shared" ca="1" si="2"/>
        <v>4</v>
      </c>
      <c r="N17" s="528">
        <f t="shared" ca="1" si="2"/>
        <v>0</v>
      </c>
      <c r="O17" s="528">
        <f t="shared" ca="1" si="2"/>
        <v>0</v>
      </c>
      <c r="P17" s="528">
        <f t="shared" ca="1" si="2"/>
        <v>0</v>
      </c>
      <c r="Q17" s="528">
        <f t="shared" ca="1" si="2"/>
        <v>1</v>
      </c>
      <c r="R17" s="528">
        <f t="shared" ca="1" si="2"/>
        <v>1</v>
      </c>
      <c r="S17" s="529">
        <f t="shared" ca="1" si="2"/>
        <v>2</v>
      </c>
    </row>
    <row r="18" spans="1:19" x14ac:dyDescent="0.25">
      <c r="A18" s="35">
        <v>1</v>
      </c>
      <c r="B18" s="62"/>
      <c r="C18" s="37"/>
      <c r="D18" s="38"/>
      <c r="E18" s="38"/>
      <c r="F18" s="37"/>
      <c r="G18" s="90"/>
      <c r="H18" s="39"/>
      <c r="J18" s="948" t="s">
        <v>303</v>
      </c>
      <c r="K18" s="194" t="s">
        <v>105</v>
      </c>
      <c r="L18" s="36" t="s">
        <v>146</v>
      </c>
      <c r="M18" s="36" t="s">
        <v>146</v>
      </c>
      <c r="N18" s="9" t="s">
        <v>146</v>
      </c>
      <c r="O18" s="9" t="s">
        <v>146</v>
      </c>
      <c r="P18" s="9" t="s">
        <v>146</v>
      </c>
      <c r="Q18" s="9" t="s">
        <v>146</v>
      </c>
      <c r="R18" s="9" t="s">
        <v>146</v>
      </c>
      <c r="S18" s="10" t="s">
        <v>146</v>
      </c>
    </row>
    <row r="19" spans="1:19" x14ac:dyDescent="0.25">
      <c r="A19" s="57">
        <f>A18+1</f>
        <v>2</v>
      </c>
      <c r="B19" s="58"/>
      <c r="C19" s="53"/>
      <c r="D19" s="59"/>
      <c r="E19" s="59"/>
      <c r="F19" s="53"/>
      <c r="G19" s="88"/>
      <c r="H19" s="60"/>
      <c r="J19" s="996"/>
      <c r="K19" s="530" t="s">
        <v>139</v>
      </c>
      <c r="L19" s="41">
        <f ca="1">SUMIFS($E$6:$E$998,$B$6:$B$998,"=RR*",$C$6:$C$998,$K19,$H$6:$H$998,"&gt;"&amp;TODAY()-90)</f>
        <v>0</v>
      </c>
      <c r="M19" s="41">
        <f ca="1">COUNTIFS($B$6:$B$998,"=RR*",$C$6:$C$998,$K19,$H$6:$H$998,"&gt;"&amp;TODAY()-90)</f>
        <v>0</v>
      </c>
      <c r="N19" s="19">
        <f ca="1">COUNTIFS($B$6:$B$998,"=RR*",$C$6:$C$998,$K19,$F$6:$F$998,"=2006",$H$6:$H$998,"&gt;"&amp;TODAY()-90)</f>
        <v>0</v>
      </c>
      <c r="O19" s="19">
        <f ca="1">COUNTIFS($B$6:$B$998,"=RR*",$C$6:$C$998,$K19,$F$6:$F$998,"=2009",$H$6:$H$998,"&gt;"&amp;TODAY()-90)</f>
        <v>0</v>
      </c>
      <c r="P19" s="19">
        <f ca="1">COUNTIFS($B$6:$B$998,"=RR*",$C$6:$C$998,$K19,$F$6:$F$998,"=2012",$H$6:$H$998,"&gt;"&amp;TODAY()-90)</f>
        <v>0</v>
      </c>
      <c r="Q19" s="19">
        <f ca="1">COUNTIFS($B$6:$B$998,"=RR*",$C$6:$C$998,$K19,$F$6:$F$998,"=2015",$H$6:$H$998,"&gt;"&amp;TODAY()-90)</f>
        <v>0</v>
      </c>
      <c r="R19" s="19">
        <f ca="1">COUNTIFS($B$6:$B$998,"=RR*",$C$6:$C$998,$K19,$F$6:$F$998,"=2018",$H$6:$H$998,"&gt;"&amp;TODAY()-90)</f>
        <v>0</v>
      </c>
      <c r="S19" s="20">
        <f ca="1">COUNTIFS($B$6:$B$998,"=RR*",$C$6:$C$998,$K19,$F$6:$F$998,"=2021",$H$6:$H$998,"&gt;"&amp;TODAY()-90)</f>
        <v>0</v>
      </c>
    </row>
    <row r="20" spans="1:19" ht="15.75" thickBot="1" x14ac:dyDescent="0.3">
      <c r="A20" s="43">
        <f>A19+1</f>
        <v>3</v>
      </c>
      <c r="B20" s="44"/>
      <c r="C20" s="45"/>
      <c r="D20" s="46"/>
      <c r="E20" s="46"/>
      <c r="F20" s="45"/>
      <c r="G20" s="89"/>
      <c r="H20" s="47"/>
      <c r="J20" s="996"/>
      <c r="K20" s="530" t="s">
        <v>592</v>
      </c>
      <c r="L20" s="41">
        <f ca="1">SUMIFS($E$6:$E$998,$B$6:$B$998,"=RR*",$C$6:$C$998,$K20,$H$6:$H$998,"&gt;"&amp;TODAY()-90)</f>
        <v>0</v>
      </c>
      <c r="M20" s="41">
        <f ca="1">COUNTIFS($B$6:$B$998,"=RR*",$C$6:$C$998,$K20,$H$6:$H$998,"&gt;"&amp;TODAY()-90)</f>
        <v>0</v>
      </c>
      <c r="N20" s="19">
        <f ca="1">COUNTIFS($B$6:$B$998,"=RR*",$C$6:$C$998,$K20,$F$6:$F$998,"=2006",$H$6:$H$998,"&gt;"&amp;TODAY()-90)</f>
        <v>0</v>
      </c>
      <c r="O20" s="19">
        <f ca="1">COUNTIFS($B$6:$B$998,"=RR*",$C$6:$C$998,$K20,$F$6:$F$998,"=2009",$H$6:$H$998,"&gt;"&amp;TODAY()-90)</f>
        <v>0</v>
      </c>
      <c r="P20" s="19">
        <f ca="1">COUNTIFS($B$6:$B$998,"=RR*",$C$6:$C$998,$K20,$F$6:$F$998,"=2012",$H$6:$H$998,"&gt;"&amp;TODAY()-90)</f>
        <v>0</v>
      </c>
      <c r="Q20" s="19">
        <f ca="1">COUNTIFS($B$6:$B$998,"=RR*",$C$6:$C$998,$K20,$F$6:$F$998,"=2015",$H$6:$H$998,"&gt;"&amp;TODAY()-90)</f>
        <v>0</v>
      </c>
      <c r="R20" s="19">
        <f ca="1">COUNTIFS($B$6:$B$998,"=RR*",$C$6:$C$998,$K20,$F$6:$F$998,"=2018",$H$6:$H$998,"&gt;"&amp;TODAY()-90)</f>
        <v>0</v>
      </c>
      <c r="S20" s="20">
        <f ca="1">COUNTIFS($B$6:$B$998,"=RR*",$C$6:$C$998,$K20,$F$6:$F$998,"=2021",$H$6:$H$998,"&gt;"&amp;TODAY()-90)</f>
        <v>0</v>
      </c>
    </row>
    <row r="21" spans="1:19" x14ac:dyDescent="0.25">
      <c r="J21" s="996"/>
      <c r="K21" s="530" t="s">
        <v>140</v>
      </c>
      <c r="L21" s="41">
        <f ca="1">SUMIFS($E$6:$E$998,$B$6:$B$998,"=RR*",$C$6:$C$998,$K21,$H$6:$H$998,"&gt;"&amp;TODAY()-90)</f>
        <v>0</v>
      </c>
      <c r="M21" s="41">
        <f ca="1">COUNTIFS($B$6:$B$998,"=RR*",$C$6:$C$998,$K21,$H$6:$H$998,"&gt;"&amp;TODAY()-90)</f>
        <v>0</v>
      </c>
      <c r="N21" s="19">
        <f ca="1">COUNTIFS($B$6:$B$998,"=RR*",$C$6:$C$998,$K21,$F$6:$F$998,"=2006",$H$6:$H$998,"&gt;"&amp;TODAY()-90)</f>
        <v>0</v>
      </c>
      <c r="O21" s="19">
        <f ca="1">COUNTIFS($B$6:$B$998,"=RR*",$C$6:$C$998,$K21,$F$6:$F$998,"=2009",$H$6:$H$998,"&gt;"&amp;TODAY()-90)</f>
        <v>0</v>
      </c>
      <c r="P21" s="19">
        <f ca="1">COUNTIFS($B$6:$B$998,"=RR*",$C$6:$C$998,$K21,$F$6:$F$998,"=2012",$H$6:$H$998,"&gt;"&amp;TODAY()-90)</f>
        <v>0</v>
      </c>
      <c r="Q21" s="19">
        <f ca="1">COUNTIFS($B$6:$B$998,"=RR*",$C$6:$C$998,$K21,$F$6:$F$998,"=2015",$H$6:$H$998,"&gt;"&amp;TODAY()-90)</f>
        <v>0</v>
      </c>
      <c r="R21" s="19">
        <f ca="1">COUNTIFS($B$6:$B$998,"=RR*",$C$6:$C$998,$K21,$F$6:$F$998,"=2018",$H$6:$H$998,"&gt;"&amp;TODAY()-90)</f>
        <v>0</v>
      </c>
      <c r="S21" s="20">
        <f ca="1">COUNTIFS($B$6:$B$998,"=RR*",$C$6:$C$998,$K21,$F$6:$F$998,"=2021",$H$6:$H$998,"&gt;"&amp;TODAY()-90)</f>
        <v>0</v>
      </c>
    </row>
    <row r="22" spans="1:19" x14ac:dyDescent="0.25">
      <c r="J22" s="996"/>
      <c r="K22" s="530" t="s">
        <v>582</v>
      </c>
      <c r="L22" s="41">
        <f ca="1">SUMIFS($E$6:$E$998,$B$6:$B$998,"=RR*",$C$6:$C$998,$K22,$H$6:$H$998,"&gt;"&amp;TODAY()-90)</f>
        <v>0</v>
      </c>
      <c r="M22" s="41">
        <f ca="1">COUNTIFS($B$6:$B$998,"=RR*",$C$6:$C$998,$K22,$H$6:$H$998,"&gt;"&amp;TODAY()-90)</f>
        <v>0</v>
      </c>
      <c r="N22" s="19">
        <f ca="1">COUNTIFS($B$6:$B$998,"=RR*",$C$6:$C$998,$K22,$F$6:$F$998,"=2006",$H$6:$H$998,"&gt;"&amp;TODAY()-90)</f>
        <v>0</v>
      </c>
      <c r="O22" s="19">
        <f ca="1">COUNTIFS($B$6:$B$998,"=RR*",$C$6:$C$998,$K22,$F$6:$F$998,"=2009",$H$6:$H$998,"&gt;"&amp;TODAY()-90)</f>
        <v>0</v>
      </c>
      <c r="P22" s="19">
        <f ca="1">COUNTIFS($B$6:$B$998,"=RR*",$C$6:$C$998,$K22,$F$6:$F$998,"=2012",$H$6:$H$998,"&gt;"&amp;TODAY()-90)</f>
        <v>0</v>
      </c>
      <c r="Q22" s="19">
        <f ca="1">COUNTIFS($B$6:$B$998,"=RR*",$C$6:$C$998,$K22,$F$6:$F$998,"=2015",$H$6:$H$998,"&gt;"&amp;TODAY()-90)</f>
        <v>0</v>
      </c>
      <c r="R22" s="19">
        <f ca="1">COUNTIFS($B$6:$B$998,"=RR*",$C$6:$C$998,$K22,$F$6:$F$998,"=2018",$H$6:$H$998,"&gt;"&amp;TODAY()-90)</f>
        <v>0</v>
      </c>
      <c r="S22" s="20">
        <f ca="1">COUNTIFS($B$6:$B$998,"=RR*",$C$6:$C$998,$K22,$F$6:$F$998,"=2021",$H$6:$H$998,"&gt;"&amp;TODAY()-90)</f>
        <v>0</v>
      </c>
    </row>
    <row r="23" spans="1:19" ht="15.75" thickBot="1" x14ac:dyDescent="0.3">
      <c r="J23" s="997"/>
      <c r="K23" s="195" t="s">
        <v>583</v>
      </c>
      <c r="L23" s="58">
        <f ca="1">SUMIFS($E$6:$E$998,$B$6:$B$998,"=RR*",$C$6:$C$998,$K23,$H$6:$H$998,"&gt;"&amp;TODAY()-90)</f>
        <v>0</v>
      </c>
      <c r="M23" s="58">
        <f ca="1">COUNTIFS($B$6:$B$998,"=RR*",$C$6:$C$998,$K23,$H$6:$H$998,"&gt;"&amp;TODAY()-90)</f>
        <v>0</v>
      </c>
      <c r="N23" s="65">
        <f ca="1">COUNTIFS($B$6:$B$998,"=RR*",$C$6:$C$998,$K23,$F$6:$F$998,"=2006",$H$6:$H$998,"&gt;"&amp;TODAY()-90)</f>
        <v>0</v>
      </c>
      <c r="O23" s="65">
        <f ca="1">COUNTIFS($B$6:$B$998,"=RR*",$C$6:$C$998,$K23,$F$6:$F$998,"=2009",$H$6:$H$998,"&gt;"&amp;TODAY()-90)</f>
        <v>0</v>
      </c>
      <c r="P23" s="65">
        <f ca="1">COUNTIFS($B$6:$B$998,"=RR*",$C$6:$C$998,$K23,$F$6:$F$998,"=2012",$H$6:$H$998,"&gt;"&amp;TODAY()-90)</f>
        <v>0</v>
      </c>
      <c r="Q23" s="65">
        <f ca="1">COUNTIFS($B$6:$B$998,"=RR*",$C$6:$C$998,$K23,$F$6:$F$998,"=2015",$H$6:$H$998,"&gt;"&amp;TODAY()-90)</f>
        <v>0</v>
      </c>
      <c r="R23" s="65">
        <f ca="1">COUNTIFS($B$6:$B$998,"=RR*",$C$6:$C$998,$K23,$F$6:$F$998,"=2018",$H$6:$H$998,"&gt;"&amp;TODAY()-90)</f>
        <v>0</v>
      </c>
      <c r="S23" s="237">
        <f ca="1">COUNTIFS($B$6:$B$998,"=RR*",$C$6:$C$998,$K23,$F$6:$F$998,"=2021",$H$6:$H$998,"&gt;"&amp;TODAY()-90)</f>
        <v>0</v>
      </c>
    </row>
    <row r="24" spans="1:19" ht="15.75" thickBot="1" x14ac:dyDescent="0.3">
      <c r="A24" s="929" t="s">
        <v>709</v>
      </c>
      <c r="B24" s="930"/>
      <c r="C24" s="930"/>
      <c r="D24" s="930"/>
      <c r="E24" s="930"/>
      <c r="F24" s="930"/>
      <c r="G24" s="930"/>
      <c r="H24" s="931"/>
      <c r="J24" s="1008" t="s">
        <v>154</v>
      </c>
      <c r="K24" s="1009"/>
      <c r="L24" s="128">
        <f t="shared" ref="L24:Q24" ca="1" si="3">SUM(L18:L23)</f>
        <v>0</v>
      </c>
      <c r="M24" s="128">
        <f t="shared" ca="1" si="3"/>
        <v>0</v>
      </c>
      <c r="N24" s="128">
        <f t="shared" ca="1" si="3"/>
        <v>0</v>
      </c>
      <c r="O24" s="128">
        <f t="shared" ca="1" si="3"/>
        <v>0</v>
      </c>
      <c r="P24" s="128">
        <f t="shared" ca="1" si="3"/>
        <v>0</v>
      </c>
      <c r="Q24" s="128">
        <f t="shared" ca="1" si="3"/>
        <v>0</v>
      </c>
      <c r="R24" s="128">
        <f ca="1">SUM(R18:R23)</f>
        <v>0</v>
      </c>
      <c r="S24" s="129">
        <f ca="1">SUM(S18:S23)</f>
        <v>0</v>
      </c>
    </row>
    <row r="25" spans="1:19" ht="24.75" thickBot="1" x14ac:dyDescent="0.3">
      <c r="A25" s="82"/>
      <c r="B25" s="83" t="s">
        <v>52</v>
      </c>
      <c r="C25" s="83" t="s">
        <v>148</v>
      </c>
      <c r="D25" s="83" t="s">
        <v>6</v>
      </c>
      <c r="E25" s="83" t="s">
        <v>217</v>
      </c>
      <c r="F25" s="84" t="s">
        <v>7</v>
      </c>
      <c r="G25" s="86" t="s">
        <v>215</v>
      </c>
      <c r="H25" s="85" t="s">
        <v>76</v>
      </c>
    </row>
    <row r="26" spans="1:19" ht="15.75" thickBot="1" x14ac:dyDescent="0.3">
      <c r="A26" s="6"/>
      <c r="B26" s="7"/>
      <c r="C26" s="7"/>
      <c r="D26" s="48" t="s">
        <v>149</v>
      </c>
      <c r="E26" s="48"/>
      <c r="F26" s="7"/>
      <c r="G26" s="7"/>
      <c r="H26" s="8"/>
    </row>
    <row r="27" spans="1:19" x14ac:dyDescent="0.25">
      <c r="A27" s="622">
        <v>1</v>
      </c>
      <c r="B27" s="210" t="s">
        <v>421</v>
      </c>
      <c r="C27" s="204" t="s">
        <v>582</v>
      </c>
      <c r="D27" s="205" t="s">
        <v>407</v>
      </c>
      <c r="E27" s="206">
        <f>IF(ISBLANK(D27),"",LEN(D27)-LEN(SUBSTITUTE(D27,",",""))+1)</f>
        <v>1</v>
      </c>
      <c r="F27" s="207">
        <v>2012</v>
      </c>
      <c r="G27" s="208">
        <v>42132</v>
      </c>
      <c r="H27" s="14">
        <v>42521</v>
      </c>
      <c r="J27" s="416"/>
    </row>
    <row r="28" spans="1:19" x14ac:dyDescent="0.25">
      <c r="A28" s="623">
        <v>2</v>
      </c>
      <c r="B28" s="155" t="s">
        <v>422</v>
      </c>
      <c r="C28" s="161" t="s">
        <v>582</v>
      </c>
      <c r="D28" s="162" t="s">
        <v>412</v>
      </c>
      <c r="E28" s="149">
        <f>IF(ISBLANK(D28),"",LEN(D28)-LEN(SUBSTITUTE(D28,",",""))+1)</f>
        <v>1</v>
      </c>
      <c r="F28" s="163">
        <v>2012</v>
      </c>
      <c r="G28" s="164">
        <v>43061</v>
      </c>
      <c r="H28" s="151">
        <v>43434</v>
      </c>
    </row>
    <row r="29" spans="1:19" ht="15.75" thickBot="1" x14ac:dyDescent="0.3">
      <c r="A29" s="441">
        <v>3</v>
      </c>
      <c r="B29" s="155" t="s">
        <v>423</v>
      </c>
      <c r="C29" s="144" t="s">
        <v>582</v>
      </c>
      <c r="D29" s="160" t="s">
        <v>631</v>
      </c>
      <c r="E29" s="149">
        <f>IF(ISBLANK(D29),"",LEN(D29)-LEN(SUBSTITUTE(D29,",",""))+1)</f>
        <v>1</v>
      </c>
      <c r="F29" s="146">
        <v>2012</v>
      </c>
      <c r="G29" s="456">
        <v>44446</v>
      </c>
      <c r="H29" s="457">
        <v>44926</v>
      </c>
    </row>
    <row r="30" spans="1:19" ht="15.75" thickBot="1" x14ac:dyDescent="0.3">
      <c r="A30" s="21"/>
      <c r="B30" s="22"/>
      <c r="C30" s="22"/>
      <c r="D30" s="49" t="s">
        <v>9</v>
      </c>
      <c r="E30" s="49"/>
      <c r="F30" s="22"/>
      <c r="G30" s="22"/>
      <c r="H30" s="23"/>
    </row>
    <row r="31" spans="1:19" ht="24.75" thickBot="1" x14ac:dyDescent="0.3">
      <c r="A31" s="855">
        <v>1</v>
      </c>
      <c r="B31" s="856" t="s">
        <v>698</v>
      </c>
      <c r="C31" s="857" t="s">
        <v>582</v>
      </c>
      <c r="D31" s="858" t="s">
        <v>863</v>
      </c>
      <c r="E31" s="859">
        <f>IF(ISBLANK(D31),"",LEN(D31)-LEN(SUBSTITUTE(D31,",",""))+1)</f>
        <v>1</v>
      </c>
      <c r="F31" s="860">
        <v>2018</v>
      </c>
      <c r="G31" s="861">
        <v>44927</v>
      </c>
      <c r="H31" s="631">
        <v>45261</v>
      </c>
    </row>
    <row r="32" spans="1:19" x14ac:dyDescent="0.25">
      <c r="A32" s="797"/>
      <c r="B32" s="651"/>
      <c r="C32" s="651"/>
      <c r="D32" s="561" t="s">
        <v>303</v>
      </c>
      <c r="E32" s="561"/>
      <c r="F32" s="651"/>
      <c r="G32" s="651"/>
      <c r="H32" s="872"/>
    </row>
    <row r="33" spans="1:8" ht="24" x14ac:dyDescent="0.25">
      <c r="A33" s="167">
        <v>1</v>
      </c>
      <c r="B33" s="155" t="s">
        <v>650</v>
      </c>
      <c r="C33" s="144" t="s">
        <v>582</v>
      </c>
      <c r="D33" s="160" t="s">
        <v>651</v>
      </c>
      <c r="E33" s="145">
        <f>IF(ISBLANK(D33),"",LEN(D33)-LEN(SUBSTITUTE(D33,",",""))+1)</f>
        <v>1</v>
      </c>
      <c r="F33" s="146">
        <v>2017</v>
      </c>
      <c r="G33" s="456">
        <v>43160</v>
      </c>
      <c r="H33" s="457">
        <v>43525</v>
      </c>
    </row>
    <row r="34" spans="1:8" ht="24" x14ac:dyDescent="0.25">
      <c r="A34" s="543">
        <f>A33+1</f>
        <v>2</v>
      </c>
      <c r="B34" s="155" t="s">
        <v>671</v>
      </c>
      <c r="C34" s="144" t="s">
        <v>582</v>
      </c>
      <c r="D34" s="160" t="s">
        <v>672</v>
      </c>
      <c r="E34" s="149">
        <f>IF(ISBLANK(D34),"",LEN(D34)-LEN(SUBSTITUTE(D34,",",""))+1)</f>
        <v>1</v>
      </c>
      <c r="F34" s="146">
        <v>2017</v>
      </c>
      <c r="G34" s="456">
        <v>43497</v>
      </c>
      <c r="H34" s="18">
        <v>43862</v>
      </c>
    </row>
    <row r="35" spans="1:8" x14ac:dyDescent="0.25">
      <c r="A35" s="543">
        <f>A34+1</f>
        <v>3</v>
      </c>
      <c r="B35" s="210" t="s">
        <v>646</v>
      </c>
      <c r="C35" s="172" t="s">
        <v>582</v>
      </c>
      <c r="D35" s="173" t="s">
        <v>647</v>
      </c>
      <c r="E35" s="206">
        <f>IF(ISBLANK(D35),"",LEN(D35)-LEN(SUBSTITUTE(D35,",",""))+1)</f>
        <v>1</v>
      </c>
      <c r="F35" s="171">
        <v>2017</v>
      </c>
      <c r="G35" s="212">
        <v>43160</v>
      </c>
      <c r="H35" s="545">
        <v>43952</v>
      </c>
    </row>
    <row r="36" spans="1:8" x14ac:dyDescent="0.25">
      <c r="A36" s="167">
        <v>4</v>
      </c>
      <c r="B36" s="210" t="s">
        <v>648</v>
      </c>
      <c r="C36" s="172" t="s">
        <v>582</v>
      </c>
      <c r="D36" s="173" t="s">
        <v>649</v>
      </c>
      <c r="E36" s="211">
        <f>IF(ISBLANK(D36),"",LEN(D36)-LEN(SUBSTITUTE(D36,",",""))+1)</f>
        <v>1</v>
      </c>
      <c r="F36" s="171">
        <v>2017</v>
      </c>
      <c r="G36" s="216">
        <v>43435</v>
      </c>
      <c r="H36" s="545">
        <v>44197</v>
      </c>
    </row>
    <row r="37" spans="1:8" ht="24.75" thickBot="1" x14ac:dyDescent="0.3">
      <c r="A37" s="798">
        <v>5</v>
      </c>
      <c r="B37" s="862" t="s">
        <v>698</v>
      </c>
      <c r="C37" s="748" t="s">
        <v>582</v>
      </c>
      <c r="D37" s="749" t="s">
        <v>863</v>
      </c>
      <c r="E37" s="750">
        <f>IF(ISBLANK(D37),"",LEN(D37)-LEN(SUBSTITUTE(D37,",",""))+1)</f>
        <v>1</v>
      </c>
      <c r="F37" s="751">
        <v>2020</v>
      </c>
      <c r="G37" s="752">
        <v>44927</v>
      </c>
      <c r="H37" s="863">
        <v>45261</v>
      </c>
    </row>
  </sheetData>
  <autoFilter ref="A4:H15" xr:uid="{00000000-0009-0000-0000-00000C000000}"/>
  <mergeCells count="9">
    <mergeCell ref="A24:H24"/>
    <mergeCell ref="A3:H3"/>
    <mergeCell ref="A17:H17"/>
    <mergeCell ref="J5:J10"/>
    <mergeCell ref="J11:J16"/>
    <mergeCell ref="J17:K17"/>
    <mergeCell ref="J18:J23"/>
    <mergeCell ref="J24:K24"/>
    <mergeCell ref="J3:S3"/>
  </mergeCells>
  <conditionalFormatting sqref="F30">
    <cfRule type="cellIs" dxfId="201" priority="37" operator="equal">
      <formula>2009</formula>
    </cfRule>
    <cfRule type="cellIs" dxfId="200" priority="36" operator="equal">
      <formula>2012</formula>
    </cfRule>
    <cfRule type="cellIs" dxfId="199" priority="38" operator="equal">
      <formula>2006</formula>
    </cfRule>
  </conditionalFormatting>
  <conditionalFormatting sqref="F32">
    <cfRule type="cellIs" dxfId="198" priority="33" operator="equal">
      <formula>2012</formula>
    </cfRule>
    <cfRule type="cellIs" dxfId="197" priority="35" operator="equal">
      <formula>2006</formula>
    </cfRule>
    <cfRule type="cellIs" dxfId="196" priority="34" operator="equal">
      <formula>2009</formula>
    </cfRule>
  </conditionalFormatting>
  <conditionalFormatting sqref="F6:G6">
    <cfRule type="cellIs" dxfId="195" priority="28" operator="equal">
      <formula>2006</formula>
    </cfRule>
    <cfRule type="cellIs" dxfId="194" priority="26" operator="equal">
      <formula>2012</formula>
    </cfRule>
    <cfRule type="cellIs" dxfId="193" priority="27" operator="equal">
      <formula>2009</formula>
    </cfRule>
  </conditionalFormatting>
  <conditionalFormatting sqref="F9:G12">
    <cfRule type="cellIs" dxfId="192" priority="8" operator="equal">
      <formula>2012</formula>
    </cfRule>
    <cfRule type="cellIs" dxfId="191" priority="9" operator="equal">
      <formula>2009</formula>
    </cfRule>
    <cfRule type="cellIs" dxfId="190" priority="10" operator="equal">
      <formula>2006</formula>
    </cfRule>
  </conditionalFormatting>
  <conditionalFormatting sqref="F14:G16">
    <cfRule type="cellIs" dxfId="189" priority="3" operator="equal">
      <formula>2012</formula>
    </cfRule>
    <cfRule type="cellIs" dxfId="188" priority="4" operator="equal">
      <formula>2009</formula>
    </cfRule>
    <cfRule type="cellIs" dxfId="187" priority="5" operator="equal">
      <formula>2006</formula>
    </cfRule>
  </conditionalFormatting>
  <conditionalFormatting sqref="F18:G20">
    <cfRule type="cellIs" dxfId="186" priority="43" operator="equal">
      <formula>2006</formula>
    </cfRule>
    <cfRule type="cellIs" dxfId="185" priority="42" operator="equal">
      <formula>2009</formula>
    </cfRule>
    <cfRule type="cellIs" dxfId="184" priority="41" operator="equal">
      <formula>2012</formula>
    </cfRule>
  </conditionalFormatting>
  <conditionalFormatting sqref="F27:G29">
    <cfRule type="cellIs" dxfId="183" priority="22" operator="equal">
      <formula>2009</formula>
    </cfRule>
    <cfRule type="cellIs" dxfId="182" priority="23" operator="equal">
      <formula>2006</formula>
    </cfRule>
    <cfRule type="cellIs" dxfId="181" priority="21" operator="equal">
      <formula>2012</formula>
    </cfRule>
  </conditionalFormatting>
  <conditionalFormatting sqref="F31:G31">
    <cfRule type="cellIs" dxfId="180" priority="17" operator="equal">
      <formula>2009</formula>
    </cfRule>
    <cfRule type="cellIs" dxfId="179" priority="18" operator="equal">
      <formula>2006</formula>
    </cfRule>
    <cfRule type="cellIs" dxfId="178" priority="16" operator="equal">
      <formula>2012</formula>
    </cfRule>
  </conditionalFormatting>
  <conditionalFormatting sqref="F33:G37">
    <cfRule type="cellIs" dxfId="177" priority="11" operator="equal">
      <formula>2012</formula>
    </cfRule>
    <cfRule type="cellIs" dxfId="176" priority="13" operator="equal">
      <formula>2006</formula>
    </cfRule>
    <cfRule type="cellIs" dxfId="175" priority="12" operator="equal">
      <formula>2009</formula>
    </cfRule>
  </conditionalFormatting>
  <conditionalFormatting sqref="H6">
    <cfRule type="cellIs" dxfId="174" priority="29" operator="between">
      <formula>TODAY()</formula>
      <formula>TODAY()+183</formula>
    </cfRule>
    <cfRule type="cellIs" dxfId="173" priority="30" operator="lessThan">
      <formula>TODAY()</formula>
    </cfRule>
    <cfRule type="cellIs" dxfId="172" priority="39" operator="between">
      <formula>TODAY()</formula>
      <formula>TODAY()+183</formula>
    </cfRule>
    <cfRule type="cellIs" dxfId="171" priority="40" operator="lessThan">
      <formula>TODAY()</formula>
    </cfRule>
  </conditionalFormatting>
  <conditionalFormatting sqref="H9:H12">
    <cfRule type="cellIs" dxfId="170" priority="6" operator="between">
      <formula>TODAY()</formula>
      <formula>TODAY()+183</formula>
    </cfRule>
    <cfRule type="cellIs" dxfId="169" priority="7" operator="lessThan">
      <formula>TODAY()</formula>
    </cfRule>
  </conditionalFormatting>
  <conditionalFormatting sqref="H14:H15">
    <cfRule type="cellIs" dxfId="168" priority="2" operator="lessThan">
      <formula>TODAY()</formula>
    </cfRule>
    <cfRule type="cellIs" dxfId="167" priority="1" operator="between">
      <formula>TODAY()</formula>
      <formula>TODAY()+183</formula>
    </cfRule>
  </conditionalFormatting>
  <conditionalFormatting sqref="H27:H29">
    <cfRule type="cellIs" dxfId="166" priority="31" operator="between">
      <formula>TODAY()</formula>
      <formula>TODAY()+183</formula>
    </cfRule>
    <cfRule type="cellIs" dxfId="165" priority="32" operator="lessThan">
      <formula>TODAY()</formula>
    </cfRule>
  </conditionalFormatting>
  <conditionalFormatting sqref="H29">
    <cfRule type="cellIs" dxfId="164" priority="24" operator="between">
      <formula>TODAY()</formula>
      <formula>TODAY()+183</formula>
    </cfRule>
    <cfRule type="cellIs" dxfId="163" priority="25" operator="lessThan">
      <formula>TODAY()</formula>
    </cfRule>
  </conditionalFormatting>
  <conditionalFormatting sqref="H31">
    <cfRule type="cellIs" dxfId="162" priority="20" operator="lessThan">
      <formula>TODAY()</formula>
    </cfRule>
    <cfRule type="cellIs" dxfId="161" priority="19" operator="between">
      <formula>TODAY()</formula>
      <formula>TODAY()+183</formula>
    </cfRule>
  </conditionalFormatting>
  <conditionalFormatting sqref="H33:H37">
    <cfRule type="cellIs" dxfId="160" priority="15" operator="lessThan">
      <formula>TODAY()</formula>
    </cfRule>
    <cfRule type="cellIs" dxfId="159" priority="14" operator="between">
      <formula>TODAY()</formula>
      <formula>TODAY()+183</formula>
    </cfRule>
  </conditionalFormatting>
  <dataValidations count="1">
    <dataValidation type="list" allowBlank="1" showInputMessage="1" showErrorMessage="1" sqref="C18:C20 C9:C12 C27:C29 C6 C31 C14:C15 C33:C37" xr:uid="{6A837CBC-BB9A-4F8E-9734-8F3D869994E5}">
      <formula1>$K$5:$K$10</formula1>
    </dataValidation>
  </dataValidations>
  <hyperlinks>
    <hyperlink ref="B9" r:id="rId1" xr:uid="{F090FFCA-9E7F-4D99-98ED-6F547026A562}"/>
    <hyperlink ref="B35" r:id="rId2" xr:uid="{050FEA75-FEF8-472F-8A07-4376F338A95E}"/>
    <hyperlink ref="B27" r:id="rId3" display="ER-0292" xr:uid="{EC6AA1A9-6EFD-48C0-9589-5F7909E955FC}"/>
    <hyperlink ref="B28" r:id="rId4" xr:uid="{354DD22A-FB3A-4414-B0C7-FAF7143A4C4F}"/>
    <hyperlink ref="B6" r:id="rId5" xr:uid="{8CE9E343-617D-4BC9-AFBD-524640F77C4D}"/>
    <hyperlink ref="B29" r:id="rId6" xr:uid="{51CC5F79-187B-44B2-84A0-6392A4B91580}"/>
    <hyperlink ref="B33" r:id="rId7" xr:uid="{94B82226-108C-46AC-9738-BD837A5F023C}"/>
    <hyperlink ref="B10" r:id="rId8" xr:uid="{34A6BECD-E8CB-4B91-9872-27C1A2E1E867}"/>
    <hyperlink ref="B34" r:id="rId9" xr:uid="{D430C62B-AF6B-4C9A-AD37-BEF28CE274F2}"/>
    <hyperlink ref="B14" r:id="rId10" xr:uid="{606AB7EA-F7E7-4F65-8D9C-05A03A4CCA32}"/>
    <hyperlink ref="B11" r:id="rId11" xr:uid="{AE91CD43-68B6-468E-B480-1EEC31D1FC73}"/>
    <hyperlink ref="B15" r:id="rId12" xr:uid="{51EDBCBD-44B3-448E-AED2-F8A1B05D0FC7}"/>
    <hyperlink ref="B31" r:id="rId13" xr:uid="{859E108E-8874-4C31-82C9-331AFBFF2110}"/>
    <hyperlink ref="B36" r:id="rId14" xr:uid="{101EFA26-6571-4F12-98D2-2230866F4B08}"/>
    <hyperlink ref="B37" r:id="rId15" xr:uid="{007717FA-F424-4C5E-90F8-EB75FC6D7507}"/>
  </hyperlinks>
  <printOptions horizontalCentered="1"/>
  <pageMargins left="0.5" right="0.5" top="0.75" bottom="0.75" header="0.3" footer="0.3"/>
  <pageSetup orientation="portrait" r:id="rId16"/>
  <headerFooter>
    <oddHeader>&amp;CSimpson ICC-ES ESRs &amp; IAPMO ES ERs to 2006 and 2009 IBC</oddHeader>
  </headerFooter>
  <legacyDrawing r:id="rId1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T38"/>
  <sheetViews>
    <sheetView zoomScaleNormal="100" workbookViewId="0">
      <selection activeCell="V1" sqref="V1"/>
    </sheetView>
  </sheetViews>
  <sheetFormatPr defaultColWidth="8.85546875" defaultRowHeight="15" x14ac:dyDescent="0.25"/>
  <cols>
    <col min="1" max="1" width="7" style="1" customWidth="1"/>
    <col min="2" max="2" width="9.28515625" style="3" bestFit="1" customWidth="1"/>
    <col min="3" max="3" width="12.28515625" style="3" customWidth="1"/>
    <col min="4" max="4" width="50.7109375" style="4" customWidth="1"/>
    <col min="5" max="5" width="8.28515625" style="4" customWidth="1"/>
    <col min="6" max="6" width="7.7109375" style="1" customWidth="1"/>
    <col min="7" max="7" width="8.140625" style="1" bestFit="1" customWidth="1"/>
    <col min="8" max="8" width="9.28515625" style="5" customWidth="1"/>
    <col min="9" max="9" width="6" customWidth="1"/>
    <col min="10" max="10" width="6.28515625" style="1" customWidth="1"/>
    <col min="11" max="11" width="13.5703125" style="1" customWidth="1"/>
    <col min="12" max="12" width="9.140625" style="1" customWidth="1"/>
    <col min="13" max="13" width="9.85546875" style="1" bestFit="1" customWidth="1"/>
    <col min="14" max="16384" width="8.85546875" style="1"/>
  </cols>
  <sheetData>
    <row r="1" spans="1:20" x14ac:dyDescent="0.25">
      <c r="A1" s="142" t="s">
        <v>165</v>
      </c>
      <c r="B1" s="143">
        <f>'SST ESRs &amp; ERs'!B1</f>
        <v>45450</v>
      </c>
    </row>
    <row r="2" spans="1:20" ht="15.75" thickBot="1" x14ac:dyDescent="0.3">
      <c r="A2" s="2"/>
    </row>
    <row r="3" spans="1:20" ht="12.4" customHeight="1" thickBot="1" x14ac:dyDescent="0.3">
      <c r="A3" s="937" t="s">
        <v>408</v>
      </c>
      <c r="B3" s="986"/>
      <c r="C3" s="986"/>
      <c r="D3" s="986"/>
      <c r="E3" s="986"/>
      <c r="F3" s="986"/>
      <c r="G3" s="986"/>
      <c r="H3" s="987"/>
      <c r="J3" s="985" t="s">
        <v>409</v>
      </c>
      <c r="K3" s="1000"/>
      <c r="L3" s="1000"/>
      <c r="M3" s="1000"/>
      <c r="N3" s="1000"/>
      <c r="O3" s="1000"/>
      <c r="P3" s="1000"/>
      <c r="Q3" s="1000"/>
      <c r="R3" s="1000"/>
      <c r="S3" s="1001"/>
      <c r="T3" s="229"/>
    </row>
    <row r="4" spans="1:20" ht="24.6" customHeight="1" thickBot="1" x14ac:dyDescent="0.3">
      <c r="A4" s="82"/>
      <c r="B4" s="83" t="s">
        <v>52</v>
      </c>
      <c r="C4" s="83" t="s">
        <v>148</v>
      </c>
      <c r="D4" s="83" t="s">
        <v>6</v>
      </c>
      <c r="E4" s="83" t="s">
        <v>217</v>
      </c>
      <c r="F4" s="84" t="s">
        <v>7</v>
      </c>
      <c r="G4" s="86" t="s">
        <v>215</v>
      </c>
      <c r="H4" s="85" t="s">
        <v>76</v>
      </c>
      <c r="J4" s="77" t="s">
        <v>8</v>
      </c>
      <c r="K4" s="80" t="s">
        <v>148</v>
      </c>
      <c r="L4" s="80" t="s">
        <v>262</v>
      </c>
      <c r="M4" s="80" t="s">
        <v>82</v>
      </c>
      <c r="N4" s="78" t="s">
        <v>153</v>
      </c>
      <c r="O4" s="78" t="s">
        <v>152</v>
      </c>
      <c r="P4" s="78" t="s">
        <v>151</v>
      </c>
      <c r="Q4" s="78" t="s">
        <v>445</v>
      </c>
      <c r="R4" s="78" t="s">
        <v>527</v>
      </c>
      <c r="S4" s="79" t="s">
        <v>766</v>
      </c>
    </row>
    <row r="5" spans="1:20" ht="15.75" customHeight="1" thickBot="1" x14ac:dyDescent="0.3">
      <c r="A5" s="6"/>
      <c r="B5" s="7"/>
      <c r="C5" s="7"/>
      <c r="D5" s="48" t="s">
        <v>149</v>
      </c>
      <c r="E5" s="48"/>
      <c r="F5" s="7"/>
      <c r="G5" s="7"/>
      <c r="H5" s="8"/>
      <c r="J5" s="978" t="s">
        <v>150</v>
      </c>
      <c r="K5" s="527" t="s">
        <v>105</v>
      </c>
      <c r="L5" s="36" t="s">
        <v>146</v>
      </c>
      <c r="M5" s="36">
        <f t="shared" ref="M5:M11" ca="1" si="0">COUNTIFS($B$6:$B$13,"=ER*",$C$6:$C$13,$K5,$H$6:$H$13,"&gt;"&amp;TODAY()-90)</f>
        <v>0</v>
      </c>
      <c r="N5" s="9" t="s">
        <v>146</v>
      </c>
      <c r="O5" s="9" t="s">
        <v>146</v>
      </c>
      <c r="P5" s="9" t="s">
        <v>146</v>
      </c>
      <c r="Q5" s="9" t="s">
        <v>146</v>
      </c>
      <c r="R5" s="9" t="s">
        <v>146</v>
      </c>
      <c r="S5" s="10" t="s">
        <v>146</v>
      </c>
    </row>
    <row r="6" spans="1:20" x14ac:dyDescent="0.25">
      <c r="A6" s="11">
        <v>1</v>
      </c>
      <c r="B6" s="54"/>
      <c r="C6" s="12"/>
      <c r="D6" s="13"/>
      <c r="E6" s="179" t="str">
        <f>IF(ISBLANK(D6),"",LEN(D6)-LEN(SUBSTITUTE(D6,",",""))+1)</f>
        <v/>
      </c>
      <c r="F6" s="52"/>
      <c r="G6" s="92"/>
      <c r="H6" s="14" t="s">
        <v>146</v>
      </c>
      <c r="J6" s="991"/>
      <c r="K6" s="190" t="s">
        <v>139</v>
      </c>
      <c r="L6" s="41">
        <f t="shared" ref="L6:L11" ca="1" si="1">SUMIFS($E$6:$E$13,$B$6:$B$13,"=ER*",$C$6:$C$13,$K6,$H$6:$H$13,"&gt;"&amp;TODAY()-90)</f>
        <v>0</v>
      </c>
      <c r="M6" s="41">
        <f t="shared" ca="1" si="0"/>
        <v>0</v>
      </c>
      <c r="N6" s="41">
        <f t="shared" ref="N6:N11" ca="1" si="2">COUNTIFS($B$6:$B$13,"=ER*",$C$6:$C$13,$K6,$F$6:$F$13,"=2006",$H$6:$H$13,"&gt;"&amp;TODAY()-90)</f>
        <v>0</v>
      </c>
      <c r="O6" s="41">
        <f t="shared" ref="O6:O11" ca="1" si="3">COUNTIFS($B$6:$B$13,"=ER*",$C$6:$C$13,$K6,$F$6:$F$13,"=2009",$H$6:$H$13,"&gt;"&amp;TODAY()-90)</f>
        <v>0</v>
      </c>
      <c r="P6" s="19">
        <f t="shared" ref="P6:P11" ca="1" si="4">COUNTIFS($B$6:$B$13,"=ER*",$C$6:$C$13,$K6,$F$6:$F$13,"=2012",$H$6:$H$13,"&gt;"&amp;TODAY()-90)</f>
        <v>0</v>
      </c>
      <c r="Q6" s="19">
        <f t="shared" ref="Q6:Q11" ca="1" si="5">COUNTIFS($B$6:$B$13,"=ER*",$C$6:$C$13,$K6,$F$6:$F$13,"=2015",$H$6:$H$13,"&gt;"&amp;TODAY()-90)</f>
        <v>0</v>
      </c>
      <c r="R6" s="19">
        <f t="shared" ref="R6:R11" ca="1" si="6">COUNTIFS($B$6:$B$13,"=ER*",$C$6:$C$13,$K6,$F$6:$F$13,"=2018",$H$6:$H$13,"&gt;"&amp;TODAY()-90)</f>
        <v>0</v>
      </c>
      <c r="S6" s="20">
        <f t="shared" ref="S6:S11" ca="1" si="7">COUNTIFS($B$6:$B$13,"=ER*",$C$6:$C$13,$K6,$F$6:$F$13,"=2021",$H$6:$H$13,"&gt;"&amp;TODAY()-90)</f>
        <v>0</v>
      </c>
    </row>
    <row r="7" spans="1:20" ht="15" customHeight="1" thickBot="1" x14ac:dyDescent="0.3">
      <c r="A7" s="15">
        <f>A6+1</f>
        <v>2</v>
      </c>
      <c r="B7" s="176"/>
      <c r="C7" s="16"/>
      <c r="D7" s="17"/>
      <c r="E7" s="179" t="str">
        <f>IF(ISBLANK(D7),"",LEN(D7)-LEN(SUBSTITUTE(D7,",",""))+1)</f>
        <v/>
      </c>
      <c r="F7" s="42"/>
      <c r="G7" s="87"/>
      <c r="H7" s="18" t="s">
        <v>146</v>
      </c>
      <c r="J7" s="991"/>
      <c r="K7" s="190" t="s">
        <v>592</v>
      </c>
      <c r="L7" s="41">
        <f t="shared" ca="1" si="1"/>
        <v>0</v>
      </c>
      <c r="M7" s="41">
        <f t="shared" ca="1" si="0"/>
        <v>0</v>
      </c>
      <c r="N7" s="41">
        <f t="shared" ca="1" si="2"/>
        <v>0</v>
      </c>
      <c r="O7" s="41">
        <f t="shared" ca="1" si="3"/>
        <v>0</v>
      </c>
      <c r="P7" s="19">
        <f t="shared" ca="1" si="4"/>
        <v>0</v>
      </c>
      <c r="Q7" s="19">
        <f t="shared" ca="1" si="5"/>
        <v>0</v>
      </c>
      <c r="R7" s="19">
        <f t="shared" ca="1" si="6"/>
        <v>0</v>
      </c>
      <c r="S7" s="20">
        <f t="shared" ca="1" si="7"/>
        <v>0</v>
      </c>
    </row>
    <row r="8" spans="1:20" ht="15.75" customHeight="1" thickBot="1" x14ac:dyDescent="0.3">
      <c r="A8" s="21"/>
      <c r="B8" s="22"/>
      <c r="C8" s="22"/>
      <c r="D8" s="49" t="s">
        <v>9</v>
      </c>
      <c r="E8" s="49"/>
      <c r="F8" s="22"/>
      <c r="G8" s="22"/>
      <c r="H8" s="23"/>
      <c r="J8" s="991"/>
      <c r="K8" s="190" t="s">
        <v>140</v>
      </c>
      <c r="L8" s="41">
        <f t="shared" ca="1" si="1"/>
        <v>0</v>
      </c>
      <c r="M8" s="41">
        <f t="shared" ca="1" si="0"/>
        <v>0</v>
      </c>
      <c r="N8" s="41">
        <f t="shared" ca="1" si="2"/>
        <v>0</v>
      </c>
      <c r="O8" s="41">
        <f t="shared" ca="1" si="3"/>
        <v>0</v>
      </c>
      <c r="P8" s="19">
        <f t="shared" ca="1" si="4"/>
        <v>0</v>
      </c>
      <c r="Q8" s="19">
        <f t="shared" ca="1" si="5"/>
        <v>0</v>
      </c>
      <c r="R8" s="19">
        <f t="shared" ca="1" si="6"/>
        <v>0</v>
      </c>
      <c r="S8" s="20">
        <f t="shared" ca="1" si="7"/>
        <v>0</v>
      </c>
    </row>
    <row r="9" spans="1:20" x14ac:dyDescent="0.25">
      <c r="A9" s="11">
        <v>1</v>
      </c>
      <c r="B9" s="54"/>
      <c r="C9" s="177"/>
      <c r="D9" s="13"/>
      <c r="E9" s="179" t="str">
        <f>IF(ISBLANK(D9),"",LEN(D9)-LEN(SUBSTITUTE(D9,",",""))+1)</f>
        <v/>
      </c>
      <c r="F9" s="52"/>
      <c r="G9" s="92"/>
      <c r="H9" s="138"/>
      <c r="J9" s="991"/>
      <c r="K9" s="190" t="s">
        <v>582</v>
      </c>
      <c r="L9" s="41">
        <f t="shared" ca="1" si="1"/>
        <v>0</v>
      </c>
      <c r="M9" s="41">
        <f t="shared" ca="1" si="0"/>
        <v>0</v>
      </c>
      <c r="N9" s="41">
        <f t="shared" ca="1" si="2"/>
        <v>0</v>
      </c>
      <c r="O9" s="41">
        <f t="shared" ca="1" si="3"/>
        <v>0</v>
      </c>
      <c r="P9" s="19">
        <f t="shared" ca="1" si="4"/>
        <v>0</v>
      </c>
      <c r="Q9" s="19">
        <f t="shared" ca="1" si="5"/>
        <v>0</v>
      </c>
      <c r="R9" s="19">
        <f t="shared" ca="1" si="6"/>
        <v>0</v>
      </c>
      <c r="S9" s="20">
        <f t="shared" ca="1" si="7"/>
        <v>0</v>
      </c>
    </row>
    <row r="10" spans="1:20" ht="15.75" customHeight="1" x14ac:dyDescent="0.25">
      <c r="A10" s="11">
        <v>2</v>
      </c>
      <c r="B10" s="54"/>
      <c r="C10" s="177"/>
      <c r="D10" s="17"/>
      <c r="E10" s="179"/>
      <c r="F10" s="52"/>
      <c r="G10" s="182"/>
      <c r="H10" s="189"/>
      <c r="J10" s="991"/>
      <c r="K10" s="190" t="s">
        <v>583</v>
      </c>
      <c r="L10" s="41">
        <f t="shared" ca="1" si="1"/>
        <v>0</v>
      </c>
      <c r="M10" s="41">
        <f t="shared" ca="1" si="0"/>
        <v>0</v>
      </c>
      <c r="N10" s="41">
        <f t="shared" ca="1" si="2"/>
        <v>0</v>
      </c>
      <c r="O10" s="41">
        <f t="shared" ca="1" si="3"/>
        <v>0</v>
      </c>
      <c r="P10" s="19">
        <f t="shared" ca="1" si="4"/>
        <v>0</v>
      </c>
      <c r="Q10" s="19">
        <f t="shared" ca="1" si="5"/>
        <v>0</v>
      </c>
      <c r="R10" s="19">
        <f t="shared" ca="1" si="6"/>
        <v>0</v>
      </c>
      <c r="S10" s="20">
        <f t="shared" ca="1" si="7"/>
        <v>0</v>
      </c>
    </row>
    <row r="11" spans="1:20" ht="15.75" customHeight="1" thickBot="1" x14ac:dyDescent="0.3">
      <c r="A11" s="11">
        <v>3</v>
      </c>
      <c r="B11" s="54"/>
      <c r="C11" s="24"/>
      <c r="D11" s="25"/>
      <c r="E11" s="179" t="str">
        <f>IF(ISBLANK(D11),"",LEN(D11)-LEN(SUBSTITUTE(D11,",",""))+1)</f>
        <v/>
      </c>
      <c r="F11" s="42"/>
      <c r="G11" s="88"/>
      <c r="H11" s="30"/>
      <c r="J11" s="992"/>
      <c r="K11" s="500" t="s">
        <v>415</v>
      </c>
      <c r="L11" s="58">
        <f t="shared" ca="1" si="1"/>
        <v>0</v>
      </c>
      <c r="M11" s="58">
        <f t="shared" ca="1" si="0"/>
        <v>0</v>
      </c>
      <c r="N11" s="58">
        <f t="shared" ca="1" si="2"/>
        <v>0</v>
      </c>
      <c r="O11" s="58">
        <f t="shared" ca="1" si="3"/>
        <v>0</v>
      </c>
      <c r="P11" s="65">
        <f t="shared" ca="1" si="4"/>
        <v>0</v>
      </c>
      <c r="Q11" s="65">
        <f t="shared" ca="1" si="5"/>
        <v>0</v>
      </c>
      <c r="R11" s="65">
        <f t="shared" ca="1" si="6"/>
        <v>0</v>
      </c>
      <c r="S11" s="237">
        <f t="shared" ca="1" si="7"/>
        <v>0</v>
      </c>
    </row>
    <row r="12" spans="1:20" x14ac:dyDescent="0.25">
      <c r="A12" s="11">
        <v>4</v>
      </c>
      <c r="B12" s="178"/>
      <c r="C12" s="28"/>
      <c r="D12" s="61"/>
      <c r="E12" s="179" t="str">
        <f>IF(ISBLANK(D12),"",LEN(D12)-LEN(SUBSTITUTE(D12,",",""))+1)</f>
        <v/>
      </c>
      <c r="F12" s="53"/>
      <c r="G12" s="88"/>
      <c r="H12" s="30" t="s">
        <v>146</v>
      </c>
      <c r="J12" s="979" t="s">
        <v>10</v>
      </c>
      <c r="K12" s="196" t="s">
        <v>105</v>
      </c>
      <c r="L12" s="36" t="s">
        <v>146</v>
      </c>
      <c r="M12" s="36">
        <f t="shared" ref="M12:M18" ca="1" si="8">COUNTIFS($B$6:$B$13,"=ESR*",$C$6:$C$13,$K12,$H$6:$H$13,"&gt;"&amp;TODAY()-90)</f>
        <v>0</v>
      </c>
      <c r="N12" s="9" t="s">
        <v>146</v>
      </c>
      <c r="O12" s="9" t="s">
        <v>146</v>
      </c>
      <c r="P12" s="9" t="s">
        <v>146</v>
      </c>
      <c r="Q12" s="9" t="s">
        <v>146</v>
      </c>
      <c r="R12" s="9" t="s">
        <v>146</v>
      </c>
      <c r="S12" s="10" t="s">
        <v>146</v>
      </c>
    </row>
    <row r="13" spans="1:20" ht="15" customHeight="1" thickBot="1" x14ac:dyDescent="0.3">
      <c r="A13" s="11">
        <v>5</v>
      </c>
      <c r="B13" s="178"/>
      <c r="C13" s="28"/>
      <c r="D13" s="61"/>
      <c r="E13" s="179" t="str">
        <f>IF(ISBLANK(D13),"",LEN(D13)-LEN(SUBSTITUTE(D13,",",""))+1)</f>
        <v/>
      </c>
      <c r="F13" s="53"/>
      <c r="G13" s="88"/>
      <c r="H13" s="30" t="s">
        <v>146</v>
      </c>
      <c r="J13" s="993"/>
      <c r="K13" s="505" t="s">
        <v>139</v>
      </c>
      <c r="L13" s="41">
        <f t="shared" ref="L13:L18" ca="1" si="9">SUMIFS($E$6:$E$13,$B$6:$B$13,"=ESR*",$C$6:$C$13,$K13,$H$6:$H$13,"&gt;"&amp;TODAY()-90)</f>
        <v>0</v>
      </c>
      <c r="M13" s="41">
        <f t="shared" ca="1" si="8"/>
        <v>0</v>
      </c>
      <c r="N13" s="19">
        <f t="shared" ref="N13:N18" ca="1" si="10">COUNTIFS($B$6:$B$13,"=ESR*",$C$6:$C$13,$K13,$F$6:$F$13,"=2006",$H$6:$H$13,"&gt;"&amp;TODAY()-90)</f>
        <v>0</v>
      </c>
      <c r="O13" s="19">
        <f t="shared" ref="O13:O18" ca="1" si="11">COUNTIFS($B$6:$B$13,"=ESR*",$C$6:$C$13,$K13,$F$6:$F$13,"=2009",$H$6:$H$13,"&gt;"&amp;TODAY()-90)</f>
        <v>0</v>
      </c>
      <c r="P13" s="19">
        <f t="shared" ref="P13:P18" ca="1" si="12">COUNTIFS($B$6:$B$13,"=ESR*",$C$6:$C$13,$K13,$F$6:$F$13,"=2012",$H$6:$H$13,"&gt;"&amp;TODAY()-90)</f>
        <v>0</v>
      </c>
      <c r="Q13" s="19">
        <f t="shared" ref="Q13:Q18" ca="1" si="13">COUNTIFS($B$6:$B$13,"=ESR*",$C$6:$C$13,$K13,$F$6:$F$13,"=2015",$H$6:$H$13,"&gt;"&amp;TODAY()-90)</f>
        <v>0</v>
      </c>
      <c r="R13" s="19">
        <f t="shared" ref="R13:R18" ca="1" si="14">COUNTIFS($B$6:$B$13,"=ESR*",$C$6:$C$13,$K13,$F$6:$F$13,"=2018",$H$6:$H$13,"&gt;"&amp;TODAY()-90)</f>
        <v>0</v>
      </c>
      <c r="S13" s="20">
        <f t="shared" ref="S13:S18" ca="1" si="15">COUNTIFS($B$6:$B$13,"=ESR*",$C$6:$C$13,$K13,$F$6:$F$13,"=2021",$H$6:$H$13,"&gt;"&amp;TODAY()-90)</f>
        <v>0</v>
      </c>
    </row>
    <row r="14" spans="1:20" ht="15" customHeight="1" thickBot="1" x14ac:dyDescent="0.3">
      <c r="A14" s="118"/>
      <c r="B14" s="119"/>
      <c r="C14" s="119"/>
      <c r="D14" s="120" t="s">
        <v>303</v>
      </c>
      <c r="E14" s="120"/>
      <c r="F14" s="119"/>
      <c r="G14" s="119"/>
      <c r="H14" s="121"/>
      <c r="J14" s="993"/>
      <c r="K14" s="505" t="s">
        <v>592</v>
      </c>
      <c r="L14" s="41">
        <f t="shared" ca="1" si="9"/>
        <v>0</v>
      </c>
      <c r="M14" s="41">
        <f t="shared" ca="1" si="8"/>
        <v>0</v>
      </c>
      <c r="N14" s="19">
        <f t="shared" ca="1" si="10"/>
        <v>0</v>
      </c>
      <c r="O14" s="19">
        <f t="shared" ca="1" si="11"/>
        <v>0</v>
      </c>
      <c r="P14" s="19">
        <f t="shared" ca="1" si="12"/>
        <v>0</v>
      </c>
      <c r="Q14" s="19">
        <f t="shared" ca="1" si="13"/>
        <v>0</v>
      </c>
      <c r="R14" s="19">
        <f t="shared" ca="1" si="14"/>
        <v>0</v>
      </c>
      <c r="S14" s="20">
        <f t="shared" ca="1" si="15"/>
        <v>0</v>
      </c>
    </row>
    <row r="15" spans="1:20" ht="15.75" customHeight="1" x14ac:dyDescent="0.25">
      <c r="A15" s="35">
        <v>1</v>
      </c>
      <c r="B15" s="122"/>
      <c r="C15" s="123"/>
      <c r="D15" s="124"/>
      <c r="E15" s="98"/>
      <c r="F15" s="37"/>
      <c r="G15" s="90"/>
      <c r="H15" s="125" t="s">
        <v>146</v>
      </c>
      <c r="J15" s="993"/>
      <c r="K15" s="505" t="s">
        <v>140</v>
      </c>
      <c r="L15" s="41">
        <f t="shared" ca="1" si="9"/>
        <v>0</v>
      </c>
      <c r="M15" s="41">
        <f t="shared" ca="1" si="8"/>
        <v>0</v>
      </c>
      <c r="N15" s="19">
        <f t="shared" ca="1" si="10"/>
        <v>0</v>
      </c>
      <c r="O15" s="19">
        <f t="shared" ca="1" si="11"/>
        <v>0</v>
      </c>
      <c r="P15" s="19">
        <f t="shared" ca="1" si="12"/>
        <v>0</v>
      </c>
      <c r="Q15" s="19">
        <f t="shared" ca="1" si="13"/>
        <v>0</v>
      </c>
      <c r="R15" s="19">
        <f t="shared" ca="1" si="14"/>
        <v>0</v>
      </c>
      <c r="S15" s="20">
        <f t="shared" ca="1" si="15"/>
        <v>0</v>
      </c>
    </row>
    <row r="16" spans="1:20" x14ac:dyDescent="0.25">
      <c r="A16" s="180">
        <v>2</v>
      </c>
      <c r="B16" s="181"/>
      <c r="C16" s="177"/>
      <c r="D16" s="17"/>
      <c r="E16" s="179"/>
      <c r="F16" s="52"/>
      <c r="G16" s="182"/>
      <c r="H16" s="14"/>
      <c r="J16" s="993"/>
      <c r="K16" s="505" t="s">
        <v>582</v>
      </c>
      <c r="L16" s="41">
        <f t="shared" ca="1" si="9"/>
        <v>0</v>
      </c>
      <c r="M16" s="41">
        <f t="shared" ca="1" si="8"/>
        <v>0</v>
      </c>
      <c r="N16" s="19">
        <f t="shared" ca="1" si="10"/>
        <v>0</v>
      </c>
      <c r="O16" s="19">
        <f t="shared" ca="1" si="11"/>
        <v>0</v>
      </c>
      <c r="P16" s="19">
        <f t="shared" ca="1" si="12"/>
        <v>0</v>
      </c>
      <c r="Q16" s="19">
        <f t="shared" ca="1" si="13"/>
        <v>0</v>
      </c>
      <c r="R16" s="19">
        <f t="shared" ca="1" si="14"/>
        <v>0</v>
      </c>
      <c r="S16" s="20">
        <f t="shared" ca="1" si="15"/>
        <v>0</v>
      </c>
    </row>
    <row r="17" spans="1:19" ht="15.75" customHeight="1" x14ac:dyDescent="0.25">
      <c r="A17" s="40">
        <v>3</v>
      </c>
      <c r="B17" s="56"/>
      <c r="C17" s="24"/>
      <c r="D17" s="25"/>
      <c r="E17" s="179"/>
      <c r="F17" s="42"/>
      <c r="G17" s="88"/>
      <c r="H17" s="14" t="s">
        <v>146</v>
      </c>
      <c r="J17" s="993"/>
      <c r="K17" s="505" t="s">
        <v>583</v>
      </c>
      <c r="L17" s="41">
        <f t="shared" ca="1" si="9"/>
        <v>0</v>
      </c>
      <c r="M17" s="41">
        <f t="shared" ca="1" si="8"/>
        <v>0</v>
      </c>
      <c r="N17" s="19">
        <f t="shared" ca="1" si="10"/>
        <v>0</v>
      </c>
      <c r="O17" s="19">
        <f t="shared" ca="1" si="11"/>
        <v>0</v>
      </c>
      <c r="P17" s="19">
        <f t="shared" ca="1" si="12"/>
        <v>0</v>
      </c>
      <c r="Q17" s="19">
        <f t="shared" ca="1" si="13"/>
        <v>0</v>
      </c>
      <c r="R17" s="19">
        <f t="shared" ca="1" si="14"/>
        <v>0</v>
      </c>
      <c r="S17" s="20">
        <f t="shared" ca="1" si="15"/>
        <v>0</v>
      </c>
    </row>
    <row r="18" spans="1:19" ht="15.75" customHeight="1" thickBot="1" x14ac:dyDescent="0.3">
      <c r="A18" s="43">
        <f>A17+1</f>
        <v>4</v>
      </c>
      <c r="B18" s="126"/>
      <c r="C18" s="33"/>
      <c r="D18" s="55"/>
      <c r="E18" s="127"/>
      <c r="F18" s="45"/>
      <c r="G18" s="89"/>
      <c r="H18" s="34" t="s">
        <v>146</v>
      </c>
      <c r="J18" s="994"/>
      <c r="K18" s="197" t="s">
        <v>415</v>
      </c>
      <c r="L18" s="58">
        <f t="shared" ca="1" si="9"/>
        <v>0</v>
      </c>
      <c r="M18" s="58">
        <f t="shared" ca="1" si="8"/>
        <v>0</v>
      </c>
      <c r="N18" s="65">
        <f t="shared" ca="1" si="10"/>
        <v>0</v>
      </c>
      <c r="O18" s="65">
        <f t="shared" ca="1" si="11"/>
        <v>0</v>
      </c>
      <c r="P18" s="65">
        <f t="shared" ca="1" si="12"/>
        <v>0</v>
      </c>
      <c r="Q18" s="65">
        <f t="shared" ca="1" si="13"/>
        <v>0</v>
      </c>
      <c r="R18" s="65">
        <f t="shared" ca="1" si="14"/>
        <v>0</v>
      </c>
      <c r="S18" s="237">
        <f t="shared" ca="1" si="15"/>
        <v>0</v>
      </c>
    </row>
    <row r="19" spans="1:19" ht="15.75" thickBot="1" x14ac:dyDescent="0.3">
      <c r="J19" s="980" t="s">
        <v>154</v>
      </c>
      <c r="K19" s="995"/>
      <c r="L19" s="528">
        <f t="shared" ref="L19:Q19" ca="1" si="16">SUM(L5:L18)</f>
        <v>0</v>
      </c>
      <c r="M19" s="528">
        <f t="shared" ca="1" si="16"/>
        <v>0</v>
      </c>
      <c r="N19" s="528">
        <f t="shared" ca="1" si="16"/>
        <v>0</v>
      </c>
      <c r="O19" s="528">
        <f t="shared" ca="1" si="16"/>
        <v>0</v>
      </c>
      <c r="P19" s="528">
        <f t="shared" ca="1" si="16"/>
        <v>0</v>
      </c>
      <c r="Q19" s="528">
        <f t="shared" ca="1" si="16"/>
        <v>0</v>
      </c>
      <c r="R19" s="528">
        <f ca="1">SUM(R5:R18)</f>
        <v>0</v>
      </c>
      <c r="S19" s="529">
        <f ca="1">SUM(S5:S18)</f>
        <v>0</v>
      </c>
    </row>
    <row r="20" spans="1:19" ht="12.75" customHeight="1" thickBot="1" x14ac:dyDescent="0.3">
      <c r="A20" s="988" t="s">
        <v>155</v>
      </c>
      <c r="B20" s="989"/>
      <c r="C20" s="989"/>
      <c r="D20" s="989"/>
      <c r="E20" s="989"/>
      <c r="F20" s="989"/>
      <c r="G20" s="989"/>
      <c r="H20" s="990"/>
      <c r="J20" s="948" t="s">
        <v>303</v>
      </c>
      <c r="K20" s="194" t="s">
        <v>105</v>
      </c>
      <c r="L20" s="36" t="s">
        <v>146</v>
      </c>
      <c r="M20" s="36" t="s">
        <v>146</v>
      </c>
      <c r="N20" s="9" t="s">
        <v>146</v>
      </c>
      <c r="O20" s="9" t="s">
        <v>146</v>
      </c>
      <c r="P20" s="9" t="s">
        <v>146</v>
      </c>
      <c r="Q20" s="9" t="s">
        <v>146</v>
      </c>
      <c r="R20" s="9" t="s">
        <v>146</v>
      </c>
      <c r="S20" s="10" t="s">
        <v>146</v>
      </c>
    </row>
    <row r="21" spans="1:19" x14ac:dyDescent="0.25">
      <c r="A21" s="35">
        <v>1</v>
      </c>
      <c r="B21" s="62"/>
      <c r="C21" s="37"/>
      <c r="D21" s="38"/>
      <c r="E21" s="38"/>
      <c r="F21" s="37"/>
      <c r="G21" s="90"/>
      <c r="H21" s="39"/>
      <c r="J21" s="996"/>
      <c r="K21" s="530" t="s">
        <v>139</v>
      </c>
      <c r="L21" s="41">
        <f t="shared" ref="L21:L26" ca="1" si="17">SUMIFS($E$6:$E$1001,$B$6:$B$1001,"=RR*",$C$6:$C$1001,$K21,$H$6:$H$1001,"&gt;"&amp;TODAY()-90)</f>
        <v>0</v>
      </c>
      <c r="M21" s="41">
        <f t="shared" ref="M21:M26" ca="1" si="18">COUNTIFS($B$6:$B$1001,"=RR*",$C$6:$C$1001,$K21,$H$6:$H$1001,"&gt;"&amp;TODAY()-90)</f>
        <v>0</v>
      </c>
      <c r="N21" s="19">
        <f t="shared" ref="N21:N26" ca="1" si="19">COUNTIFS($B$6:$B$1001,"=RR*",$C$6:$C$1001,$K21,$F$6:$F$1001,"=2006",$H$6:$H$1001,"&gt;"&amp;TODAY()-90)</f>
        <v>0</v>
      </c>
      <c r="O21" s="19">
        <f t="shared" ref="O21:O26" ca="1" si="20">COUNTIFS($B$6:$B$1001,"=RR*",$C$6:$C$1001,$K21,$F$6:$F$1001,"=2009",$H$6:$H$1001,"&gt;"&amp;TODAY()-90)</f>
        <v>0</v>
      </c>
      <c r="P21" s="19">
        <f t="shared" ref="P21:P26" ca="1" si="21">COUNTIFS($B$6:$B$1001,"=RR*",$C$6:$C$1001,$K21,$F$6:$F$1001,"=2012",$H$6:$H$1001,"&gt;"&amp;TODAY()-90)</f>
        <v>0</v>
      </c>
      <c r="Q21" s="19">
        <f t="shared" ref="Q21:Q26" ca="1" si="22">COUNTIFS($B$6:$B$1001,"=RR*",$C$6:$C$1001,$K21,$F$6:$F$1001,"=2015",$H$6:$H$1001,"&gt;"&amp;TODAY()-90)</f>
        <v>0</v>
      </c>
      <c r="R21" s="19">
        <f t="shared" ref="R21:R26" ca="1" si="23">COUNTIFS($B$6:$B$1001,"=RR*",$C$6:$C$1001,$K21,$F$6:$F$1001,"=2018",$H$6:$H$1001,"&gt;"&amp;TODAY()-90)</f>
        <v>0</v>
      </c>
      <c r="S21" s="20">
        <f t="shared" ref="S21:S26" ca="1" si="24">COUNTIFS($B$6:$B$1001,"=RR*",$C$6:$C$1001,$K21,$F$6:$F$1001,"=2021",$H$6:$H$1001,"&gt;"&amp;TODAY()-90)</f>
        <v>0</v>
      </c>
    </row>
    <row r="22" spans="1:19" x14ac:dyDescent="0.25">
      <c r="A22" s="57">
        <f>A21+1</f>
        <v>2</v>
      </c>
      <c r="B22" s="58"/>
      <c r="C22" s="53"/>
      <c r="D22" s="59"/>
      <c r="E22" s="59"/>
      <c r="F22" s="53"/>
      <c r="G22" s="88"/>
      <c r="H22" s="60"/>
      <c r="J22" s="996"/>
      <c r="K22" s="530" t="s">
        <v>592</v>
      </c>
      <c r="L22" s="41">
        <f t="shared" ca="1" si="17"/>
        <v>0</v>
      </c>
      <c r="M22" s="41">
        <f t="shared" ca="1" si="18"/>
        <v>0</v>
      </c>
      <c r="N22" s="19">
        <f t="shared" ca="1" si="19"/>
        <v>0</v>
      </c>
      <c r="O22" s="19">
        <f t="shared" ca="1" si="20"/>
        <v>0</v>
      </c>
      <c r="P22" s="19">
        <f t="shared" ca="1" si="21"/>
        <v>0</v>
      </c>
      <c r="Q22" s="19">
        <f t="shared" ca="1" si="22"/>
        <v>0</v>
      </c>
      <c r="R22" s="19">
        <f t="shared" ca="1" si="23"/>
        <v>0</v>
      </c>
      <c r="S22" s="20">
        <f t="shared" ca="1" si="24"/>
        <v>0</v>
      </c>
    </row>
    <row r="23" spans="1:19" ht="15.75" thickBot="1" x14ac:dyDescent="0.3">
      <c r="A23" s="43">
        <f>A22+1</f>
        <v>3</v>
      </c>
      <c r="B23" s="44"/>
      <c r="C23" s="45"/>
      <c r="D23" s="46"/>
      <c r="E23" s="46"/>
      <c r="F23" s="45"/>
      <c r="G23" s="89"/>
      <c r="H23" s="47"/>
      <c r="J23" s="996"/>
      <c r="K23" s="530" t="s">
        <v>140</v>
      </c>
      <c r="L23" s="41">
        <f t="shared" ca="1" si="17"/>
        <v>0</v>
      </c>
      <c r="M23" s="41">
        <f t="shared" ca="1" si="18"/>
        <v>0</v>
      </c>
      <c r="N23" s="19">
        <f t="shared" ca="1" si="19"/>
        <v>0</v>
      </c>
      <c r="O23" s="19">
        <f t="shared" ca="1" si="20"/>
        <v>0</v>
      </c>
      <c r="P23" s="19">
        <f t="shared" ca="1" si="21"/>
        <v>0</v>
      </c>
      <c r="Q23" s="19">
        <f t="shared" ca="1" si="22"/>
        <v>0</v>
      </c>
      <c r="R23" s="19">
        <f t="shared" ca="1" si="23"/>
        <v>0</v>
      </c>
      <c r="S23" s="20">
        <f t="shared" ca="1" si="24"/>
        <v>0</v>
      </c>
    </row>
    <row r="24" spans="1:19" x14ac:dyDescent="0.25">
      <c r="A24" s="191"/>
      <c r="B24" s="191"/>
      <c r="C24" s="192"/>
      <c r="F24" s="192"/>
      <c r="G24" s="193"/>
      <c r="J24" s="996"/>
      <c r="K24" s="530" t="s">
        <v>582</v>
      </c>
      <c r="L24" s="41">
        <f t="shared" ca="1" si="17"/>
        <v>0</v>
      </c>
      <c r="M24" s="41">
        <f t="shared" ca="1" si="18"/>
        <v>0</v>
      </c>
      <c r="N24" s="19">
        <f t="shared" ca="1" si="19"/>
        <v>0</v>
      </c>
      <c r="O24" s="19">
        <f t="shared" ca="1" si="20"/>
        <v>0</v>
      </c>
      <c r="P24" s="19">
        <f t="shared" ca="1" si="21"/>
        <v>0</v>
      </c>
      <c r="Q24" s="19">
        <f t="shared" ca="1" si="22"/>
        <v>0</v>
      </c>
      <c r="R24" s="19">
        <f t="shared" ca="1" si="23"/>
        <v>0</v>
      </c>
      <c r="S24" s="20">
        <f t="shared" ca="1" si="24"/>
        <v>0</v>
      </c>
    </row>
    <row r="25" spans="1:19" x14ac:dyDescent="0.25">
      <c r="J25" s="996"/>
      <c r="K25" s="530" t="s">
        <v>583</v>
      </c>
      <c r="L25" s="41">
        <f t="shared" ca="1" si="17"/>
        <v>0</v>
      </c>
      <c r="M25" s="41">
        <f t="shared" ca="1" si="18"/>
        <v>0</v>
      </c>
      <c r="N25" s="19">
        <f t="shared" ca="1" si="19"/>
        <v>0</v>
      </c>
      <c r="O25" s="19">
        <f t="shared" ca="1" si="20"/>
        <v>0</v>
      </c>
      <c r="P25" s="19">
        <f t="shared" ca="1" si="21"/>
        <v>0</v>
      </c>
      <c r="Q25" s="19">
        <f t="shared" ca="1" si="22"/>
        <v>0</v>
      </c>
      <c r="R25" s="19">
        <f t="shared" ca="1" si="23"/>
        <v>0</v>
      </c>
      <c r="S25" s="20">
        <f t="shared" ca="1" si="24"/>
        <v>0</v>
      </c>
    </row>
    <row r="26" spans="1:19" ht="15.75" thickBot="1" x14ac:dyDescent="0.3">
      <c r="J26" s="997"/>
      <c r="K26" s="195" t="s">
        <v>415</v>
      </c>
      <c r="L26" s="58">
        <f t="shared" ca="1" si="17"/>
        <v>0</v>
      </c>
      <c r="M26" s="58">
        <f t="shared" ca="1" si="18"/>
        <v>0</v>
      </c>
      <c r="N26" s="65">
        <f t="shared" ca="1" si="19"/>
        <v>0</v>
      </c>
      <c r="O26" s="65">
        <f t="shared" ca="1" si="20"/>
        <v>0</v>
      </c>
      <c r="P26" s="65">
        <f t="shared" ca="1" si="21"/>
        <v>0</v>
      </c>
      <c r="Q26" s="65">
        <f t="shared" ca="1" si="22"/>
        <v>0</v>
      </c>
      <c r="R26" s="65">
        <f t="shared" ca="1" si="23"/>
        <v>0</v>
      </c>
      <c r="S26" s="237">
        <f t="shared" ca="1" si="24"/>
        <v>0</v>
      </c>
    </row>
    <row r="27" spans="1:19" ht="15.75" thickBot="1" x14ac:dyDescent="0.3">
      <c r="J27" s="981" t="s">
        <v>154</v>
      </c>
      <c r="K27" s="1005"/>
      <c r="L27" s="128">
        <f t="shared" ref="L27:Q27" ca="1" si="25">SUM(L20:L26)</f>
        <v>0</v>
      </c>
      <c r="M27" s="128">
        <f t="shared" ca="1" si="25"/>
        <v>0</v>
      </c>
      <c r="N27" s="128">
        <f t="shared" ca="1" si="25"/>
        <v>0</v>
      </c>
      <c r="O27" s="128">
        <f t="shared" ca="1" si="25"/>
        <v>0</v>
      </c>
      <c r="P27" s="128">
        <f t="shared" ca="1" si="25"/>
        <v>0</v>
      </c>
      <c r="Q27" s="128">
        <f t="shared" ca="1" si="25"/>
        <v>0</v>
      </c>
      <c r="R27" s="128">
        <f ca="1">SUM(R20:R26)</f>
        <v>0</v>
      </c>
      <c r="S27" s="129">
        <f ca="1">SUM(S20:S26)</f>
        <v>0</v>
      </c>
    </row>
    <row r="28" spans="1:19" x14ac:dyDescent="0.25">
      <c r="A28" s="929" t="s">
        <v>716</v>
      </c>
      <c r="B28" s="930"/>
      <c r="C28" s="930"/>
      <c r="D28" s="930"/>
      <c r="E28" s="930"/>
      <c r="F28" s="930"/>
      <c r="G28" s="930"/>
      <c r="H28" s="931"/>
    </row>
    <row r="29" spans="1:19" ht="24.75" thickBot="1" x14ac:dyDescent="0.3">
      <c r="A29" s="249"/>
      <c r="B29" s="83" t="s">
        <v>52</v>
      </c>
      <c r="C29" s="250" t="s">
        <v>148</v>
      </c>
      <c r="D29" s="250" t="s">
        <v>6</v>
      </c>
      <c r="E29" s="250" t="s">
        <v>217</v>
      </c>
      <c r="F29" s="251" t="s">
        <v>7</v>
      </c>
      <c r="G29" s="252" t="s">
        <v>215</v>
      </c>
      <c r="H29" s="253" t="s">
        <v>76</v>
      </c>
    </row>
    <row r="30" spans="1:19" ht="15.75" thickBot="1" x14ac:dyDescent="0.3">
      <c r="A30" s="254"/>
      <c r="B30" s="7"/>
      <c r="C30" s="255"/>
      <c r="D30" s="48" t="s">
        <v>149</v>
      </c>
      <c r="E30" s="256"/>
      <c r="F30" s="255"/>
      <c r="G30" s="255"/>
      <c r="H30" s="257"/>
    </row>
    <row r="31" spans="1:19" x14ac:dyDescent="0.25">
      <c r="A31" s="154">
        <v>1</v>
      </c>
      <c r="B31" s="155" t="s">
        <v>424</v>
      </c>
      <c r="C31" s="161" t="s">
        <v>415</v>
      </c>
      <c r="D31" s="162" t="s">
        <v>414</v>
      </c>
      <c r="E31" s="149">
        <f>IF(ISBLANK(D31),"",LEN(D31)-LEN(SUBSTITUTE(D31,",",""))+1)</f>
        <v>1</v>
      </c>
      <c r="F31" s="163">
        <v>2012</v>
      </c>
      <c r="G31" s="164">
        <v>42026</v>
      </c>
      <c r="H31" s="14">
        <v>42400</v>
      </c>
    </row>
    <row r="32" spans="1:19" ht="15.75" thickBot="1" x14ac:dyDescent="0.3">
      <c r="A32" s="441">
        <f>A31+1</f>
        <v>2</v>
      </c>
      <c r="B32" s="155"/>
      <c r="C32" s="309"/>
      <c r="D32" s="411"/>
      <c r="E32" s="412" t="str">
        <f>IF(ISBLANK(D32),"",LEN(D32)-LEN(SUBSTITUTE(D32,",",""))+1)</f>
        <v/>
      </c>
      <c r="F32" s="413"/>
      <c r="G32" s="414"/>
      <c r="H32" s="419"/>
    </row>
    <row r="33" spans="1:11" ht="15.75" thickBot="1" x14ac:dyDescent="0.3">
      <c r="A33" s="284"/>
      <c r="B33" s="22"/>
      <c r="C33" s="285"/>
      <c r="D33" s="286" t="s">
        <v>9</v>
      </c>
      <c r="E33" s="286"/>
      <c r="F33" s="285"/>
      <c r="G33" s="285"/>
      <c r="H33" s="287"/>
    </row>
    <row r="34" spans="1:11" x14ac:dyDescent="0.25">
      <c r="A34" s="202">
        <v>1</v>
      </c>
      <c r="B34" s="242"/>
      <c r="C34" s="204"/>
      <c r="D34" s="205"/>
      <c r="E34" s="206" t="str">
        <f>IF(ISBLANK(D34),"",LEN(D34)-LEN(SUBSTITUTE(D34,",",""))+1)</f>
        <v/>
      </c>
      <c r="F34" s="207"/>
      <c r="G34" s="208"/>
      <c r="H34" s="14"/>
    </row>
    <row r="35" spans="1:11" ht="15.75" thickBot="1" x14ac:dyDescent="0.3">
      <c r="A35" s="677">
        <f>A34+1</f>
        <v>2</v>
      </c>
      <c r="B35" s="678"/>
      <c r="C35" s="633"/>
      <c r="D35" s="637"/>
      <c r="E35" s="645" t="str">
        <f>IF(ISBLANK(D35),"",LEN(D35)-LEN(SUBSTITUTE(D35,",",""))+1)</f>
        <v/>
      </c>
      <c r="F35" s="634"/>
      <c r="G35" s="638"/>
      <c r="H35" s="34"/>
    </row>
    <row r="36" spans="1:11" x14ac:dyDescent="0.25">
      <c r="A36" s="420"/>
      <c r="B36" s="556"/>
      <c r="C36" s="421"/>
      <c r="D36" s="422" t="s">
        <v>303</v>
      </c>
      <c r="E36" s="422"/>
      <c r="F36" s="421"/>
      <c r="G36" s="421"/>
      <c r="H36" s="423"/>
    </row>
    <row r="37" spans="1:11" x14ac:dyDescent="0.25">
      <c r="A37" s="167">
        <v>1</v>
      </c>
      <c r="B37" s="392"/>
      <c r="C37" s="172"/>
      <c r="D37" s="173"/>
      <c r="E37" s="211" t="str">
        <f>IF(ISBLANK(D37),"",LEN(D37)-LEN(SUBSTITUTE(D37,",",""))+1)</f>
        <v/>
      </c>
      <c r="F37" s="171"/>
      <c r="G37" s="216"/>
      <c r="H37" s="18"/>
      <c r="J37" s="26"/>
      <c r="K37" s="26"/>
    </row>
    <row r="38" spans="1:11" ht="15.75" thickBot="1" x14ac:dyDescent="0.3">
      <c r="A38" s="426">
        <f>A37+1</f>
        <v>2</v>
      </c>
      <c r="B38" s="425"/>
      <c r="C38" s="427"/>
      <c r="D38" s="428"/>
      <c r="E38" s="429" t="str">
        <f>IF(ISBLANK(D38),"",LEN(D38)-LEN(SUBSTITUTE(D38,",",""))+1)</f>
        <v/>
      </c>
      <c r="F38" s="430"/>
      <c r="G38" s="431"/>
      <c r="H38" s="432"/>
    </row>
  </sheetData>
  <autoFilter ref="A4:H15" xr:uid="{00000000-0009-0000-0000-00000D000000}"/>
  <mergeCells count="9">
    <mergeCell ref="A28:H28"/>
    <mergeCell ref="J27:K27"/>
    <mergeCell ref="A3:H3"/>
    <mergeCell ref="J19:K19"/>
    <mergeCell ref="A20:H20"/>
    <mergeCell ref="J5:J11"/>
    <mergeCell ref="J20:J26"/>
    <mergeCell ref="J12:J18"/>
    <mergeCell ref="J3:S3"/>
  </mergeCells>
  <conditionalFormatting sqref="F32:F33">
    <cfRule type="cellIs" dxfId="158" priority="29" operator="equal">
      <formula>2012</formula>
    </cfRule>
    <cfRule type="cellIs" dxfId="157" priority="30" operator="equal">
      <formula>2009</formula>
    </cfRule>
    <cfRule type="cellIs" dxfId="156" priority="31" operator="equal">
      <formula>2006</formula>
    </cfRule>
  </conditionalFormatting>
  <conditionalFormatting sqref="F36">
    <cfRule type="cellIs" dxfId="155" priority="26" operator="equal">
      <formula>2012</formula>
    </cfRule>
    <cfRule type="cellIs" dxfId="154" priority="27" operator="equal">
      <formula>2009</formula>
    </cfRule>
    <cfRule type="cellIs" dxfId="153" priority="28" operator="equal">
      <formula>2006</formula>
    </cfRule>
  </conditionalFormatting>
  <conditionalFormatting sqref="F6:G7 F15:G18 F21:G24">
    <cfRule type="cellIs" dxfId="152" priority="42" operator="equal">
      <formula>2012</formula>
    </cfRule>
    <cfRule type="cellIs" dxfId="151" priority="43" operator="equal">
      <formula>2009</formula>
    </cfRule>
    <cfRule type="cellIs" dxfId="150" priority="44" operator="equal">
      <formula>2006</formula>
    </cfRule>
  </conditionalFormatting>
  <conditionalFormatting sqref="F9:G13">
    <cfRule type="cellIs" dxfId="149" priority="37" operator="equal">
      <formula>2012</formula>
    </cfRule>
    <cfRule type="cellIs" dxfId="148" priority="38" operator="equal">
      <formula>2009</formula>
    </cfRule>
    <cfRule type="cellIs" dxfId="147" priority="39" operator="equal">
      <formula>2006</formula>
    </cfRule>
  </conditionalFormatting>
  <conditionalFormatting sqref="F31:G31">
    <cfRule type="cellIs" dxfId="146" priority="1" operator="equal">
      <formula>2012</formula>
    </cfRule>
    <cfRule type="cellIs" dxfId="145" priority="2" operator="equal">
      <formula>2009</formula>
    </cfRule>
    <cfRule type="cellIs" dxfId="144" priority="3" operator="equal">
      <formula>2006</formula>
    </cfRule>
  </conditionalFormatting>
  <conditionalFormatting sqref="F34:G35">
    <cfRule type="cellIs" dxfId="143" priority="16" operator="equal">
      <formula>2012</formula>
    </cfRule>
    <cfRule type="cellIs" dxfId="142" priority="17" operator="equal">
      <formula>2009</formula>
    </cfRule>
    <cfRule type="cellIs" dxfId="141" priority="18" operator="equal">
      <formula>2006</formula>
    </cfRule>
  </conditionalFormatting>
  <conditionalFormatting sqref="F37:G38">
    <cfRule type="cellIs" dxfId="140" priority="11" operator="equal">
      <formula>2012</formula>
    </cfRule>
    <cfRule type="cellIs" dxfId="139" priority="12" operator="equal">
      <formula>2009</formula>
    </cfRule>
    <cfRule type="cellIs" dxfId="138" priority="13" operator="equal">
      <formula>2006</formula>
    </cfRule>
  </conditionalFormatting>
  <conditionalFormatting sqref="H6:H7 H15:H18">
    <cfRule type="cellIs" dxfId="137" priority="45" operator="between">
      <formula>TODAY()</formula>
      <formula>TODAY()+183</formula>
    </cfRule>
    <cfRule type="cellIs" dxfId="136" priority="46" operator="lessThan">
      <formula>TODAY()</formula>
    </cfRule>
  </conditionalFormatting>
  <conditionalFormatting sqref="H9:H13">
    <cfRule type="cellIs" dxfId="135" priority="40" operator="between">
      <formula>TODAY()</formula>
      <formula>TODAY()+183</formula>
    </cfRule>
    <cfRule type="cellIs" dxfId="134" priority="41" operator="lessThan">
      <formula>TODAY()</formula>
    </cfRule>
  </conditionalFormatting>
  <conditionalFormatting sqref="H31:H32">
    <cfRule type="cellIs" dxfId="133" priority="4" operator="between">
      <formula>TODAY()</formula>
      <formula>TODAY()+183</formula>
    </cfRule>
    <cfRule type="cellIs" dxfId="132" priority="5" operator="lessThan">
      <formula>TODAY()</formula>
    </cfRule>
  </conditionalFormatting>
  <conditionalFormatting sqref="H34:H35">
    <cfRule type="cellIs" dxfId="131" priority="19" operator="between">
      <formula>TODAY()</formula>
      <formula>TODAY()+183</formula>
    </cfRule>
    <cfRule type="cellIs" dxfId="130" priority="20" operator="lessThan">
      <formula>TODAY()</formula>
    </cfRule>
  </conditionalFormatting>
  <conditionalFormatting sqref="H37:H38">
    <cfRule type="cellIs" dxfId="129" priority="14" operator="between">
      <formula>TODAY()</formula>
      <formula>TODAY()+183</formula>
    </cfRule>
    <cfRule type="cellIs" dxfId="128" priority="15" operator="lessThan">
      <formula>TODAY()</formula>
    </cfRule>
  </conditionalFormatting>
  <dataValidations count="2">
    <dataValidation type="list" allowBlank="1" showInputMessage="1" showErrorMessage="1" sqref="C9:C13 C15:C18 C21:C23 C31:C32 C6:C7" xr:uid="{00000000-0002-0000-0D00-000000000000}">
      <formula1>$K$5:$K$11</formula1>
    </dataValidation>
    <dataValidation type="list" allowBlank="1" showInputMessage="1" showErrorMessage="1" sqref="C34:C35 C37:C38" xr:uid="{00000000-0002-0000-0D00-000001000000}">
      <formula1>$K$5:$K$10</formula1>
    </dataValidation>
  </dataValidations>
  <hyperlinks>
    <hyperlink ref="B31" r:id="rId1" display="ER-0295" xr:uid="{00000000-0004-0000-0D00-000000000000}"/>
  </hyperlinks>
  <printOptions horizontalCentered="1"/>
  <pageMargins left="0.5" right="0.5" top="0.75" bottom="0.75" header="0.3" footer="0.3"/>
  <pageSetup orientation="portrait" r:id="rId2"/>
  <headerFooter>
    <oddHeader>&amp;CSimpson ICC-ES ESRs &amp; IAPMO ES ERs to 2006 and 2009 IBC</oddHeader>
  </headerFooter>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T37"/>
  <sheetViews>
    <sheetView zoomScaleNormal="100" workbookViewId="0">
      <selection activeCell="V1" sqref="V1"/>
    </sheetView>
  </sheetViews>
  <sheetFormatPr defaultColWidth="8.85546875" defaultRowHeight="15" x14ac:dyDescent="0.25"/>
  <cols>
    <col min="1" max="1" width="7" style="1" customWidth="1"/>
    <col min="2" max="2" width="9.28515625" style="3" bestFit="1" customWidth="1"/>
    <col min="3" max="3" width="12.28515625" style="3" customWidth="1"/>
    <col min="4" max="4" width="50.7109375" style="4" customWidth="1"/>
    <col min="5" max="5" width="8.28515625" style="4" customWidth="1"/>
    <col min="6" max="6" width="7.7109375" style="1" customWidth="1"/>
    <col min="7" max="7" width="8.140625" style="1" bestFit="1" customWidth="1"/>
    <col min="8" max="8" width="9.28515625" style="5" customWidth="1"/>
    <col min="9" max="9" width="6" customWidth="1"/>
    <col min="10" max="10" width="6.28515625" style="1" customWidth="1"/>
    <col min="11" max="11" width="14.28515625" style="1" customWidth="1"/>
    <col min="12" max="12" width="9.140625" style="1" customWidth="1"/>
    <col min="13" max="13" width="9.85546875" style="1" bestFit="1" customWidth="1"/>
    <col min="14" max="16384" width="8.85546875" style="1"/>
  </cols>
  <sheetData>
    <row r="1" spans="1:20" x14ac:dyDescent="0.25">
      <c r="A1" s="142" t="s">
        <v>165</v>
      </c>
      <c r="B1" s="143">
        <f>'[1]SST ESRs &amp; ERs'!B1</f>
        <v>45450</v>
      </c>
    </row>
    <row r="2" spans="1:20" ht="15.75" thickBot="1" x14ac:dyDescent="0.3">
      <c r="A2" s="2"/>
      <c r="J2" s="228"/>
      <c r="K2" s="228"/>
      <c r="L2" s="228"/>
      <c r="M2" s="228"/>
      <c r="N2" s="228"/>
      <c r="O2" s="228"/>
      <c r="P2" s="228"/>
      <c r="Q2" s="228"/>
      <c r="R2" s="228"/>
      <c r="S2" s="228"/>
    </row>
    <row r="3" spans="1:20" ht="12.4" customHeight="1" thickBot="1" x14ac:dyDescent="0.3">
      <c r="A3" s="937" t="s">
        <v>410</v>
      </c>
      <c r="B3" s="986"/>
      <c r="C3" s="986"/>
      <c r="D3" s="986"/>
      <c r="E3" s="986"/>
      <c r="F3" s="986"/>
      <c r="G3" s="986"/>
      <c r="H3" s="987"/>
      <c r="J3" s="1010" t="s">
        <v>411</v>
      </c>
      <c r="K3" s="1011"/>
      <c r="L3" s="1011"/>
      <c r="M3" s="1011"/>
      <c r="N3" s="1011"/>
      <c r="O3" s="1011"/>
      <c r="P3" s="1011"/>
      <c r="Q3" s="1011"/>
      <c r="R3" s="1011"/>
      <c r="S3" s="1012"/>
      <c r="T3" s="229"/>
    </row>
    <row r="4" spans="1:20" ht="24.6" customHeight="1" thickBot="1" x14ac:dyDescent="0.3">
      <c r="A4" s="82"/>
      <c r="B4" s="83" t="s">
        <v>52</v>
      </c>
      <c r="C4" s="83" t="s">
        <v>148</v>
      </c>
      <c r="D4" s="83" t="s">
        <v>6</v>
      </c>
      <c r="E4" s="83" t="s">
        <v>217</v>
      </c>
      <c r="F4" s="84" t="s">
        <v>7</v>
      </c>
      <c r="G4" s="86" t="s">
        <v>215</v>
      </c>
      <c r="H4" s="85" t="s">
        <v>76</v>
      </c>
      <c r="J4" s="77" t="s">
        <v>8</v>
      </c>
      <c r="K4" s="81" t="s">
        <v>148</v>
      </c>
      <c r="L4" s="80" t="s">
        <v>262</v>
      </c>
      <c r="M4" s="80" t="s">
        <v>82</v>
      </c>
      <c r="N4" s="78" t="s">
        <v>153</v>
      </c>
      <c r="O4" s="78" t="s">
        <v>152</v>
      </c>
      <c r="P4" s="241" t="s">
        <v>151</v>
      </c>
      <c r="Q4" s="241" t="s">
        <v>445</v>
      </c>
      <c r="R4" s="79" t="s">
        <v>527</v>
      </c>
      <c r="S4" s="79" t="s">
        <v>766</v>
      </c>
    </row>
    <row r="5" spans="1:20" ht="15.75" customHeight="1" thickBot="1" x14ac:dyDescent="0.3">
      <c r="A5" s="6"/>
      <c r="B5" s="7"/>
      <c r="C5" s="7"/>
      <c r="D5" s="48" t="s">
        <v>149</v>
      </c>
      <c r="E5" s="48"/>
      <c r="F5" s="7"/>
      <c r="G5" s="7"/>
      <c r="H5" s="8"/>
      <c r="J5" s="978" t="s">
        <v>150</v>
      </c>
      <c r="K5" s="527" t="s">
        <v>105</v>
      </c>
      <c r="L5" s="36" t="s">
        <v>146</v>
      </c>
      <c r="M5" s="36">
        <f t="shared" ref="M5:M10" ca="1" si="0">COUNTIFS($B$6:$B$14,"=ER*",$C$6:$C$14,$K5,$H$6:$H$14,"&gt;"&amp;TODAY()-90)</f>
        <v>0</v>
      </c>
      <c r="N5" s="9" t="s">
        <v>146</v>
      </c>
      <c r="O5" s="9" t="s">
        <v>146</v>
      </c>
      <c r="P5" s="9" t="s">
        <v>146</v>
      </c>
      <c r="Q5" s="9" t="s">
        <v>146</v>
      </c>
      <c r="R5" s="9" t="s">
        <v>146</v>
      </c>
      <c r="S5" s="10" t="s">
        <v>146</v>
      </c>
    </row>
    <row r="6" spans="1:20" x14ac:dyDescent="0.25">
      <c r="A6" s="11">
        <v>1</v>
      </c>
      <c r="B6" s="54"/>
      <c r="C6" s="12"/>
      <c r="D6" s="13"/>
      <c r="E6" s="179"/>
      <c r="F6" s="52"/>
      <c r="G6" s="92"/>
      <c r="H6" s="14"/>
      <c r="J6" s="991"/>
      <c r="K6" s="190" t="s">
        <v>139</v>
      </c>
      <c r="L6" s="41">
        <f ca="1">SUMIFS($E$6:$E$14,$B$6:$B$14,"=ER*",$C$6:$C$14,$K6,$H$6:$H$14,"&gt;"&amp;TODAY()-90)</f>
        <v>0</v>
      </c>
      <c r="M6" s="41">
        <f t="shared" ca="1" si="0"/>
        <v>0</v>
      </c>
      <c r="N6" s="41">
        <f ca="1">COUNTIFS($B$6:$B$14,"=ER*",$C$6:$C$14,$K6,$F$6:$F$14,"=2006",$H$6:$H$14,"&gt;"&amp;TODAY()-90)</f>
        <v>0</v>
      </c>
      <c r="O6" s="41">
        <f ca="1">COUNTIFS($B$6:$B$14,"=ER*",$C$6:$C$14,$K6,$F$6:$F$14,"=2009",$H$6:$H$14,"&gt;"&amp;TODAY()-90)</f>
        <v>0</v>
      </c>
      <c r="P6" s="19">
        <f ca="1">COUNTIFS($B$6:$B$14,"=ER*",$C$6:$C$14,$K6,$F$6:$F$14,"=2012",$H$6:$H$14,"&gt;"&amp;TODAY()-90)</f>
        <v>0</v>
      </c>
      <c r="Q6" s="19">
        <f ca="1">COUNTIFS($B$6:$B$14,"=ER*",$C$6:$C$14,$K6,$F$6:$F$14,"=2015",$H$6:$H$14,"&gt;"&amp;TODAY()-90)</f>
        <v>0</v>
      </c>
      <c r="R6" s="19">
        <f ca="1">COUNTIFS($B$6:$B$14,"=ER*",$C$6:$C$14,$K6,$F$6:$F$14,"=2018",$H$6:$H$14,"&gt;"&amp;TODAY()-90)</f>
        <v>0</v>
      </c>
      <c r="S6" s="20">
        <f ca="1">COUNTIFS($B$6:$B$14,"=ER*",$C$6:$C$14,$K6,$F$6:$F$14,"=2021",$H$6:$H$14,"&gt;"&amp;TODAY()-90)</f>
        <v>0</v>
      </c>
    </row>
    <row r="7" spans="1:20" x14ac:dyDescent="0.25">
      <c r="A7" s="11">
        <v>2</v>
      </c>
      <c r="B7" s="176"/>
      <c r="C7" s="12"/>
      <c r="D7" s="13"/>
      <c r="E7" s="179"/>
      <c r="F7" s="52"/>
      <c r="G7" s="92"/>
      <c r="H7" s="14"/>
      <c r="J7" s="991"/>
      <c r="K7" s="190" t="s">
        <v>592</v>
      </c>
      <c r="L7" s="41">
        <f ca="1">SUMIFS($E$6:$E$14,$B$6:$B$14,"=ER*",$C$6:$C$14,$K7,$H$6:$H$14,"&gt;"&amp;TODAY()-90)</f>
        <v>0</v>
      </c>
      <c r="M7" s="41">
        <f t="shared" ca="1" si="0"/>
        <v>0</v>
      </c>
      <c r="N7" s="41">
        <f ca="1">COUNTIFS($B$6:$B$14,"=ER*",$C$6:$C$14,$K7,$F$6:$F$14,"=2006",$H$6:$H$14,"&gt;"&amp;TODAY()-90)</f>
        <v>0</v>
      </c>
      <c r="O7" s="41">
        <f ca="1">COUNTIFS($B$6:$B$14,"=ER*",$C$6:$C$14,$K7,$F$6:$F$14,"=2009",$H$6:$H$14,"&gt;"&amp;TODAY()-90)</f>
        <v>0</v>
      </c>
      <c r="P7" s="19">
        <f ca="1">COUNTIFS($B$6:$B$14,"=ER*",$C$6:$C$14,$K7,$F$6:$F$14,"=2012",$H$6:$H$14,"&gt;"&amp;TODAY()-90)</f>
        <v>0</v>
      </c>
      <c r="Q7" s="19">
        <f ca="1">COUNTIFS($B$6:$B$14,"=ER*",$C$6:$C$14,$K7,$F$6:$F$14,"=2015",$H$6:$H$14,"&gt;"&amp;TODAY()-90)</f>
        <v>0</v>
      </c>
      <c r="R7" s="19">
        <f ca="1">COUNTIFS($B$6:$B$14,"=ER*",$C$6:$C$14,$K7,$F$6:$F$14,"=2018",$H$6:$H$14,"&gt;"&amp;TODAY()-90)</f>
        <v>0</v>
      </c>
      <c r="S7" s="20">
        <f ca="1">COUNTIFS($B$6:$B$14,"=ER*",$C$6:$C$14,$K7,$F$6:$F$14,"=2021",$H$6:$H$14,"&gt;"&amp;TODAY()-90)</f>
        <v>0</v>
      </c>
    </row>
    <row r="8" spans="1:20" ht="15.75" thickBot="1" x14ac:dyDescent="0.3">
      <c r="A8" s="15"/>
      <c r="B8" s="176"/>
      <c r="C8" s="16"/>
      <c r="D8" s="17"/>
      <c r="E8" s="179" t="str">
        <f>IF(ISBLANK(D8),"",LEN(D8)-LEN(SUBSTITUTE(D8,",",""))+1)</f>
        <v/>
      </c>
      <c r="F8" s="42"/>
      <c r="G8" s="87"/>
      <c r="H8" s="18" t="s">
        <v>146</v>
      </c>
      <c r="J8" s="991"/>
      <c r="K8" s="190" t="s">
        <v>140</v>
      </c>
      <c r="L8" s="41">
        <f ca="1">SUMIFS($E$6:$E$14,$B$6:$B$14,"=ER*",$C$6:$C$14,$K8,$H$6:$H$14,"&gt;"&amp;TODAY()-90)</f>
        <v>0</v>
      </c>
      <c r="M8" s="41">
        <f t="shared" ca="1" si="0"/>
        <v>0</v>
      </c>
      <c r="N8" s="41">
        <f ca="1">COUNTIFS($B$6:$B$14,"=ER*",$C$6:$C$14,$K8,$F$6:$F$14,"=2006",$H$6:$H$14,"&gt;"&amp;TODAY()-90)</f>
        <v>0</v>
      </c>
      <c r="O8" s="41">
        <f ca="1">COUNTIFS($B$6:$B$14,"=ER*",$C$6:$C$14,$K8,$F$6:$F$14,"=2009",$H$6:$H$14,"&gt;"&amp;TODAY()-90)</f>
        <v>0</v>
      </c>
      <c r="P8" s="19">
        <f ca="1">COUNTIFS($B$6:$B$14,"=ER*",$C$6:$C$14,$K8,$F$6:$F$14,"=2012",$H$6:$H$14,"&gt;"&amp;TODAY()-90)</f>
        <v>0</v>
      </c>
      <c r="Q8" s="19">
        <f ca="1">COUNTIFS($B$6:$B$14,"=ER*",$C$6:$C$14,$K8,$F$6:$F$14,"=2015",$H$6:$H$14,"&gt;"&amp;TODAY()-90)</f>
        <v>0</v>
      </c>
      <c r="R8" s="19">
        <f ca="1">COUNTIFS($B$6:$B$14,"=ER*",$C$6:$C$14,$K8,$F$6:$F$14,"=2018",$H$6:$H$14,"&gt;"&amp;TODAY()-90)</f>
        <v>0</v>
      </c>
      <c r="S8" s="20">
        <f ca="1">COUNTIFS($B$6:$B$14,"=ER*",$C$6:$C$14,$K8,$F$6:$F$14,"=2021",$H$6:$H$14,"&gt;"&amp;TODAY()-90)</f>
        <v>0</v>
      </c>
    </row>
    <row r="9" spans="1:20" ht="15.75" thickBot="1" x14ac:dyDescent="0.3">
      <c r="A9" s="21"/>
      <c r="B9" s="22"/>
      <c r="C9" s="22"/>
      <c r="D9" s="49" t="s">
        <v>9</v>
      </c>
      <c r="E9" s="49"/>
      <c r="F9" s="22"/>
      <c r="G9" s="22"/>
      <c r="H9" s="23"/>
      <c r="J9" s="991"/>
      <c r="K9" s="190" t="s">
        <v>582</v>
      </c>
      <c r="L9" s="41">
        <f ca="1">SUMIFS($E$6:$E$14,$B$6:$B$14,"=ER*",$C$6:$C$14,$K9,$H$6:$H$14,"&gt;"&amp;TODAY()-90)</f>
        <v>0</v>
      </c>
      <c r="M9" s="41">
        <f t="shared" ca="1" si="0"/>
        <v>0</v>
      </c>
      <c r="N9" s="41">
        <f ca="1">COUNTIFS($B$6:$B$14,"=ER*",$C$6:$C$14,$K9,$F$6:$F$14,"=2006",$H$6:$H$14,"&gt;"&amp;TODAY()-90)</f>
        <v>0</v>
      </c>
      <c r="O9" s="41">
        <f ca="1">COUNTIFS($B$6:$B$14,"=ER*",$C$6:$C$14,$K9,$F$6:$F$14,"=2009",$H$6:$H$14,"&gt;"&amp;TODAY()-90)</f>
        <v>0</v>
      </c>
      <c r="P9" s="19">
        <f ca="1">COUNTIFS($B$6:$B$14,"=ER*",$C$6:$C$14,$K9,$F$6:$F$14,"=2012",$H$6:$H$14,"&gt;"&amp;TODAY()-90)</f>
        <v>0</v>
      </c>
      <c r="Q9" s="19">
        <f ca="1">COUNTIFS($B$6:$B$14,"=ER*",$C$6:$C$14,$K9,$F$6:$F$14,"=2015",$H$6:$H$14,"&gt;"&amp;TODAY()-90)</f>
        <v>0</v>
      </c>
      <c r="R9" s="19">
        <f ca="1">COUNTIFS($B$6:$B$14,"=ER*",$C$6:$C$14,$K9,$F$6:$F$14,"=2018",$H$6:$H$14,"&gt;"&amp;TODAY()-90)</f>
        <v>0</v>
      </c>
      <c r="S9" s="20">
        <f ca="1">COUNTIFS($B$6:$B$14,"=ER*",$C$6:$C$14,$K9,$F$6:$F$14,"=2021",$H$6:$H$14,"&gt;"&amp;TODAY()-90)</f>
        <v>0</v>
      </c>
    </row>
    <row r="10" spans="1:20" ht="15.75" thickBot="1" x14ac:dyDescent="0.3">
      <c r="A10" s="11">
        <v>1</v>
      </c>
      <c r="B10" s="54" t="s">
        <v>738</v>
      </c>
      <c r="C10" s="177" t="s">
        <v>140</v>
      </c>
      <c r="D10" s="13" t="s">
        <v>739</v>
      </c>
      <c r="E10" s="179">
        <f>IF(ISBLANK(D10),"",LEN(D10)-LEN(SUBSTITUTE(D10,",",""))+1)</f>
        <v>2</v>
      </c>
      <c r="F10" s="52">
        <v>2018</v>
      </c>
      <c r="G10" s="796">
        <v>45231</v>
      </c>
      <c r="H10" s="14">
        <v>45597</v>
      </c>
      <c r="J10" s="992"/>
      <c r="K10" s="500" t="s">
        <v>583</v>
      </c>
      <c r="L10" s="58">
        <f ca="1">SUMIFS($E$6:$E$14,$B$6:$B$14,"=ER*",$C$6:$C$14,$K10,$H$6:$H$14,"&gt;"&amp;TODAY()-90)</f>
        <v>0</v>
      </c>
      <c r="M10" s="58">
        <f t="shared" ca="1" si="0"/>
        <v>0</v>
      </c>
      <c r="N10" s="58">
        <f ca="1">COUNTIFS($B$6:$B$14,"=ER*",$C$6:$C$14,$K10,$F$6:$F$14,"=2006",$H$6:$H$14,"&gt;"&amp;TODAY()-90)</f>
        <v>0</v>
      </c>
      <c r="O10" s="58">
        <f ca="1">COUNTIFS($B$6:$B$14,"=ER*",$C$6:$C$14,$K10,$F$6:$F$14,"=2009",$H$6:$H$14,"&gt;"&amp;TODAY()-90)</f>
        <v>0</v>
      </c>
      <c r="P10" s="65">
        <f ca="1">COUNTIFS($B$6:$B$14,"=ER*",$C$6:$C$14,$K10,$F$6:$F$14,"=2012",$H$6:$H$14,"&gt;"&amp;TODAY()-90)</f>
        <v>0</v>
      </c>
      <c r="Q10" s="65">
        <f ca="1">COUNTIFS($B$6:$B$14,"=ER*",$C$6:$C$14,$K10,$F$6:$F$14,"=2015",$H$6:$H$14,"&gt;"&amp;TODAY()-90)</f>
        <v>0</v>
      </c>
      <c r="R10" s="65">
        <f ca="1">COUNTIFS($B$6:$B$14,"=ER*",$C$6:$C$14,$K10,$F$6:$F$14,"=2018",$H$6:$H$14,"&gt;"&amp;TODAY()-90)</f>
        <v>0</v>
      </c>
      <c r="S10" s="237">
        <f ca="1">COUNTIFS($B$6:$B$14,"=ER*",$C$6:$C$14,$K10,$F$6:$F$14,"=2021",$H$6:$H$14,"&gt;"&amp;TODAY()-90)</f>
        <v>0</v>
      </c>
    </row>
    <row r="11" spans="1:20" ht="24" x14ac:dyDescent="0.2">
      <c r="A11" s="15">
        <f>A10+1</f>
        <v>2</v>
      </c>
      <c r="B11" s="54" t="s">
        <v>930</v>
      </c>
      <c r="C11" s="24" t="s">
        <v>582</v>
      </c>
      <c r="D11" s="25" t="s">
        <v>932</v>
      </c>
      <c r="E11" s="179">
        <f>IF(ISBLANK(D11),"",LEN(D11)-LEN(SUBSTITUTE(D11,",",""))+1)</f>
        <v>2</v>
      </c>
      <c r="F11" s="42">
        <v>2021</v>
      </c>
      <c r="G11" s="88">
        <v>45352</v>
      </c>
      <c r="H11" s="30">
        <v>45717</v>
      </c>
      <c r="I11" s="734"/>
      <c r="J11" s="979" t="s">
        <v>10</v>
      </c>
      <c r="K11" s="196" t="s">
        <v>105</v>
      </c>
      <c r="L11" s="36" t="s">
        <v>146</v>
      </c>
      <c r="M11" s="36">
        <f t="shared" ref="M11:M16" ca="1" si="1">COUNTIFS($B$6:$B$14,"=ESR*",$C$6:$C$14,$K11,$H$6:$H$14,"&gt;"&amp;TODAY()-90)</f>
        <v>0</v>
      </c>
      <c r="N11" s="9" t="s">
        <v>146</v>
      </c>
      <c r="O11" s="9" t="s">
        <v>146</v>
      </c>
      <c r="P11" s="9" t="s">
        <v>146</v>
      </c>
      <c r="Q11" s="9" t="s">
        <v>146</v>
      </c>
      <c r="R11" s="9" t="s">
        <v>146</v>
      </c>
      <c r="S11" s="10" t="s">
        <v>146</v>
      </c>
    </row>
    <row r="12" spans="1:20" ht="36" x14ac:dyDescent="0.25">
      <c r="A12" s="27">
        <f>A11+1</f>
        <v>3</v>
      </c>
      <c r="B12" s="178" t="s">
        <v>946</v>
      </c>
      <c r="C12" s="28" t="s">
        <v>582</v>
      </c>
      <c r="D12" s="61" t="s">
        <v>947</v>
      </c>
      <c r="E12" s="179">
        <f>IF(ISBLANK(D12),"",LEN(D12)-LEN(SUBSTITUTE(D12,",",""))+1)</f>
        <v>1</v>
      </c>
      <c r="F12" s="53">
        <v>2021</v>
      </c>
      <c r="G12" s="88">
        <v>45413</v>
      </c>
      <c r="H12" s="30">
        <v>45778</v>
      </c>
      <c r="J12" s="993"/>
      <c r="K12" s="505" t="s">
        <v>139</v>
      </c>
      <c r="L12" s="41">
        <f ca="1">SUMIFS($E$6:$E$14,$B$6:$B$14,"=ESR*",$C$6:$C$14,$K12,$H$6:$H$14,"&gt;"&amp;TODAY()-90)</f>
        <v>0</v>
      </c>
      <c r="M12" s="41">
        <f t="shared" ca="1" si="1"/>
        <v>0</v>
      </c>
      <c r="N12" s="19">
        <f ca="1">COUNTIFS($B$6:$B$14,"=ESR*",$C$6:$C$14,$K12,$F$6:$F$14,"=2006",$H$6:$H$14,"&gt;"&amp;TODAY()-90)</f>
        <v>0</v>
      </c>
      <c r="O12" s="19">
        <f ca="1">COUNTIFS($B$6:$B$14,"=ESR*",$C$6:$C$14,$K12,$F$6:$F$14,"=2009",$H$6:$H$14,"&gt;"&amp;TODAY()-90)</f>
        <v>0</v>
      </c>
      <c r="P12" s="19">
        <f ca="1">COUNTIFS($B$6:$B$14,"=ESR*",$C$6:$C$14,$K12,$F$6:$F$14,"=2012",$H$6:$H$14,"&gt;"&amp;TODAY()-90)</f>
        <v>0</v>
      </c>
      <c r="Q12" s="19">
        <f ca="1">COUNTIFS($B$6:$B$14,"=ESR*",$C$6:$C$14,$K12,$F$6:$F$14,"=2015",$H$6:$H$14,"&gt;"&amp;TODAY()-90)</f>
        <v>0</v>
      </c>
      <c r="R12" s="19">
        <f ca="1">COUNTIFS($B$6:$B$14,"=ESR*",$C$6:$C$14,$K12,$F$6:$F$14,"=2018",$H$6:$H$14,"&gt;"&amp;TODAY()-90)</f>
        <v>0</v>
      </c>
      <c r="S12" s="20">
        <f ca="1">COUNTIFS($B$6:$B$14,"=ESR*",$C$6:$C$14,$K12,$F$6:$F$14,"=2021",$H$6:$H$14,"&gt;"&amp;TODAY()-90)</f>
        <v>0</v>
      </c>
    </row>
    <row r="13" spans="1:20" x14ac:dyDescent="0.25">
      <c r="A13" s="27">
        <f>A12+1</f>
        <v>4</v>
      </c>
      <c r="B13" s="178"/>
      <c r="C13" s="28"/>
      <c r="D13" s="61"/>
      <c r="E13" s="179" t="str">
        <f>IF(ISBLANK(D13),"",LEN(D13)-LEN(SUBSTITUTE(D13,",",""))+1)</f>
        <v/>
      </c>
      <c r="F13" s="53"/>
      <c r="G13" s="88"/>
      <c r="H13" s="30" t="s">
        <v>146</v>
      </c>
      <c r="J13" s="993"/>
      <c r="K13" s="505" t="s">
        <v>592</v>
      </c>
      <c r="L13" s="41">
        <f ca="1">SUMIFS($E$6:$E$14,$B$6:$B$14,"=ESR*",$C$6:$C$14,$K13,$H$6:$H$14,"&gt;"&amp;TODAY()-90)</f>
        <v>0</v>
      </c>
      <c r="M13" s="41">
        <f t="shared" ca="1" si="1"/>
        <v>0</v>
      </c>
      <c r="N13" s="19">
        <f ca="1">COUNTIFS($B$6:$B$14,"=ESR*",$C$6:$C$14,$K13,$F$6:$F$14,"=2006",$H$6:$H$14,"&gt;"&amp;TODAY()-90)</f>
        <v>0</v>
      </c>
      <c r="O13" s="19">
        <f ca="1">COUNTIFS($B$6:$B$14,"=ESR*",$C$6:$C$14,$K13,$F$6:$F$14,"=2009",$H$6:$H$14,"&gt;"&amp;TODAY()-90)</f>
        <v>0</v>
      </c>
      <c r="P13" s="19">
        <f ca="1">COUNTIFS($B$6:$B$14,"=ESR*",$C$6:$C$14,$K13,$F$6:$F$14,"=2012",$H$6:$H$14,"&gt;"&amp;TODAY()-90)</f>
        <v>0</v>
      </c>
      <c r="Q13" s="19">
        <f ca="1">COUNTIFS($B$6:$B$14,"=ESR*",$C$6:$C$14,$K13,$F$6:$F$14,"=2015",$H$6:$H$14,"&gt;"&amp;TODAY()-90)</f>
        <v>0</v>
      </c>
      <c r="R13" s="19">
        <f ca="1">COUNTIFS($B$6:$B$14,"=ESR*",$C$6:$C$14,$K13,$F$6:$F$14,"=2018",$H$6:$H$14,"&gt;"&amp;TODAY()-90)</f>
        <v>0</v>
      </c>
      <c r="S13" s="20">
        <f ca="1">COUNTIFS($B$6:$B$14,"=ESR*",$C$6:$C$14,$K13,$F$6:$F$14,"=2021",$H$6:$H$14,"&gt;"&amp;TODAY()-90)</f>
        <v>0</v>
      </c>
    </row>
    <row r="14" spans="1:20" ht="15.75" thickBot="1" x14ac:dyDescent="0.3">
      <c r="A14" s="31">
        <f>A13+1</f>
        <v>5</v>
      </c>
      <c r="B14" s="32"/>
      <c r="C14" s="33"/>
      <c r="D14" s="55"/>
      <c r="E14" s="179" t="str">
        <f>IF(ISBLANK(D14),"",LEN(D14)-LEN(SUBSTITUTE(D14,",",""))+1)</f>
        <v/>
      </c>
      <c r="F14" s="45"/>
      <c r="G14" s="89"/>
      <c r="H14" s="34" t="s">
        <v>146</v>
      </c>
      <c r="J14" s="993"/>
      <c r="K14" s="505" t="s">
        <v>140</v>
      </c>
      <c r="L14" s="41">
        <f ca="1">SUMIFS($E$6:$E$14,$B$6:$B$14,"=ESR*",$C$6:$C$14,$K14,$H$6:$H$14,"&gt;"&amp;TODAY()-90)</f>
        <v>2</v>
      </c>
      <c r="M14" s="41">
        <f t="shared" ca="1" si="1"/>
        <v>1</v>
      </c>
      <c r="N14" s="19">
        <f ca="1">COUNTIFS($B$6:$B$14,"=ESR*",$C$6:$C$14,$K14,$F$6:$F$14,"=2006",$H$6:$H$14,"&gt;"&amp;TODAY()-90)</f>
        <v>0</v>
      </c>
      <c r="O14" s="19">
        <f ca="1">COUNTIFS($B$6:$B$14,"=ESR*",$C$6:$C$14,$K14,$F$6:$F$14,"=2009",$H$6:$H$14,"&gt;"&amp;TODAY()-90)</f>
        <v>0</v>
      </c>
      <c r="P14" s="19">
        <f ca="1">COUNTIFS($B$6:$B$14,"=ESR*",$C$6:$C$14,$K14,$F$6:$F$14,"=2012",$H$6:$H$14,"&gt;"&amp;TODAY()-90)</f>
        <v>0</v>
      </c>
      <c r="Q14" s="19">
        <f ca="1">COUNTIFS($B$6:$B$14,"=ESR*",$C$6:$C$14,$K14,$F$6:$F$14,"=2015",$H$6:$H$14,"&gt;"&amp;TODAY()-90)</f>
        <v>0</v>
      </c>
      <c r="R14" s="19">
        <f ca="1">COUNTIFS($B$6:$B$14,"=ESR*",$C$6:$C$14,$K14,$F$6:$F$14,"=2018",$H$6:$H$14,"&gt;"&amp;TODAY()-90)</f>
        <v>1</v>
      </c>
      <c r="S14" s="20">
        <f ca="1">COUNTIFS($B$6:$B$14,"=ESR*",$C$6:$C$14,$K14,$F$6:$F$14,"=2021",$H$6:$H$14,"&gt;"&amp;TODAY()-90)</f>
        <v>0</v>
      </c>
    </row>
    <row r="15" spans="1:20" ht="15.75" thickBot="1" x14ac:dyDescent="0.3">
      <c r="A15" s="797"/>
      <c r="B15" s="651"/>
      <c r="C15" s="651"/>
      <c r="D15" s="561" t="s">
        <v>303</v>
      </c>
      <c r="E15" s="561"/>
      <c r="F15" s="651"/>
      <c r="G15" s="651"/>
      <c r="H15" s="872"/>
      <c r="J15" s="993"/>
      <c r="K15" s="505" t="s">
        <v>582</v>
      </c>
      <c r="L15" s="41">
        <f ca="1">SUMIFS($E$6:$E$14,$B$6:$B$14,"=ESR*",$C$6:$C$14,$K15,$H$6:$H$14,"&gt;"&amp;TODAY()-90)</f>
        <v>3</v>
      </c>
      <c r="M15" s="41">
        <f t="shared" ca="1" si="1"/>
        <v>2</v>
      </c>
      <c r="N15" s="19">
        <f ca="1">COUNTIFS($B$6:$B$14,"=ESR*",$C$6:$C$14,$K15,$F$6:$F$14,"=2006",$H$6:$H$14,"&gt;"&amp;TODAY()-90)</f>
        <v>0</v>
      </c>
      <c r="O15" s="19">
        <f ca="1">COUNTIFS($B$6:$B$14,"=ESR*",$C$6:$C$14,$K15,$F$6:$F$14,"=2009",$H$6:$H$14,"&gt;"&amp;TODAY()-90)</f>
        <v>0</v>
      </c>
      <c r="P15" s="19">
        <f ca="1">COUNTIFS($B$6:$B$14,"=ESR*",$C$6:$C$14,$K15,$F$6:$F$14,"=2012",$H$6:$H$14,"&gt;"&amp;TODAY()-90)</f>
        <v>0</v>
      </c>
      <c r="Q15" s="19">
        <f ca="1">COUNTIFS($B$6:$B$14,"=ESR*",$C$6:$C$14,$K15,$F$6:$F$14,"=2015",$H$6:$H$14,"&gt;"&amp;TODAY()-90)</f>
        <v>0</v>
      </c>
      <c r="R15" s="19">
        <f ca="1">COUNTIFS($B$6:$B$14,"=ESR*",$C$6:$C$14,$K15,$F$6:$F$14,"=2018",$H$6:$H$14,"&gt;"&amp;TODAY()-90)</f>
        <v>0</v>
      </c>
      <c r="S15" s="20">
        <f ca="1">COUNTIFS($B$6:$B$14,"=ESR*",$C$6:$C$14,$K15,$F$6:$F$14,"=2021",$H$6:$H$14,"&gt;"&amp;TODAY()-90)</f>
        <v>2</v>
      </c>
    </row>
    <row r="16" spans="1:20" ht="24.75" thickBot="1" x14ac:dyDescent="0.3">
      <c r="A16" s="35">
        <v>1</v>
      </c>
      <c r="B16" s="62" t="s">
        <v>930</v>
      </c>
      <c r="C16" s="123" t="s">
        <v>582</v>
      </c>
      <c r="D16" s="873" t="s">
        <v>932</v>
      </c>
      <c r="E16" s="98">
        <f>IF(ISBLANK(D16),"",LEN(D16)-LEN(SUBSTITUTE(D16,",",""))+1)</f>
        <v>2</v>
      </c>
      <c r="F16" s="37">
        <v>2020</v>
      </c>
      <c r="G16" s="874">
        <v>45352</v>
      </c>
      <c r="H16" s="125">
        <v>45717</v>
      </c>
      <c r="J16" s="994"/>
      <c r="K16" s="197" t="s">
        <v>583</v>
      </c>
      <c r="L16" s="58">
        <f ca="1">SUMIFS($E$6:$E$14,$B$6:$B$14,"=ESR*",$C$6:$C$14,$K16,$H$6:$H$14,"&gt;"&amp;TODAY()-90)</f>
        <v>0</v>
      </c>
      <c r="M16" s="58">
        <f t="shared" ca="1" si="1"/>
        <v>0</v>
      </c>
      <c r="N16" s="65">
        <f ca="1">COUNTIFS($B$6:$B$14,"=ESR*",$C$6:$C$14,$K16,$F$6:$F$14,"=2006",$H$6:$H$14,"&gt;"&amp;TODAY()-90)</f>
        <v>0</v>
      </c>
      <c r="O16" s="65">
        <f ca="1">COUNTIFS($B$6:$B$14,"=ESR*",$C$6:$C$14,$K16,$F$6:$F$14,"=2009",$H$6:$H$14,"&gt;"&amp;TODAY()-90)</f>
        <v>0</v>
      </c>
      <c r="P16" s="65">
        <f ca="1">COUNTIFS($B$6:$B$14,"=ESR*",$C$6:$C$14,$K16,$F$6:$F$14,"=2012",$H$6:$H$14,"&gt;"&amp;TODAY()-90)</f>
        <v>0</v>
      </c>
      <c r="Q16" s="65">
        <f ca="1">COUNTIFS($B$6:$B$14,"=ESR*",$C$6:$C$14,$K16,$F$6:$F$14,"=2015",$H$6:$H$14,"&gt;"&amp;TODAY()-90)</f>
        <v>0</v>
      </c>
      <c r="R16" s="65">
        <f ca="1">COUNTIFS($B$6:$B$14,"=ESR*",$C$6:$C$14,$K16,$F$6:$F$14,"=2018",$H$6:$H$14,"&gt;"&amp;TODAY()-90)</f>
        <v>0</v>
      </c>
      <c r="S16" s="237">
        <f ca="1">COUNTIFS($B$6:$B$14,"=ESR*",$C$6:$C$14,$K16,$F$6:$F$14,"=2021",$H$6:$H$14,"&gt;"&amp;TODAY()-90)</f>
        <v>0</v>
      </c>
    </row>
    <row r="17" spans="1:19" ht="36.75" thickBot="1" x14ac:dyDescent="0.3">
      <c r="A17" s="40">
        <f>A16+1</f>
        <v>2</v>
      </c>
      <c r="B17" s="178" t="s">
        <v>946</v>
      </c>
      <c r="C17" s="28" t="s">
        <v>582</v>
      </c>
      <c r="D17" s="61" t="s">
        <v>947</v>
      </c>
      <c r="E17" s="179">
        <f>IF(ISBLANK(D17),"",LEN(D17)-LEN(SUBSTITUTE(D17,",",""))+1)</f>
        <v>1</v>
      </c>
      <c r="F17" s="53">
        <v>2023</v>
      </c>
      <c r="G17" s="88">
        <v>45413</v>
      </c>
      <c r="H17" s="30">
        <v>45778</v>
      </c>
      <c r="J17" s="980" t="s">
        <v>154</v>
      </c>
      <c r="K17" s="995"/>
      <c r="L17" s="528">
        <f t="shared" ref="L17:Q17" ca="1" si="2">SUM(L5:L16)</f>
        <v>5</v>
      </c>
      <c r="M17" s="528">
        <f t="shared" ca="1" si="2"/>
        <v>3</v>
      </c>
      <c r="N17" s="528">
        <f t="shared" ca="1" si="2"/>
        <v>0</v>
      </c>
      <c r="O17" s="528">
        <f t="shared" ca="1" si="2"/>
        <v>0</v>
      </c>
      <c r="P17" s="528">
        <f t="shared" ca="1" si="2"/>
        <v>0</v>
      </c>
      <c r="Q17" s="528">
        <f t="shared" ca="1" si="2"/>
        <v>0</v>
      </c>
      <c r="R17" s="528">
        <f ca="1">SUM(R5:R16)</f>
        <v>1</v>
      </c>
      <c r="S17" s="529">
        <f ca="1">SUM(S5:S16)</f>
        <v>2</v>
      </c>
    </row>
    <row r="18" spans="1:19" ht="12.75" customHeight="1" thickBot="1" x14ac:dyDescent="0.3">
      <c r="A18" s="43">
        <f>A17+1</f>
        <v>3</v>
      </c>
      <c r="B18" s="126"/>
      <c r="C18" s="33"/>
      <c r="D18" s="55"/>
      <c r="E18" s="127"/>
      <c r="F18" s="45"/>
      <c r="G18" s="89"/>
      <c r="H18" s="34" t="s">
        <v>146</v>
      </c>
      <c r="J18" s="948" t="s">
        <v>303</v>
      </c>
      <c r="K18" s="194" t="s">
        <v>105</v>
      </c>
      <c r="L18" s="36" t="s">
        <v>146</v>
      </c>
      <c r="M18" s="36" t="s">
        <v>146</v>
      </c>
      <c r="N18" s="9" t="s">
        <v>146</v>
      </c>
      <c r="O18" s="9" t="s">
        <v>146</v>
      </c>
      <c r="P18" s="9" t="s">
        <v>146</v>
      </c>
      <c r="Q18" s="9" t="s">
        <v>146</v>
      </c>
      <c r="R18" s="9" t="s">
        <v>146</v>
      </c>
      <c r="S18" s="10" t="s">
        <v>146</v>
      </c>
    </row>
    <row r="19" spans="1:19" ht="15.75" thickBot="1" x14ac:dyDescent="0.3">
      <c r="J19" s="996"/>
      <c r="K19" s="530" t="s">
        <v>139</v>
      </c>
      <c r="L19" s="41">
        <f ca="1">SUMIFS($E$6:$E$1000,$B$6:$B$1000,"=RR*",$C$6:$C$1000,$K19,$H$6:$H$1000,"&gt;"&amp;TODAY()-90)</f>
        <v>0</v>
      </c>
      <c r="M19" s="41">
        <f ca="1">COUNTIFS($B$6:$B$1000,"=RR*",$C$6:$C$1000,$K19,$H$6:$H$1000,"&gt;"&amp;TODAY()-90)</f>
        <v>0</v>
      </c>
      <c r="N19" s="19">
        <f ca="1">COUNTIFS($B$6:$B$1000,"=RR*",$C$6:$C$1000,$K19,$F$6:$F$1000,"=2006",$H$6:$H$1000,"&gt;"&amp;TODAY()-90)</f>
        <v>0</v>
      </c>
      <c r="O19" s="19">
        <f ca="1">COUNTIFS($B$6:$B$1000,"=RR*",$C$6:$C$1000,$K19,$F$6:$F$1000,"=2009",$H$6:$H$1000,"&gt;"&amp;TODAY()-90)</f>
        <v>0</v>
      </c>
      <c r="P19" s="19">
        <f ca="1">COUNTIFS($B$6:$B$1000,"=RR*",$C$6:$C$1000,$K19,$F$6:$F$1000,"=2012",$H$6:$H$1000,"&gt;"&amp;TODAY()-90)</f>
        <v>0</v>
      </c>
      <c r="Q19" s="19">
        <f ca="1">COUNTIFS($B$6:$B$1000,"=RR*",$C$6:$C$1000,$K19,$F$6:$F$1000,"=2015",$H$6:$H$1000,"&gt;"&amp;TODAY()-90)</f>
        <v>0</v>
      </c>
      <c r="R19" s="19">
        <f ca="1">COUNTIFS($B$6:$B$1000,"=RR*",$C$6:$C$1000,$K19,$F$6:$F$1000,"=2018",$H$6:$H$1000,"&gt;"&amp;TODAY()-90)</f>
        <v>0</v>
      </c>
      <c r="S19" s="20">
        <f ca="1">COUNTIFS($B$6:$B$1000,"=RR*",$C$6:$C$1000,$K19,$F$6:$F$1000,"=2021",$H$6:$H$1000,"&gt;"&amp;TODAY()-90)</f>
        <v>0</v>
      </c>
    </row>
    <row r="20" spans="1:19" ht="15.75" thickBot="1" x14ac:dyDescent="0.3">
      <c r="A20" s="988" t="s">
        <v>155</v>
      </c>
      <c r="B20" s="989"/>
      <c r="C20" s="989"/>
      <c r="D20" s="989"/>
      <c r="E20" s="989"/>
      <c r="F20" s="989"/>
      <c r="G20" s="989"/>
      <c r="H20" s="990"/>
      <c r="J20" s="996"/>
      <c r="K20" s="530" t="s">
        <v>592</v>
      </c>
      <c r="L20" s="41">
        <f ca="1">SUMIFS($E$6:$E$1000,$B$6:$B$1000,"=RR*",$C$6:$C$1000,$K20,$H$6:$H$1000,"&gt;"&amp;TODAY()-90)</f>
        <v>0</v>
      </c>
      <c r="M20" s="41">
        <f ca="1">COUNTIFS($B$6:$B$1000,"=RR*",$C$6:$C$1000,$K20,$H$6:$H$1000,"&gt;"&amp;TODAY()-90)</f>
        <v>0</v>
      </c>
      <c r="N20" s="19">
        <f ca="1">COUNTIFS($B$6:$B$1000,"=RR*",$C$6:$C$1000,$K20,$F$6:$F$1000,"=2006",$H$6:$H$1000,"&gt;"&amp;TODAY()-90)</f>
        <v>0</v>
      </c>
      <c r="O20" s="19">
        <f ca="1">COUNTIFS($B$6:$B$1000,"=RR*",$C$6:$C$1000,$K20,$F$6:$F$1000,"=2009",$H$6:$H$1000,"&gt;"&amp;TODAY()-90)</f>
        <v>0</v>
      </c>
      <c r="P20" s="19">
        <f ca="1">COUNTIFS($B$6:$B$1000,"=RR*",$C$6:$C$1000,$K20,$F$6:$F$1000,"=2012",$H$6:$H$1000,"&gt;"&amp;TODAY()-90)</f>
        <v>0</v>
      </c>
      <c r="Q20" s="19">
        <f ca="1">COUNTIFS($B$6:$B$1000,"=RR*",$C$6:$C$1000,$K20,$F$6:$F$1000,"=2015",$H$6:$H$1000,"&gt;"&amp;TODAY()-90)</f>
        <v>0</v>
      </c>
      <c r="R20" s="19">
        <f ca="1">COUNTIFS($B$6:$B$1000,"=RR*",$C$6:$C$1000,$K20,$F$6:$F$1000,"=2018",$H$6:$H$1000,"&gt;"&amp;TODAY()-90)</f>
        <v>0</v>
      </c>
      <c r="S20" s="20">
        <f ca="1">COUNTIFS($B$6:$B$1000,"=RR*",$C$6:$C$1000,$K20,$F$6:$F$1000,"=2021",$H$6:$H$1000,"&gt;"&amp;TODAY()-90)</f>
        <v>0</v>
      </c>
    </row>
    <row r="21" spans="1:19" x14ac:dyDescent="0.25">
      <c r="A21" s="35">
        <v>1</v>
      </c>
      <c r="B21" s="62"/>
      <c r="C21" s="37"/>
      <c r="D21" s="38"/>
      <c r="E21" s="38"/>
      <c r="F21" s="37"/>
      <c r="G21" s="90"/>
      <c r="H21" s="39"/>
      <c r="J21" s="996"/>
      <c r="K21" s="530" t="s">
        <v>140</v>
      </c>
      <c r="L21" s="41">
        <f ca="1">SUMIFS($E$6:$E$1000,$B$6:$B$1000,"=RR*",$C$6:$C$1000,$K21,$H$6:$H$1000,"&gt;"&amp;TODAY()-90)</f>
        <v>0</v>
      </c>
      <c r="M21" s="41">
        <f ca="1">COUNTIFS($B$6:$B$1000,"=RR*",$C$6:$C$1000,$K21,$H$6:$H$1000,"&gt;"&amp;TODAY()-90)</f>
        <v>0</v>
      </c>
      <c r="N21" s="19">
        <f ca="1">COUNTIFS($B$6:$B$1000,"=RR*",$C$6:$C$1000,$K21,$F$6:$F$1000,"=2006",$H$6:$H$1000,"&gt;"&amp;TODAY()-90)</f>
        <v>0</v>
      </c>
      <c r="O21" s="19">
        <f ca="1">COUNTIFS($B$6:$B$1000,"=RR*",$C$6:$C$1000,$K21,$F$6:$F$1000,"=2009",$H$6:$H$1000,"&gt;"&amp;TODAY()-90)</f>
        <v>0</v>
      </c>
      <c r="P21" s="19">
        <f ca="1">COUNTIFS($B$6:$B$1000,"=RR*",$C$6:$C$1000,$K21,$F$6:$F$1000,"=2012",$H$6:$H$1000,"&gt;"&amp;TODAY()-90)</f>
        <v>0</v>
      </c>
      <c r="Q21" s="19">
        <f ca="1">COUNTIFS($B$6:$B$1000,"=RR*",$C$6:$C$1000,$K21,$F$6:$F$1000,"=2015",$H$6:$H$1000,"&gt;"&amp;TODAY()-90)</f>
        <v>0</v>
      </c>
      <c r="R21" s="19">
        <f ca="1">COUNTIFS($B$6:$B$1000,"=RR*",$C$6:$C$1000,$K21,$F$6:$F$1000,"=2018",$H$6:$H$1000,"&gt;"&amp;TODAY()-90)</f>
        <v>0</v>
      </c>
      <c r="S21" s="20">
        <f ca="1">COUNTIFS($B$6:$B$1000,"=RR*",$C$6:$C$1000,$K21,$F$6:$F$1000,"=2021",$H$6:$H$1000,"&gt;"&amp;TODAY()-90)</f>
        <v>0</v>
      </c>
    </row>
    <row r="22" spans="1:19" x14ac:dyDescent="0.25">
      <c r="A22" s="57">
        <f>A21+1</f>
        <v>2</v>
      </c>
      <c r="B22" s="58"/>
      <c r="C22" s="53"/>
      <c r="D22" s="59"/>
      <c r="E22" s="59"/>
      <c r="F22" s="53"/>
      <c r="G22" s="88"/>
      <c r="H22" s="60"/>
      <c r="J22" s="996"/>
      <c r="K22" s="530" t="s">
        <v>582</v>
      </c>
      <c r="L22" s="41">
        <f ca="1">SUMIFS($E$6:$E$1000,$B$6:$B$1000,"=RR*",$C$6:$C$1000,$K22,$H$6:$H$1000,"&gt;"&amp;TODAY()-90)</f>
        <v>0</v>
      </c>
      <c r="M22" s="41">
        <f ca="1">COUNTIFS($B$6:$B$1000,"=RR*",$C$6:$C$1000,$K22,$H$6:$H$1000,"&gt;"&amp;TODAY()-90)</f>
        <v>0</v>
      </c>
      <c r="N22" s="19">
        <f ca="1">COUNTIFS($B$6:$B$1000,"=RR*",$C$6:$C$1000,$K22,$F$6:$F$1000,"=2006",$H$6:$H$1000,"&gt;"&amp;TODAY()-90)</f>
        <v>0</v>
      </c>
      <c r="O22" s="19">
        <f ca="1">COUNTIFS($B$6:$B$1000,"=RR*",$C$6:$C$1000,$K22,$F$6:$F$1000,"=2009",$H$6:$H$1000,"&gt;"&amp;TODAY()-90)</f>
        <v>0</v>
      </c>
      <c r="P22" s="19">
        <f ca="1">COUNTIFS($B$6:$B$1000,"=RR*",$C$6:$C$1000,$K22,$F$6:$F$1000,"=2012",$H$6:$H$1000,"&gt;"&amp;TODAY()-90)</f>
        <v>0</v>
      </c>
      <c r="Q22" s="19">
        <f ca="1">COUNTIFS($B$6:$B$1000,"=RR*",$C$6:$C$1000,$K22,$F$6:$F$1000,"=2015",$H$6:$H$1000,"&gt;"&amp;TODAY()-90)</f>
        <v>0</v>
      </c>
      <c r="R22" s="19">
        <f ca="1">COUNTIFS($B$6:$B$1000,"=RR*",$C$6:$C$1000,$K22,$F$6:$F$1000,"=2018",$H$6:$H$1000,"&gt;"&amp;TODAY()-90)</f>
        <v>0</v>
      </c>
      <c r="S22" s="20">
        <f ca="1">COUNTIFS($B$6:$B$1000,"=RR*",$C$6:$C$1000,$K22,$F$6:$F$1000,"=2021",$H$6:$H$1000,"&gt;"&amp;TODAY()-90)</f>
        <v>0</v>
      </c>
    </row>
    <row r="23" spans="1:19" ht="15.75" thickBot="1" x14ac:dyDescent="0.3">
      <c r="A23" s="43">
        <f>A22+1</f>
        <v>3</v>
      </c>
      <c r="B23" s="44"/>
      <c r="C23" s="45"/>
      <c r="D23" s="46"/>
      <c r="E23" s="46"/>
      <c r="F23" s="45"/>
      <c r="G23" s="89"/>
      <c r="H23" s="47"/>
      <c r="J23" s="997"/>
      <c r="K23" s="195" t="s">
        <v>583</v>
      </c>
      <c r="L23" s="58">
        <f ca="1">SUMIFS($E$6:$E$1000,$B$6:$B$1000,"=RR*",$C$6:$C$1000,$K23,$H$6:$H$1000,"&gt;"&amp;TODAY()-90)</f>
        <v>0</v>
      </c>
      <c r="M23" s="58">
        <f ca="1">COUNTIFS($B$6:$B$1000,"=RR*",$C$6:$C$1000,$K23,$H$6:$H$1000,"&gt;"&amp;TODAY()-90)</f>
        <v>0</v>
      </c>
      <c r="N23" s="65">
        <f ca="1">COUNTIFS($B$6:$B$1000,"=RR*",$C$6:$C$1000,$K23,$F$6:$F$1000,"=2006",$H$6:$H$1000,"&gt;"&amp;TODAY()-90)</f>
        <v>0</v>
      </c>
      <c r="O23" s="65">
        <f ca="1">COUNTIFS($B$6:$B$1000,"=RR*",$C$6:$C$1000,$K23,$F$6:$F$1000,"=2009",$H$6:$H$1000,"&gt;"&amp;TODAY()-90)</f>
        <v>0</v>
      </c>
      <c r="P23" s="65">
        <f ca="1">COUNTIFS($B$6:$B$1000,"=RR*",$C$6:$C$1000,$K23,$F$6:$F$1000,"=2012",$H$6:$H$1000,"&gt;"&amp;TODAY()-90)</f>
        <v>0</v>
      </c>
      <c r="Q23" s="65">
        <f ca="1">COUNTIFS($B$6:$B$1000,"=RR*",$C$6:$C$1000,$K23,$F$6:$F$1000,"=2015",$H$6:$H$1000,"&gt;"&amp;TODAY()-90)</f>
        <v>0</v>
      </c>
      <c r="R23" s="65">
        <f ca="1">COUNTIFS($B$6:$B$1000,"=RR*",$C$6:$C$1000,$K23,$F$6:$F$1000,"=2018",$H$6:$H$1000,"&gt;"&amp;TODAY()-90)</f>
        <v>0</v>
      </c>
      <c r="S23" s="237">
        <f ca="1">COUNTIFS($B$6:$B$1000,"=RR*",$C$6:$C$1000,$K23,$F$6:$F$1000,"=2021",$H$6:$H$1000,"&gt;"&amp;TODAY()-90)</f>
        <v>0</v>
      </c>
    </row>
    <row r="24" spans="1:19" ht="15.75" thickBot="1" x14ac:dyDescent="0.3">
      <c r="J24" s="981" t="s">
        <v>154</v>
      </c>
      <c r="K24" s="1005"/>
      <c r="L24" s="128">
        <f t="shared" ref="L24:Q24" ca="1" si="3">SUM(L18:L23)</f>
        <v>0</v>
      </c>
      <c r="M24" s="128">
        <f t="shared" ca="1" si="3"/>
        <v>0</v>
      </c>
      <c r="N24" s="128">
        <f t="shared" ca="1" si="3"/>
        <v>0</v>
      </c>
      <c r="O24" s="128">
        <f t="shared" ca="1" si="3"/>
        <v>0</v>
      </c>
      <c r="P24" s="128">
        <f t="shared" ca="1" si="3"/>
        <v>0</v>
      </c>
      <c r="Q24" s="128">
        <f t="shared" ca="1" si="3"/>
        <v>0</v>
      </c>
      <c r="R24" s="128">
        <f ca="1">SUM(R18:R23)</f>
        <v>0</v>
      </c>
      <c r="S24" s="129">
        <f ca="1">SUM(S18:S23)</f>
        <v>0</v>
      </c>
    </row>
    <row r="26" spans="1:19" ht="15.75" thickBot="1" x14ac:dyDescent="0.3"/>
    <row r="27" spans="1:19" x14ac:dyDescent="0.25">
      <c r="A27" s="929" t="s">
        <v>717</v>
      </c>
      <c r="B27" s="930"/>
      <c r="C27" s="930"/>
      <c r="D27" s="930"/>
      <c r="E27" s="930"/>
      <c r="F27" s="930"/>
      <c r="G27" s="930"/>
      <c r="H27" s="931"/>
    </row>
    <row r="28" spans="1:19" ht="24.75" thickBot="1" x14ac:dyDescent="0.3">
      <c r="A28" s="82"/>
      <c r="B28" s="83" t="s">
        <v>52</v>
      </c>
      <c r="C28" s="83" t="s">
        <v>148</v>
      </c>
      <c r="D28" s="83" t="s">
        <v>6</v>
      </c>
      <c r="E28" s="83" t="s">
        <v>217</v>
      </c>
      <c r="F28" s="84" t="s">
        <v>7</v>
      </c>
      <c r="G28" s="86" t="s">
        <v>215</v>
      </c>
      <c r="H28" s="85" t="s">
        <v>76</v>
      </c>
      <c r="M28"/>
    </row>
    <row r="29" spans="1:19" ht="15.75" thickBot="1" x14ac:dyDescent="0.3">
      <c r="A29" s="6"/>
      <c r="B29" s="7"/>
      <c r="C29" s="7"/>
      <c r="D29" s="48" t="s">
        <v>149</v>
      </c>
      <c r="E29" s="48"/>
      <c r="F29" s="7"/>
      <c r="G29" s="7"/>
      <c r="H29" s="8"/>
    </row>
    <row r="30" spans="1:19" x14ac:dyDescent="0.25">
      <c r="A30" s="202">
        <v>1</v>
      </c>
      <c r="B30" s="210" t="s">
        <v>425</v>
      </c>
      <c r="C30" s="204" t="s">
        <v>140</v>
      </c>
      <c r="D30" s="205" t="s">
        <v>643</v>
      </c>
      <c r="E30" s="206">
        <v>1</v>
      </c>
      <c r="F30" s="207">
        <v>2012</v>
      </c>
      <c r="G30" s="208">
        <v>43495</v>
      </c>
      <c r="H30" s="14">
        <v>43861</v>
      </c>
    </row>
    <row r="31" spans="1:19" ht="15.75" thickBot="1" x14ac:dyDescent="0.3">
      <c r="A31" s="441">
        <f>A30+1</f>
        <v>2</v>
      </c>
      <c r="B31" s="155"/>
      <c r="C31" s="144"/>
      <c r="D31" s="542"/>
      <c r="E31" s="145" t="str">
        <f>IF(ISBLANK(D31),"",LEN(D31)-LEN(SUBSTITUTE(D31,",",""))+1)</f>
        <v/>
      </c>
      <c r="F31" s="146"/>
      <c r="G31" s="166"/>
      <c r="H31" s="885"/>
    </row>
    <row r="32" spans="1:19" ht="15.75" thickBot="1" x14ac:dyDescent="0.3">
      <c r="A32" s="21"/>
      <c r="B32" s="22"/>
      <c r="C32" s="22"/>
      <c r="D32" s="49" t="s">
        <v>9</v>
      </c>
      <c r="E32" s="49"/>
      <c r="F32" s="22"/>
      <c r="G32" s="22"/>
      <c r="H32" s="23"/>
    </row>
    <row r="33" spans="1:11" x14ac:dyDescent="0.25">
      <c r="A33" s="202">
        <v>1</v>
      </c>
      <c r="B33" s="242"/>
      <c r="C33" s="204"/>
      <c r="D33" s="205"/>
      <c r="E33" s="206" t="str">
        <f>IF(ISBLANK(D33),"",LEN(D33)-LEN(SUBSTITUTE(D33,",",""))+1)</f>
        <v/>
      </c>
      <c r="F33" s="207"/>
      <c r="G33" s="208"/>
      <c r="H33" s="14"/>
    </row>
    <row r="34" spans="1:11" ht="15.75" thickBot="1" x14ac:dyDescent="0.3">
      <c r="A34" s="677">
        <f>A33+1</f>
        <v>2</v>
      </c>
      <c r="B34" s="678"/>
      <c r="C34" s="633"/>
      <c r="D34" s="637"/>
      <c r="E34" s="645" t="str">
        <f>IF(ISBLANK(D34),"",LEN(D34)-LEN(SUBSTITUTE(D34,",",""))+1)</f>
        <v/>
      </c>
      <c r="F34" s="634"/>
      <c r="G34" s="638"/>
      <c r="H34" s="34"/>
      <c r="J34" s="26"/>
      <c r="K34" s="26"/>
    </row>
    <row r="35" spans="1:11" x14ac:dyDescent="0.25">
      <c r="A35" s="555"/>
      <c r="B35" s="556"/>
      <c r="C35" s="556"/>
      <c r="D35" s="557" t="s">
        <v>303</v>
      </c>
      <c r="E35" s="557"/>
      <c r="F35" s="556"/>
      <c r="G35" s="556"/>
      <c r="H35" s="558"/>
    </row>
    <row r="36" spans="1:11" x14ac:dyDescent="0.25">
      <c r="A36" s="167">
        <v>1</v>
      </c>
      <c r="B36" s="392"/>
      <c r="C36" s="172"/>
      <c r="D36" s="173"/>
      <c r="E36" s="211" t="str">
        <f>IF(ISBLANK(D36),"",LEN(D36)-LEN(SUBSTITUTE(D36,",",""))+1)</f>
        <v/>
      </c>
      <c r="F36" s="171"/>
      <c r="G36" s="216"/>
      <c r="H36" s="18"/>
    </row>
    <row r="37" spans="1:11" ht="15.75" thickBot="1" x14ac:dyDescent="0.3">
      <c r="A37" s="798">
        <f>A36+1</f>
        <v>2</v>
      </c>
      <c r="B37" s="425"/>
      <c r="C37" s="899"/>
      <c r="D37" s="900"/>
      <c r="E37" s="750" t="str">
        <f>IF(ISBLANK(D37),"",LEN(D37)-LEN(SUBSTITUTE(D37,",",""))+1)</f>
        <v/>
      </c>
      <c r="F37" s="865"/>
      <c r="G37" s="901"/>
      <c r="H37" s="902"/>
    </row>
  </sheetData>
  <autoFilter ref="A4:H6" xr:uid="{00000000-0009-0000-0000-00000E000000}"/>
  <mergeCells count="9">
    <mergeCell ref="A27:H27"/>
    <mergeCell ref="J24:K24"/>
    <mergeCell ref="A3:H3"/>
    <mergeCell ref="J5:J10"/>
    <mergeCell ref="J11:J16"/>
    <mergeCell ref="J17:K17"/>
    <mergeCell ref="J18:J23"/>
    <mergeCell ref="A20:H20"/>
    <mergeCell ref="J3:S3"/>
  </mergeCells>
  <conditionalFormatting sqref="F31:F32">
    <cfRule type="cellIs" dxfId="127" priority="36" operator="equal">
      <formula>2006</formula>
    </cfRule>
    <cfRule type="cellIs" dxfId="126" priority="35" operator="equal">
      <formula>2009</formula>
    </cfRule>
    <cfRule type="cellIs" dxfId="125" priority="34" operator="equal">
      <formula>2012</formula>
    </cfRule>
  </conditionalFormatting>
  <conditionalFormatting sqref="F35">
    <cfRule type="cellIs" dxfId="124" priority="31" operator="equal">
      <formula>2012</formula>
    </cfRule>
    <cfRule type="cellIs" dxfId="123" priority="33" operator="equal">
      <formula>2006</formula>
    </cfRule>
    <cfRule type="cellIs" dxfId="122" priority="32" operator="equal">
      <formula>2009</formula>
    </cfRule>
  </conditionalFormatting>
  <conditionalFormatting sqref="F6:G8">
    <cfRule type="cellIs" dxfId="121" priority="11" operator="equal">
      <formula>2012</formula>
    </cfRule>
    <cfRule type="cellIs" dxfId="120" priority="13" operator="equal">
      <formula>2006</formula>
    </cfRule>
    <cfRule type="cellIs" dxfId="119" priority="12" operator="equal">
      <formula>2009</formula>
    </cfRule>
  </conditionalFormatting>
  <conditionalFormatting sqref="F10:G14">
    <cfRule type="cellIs" dxfId="118" priority="38" operator="equal">
      <formula>2009</formula>
    </cfRule>
    <cfRule type="cellIs" dxfId="117" priority="37" operator="equal">
      <formula>2012</formula>
    </cfRule>
    <cfRule type="cellIs" dxfId="116" priority="39" operator="equal">
      <formula>2006</formula>
    </cfRule>
  </conditionalFormatting>
  <conditionalFormatting sqref="F16:G18">
    <cfRule type="cellIs" dxfId="115" priority="2" operator="equal">
      <formula>2009</formula>
    </cfRule>
    <cfRule type="cellIs" dxfId="114" priority="3" operator="equal">
      <formula>2006</formula>
    </cfRule>
    <cfRule type="cellIs" dxfId="113" priority="1" operator="equal">
      <formula>2012</formula>
    </cfRule>
  </conditionalFormatting>
  <conditionalFormatting sqref="F21:G23">
    <cfRule type="cellIs" dxfId="112" priority="42" operator="equal">
      <formula>2012</formula>
    </cfRule>
    <cfRule type="cellIs" dxfId="111" priority="43" operator="equal">
      <formula>2009</formula>
    </cfRule>
    <cfRule type="cellIs" dxfId="110" priority="44" operator="equal">
      <formula>2006</formula>
    </cfRule>
  </conditionalFormatting>
  <conditionalFormatting sqref="F30:G30">
    <cfRule type="cellIs" dxfId="109" priority="18" operator="equal">
      <formula>2006</formula>
    </cfRule>
    <cfRule type="cellIs" dxfId="108" priority="17" operator="equal">
      <formula>2009</formula>
    </cfRule>
    <cfRule type="cellIs" dxfId="107" priority="16" operator="equal">
      <formula>2012</formula>
    </cfRule>
  </conditionalFormatting>
  <conditionalFormatting sqref="F33:G34">
    <cfRule type="cellIs" dxfId="106" priority="26" operator="equal">
      <formula>2012</formula>
    </cfRule>
    <cfRule type="cellIs" dxfId="105" priority="27" operator="equal">
      <formula>2009</formula>
    </cfRule>
    <cfRule type="cellIs" dxfId="104" priority="28" operator="equal">
      <formula>2006</formula>
    </cfRule>
  </conditionalFormatting>
  <conditionalFormatting sqref="F36:G37">
    <cfRule type="cellIs" dxfId="103" priority="23" operator="equal">
      <formula>2006</formula>
    </cfRule>
    <cfRule type="cellIs" dxfId="102" priority="22" operator="equal">
      <formula>2009</formula>
    </cfRule>
    <cfRule type="cellIs" dxfId="101" priority="21" operator="equal">
      <formula>2012</formula>
    </cfRule>
  </conditionalFormatting>
  <conditionalFormatting sqref="H6:H8">
    <cfRule type="cellIs" dxfId="100" priority="14" operator="between">
      <formula>TODAY()</formula>
      <formula>TODAY()+183</formula>
    </cfRule>
    <cfRule type="cellIs" dxfId="99" priority="15" operator="lessThan">
      <formula>TODAY()</formula>
    </cfRule>
  </conditionalFormatting>
  <conditionalFormatting sqref="H10:H14">
    <cfRule type="cellIs" dxfId="98" priority="40" operator="between">
      <formula>TODAY()</formula>
      <formula>TODAY()+183</formula>
    </cfRule>
    <cfRule type="cellIs" dxfId="97" priority="41" operator="lessThan">
      <formula>TODAY()</formula>
    </cfRule>
  </conditionalFormatting>
  <conditionalFormatting sqref="H16:H18">
    <cfRule type="cellIs" dxfId="96" priority="4" operator="between">
      <formula>TODAY()</formula>
      <formula>TODAY()+183</formula>
    </cfRule>
    <cfRule type="cellIs" dxfId="95" priority="5" operator="lessThan">
      <formula>TODAY()</formula>
    </cfRule>
  </conditionalFormatting>
  <conditionalFormatting sqref="H30:H31">
    <cfRule type="cellIs" dxfId="94" priority="20" operator="lessThan">
      <formula>TODAY()</formula>
    </cfRule>
    <cfRule type="cellIs" dxfId="93" priority="19" operator="between">
      <formula>TODAY()</formula>
      <formula>TODAY()+183</formula>
    </cfRule>
  </conditionalFormatting>
  <conditionalFormatting sqref="H33:H34">
    <cfRule type="cellIs" dxfId="92" priority="29" operator="between">
      <formula>TODAY()</formula>
      <formula>TODAY()+183</formula>
    </cfRule>
    <cfRule type="cellIs" dxfId="91" priority="30" operator="lessThan">
      <formula>TODAY()</formula>
    </cfRule>
  </conditionalFormatting>
  <conditionalFormatting sqref="H36:H37">
    <cfRule type="cellIs" dxfId="90" priority="24" operator="between">
      <formula>TODAY()</formula>
      <formula>TODAY()+183</formula>
    </cfRule>
    <cfRule type="cellIs" dxfId="89" priority="25" operator="lessThan">
      <formula>TODAY()</formula>
    </cfRule>
  </conditionalFormatting>
  <dataValidations count="2">
    <dataValidation type="list" allowBlank="1" showInputMessage="1" showErrorMessage="1" sqref="C30 C10:C14 C6:C8 C21:C23 C33:C34 C36:C37 C16:C18" xr:uid="{5E9B0946-1992-4E6E-AAF9-963DE602F86C}">
      <formula1>$K$5:$K$10</formula1>
    </dataValidation>
    <dataValidation type="list" allowBlank="1" showInputMessage="1" showErrorMessage="1" sqref="C31" xr:uid="{C8FB0D43-CAC6-404F-8ADF-CE71B8A4B507}">
      <formula1>$K$5:$K$11</formula1>
    </dataValidation>
  </dataValidations>
  <hyperlinks>
    <hyperlink ref="B10" r:id="rId1" xr:uid="{9A482588-012B-4171-AC4C-9FE501EC754B}"/>
    <hyperlink ref="B11" r:id="rId2" xr:uid="{57842C94-95AD-4F56-B9EE-811C9ADE0A75}"/>
    <hyperlink ref="B16" r:id="rId3" xr:uid="{52FACE3C-5367-4FAB-AEBE-F645D8C2F9F4}"/>
    <hyperlink ref="B12" r:id="rId4" xr:uid="{DE76D1C2-1A1F-4013-BA46-8684390796DB}"/>
    <hyperlink ref="B17" r:id="rId5" xr:uid="{368D18B7-A121-4F1F-A1CB-8A2236A3AF34}"/>
  </hyperlinks>
  <printOptions horizontalCentered="1"/>
  <pageMargins left="0.5" right="0.5" top="0.75" bottom="0.75" header="0.3" footer="0.3"/>
  <pageSetup orientation="portrait" r:id="rId6"/>
  <headerFooter>
    <oddHeader>&amp;CSimpson ICC-ES ESRs &amp; IAPMO ES ERs to 2006 and 2009 IBC</oddHeader>
  </headerFooter>
  <legacyDrawing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T37"/>
  <sheetViews>
    <sheetView zoomScaleNormal="100" workbookViewId="0">
      <selection activeCell="V1" sqref="V1"/>
    </sheetView>
  </sheetViews>
  <sheetFormatPr defaultColWidth="8.85546875" defaultRowHeight="15" x14ac:dyDescent="0.2"/>
  <cols>
    <col min="1" max="1" width="7" style="1" customWidth="1"/>
    <col min="2" max="2" width="9.28515625" style="3" bestFit="1" customWidth="1"/>
    <col min="3" max="3" width="12.28515625" style="3" customWidth="1"/>
    <col min="4" max="4" width="54.85546875" style="4" customWidth="1"/>
    <col min="5" max="5" width="8.28515625" style="4" customWidth="1"/>
    <col min="6" max="6" width="7.7109375" style="1" customWidth="1"/>
    <col min="7" max="7" width="8.140625" style="1" bestFit="1" customWidth="1"/>
    <col min="8" max="8" width="9.28515625" style="5" customWidth="1"/>
    <col min="9" max="9" width="6" style="135" customWidth="1"/>
    <col min="10" max="10" width="6.28515625" style="1" customWidth="1"/>
    <col min="11" max="11" width="14.28515625" style="1" customWidth="1"/>
    <col min="12" max="12" width="9.140625" style="1" customWidth="1"/>
    <col min="13" max="13" width="9.85546875" style="1" bestFit="1" customWidth="1"/>
    <col min="14" max="16384" width="8.85546875" style="1"/>
  </cols>
  <sheetData>
    <row r="1" spans="1:20" x14ac:dyDescent="0.2">
      <c r="A1" s="142" t="s">
        <v>165</v>
      </c>
      <c r="B1" s="143">
        <f>'SST ESRs &amp; ERs'!B1</f>
        <v>45450</v>
      </c>
    </row>
    <row r="2" spans="1:20" ht="15.75" thickBot="1" x14ac:dyDescent="0.25">
      <c r="A2" s="2"/>
    </row>
    <row r="3" spans="1:20" ht="12.4" customHeight="1" thickBot="1" x14ac:dyDescent="0.25">
      <c r="A3" s="937" t="s">
        <v>436</v>
      </c>
      <c r="B3" s="986"/>
      <c r="C3" s="986"/>
      <c r="D3" s="986"/>
      <c r="E3" s="986"/>
      <c r="F3" s="986"/>
      <c r="G3" s="986"/>
      <c r="H3" s="987"/>
      <c r="J3" s="985" t="s">
        <v>437</v>
      </c>
      <c r="K3" s="1000"/>
      <c r="L3" s="1000"/>
      <c r="M3" s="1000"/>
      <c r="N3" s="1000"/>
      <c r="O3" s="1000"/>
      <c r="P3" s="1000"/>
      <c r="Q3" s="1000"/>
      <c r="R3" s="1000"/>
      <c r="S3" s="1001"/>
      <c r="T3" s="229"/>
    </row>
    <row r="4" spans="1:20" ht="24.6" customHeight="1" thickBot="1" x14ac:dyDescent="0.25">
      <c r="A4" s="82"/>
      <c r="B4" s="83" t="s">
        <v>52</v>
      </c>
      <c r="C4" s="83" t="s">
        <v>148</v>
      </c>
      <c r="D4" s="83" t="s">
        <v>6</v>
      </c>
      <c r="E4" s="83" t="s">
        <v>217</v>
      </c>
      <c r="F4" s="84" t="s">
        <v>7</v>
      </c>
      <c r="G4" s="86" t="s">
        <v>215</v>
      </c>
      <c r="H4" s="85" t="s">
        <v>76</v>
      </c>
      <c r="J4" s="77" t="s">
        <v>8</v>
      </c>
      <c r="K4" s="80" t="s">
        <v>148</v>
      </c>
      <c r="L4" s="80" t="s">
        <v>262</v>
      </c>
      <c r="M4" s="80" t="s">
        <v>82</v>
      </c>
      <c r="N4" s="78" t="s">
        <v>153</v>
      </c>
      <c r="O4" s="78" t="s">
        <v>152</v>
      </c>
      <c r="P4" s="78" t="s">
        <v>151</v>
      </c>
      <c r="Q4" s="78" t="s">
        <v>445</v>
      </c>
      <c r="R4" s="78" t="s">
        <v>527</v>
      </c>
      <c r="S4" s="79" t="s">
        <v>766</v>
      </c>
    </row>
    <row r="5" spans="1:20" ht="15.75" customHeight="1" thickBot="1" x14ac:dyDescent="0.3">
      <c r="A5" s="6"/>
      <c r="B5" s="7"/>
      <c r="C5" s="7"/>
      <c r="D5" s="48" t="s">
        <v>149</v>
      </c>
      <c r="E5" s="48"/>
      <c r="F5" s="7"/>
      <c r="G5" s="7"/>
      <c r="H5" s="8"/>
      <c r="J5" s="978" t="s">
        <v>150</v>
      </c>
      <c r="K5" s="527" t="s">
        <v>105</v>
      </c>
      <c r="L5" s="36" t="s">
        <v>146</v>
      </c>
      <c r="M5" s="36">
        <f t="shared" ref="M5:M10" ca="1" si="0">COUNTIFS($B$6:$B$14,"=ER*",$C$6:$C$14,$K5,$H$6:$H$14,"&gt;"&amp;TODAY()-90)</f>
        <v>0</v>
      </c>
      <c r="N5" s="9" t="s">
        <v>146</v>
      </c>
      <c r="O5" s="9" t="s">
        <v>146</v>
      </c>
      <c r="P5" s="9" t="s">
        <v>146</v>
      </c>
      <c r="Q5" s="9" t="s">
        <v>146</v>
      </c>
      <c r="R5" s="9" t="s">
        <v>146</v>
      </c>
      <c r="S5" s="10" t="s">
        <v>146</v>
      </c>
    </row>
    <row r="6" spans="1:20" x14ac:dyDescent="0.2">
      <c r="A6" s="11"/>
      <c r="B6" s="54"/>
      <c r="C6" s="12"/>
      <c r="D6" s="13"/>
      <c r="E6" s="179"/>
      <c r="F6" s="232"/>
      <c r="G6" s="231"/>
      <c r="H6" s="14" t="s">
        <v>146</v>
      </c>
      <c r="J6" s="991"/>
      <c r="K6" s="190" t="s">
        <v>139</v>
      </c>
      <c r="L6" s="41">
        <f ca="1">SUMIFS($E$6:$E$14,$B$6:$B$14,"=ER*",$C$6:$C$14,$K6,$H$6:$H$14,"&gt;"&amp;TODAY()-90)</f>
        <v>0</v>
      </c>
      <c r="M6" s="41">
        <f t="shared" ca="1" si="0"/>
        <v>0</v>
      </c>
      <c r="N6" s="41">
        <f ca="1">COUNTIFS($B$6:$B$14,"=ER*",$C$6:$C$14,$K6,$F$6:$F$14,"=2006",$H$6:$H$14,"&gt;"&amp;TODAY()-90)</f>
        <v>0</v>
      </c>
      <c r="O6" s="41">
        <f ca="1">COUNTIFS($B$6:$B$14,"=ER*",$C$6:$C$14,$K6,$F$6:$F$14,"=2009",$H$6:$H$14,"&gt;"&amp;TODAY()-90)</f>
        <v>0</v>
      </c>
      <c r="P6" s="19">
        <f ca="1">COUNTIFS($B$6:$B$14,"=ER*",$C$6:$C$14,$K6,$F$6:$F$14,"=2012",$H$6:$H$14,"&gt;"&amp;TODAY()-90)</f>
        <v>0</v>
      </c>
      <c r="Q6" s="19">
        <f ca="1">COUNTIFS($B$6:$B$14,"=ER*",$C$6:$C$14,$K6,$F$6:$F$14,"=2015",$H$6:$H$14,"&gt;"&amp;TODAY()-90)</f>
        <v>0</v>
      </c>
      <c r="R6" s="19">
        <f ca="1">COUNTIFS($B$6:$B$14,"=ER*",$C$6:$C$14,$K6,$F$6:$F$14,"=2018",$H$6:$H$14,"&gt;"&amp;TODAY()-90)</f>
        <v>0</v>
      </c>
      <c r="S6" s="20">
        <f ca="1">COUNTIFS($B$6:$B$14,"=ER*",$C$6:$C$14,$K6,$F$6:$F$14,"=2021",$H$6:$H$14,"&gt;"&amp;TODAY()-90)</f>
        <v>0</v>
      </c>
    </row>
    <row r="7" spans="1:20" x14ac:dyDescent="0.2">
      <c r="A7" s="11"/>
      <c r="B7" s="54"/>
      <c r="C7" s="12"/>
      <c r="D7" s="13"/>
      <c r="E7" s="179"/>
      <c r="F7" s="233"/>
      <c r="G7" s="231"/>
      <c r="H7" s="14" t="s">
        <v>146</v>
      </c>
      <c r="J7" s="991"/>
      <c r="K7" s="190" t="s">
        <v>592</v>
      </c>
      <c r="L7" s="41">
        <f ca="1">SUMIFS($E$6:$E$14,$B$6:$B$14,"=ER*",$C$6:$C$14,$K7,$H$6:$H$14,"&gt;"&amp;TODAY()-90)</f>
        <v>0</v>
      </c>
      <c r="M7" s="41">
        <f t="shared" ca="1" si="0"/>
        <v>0</v>
      </c>
      <c r="N7" s="41">
        <f ca="1">COUNTIFS($B$6:$B$14,"=ER*",$C$6:$C$14,$K7,$F$6:$F$14,"=2006",$H$6:$H$14,"&gt;"&amp;TODAY()-90)</f>
        <v>0</v>
      </c>
      <c r="O7" s="41">
        <f ca="1">COUNTIFS($B$6:$B$14,"=ER*",$C$6:$C$14,$K7,$F$6:$F$14,"=2009",$H$6:$H$14,"&gt;"&amp;TODAY()-90)</f>
        <v>0</v>
      </c>
      <c r="P7" s="19">
        <f ca="1">COUNTIFS($B$6:$B$14,"=ER*",$C$6:$C$14,$K7,$F$6:$F$14,"=2012",$H$6:$H$14,"&gt;"&amp;TODAY()-90)</f>
        <v>0</v>
      </c>
      <c r="Q7" s="19">
        <f ca="1">COUNTIFS($B$6:$B$14,"=ER*",$C$6:$C$14,$K7,$F$6:$F$14,"=2015",$H$6:$H$14,"&gt;"&amp;TODAY()-90)</f>
        <v>0</v>
      </c>
      <c r="R7" s="19">
        <f ca="1">COUNTIFS($B$6:$B$14,"=ER*",$C$6:$C$14,$K7,$F$6:$F$14,"=2018",$H$6:$H$14,"&gt;"&amp;TODAY()-90)</f>
        <v>0</v>
      </c>
      <c r="S7" s="20">
        <f ca="1">COUNTIFS($B$6:$B$14,"=ER*",$C$6:$C$14,$K7,$F$6:$F$14,"=2021",$H$6:$H$14,"&gt;"&amp;TODAY()-90)</f>
        <v>0</v>
      </c>
    </row>
    <row r="8" spans="1:20" ht="15.75" thickBot="1" x14ac:dyDescent="0.25">
      <c r="A8" s="15"/>
      <c r="B8" s="176"/>
      <c r="C8" s="16"/>
      <c r="D8" s="17"/>
      <c r="E8" s="179" t="str">
        <f>IF(ISBLANK(D8),"",LEN(D8)-LEN(SUBSTITUTE(D8,",",""))+1)</f>
        <v/>
      </c>
      <c r="F8" s="42"/>
      <c r="G8" s="87"/>
      <c r="H8" s="18" t="s">
        <v>146</v>
      </c>
      <c r="J8" s="991"/>
      <c r="K8" s="190" t="s">
        <v>140</v>
      </c>
      <c r="L8" s="41">
        <f ca="1">SUMIFS($E$6:$E$14,$B$6:$B$14,"=ER*",$C$6:$C$14,$K8,$H$6:$H$14,"&gt;"&amp;TODAY()-90)</f>
        <v>0</v>
      </c>
      <c r="M8" s="41">
        <f t="shared" ca="1" si="0"/>
        <v>0</v>
      </c>
      <c r="N8" s="41">
        <f ca="1">COUNTIFS($B$6:$B$14,"=ER*",$C$6:$C$14,$K8,$F$6:$F$14,"=2006",$H$6:$H$14,"&gt;"&amp;TODAY()-90)</f>
        <v>0</v>
      </c>
      <c r="O8" s="41">
        <f ca="1">COUNTIFS($B$6:$B$14,"=ER*",$C$6:$C$14,$K8,$F$6:$F$14,"=2009",$H$6:$H$14,"&gt;"&amp;TODAY()-90)</f>
        <v>0</v>
      </c>
      <c r="P8" s="19">
        <f ca="1">COUNTIFS($B$6:$B$14,"=ER*",$C$6:$C$14,$K8,$F$6:$F$14,"=2012",$H$6:$H$14,"&gt;"&amp;TODAY()-90)</f>
        <v>0</v>
      </c>
      <c r="Q8" s="19">
        <f ca="1">COUNTIFS($B$6:$B$14,"=ER*",$C$6:$C$14,$K8,$F$6:$F$14,"=2015",$H$6:$H$14,"&gt;"&amp;TODAY()-90)</f>
        <v>0</v>
      </c>
      <c r="R8" s="19">
        <f ca="1">COUNTIFS($B$6:$B$14,"=ER*",$C$6:$C$14,$K8,$F$6:$F$14,"=2018",$H$6:$H$14,"&gt;"&amp;TODAY()-90)</f>
        <v>0</v>
      </c>
      <c r="S8" s="20">
        <f ca="1">COUNTIFS($B$6:$B$14,"=ER*",$C$6:$C$14,$K8,$F$6:$F$14,"=2021",$H$6:$H$14,"&gt;"&amp;TODAY()-90)</f>
        <v>0</v>
      </c>
    </row>
    <row r="9" spans="1:20" ht="15.75" thickBot="1" x14ac:dyDescent="0.3">
      <c r="A9" s="21"/>
      <c r="B9" s="22"/>
      <c r="C9" s="22"/>
      <c r="D9" s="49" t="s">
        <v>9</v>
      </c>
      <c r="E9" s="49"/>
      <c r="F9" s="22"/>
      <c r="G9" s="22"/>
      <c r="H9" s="23"/>
      <c r="J9" s="991"/>
      <c r="K9" s="190" t="s">
        <v>582</v>
      </c>
      <c r="L9" s="41">
        <f ca="1">SUMIFS($E$6:$E$14,$B$6:$B$14,"=ER*",$C$6:$C$14,$K9,$H$6:$H$14,"&gt;"&amp;TODAY()-90)</f>
        <v>0</v>
      </c>
      <c r="M9" s="41">
        <f t="shared" ca="1" si="0"/>
        <v>0</v>
      </c>
      <c r="N9" s="41">
        <f ca="1">COUNTIFS($B$6:$B$14,"=ER*",$C$6:$C$14,$K9,$F$6:$F$14,"=2006",$H$6:$H$14,"&gt;"&amp;TODAY()-90)</f>
        <v>0</v>
      </c>
      <c r="O9" s="41">
        <f ca="1">COUNTIFS($B$6:$B$14,"=ER*",$C$6:$C$14,$K9,$F$6:$F$14,"=2009",$H$6:$H$14,"&gt;"&amp;TODAY()-90)</f>
        <v>0</v>
      </c>
      <c r="P9" s="19">
        <f ca="1">COUNTIFS($B$6:$B$14,"=ER*",$C$6:$C$14,$K9,$F$6:$F$14,"=2012",$H$6:$H$14,"&gt;"&amp;TODAY()-90)</f>
        <v>0</v>
      </c>
      <c r="Q9" s="19">
        <f ca="1">COUNTIFS($B$6:$B$14,"=ER*",$C$6:$C$14,$K9,$F$6:$F$14,"=2015",$H$6:$H$14,"&gt;"&amp;TODAY()-90)</f>
        <v>0</v>
      </c>
      <c r="R9" s="19">
        <f ca="1">COUNTIFS($B$6:$B$14,"=ER*",$C$6:$C$14,$K9,$F$6:$F$14,"=2018",$H$6:$H$14,"&gt;"&amp;TODAY()-90)</f>
        <v>0</v>
      </c>
      <c r="S9" s="20">
        <f ca="1">COUNTIFS($B$6:$B$14,"=ER*",$C$6:$C$14,$K9,$F$6:$F$14,"=2021",$H$6:$H$14,"&gt;"&amp;TODAY()-90)</f>
        <v>0</v>
      </c>
    </row>
    <row r="10" spans="1:20" ht="36.75" thickBot="1" x14ac:dyDescent="0.25">
      <c r="A10" s="585">
        <v>1</v>
      </c>
      <c r="B10" s="62" t="s">
        <v>834</v>
      </c>
      <c r="C10" s="123" t="s">
        <v>139</v>
      </c>
      <c r="D10" s="724" t="s">
        <v>914</v>
      </c>
      <c r="E10" s="98">
        <f>IF(ISBLANK(D10),"",LEN(D10)-LEN(SUBSTITUTE(D10,",",""))+1)</f>
        <v>23</v>
      </c>
      <c r="F10" s="37">
        <v>2021</v>
      </c>
      <c r="G10" s="762">
        <v>45231</v>
      </c>
      <c r="H10" s="125">
        <v>45962</v>
      </c>
      <c r="J10" s="992"/>
      <c r="K10" s="500" t="s">
        <v>583</v>
      </c>
      <c r="L10" s="58">
        <f ca="1">SUMIFS($E$6:$E$14,$B$6:$B$14,"=ER*",$C$6:$C$14,$K10,$H$6:$H$14,"&gt;"&amp;TODAY()-90)</f>
        <v>0</v>
      </c>
      <c r="M10" s="58">
        <f t="shared" ca="1" si="0"/>
        <v>0</v>
      </c>
      <c r="N10" s="58">
        <f ca="1">COUNTIFS($B$6:$B$14,"=ER*",$C$6:$C$14,$K10,$F$6:$F$14,"=2006",$H$6:$H$14,"&gt;"&amp;TODAY()-90)</f>
        <v>0</v>
      </c>
      <c r="O10" s="58">
        <f ca="1">COUNTIFS($B$6:$B$14,"=ER*",$C$6:$C$14,$K10,$F$6:$F$14,"=2009",$H$6:$H$14,"&gt;"&amp;TODAY()-90)</f>
        <v>0</v>
      </c>
      <c r="P10" s="65">
        <f ca="1">COUNTIFS($B$6:$B$14,"=ER*",$C$6:$C$14,$K10,$F$6:$F$14,"=2012",$H$6:$H$14,"&gt;"&amp;TODAY()-90)</f>
        <v>0</v>
      </c>
      <c r="Q10" s="65">
        <f ca="1">COUNTIFS($B$6:$B$14,"=ER*",$C$6:$C$14,$K10,$F$6:$F$14,"=2015",$H$6:$H$14,"&gt;"&amp;TODAY()-90)</f>
        <v>0</v>
      </c>
      <c r="R10" s="65">
        <f ca="1">COUNTIFS($B$6:$B$14,"=ER*",$C$6:$C$14,$K10,$F$6:$F$14,"=2018",$H$6:$H$14,"&gt;"&amp;TODAY()-90)</f>
        <v>0</v>
      </c>
      <c r="S10" s="237">
        <f ca="1">COUNTIFS($B$6:$B$14,"=ER*",$C$6:$C$14,$K10,$F$6:$F$14,"=2021",$H$6:$H$14,"&gt;"&amp;TODAY()-90)</f>
        <v>0</v>
      </c>
    </row>
    <row r="11" spans="1:20" ht="24" x14ac:dyDescent="0.2">
      <c r="A11" s="15">
        <f>A10+1</f>
        <v>2</v>
      </c>
      <c r="B11" s="393" t="s">
        <v>866</v>
      </c>
      <c r="C11" s="24" t="s">
        <v>139</v>
      </c>
      <c r="D11" s="25" t="s">
        <v>867</v>
      </c>
      <c r="E11" s="179">
        <f>IF(ISBLANK(D11),"",LEN(D11)-LEN(SUBSTITUTE(D11,",",""))+1)</f>
        <v>2</v>
      </c>
      <c r="F11" s="42">
        <v>2015</v>
      </c>
      <c r="G11" s="88">
        <v>45383</v>
      </c>
      <c r="H11" s="648">
        <v>46113</v>
      </c>
      <c r="J11" s="979" t="s">
        <v>10</v>
      </c>
      <c r="K11" s="196" t="s">
        <v>105</v>
      </c>
      <c r="L11" s="36" t="s">
        <v>146</v>
      </c>
      <c r="M11" s="36">
        <f t="shared" ref="M11:M16" ca="1" si="1">COUNTIFS($B$6:$B$14,"=ESR*",$C$6:$C$14,$K11,$H$6:$H$14,"&gt;"&amp;TODAY()-90)</f>
        <v>0</v>
      </c>
      <c r="N11" s="9" t="s">
        <v>146</v>
      </c>
      <c r="O11" s="9" t="s">
        <v>146</v>
      </c>
      <c r="P11" s="9" t="s">
        <v>146</v>
      </c>
      <c r="Q11" s="9" t="s">
        <v>146</v>
      </c>
      <c r="R11" s="9" t="s">
        <v>146</v>
      </c>
      <c r="S11" s="10" t="s">
        <v>146</v>
      </c>
    </row>
    <row r="12" spans="1:20" x14ac:dyDescent="0.2">
      <c r="A12" s="27">
        <f>A11+1</f>
        <v>3</v>
      </c>
      <c r="B12" s="178" t="s">
        <v>908</v>
      </c>
      <c r="C12" s="28" t="s">
        <v>139</v>
      </c>
      <c r="D12" s="61" t="s">
        <v>909</v>
      </c>
      <c r="E12" s="179">
        <v>1</v>
      </c>
      <c r="F12" s="52">
        <v>2021</v>
      </c>
      <c r="G12" s="88">
        <v>45200</v>
      </c>
      <c r="H12" s="30">
        <v>45566</v>
      </c>
      <c r="J12" s="993"/>
      <c r="K12" s="505" t="s">
        <v>139</v>
      </c>
      <c r="L12" s="41">
        <f ca="1">SUMIFS($E$6:$E$14,$B$6:$B$14,"=ESR*",$C$6:$C$14,$K12,$H$6:$H$14,"&gt;"&amp;TODAY()-90)</f>
        <v>26</v>
      </c>
      <c r="M12" s="41">
        <f t="shared" ca="1" si="1"/>
        <v>3</v>
      </c>
      <c r="N12" s="19">
        <f ca="1">COUNTIFS($B$6:$B$14,"=ESR*",$C$6:$C$14,$K12,$F$6:$F$14,"=2006",$H$6:$H$14,"&gt;"&amp;TODAY()-90)</f>
        <v>0</v>
      </c>
      <c r="O12" s="19">
        <f ca="1">COUNTIFS($B$6:$B$14,"=ESR*",$C$6:$C$14,$K12,$F$6:$F$14,"=2009",$H$6:$H$14,"&gt;"&amp;TODAY()-90)</f>
        <v>0</v>
      </c>
      <c r="P12" s="19">
        <f ca="1">COUNTIFS($B$6:$B$14,"=ESR*",$C$6:$C$14,$K12,$F$6:$F$14,"=2012",$H$6:$H$14,"&gt;"&amp;TODAY()-90)</f>
        <v>0</v>
      </c>
      <c r="Q12" s="19">
        <f ca="1">COUNTIFS($B$6:$B$14,"=ESR*",$C$6:$C$14,$K12,$F$6:$F$14,"=2015",$H$6:$H$14,"&gt;"&amp;TODAY()-90)</f>
        <v>1</v>
      </c>
      <c r="R12" s="19">
        <f ca="1">COUNTIFS($B$6:$B$14,"=ESR*",$C$6:$C$14,$K12,$F$6:$F$14,"=2018",$H$6:$H$14,"&gt;"&amp;TODAY()-90)</f>
        <v>0</v>
      </c>
      <c r="S12" s="20">
        <f ca="1">COUNTIFS($B$6:$B$14,"=ESR*",$C$6:$C$14,$K12,$F$6:$F$14,"=2021",$H$6:$H$14,"&gt;"&amp;TODAY()-90)</f>
        <v>2</v>
      </c>
    </row>
    <row r="13" spans="1:20" x14ac:dyDescent="0.2">
      <c r="A13" s="27">
        <f>A12+1</f>
        <v>4</v>
      </c>
      <c r="B13" s="178"/>
      <c r="C13" s="28"/>
      <c r="D13" s="61"/>
      <c r="E13" s="179" t="str">
        <f>IF(ISBLANK(D13),"",LEN(D13)-LEN(SUBSTITUTE(D13,",",""))+1)</f>
        <v/>
      </c>
      <c r="F13" s="53"/>
      <c r="G13" s="88"/>
      <c r="H13" s="30" t="s">
        <v>146</v>
      </c>
      <c r="J13" s="993"/>
      <c r="K13" s="505" t="s">
        <v>592</v>
      </c>
      <c r="L13" s="41">
        <f ca="1">SUMIFS($E$6:$E$14,$B$6:$B$14,"=ESR*",$C$6:$C$14,$K13,$H$6:$H$14,"&gt;"&amp;TODAY()-90)</f>
        <v>0</v>
      </c>
      <c r="M13" s="41">
        <f t="shared" ca="1" si="1"/>
        <v>0</v>
      </c>
      <c r="N13" s="19">
        <f ca="1">COUNTIFS($B$6:$B$14,"=ESR*",$C$6:$C$14,$K13,$F$6:$F$14,"=2006",$H$6:$H$14,"&gt;"&amp;TODAY()-90)</f>
        <v>0</v>
      </c>
      <c r="O13" s="19">
        <f ca="1">COUNTIFS($B$6:$B$14,"=ESR*",$C$6:$C$14,$K13,$F$6:$F$14,"=2009",$H$6:$H$14,"&gt;"&amp;TODAY()-90)</f>
        <v>0</v>
      </c>
      <c r="P13" s="19">
        <f ca="1">COUNTIFS($B$6:$B$14,"=ESR*",$C$6:$C$14,$K13,$F$6:$F$14,"=2012",$H$6:$H$14,"&gt;"&amp;TODAY()-90)</f>
        <v>0</v>
      </c>
      <c r="Q13" s="19">
        <f ca="1">COUNTIFS($B$6:$B$14,"=ESR*",$C$6:$C$14,$K13,$F$6:$F$14,"=2015",$H$6:$H$14,"&gt;"&amp;TODAY()-90)</f>
        <v>0</v>
      </c>
      <c r="R13" s="19">
        <f ca="1">COUNTIFS($B$6:$B$14,"=ESR*",$C$6:$C$14,$K13,$F$6:$F$14,"=2018",$H$6:$H$14,"&gt;"&amp;TODAY()-90)</f>
        <v>0</v>
      </c>
      <c r="S13" s="20">
        <f ca="1">COUNTIFS($B$6:$B$14,"=ESR*",$C$6:$C$14,$K13,$F$6:$F$14,"=2021",$H$6:$H$14,"&gt;"&amp;TODAY()-90)</f>
        <v>0</v>
      </c>
    </row>
    <row r="14" spans="1:20" ht="15.75" thickBot="1" x14ac:dyDescent="0.25">
      <c r="A14" s="31">
        <f>A13+1</f>
        <v>5</v>
      </c>
      <c r="B14" s="32"/>
      <c r="C14" s="33"/>
      <c r="D14" s="55"/>
      <c r="E14" s="127" t="str">
        <f>IF(ISBLANK(D14),"",LEN(D14)-LEN(SUBSTITUTE(D14,",",""))+1)</f>
        <v/>
      </c>
      <c r="F14" s="45"/>
      <c r="G14" s="89"/>
      <c r="H14" s="34" t="s">
        <v>146</v>
      </c>
      <c r="J14" s="993"/>
      <c r="K14" s="505" t="s">
        <v>140</v>
      </c>
      <c r="L14" s="41">
        <f ca="1">SUMIFS($E$6:$E$14,$B$6:$B$14,"=ESR*",$C$6:$C$14,$K14,$H$6:$H$14,"&gt;"&amp;TODAY()-90)</f>
        <v>0</v>
      </c>
      <c r="M14" s="41">
        <f t="shared" ca="1" si="1"/>
        <v>0</v>
      </c>
      <c r="N14" s="19">
        <f ca="1">COUNTIFS($B$6:$B$14,"=ESR*",$C$6:$C$14,$K14,$F$6:$F$14,"=2006",$H$6:$H$14,"&gt;"&amp;TODAY()-90)</f>
        <v>0</v>
      </c>
      <c r="O14" s="19">
        <f ca="1">COUNTIFS($B$6:$B$14,"=ESR*",$C$6:$C$14,$K14,$F$6:$F$14,"=2009",$H$6:$H$14,"&gt;"&amp;TODAY()-90)</f>
        <v>0</v>
      </c>
      <c r="P14" s="19">
        <f ca="1">COUNTIFS($B$6:$B$14,"=ESR*",$C$6:$C$14,$K14,$F$6:$F$14,"=2012",$H$6:$H$14,"&gt;"&amp;TODAY()-90)</f>
        <v>0</v>
      </c>
      <c r="Q14" s="19">
        <f ca="1">COUNTIFS($B$6:$B$14,"=ESR*",$C$6:$C$14,$K14,$F$6:$F$14,"=2015",$H$6:$H$14,"&gt;"&amp;TODAY()-90)</f>
        <v>0</v>
      </c>
      <c r="R14" s="19">
        <f ca="1">COUNTIFS($B$6:$B$14,"=ESR*",$C$6:$C$14,$K14,$F$6:$F$14,"=2018",$H$6:$H$14,"&gt;"&amp;TODAY()-90)</f>
        <v>0</v>
      </c>
      <c r="S14" s="20">
        <f ca="1">COUNTIFS($B$6:$B$14,"=ESR*",$C$6:$C$14,$K14,$F$6:$F$14,"=2021",$H$6:$H$14,"&gt;"&amp;TODAY()-90)</f>
        <v>0</v>
      </c>
    </row>
    <row r="15" spans="1:20" ht="15.75" thickBot="1" x14ac:dyDescent="0.3">
      <c r="A15" s="118"/>
      <c r="B15" s="119"/>
      <c r="C15" s="119"/>
      <c r="D15" s="120" t="s">
        <v>303</v>
      </c>
      <c r="E15" s="120"/>
      <c r="F15" s="119"/>
      <c r="G15" s="119"/>
      <c r="H15" s="121"/>
      <c r="J15" s="993"/>
      <c r="K15" s="505" t="s">
        <v>582</v>
      </c>
      <c r="L15" s="41">
        <f ca="1">SUMIFS($E$6:$E$14,$B$6:$B$14,"=ESR*",$C$6:$C$14,$K15,$H$6:$H$14,"&gt;"&amp;TODAY()-90)</f>
        <v>0</v>
      </c>
      <c r="M15" s="41">
        <f t="shared" ca="1" si="1"/>
        <v>0</v>
      </c>
      <c r="N15" s="19">
        <f ca="1">COUNTIFS($B$6:$B$14,"=ESR*",$C$6:$C$14,$K15,$F$6:$F$14,"=2006",$H$6:$H$14,"&gt;"&amp;TODAY()-90)</f>
        <v>0</v>
      </c>
      <c r="O15" s="19">
        <f ca="1">COUNTIFS($B$6:$B$14,"=ESR*",$C$6:$C$14,$K15,$F$6:$F$14,"=2009",$H$6:$H$14,"&gt;"&amp;TODAY()-90)</f>
        <v>0</v>
      </c>
      <c r="P15" s="19">
        <f ca="1">COUNTIFS($B$6:$B$14,"=ESR*",$C$6:$C$14,$K15,$F$6:$F$14,"=2012",$H$6:$H$14,"&gt;"&amp;TODAY()-90)</f>
        <v>0</v>
      </c>
      <c r="Q15" s="19">
        <f ca="1">COUNTIFS($B$6:$B$14,"=ESR*",$C$6:$C$14,$K15,$F$6:$F$14,"=2015",$H$6:$H$14,"&gt;"&amp;TODAY()-90)</f>
        <v>0</v>
      </c>
      <c r="R15" s="19">
        <f ca="1">COUNTIFS($B$6:$B$14,"=ESR*",$C$6:$C$14,$K15,$F$6:$F$14,"=2018",$H$6:$H$14,"&gt;"&amp;TODAY()-90)</f>
        <v>0</v>
      </c>
      <c r="S15" s="20">
        <f ca="1">COUNTIFS($B$6:$B$14,"=ESR*",$C$6:$C$14,$K15,$F$6:$F$14,"=2021",$H$6:$H$14,"&gt;"&amp;TODAY()-90)</f>
        <v>0</v>
      </c>
    </row>
    <row r="16" spans="1:20" ht="15.75" thickBot="1" x14ac:dyDescent="0.25">
      <c r="A16" s="35">
        <v>1</v>
      </c>
      <c r="B16" s="122"/>
      <c r="C16" s="123"/>
      <c r="D16" s="124"/>
      <c r="E16" s="98"/>
      <c r="F16" s="37"/>
      <c r="G16" s="90"/>
      <c r="H16" s="125" t="s">
        <v>146</v>
      </c>
      <c r="J16" s="994"/>
      <c r="K16" s="197" t="s">
        <v>583</v>
      </c>
      <c r="L16" s="58">
        <f ca="1">SUMIFS($E$6:$E$14,$B$6:$B$14,"=ESR*",$C$6:$C$14,$K16,$H$6:$H$14,"&gt;"&amp;TODAY()-90)</f>
        <v>0</v>
      </c>
      <c r="M16" s="58">
        <f t="shared" ca="1" si="1"/>
        <v>0</v>
      </c>
      <c r="N16" s="65">
        <f ca="1">COUNTIFS($B$6:$B$14,"=ESR*",$C$6:$C$14,$K16,$F$6:$F$14,"=2006",$H$6:$H$14,"&gt;"&amp;TODAY()-90)</f>
        <v>0</v>
      </c>
      <c r="O16" s="65">
        <f ca="1">COUNTIFS($B$6:$B$14,"=ESR*",$C$6:$C$14,$K16,$F$6:$F$14,"=2009",$H$6:$H$14,"&gt;"&amp;TODAY()-90)</f>
        <v>0</v>
      </c>
      <c r="P16" s="65">
        <f ca="1">COUNTIFS($B$6:$B$14,"=ESR*",$C$6:$C$14,$K16,$F$6:$F$14,"=2012",$H$6:$H$14,"&gt;"&amp;TODAY()-90)</f>
        <v>0</v>
      </c>
      <c r="Q16" s="65">
        <f ca="1">COUNTIFS($B$6:$B$14,"=ESR*",$C$6:$C$14,$K16,$F$6:$F$14,"=2015",$H$6:$H$14,"&gt;"&amp;TODAY()-90)</f>
        <v>0</v>
      </c>
      <c r="R16" s="65">
        <f ca="1">COUNTIFS($B$6:$B$14,"=ESR*",$C$6:$C$14,$K16,$F$6:$F$14,"=2018",$H$6:$H$14,"&gt;"&amp;TODAY()-90)</f>
        <v>0</v>
      </c>
      <c r="S16" s="237">
        <f ca="1">COUNTIFS($B$6:$B$14,"=ESR*",$C$6:$C$14,$K16,$F$6:$F$14,"=2021",$H$6:$H$14,"&gt;"&amp;TODAY()-90)</f>
        <v>0</v>
      </c>
    </row>
    <row r="17" spans="1:19" ht="15.75" thickBot="1" x14ac:dyDescent="0.25">
      <c r="A17" s="40">
        <f>A16+1</f>
        <v>2</v>
      </c>
      <c r="B17" s="56"/>
      <c r="C17" s="24"/>
      <c r="D17" s="25"/>
      <c r="E17" s="179"/>
      <c r="F17" s="42"/>
      <c r="G17" s="88"/>
      <c r="H17" s="14" t="s">
        <v>146</v>
      </c>
      <c r="J17" s="980" t="s">
        <v>154</v>
      </c>
      <c r="K17" s="995"/>
      <c r="L17" s="528">
        <f t="shared" ref="L17:Q17" ca="1" si="2">SUM(L5:L16)</f>
        <v>26</v>
      </c>
      <c r="M17" s="528">
        <f t="shared" ca="1" si="2"/>
        <v>3</v>
      </c>
      <c r="N17" s="528">
        <f t="shared" ca="1" si="2"/>
        <v>0</v>
      </c>
      <c r="O17" s="528">
        <f t="shared" ca="1" si="2"/>
        <v>0</v>
      </c>
      <c r="P17" s="528">
        <f t="shared" ca="1" si="2"/>
        <v>0</v>
      </c>
      <c r="Q17" s="528">
        <f t="shared" ca="1" si="2"/>
        <v>1</v>
      </c>
      <c r="R17" s="528">
        <f ca="1">SUM(R5:R16)</f>
        <v>0</v>
      </c>
      <c r="S17" s="529">
        <f ca="1">SUM(S5:S16)</f>
        <v>2</v>
      </c>
    </row>
    <row r="18" spans="1:19" ht="12.75" customHeight="1" thickBot="1" x14ac:dyDescent="0.25">
      <c r="A18" s="43">
        <f>A17+1</f>
        <v>3</v>
      </c>
      <c r="B18" s="126"/>
      <c r="C18" s="33"/>
      <c r="D18" s="55"/>
      <c r="E18" s="127"/>
      <c r="F18" s="45"/>
      <c r="G18" s="89"/>
      <c r="H18" s="34" t="s">
        <v>146</v>
      </c>
      <c r="J18" s="948" t="s">
        <v>303</v>
      </c>
      <c r="K18" s="194" t="s">
        <v>105</v>
      </c>
      <c r="L18" s="36" t="s">
        <v>146</v>
      </c>
      <c r="M18" s="36" t="s">
        <v>146</v>
      </c>
      <c r="N18" s="9" t="s">
        <v>146</v>
      </c>
      <c r="O18" s="9" t="s">
        <v>146</v>
      </c>
      <c r="P18" s="9" t="s">
        <v>146</v>
      </c>
      <c r="Q18" s="9" t="s">
        <v>146</v>
      </c>
      <c r="R18" s="9" t="s">
        <v>146</v>
      </c>
      <c r="S18" s="10" t="s">
        <v>146</v>
      </c>
    </row>
    <row r="19" spans="1:19" ht="15.75" thickBot="1" x14ac:dyDescent="0.25">
      <c r="J19" s="996"/>
      <c r="K19" s="530" t="s">
        <v>139</v>
      </c>
      <c r="L19" s="41">
        <f ca="1">SUMIFS($E$6:$E$1000,$B$6:$B$1000,"=RR*",$C$6:$C$1000,$K19,$H$6:$H$1000,"&gt;"&amp;TODAY()-90)</f>
        <v>0</v>
      </c>
      <c r="M19" s="41">
        <f ca="1">COUNTIFS($B$6:$B$1000,"=RR*",$C$6:$C$1000,$K19,$H$6:$H$1000,"&gt;"&amp;TODAY()-90)</f>
        <v>0</v>
      </c>
      <c r="N19" s="19">
        <f ca="1">COUNTIFS($B$6:$B$1000,"=RR*",$C$6:$C$1000,$K19,$F$6:$F$1000,"=2006",$H$6:$H$1000,"&gt;"&amp;TODAY()-90)</f>
        <v>0</v>
      </c>
      <c r="O19" s="19">
        <f ca="1">COUNTIFS($B$6:$B$1000,"=RR*",$C$6:$C$1000,$K19,$F$6:$F$1000,"=2009",$H$6:$H$1000,"&gt;"&amp;TODAY()-90)</f>
        <v>0</v>
      </c>
      <c r="P19" s="19">
        <f ca="1">COUNTIFS($B$6:$B$1000,"=RR*",$C$6:$C$1000,$K19,$F$6:$F$1000,"=2012",$H$6:$H$1000,"&gt;"&amp;TODAY()-90)</f>
        <v>0</v>
      </c>
      <c r="Q19" s="19">
        <f ca="1">COUNTIFS($B$6:$B$1000,"=RR*",$C$6:$C$1000,$K19,$F$6:$F$1000,"=2015",$H$6:$H$1000,"&gt;"&amp;TODAY()-90)</f>
        <v>0</v>
      </c>
      <c r="R19" s="19">
        <f ca="1">COUNTIFS($B$6:$B$1000,"=RR*",$C$6:$C$1000,$K19,$F$6:$F$1000,"=2015",$H$6:$H$1000,"&gt;"&amp;TODAY()-90)</f>
        <v>0</v>
      </c>
      <c r="S19" s="20">
        <f ca="1">COUNTIFS($B$6:$B$1000,"=RR*",$C$6:$C$1000,$K19,$F$6:$F$1000,"=2021",$H$6:$H$1000,"&gt;"&amp;TODAY()-90)</f>
        <v>0</v>
      </c>
    </row>
    <row r="20" spans="1:19" ht="15.75" thickBot="1" x14ac:dyDescent="0.3">
      <c r="A20" s="988" t="s">
        <v>155</v>
      </c>
      <c r="B20" s="989"/>
      <c r="C20" s="989"/>
      <c r="D20" s="989"/>
      <c r="E20" s="989"/>
      <c r="F20" s="989"/>
      <c r="G20" s="989"/>
      <c r="H20" s="990"/>
      <c r="J20" s="996"/>
      <c r="K20" s="530" t="s">
        <v>592</v>
      </c>
      <c r="L20" s="41">
        <f ca="1">SUMIFS($E$6:$E$1000,$B$6:$B$1000,"=RR*",$C$6:$C$1000,$K20,$H$6:$H$1000,"&gt;"&amp;TODAY()-90)</f>
        <v>0</v>
      </c>
      <c r="M20" s="41">
        <f ca="1">COUNTIFS($B$6:$B$1000,"=RR*",$C$6:$C$1000,$K20,$H$6:$H$1000,"&gt;"&amp;TODAY()-90)</f>
        <v>0</v>
      </c>
      <c r="N20" s="19">
        <f ca="1">COUNTIFS($B$6:$B$1000,"=RR*",$C$6:$C$1000,$K20,$F$6:$F$1000,"=2006",$H$6:$H$1000,"&gt;"&amp;TODAY()-90)</f>
        <v>0</v>
      </c>
      <c r="O20" s="19">
        <f ca="1">COUNTIFS($B$6:$B$1000,"=RR*",$C$6:$C$1000,$K20,$F$6:$F$1000,"=2009",$H$6:$H$1000,"&gt;"&amp;TODAY()-90)</f>
        <v>0</v>
      </c>
      <c r="P20" s="19">
        <f ca="1">COUNTIFS($B$6:$B$1000,"=RR*",$C$6:$C$1000,$K20,$F$6:$F$1000,"=2012",$H$6:$H$1000,"&gt;"&amp;TODAY()-90)</f>
        <v>0</v>
      </c>
      <c r="Q20" s="19">
        <f t="shared" ref="Q20:R23" ca="1" si="3">COUNTIFS($B$6:$B$1000,"=RR*",$C$6:$C$1000,$K20,$F$6:$F$1000,"=2015",$H$6:$H$1000,"&gt;"&amp;TODAY()-90)</f>
        <v>0</v>
      </c>
      <c r="R20" s="19">
        <f t="shared" ca="1" si="3"/>
        <v>0</v>
      </c>
      <c r="S20" s="20">
        <f ca="1">COUNTIFS($B$6:$B$1000,"=RR*",$C$6:$C$1000,$K20,$F$6:$F$1000,"=2021",$H$6:$H$1000,"&gt;"&amp;TODAY()-90)</f>
        <v>0</v>
      </c>
    </row>
    <row r="21" spans="1:19" x14ac:dyDescent="0.2">
      <c r="A21" s="35">
        <v>1</v>
      </c>
      <c r="B21" s="62"/>
      <c r="C21" s="37"/>
      <c r="D21" s="38"/>
      <c r="E21" s="38"/>
      <c r="F21" s="37"/>
      <c r="G21" s="90"/>
      <c r="H21" s="39"/>
      <c r="J21" s="996"/>
      <c r="K21" s="530" t="s">
        <v>140</v>
      </c>
      <c r="L21" s="41">
        <f ca="1">SUMIFS($E$6:$E$1000,$B$6:$B$1000,"=RR*",$C$6:$C$1000,$K21,$H$6:$H$1000,"&gt;"&amp;TODAY()-90)</f>
        <v>0</v>
      </c>
      <c r="M21" s="41">
        <f ca="1">COUNTIFS($B$6:$B$1000,"=RR*",$C$6:$C$1000,$K21,$H$6:$H$1000,"&gt;"&amp;TODAY()-90)</f>
        <v>0</v>
      </c>
      <c r="N21" s="19">
        <f ca="1">COUNTIFS($B$6:$B$1000,"=RR*",$C$6:$C$1000,$K21,$F$6:$F$1000,"=2006",$H$6:$H$1000,"&gt;"&amp;TODAY()-90)</f>
        <v>0</v>
      </c>
      <c r="O21" s="19">
        <f ca="1">COUNTIFS($B$6:$B$1000,"=RR*",$C$6:$C$1000,$K21,$F$6:$F$1000,"=2009",$H$6:$H$1000,"&gt;"&amp;TODAY()-90)</f>
        <v>0</v>
      </c>
      <c r="P21" s="19">
        <f ca="1">COUNTIFS($B$6:$B$1000,"=RR*",$C$6:$C$1000,$K21,$F$6:$F$1000,"=2012",$H$6:$H$1000,"&gt;"&amp;TODAY()-90)</f>
        <v>0</v>
      </c>
      <c r="Q21" s="19">
        <f t="shared" ca="1" si="3"/>
        <v>0</v>
      </c>
      <c r="R21" s="19">
        <f t="shared" ca="1" si="3"/>
        <v>0</v>
      </c>
      <c r="S21" s="20">
        <f ca="1">COUNTIFS($B$6:$B$1000,"=RR*",$C$6:$C$1000,$K21,$F$6:$F$1000,"=2021",$H$6:$H$1000,"&gt;"&amp;TODAY()-90)</f>
        <v>0</v>
      </c>
    </row>
    <row r="22" spans="1:19" x14ac:dyDescent="0.2">
      <c r="A22" s="57">
        <f>A21+1</f>
        <v>2</v>
      </c>
      <c r="B22" s="58"/>
      <c r="C22" s="53"/>
      <c r="D22" s="59"/>
      <c r="E22" s="59"/>
      <c r="F22" s="53"/>
      <c r="G22" s="88"/>
      <c r="H22" s="60"/>
      <c r="J22" s="996"/>
      <c r="K22" s="530" t="s">
        <v>582</v>
      </c>
      <c r="L22" s="41">
        <f ca="1">SUMIFS($E$6:$E$1000,$B$6:$B$1000,"=RR*",$C$6:$C$1000,$K22,$H$6:$H$1000,"&gt;"&amp;TODAY()-90)</f>
        <v>0</v>
      </c>
      <c r="M22" s="41">
        <f ca="1">COUNTIFS($B$6:$B$1000,"=RR*",$C$6:$C$1000,$K22,$H$6:$H$1000,"&gt;"&amp;TODAY()-90)</f>
        <v>0</v>
      </c>
      <c r="N22" s="19">
        <f ca="1">COUNTIFS($B$6:$B$1000,"=RR*",$C$6:$C$1000,$K22,$F$6:$F$1000,"=2006",$H$6:$H$1000,"&gt;"&amp;TODAY()-90)</f>
        <v>0</v>
      </c>
      <c r="O22" s="19">
        <f ca="1">COUNTIFS($B$6:$B$1000,"=RR*",$C$6:$C$1000,$K22,$F$6:$F$1000,"=2009",$H$6:$H$1000,"&gt;"&amp;TODAY()-90)</f>
        <v>0</v>
      </c>
      <c r="P22" s="19">
        <f ca="1">COUNTIFS($B$6:$B$1000,"=RR*",$C$6:$C$1000,$K22,$F$6:$F$1000,"=2012",$H$6:$H$1000,"&gt;"&amp;TODAY()-90)</f>
        <v>0</v>
      </c>
      <c r="Q22" s="19">
        <f t="shared" ca="1" si="3"/>
        <v>0</v>
      </c>
      <c r="R22" s="19">
        <f t="shared" ca="1" si="3"/>
        <v>0</v>
      </c>
      <c r="S22" s="20">
        <f ca="1">COUNTIFS($B$6:$B$1000,"=RR*",$C$6:$C$1000,$K22,$F$6:$F$1000,"=2021",$H$6:$H$1000,"&gt;"&amp;TODAY()-90)</f>
        <v>0</v>
      </c>
    </row>
    <row r="23" spans="1:19" ht="15.75" thickBot="1" x14ac:dyDescent="0.25">
      <c r="A23" s="43">
        <f>A22+1</f>
        <v>3</v>
      </c>
      <c r="B23" s="44"/>
      <c r="C23" s="45"/>
      <c r="D23" s="46"/>
      <c r="E23" s="46"/>
      <c r="F23" s="45"/>
      <c r="G23" s="89"/>
      <c r="H23" s="47"/>
      <c r="J23" s="997"/>
      <c r="K23" s="195" t="s">
        <v>583</v>
      </c>
      <c r="L23" s="58">
        <f ca="1">SUMIFS($E$6:$E$1000,$B$6:$B$1000,"=RR*",$C$6:$C$1000,$K23,$H$6:$H$1000,"&gt;"&amp;TODAY()-90)</f>
        <v>0</v>
      </c>
      <c r="M23" s="58">
        <f ca="1">COUNTIFS($B$6:$B$1000,"=RR*",$C$6:$C$1000,$K23,$H$6:$H$1000,"&gt;"&amp;TODAY()-90)</f>
        <v>0</v>
      </c>
      <c r="N23" s="65">
        <f ca="1">COUNTIFS($B$6:$B$1000,"=RR*",$C$6:$C$1000,$K23,$F$6:$F$1000,"=2006",$H$6:$H$1000,"&gt;"&amp;TODAY()-90)</f>
        <v>0</v>
      </c>
      <c r="O23" s="65">
        <f ca="1">COUNTIFS($B$6:$B$1000,"=RR*",$C$6:$C$1000,$K23,$F$6:$F$1000,"=2009",$H$6:$H$1000,"&gt;"&amp;TODAY()-90)</f>
        <v>0</v>
      </c>
      <c r="P23" s="65">
        <f ca="1">COUNTIFS($B$6:$B$1000,"=RR*",$C$6:$C$1000,$K23,$F$6:$F$1000,"=2012",$H$6:$H$1000,"&gt;"&amp;TODAY()-90)</f>
        <v>0</v>
      </c>
      <c r="Q23" s="65">
        <f t="shared" ca="1" si="3"/>
        <v>0</v>
      </c>
      <c r="R23" s="65">
        <f t="shared" ca="1" si="3"/>
        <v>0</v>
      </c>
      <c r="S23" s="237">
        <f ca="1">COUNTIFS($B$6:$B$1000,"=RR*",$C$6:$C$1000,$K23,$F$6:$F$1000,"=2021",$H$6:$H$1000,"&gt;"&amp;TODAY()-90)</f>
        <v>0</v>
      </c>
    </row>
    <row r="24" spans="1:19" ht="15.75" thickBot="1" x14ac:dyDescent="0.25">
      <c r="J24" s="981" t="s">
        <v>154</v>
      </c>
      <c r="K24" s="1005"/>
      <c r="L24" s="128">
        <f t="shared" ref="L24:Q24" ca="1" si="4">SUM(L18:L23)</f>
        <v>0</v>
      </c>
      <c r="M24" s="128">
        <f t="shared" ca="1" si="4"/>
        <v>0</v>
      </c>
      <c r="N24" s="128">
        <f t="shared" ca="1" si="4"/>
        <v>0</v>
      </c>
      <c r="O24" s="128">
        <f t="shared" ca="1" si="4"/>
        <v>0</v>
      </c>
      <c r="P24" s="128">
        <f t="shared" ca="1" si="4"/>
        <v>0</v>
      </c>
      <c r="Q24" s="128">
        <f t="shared" ca="1" si="4"/>
        <v>0</v>
      </c>
      <c r="R24" s="128">
        <f ca="1">SUM(R18:R23)</f>
        <v>0</v>
      </c>
      <c r="S24" s="129">
        <f ca="1">SUM(S18:S23)</f>
        <v>0</v>
      </c>
    </row>
    <row r="26" spans="1:19" ht="15.75" thickBot="1" x14ac:dyDescent="0.25"/>
    <row r="27" spans="1:19" x14ac:dyDescent="0.2">
      <c r="A27" s="929" t="s">
        <v>718</v>
      </c>
      <c r="B27" s="930"/>
      <c r="C27" s="930"/>
      <c r="D27" s="930"/>
      <c r="E27" s="930"/>
      <c r="F27" s="930"/>
      <c r="G27" s="930"/>
      <c r="H27" s="931"/>
    </row>
    <row r="28" spans="1:19" ht="24.75" thickBot="1" x14ac:dyDescent="0.25">
      <c r="A28" s="249"/>
      <c r="B28" s="250" t="s">
        <v>52</v>
      </c>
      <c r="C28" s="250" t="s">
        <v>148</v>
      </c>
      <c r="D28" s="250" t="s">
        <v>6</v>
      </c>
      <c r="E28" s="250" t="s">
        <v>217</v>
      </c>
      <c r="F28" s="251" t="s">
        <v>7</v>
      </c>
      <c r="G28" s="252" t="s">
        <v>215</v>
      </c>
      <c r="H28" s="253" t="s">
        <v>76</v>
      </c>
    </row>
    <row r="29" spans="1:19" ht="15.75" thickBot="1" x14ac:dyDescent="0.3">
      <c r="A29" s="254"/>
      <c r="B29" s="255"/>
      <c r="C29" s="255"/>
      <c r="D29" s="48" t="s">
        <v>149</v>
      </c>
      <c r="E29" s="256"/>
      <c r="F29" s="255"/>
      <c r="G29" s="255"/>
      <c r="H29" s="257"/>
    </row>
    <row r="30" spans="1:19" ht="72" x14ac:dyDescent="0.2">
      <c r="A30" s="202">
        <v>1</v>
      </c>
      <c r="B30" s="242" t="s">
        <v>438</v>
      </c>
      <c r="C30" s="204" t="s">
        <v>439</v>
      </c>
      <c r="D30" s="205" t="s">
        <v>440</v>
      </c>
      <c r="E30" s="206">
        <f>IF(ISBLANK(D30),"",LEN(D30)-LEN(SUBSTITUTE(D30,",",""))+1)</f>
        <v>50</v>
      </c>
      <c r="F30" s="692" t="s">
        <v>146</v>
      </c>
      <c r="G30" s="693">
        <v>41699</v>
      </c>
      <c r="H30" s="694" t="s">
        <v>146</v>
      </c>
    </row>
    <row r="31" spans="1:19" ht="48.75" thickBot="1" x14ac:dyDescent="0.25">
      <c r="A31" s="202">
        <f>A30+1</f>
        <v>2</v>
      </c>
      <c r="B31" s="242" t="s">
        <v>441</v>
      </c>
      <c r="C31" s="204" t="s">
        <v>439</v>
      </c>
      <c r="D31" s="205" t="s">
        <v>590</v>
      </c>
      <c r="E31" s="206">
        <f>IF(ISBLANK(D31),"",LEN(D31)-LEN(SUBSTITUTE(D31,",",""))+1)</f>
        <v>13</v>
      </c>
      <c r="F31" s="695" t="s">
        <v>146</v>
      </c>
      <c r="G31" s="693">
        <v>40483</v>
      </c>
      <c r="H31" s="694" t="s">
        <v>146</v>
      </c>
    </row>
    <row r="32" spans="1:19" ht="15.75" thickBot="1" x14ac:dyDescent="0.3">
      <c r="A32" s="284"/>
      <c r="B32" s="285"/>
      <c r="C32" s="285"/>
      <c r="D32" s="286" t="s">
        <v>9</v>
      </c>
      <c r="E32" s="286"/>
      <c r="F32" s="285"/>
      <c r="G32" s="285"/>
      <c r="H32" s="287"/>
    </row>
    <row r="33" spans="1:11" x14ac:dyDescent="0.2">
      <c r="A33" s="202">
        <v>1</v>
      </c>
      <c r="B33" s="242"/>
      <c r="C33" s="204"/>
      <c r="D33" s="205"/>
      <c r="E33" s="206" t="str">
        <f>IF(ISBLANK(D33),"",LEN(D33)-LEN(SUBSTITUTE(D33,",",""))+1)</f>
        <v/>
      </c>
      <c r="F33" s="207"/>
      <c r="G33" s="208"/>
      <c r="H33" s="14"/>
    </row>
    <row r="34" spans="1:11" ht="15.75" thickBot="1" x14ac:dyDescent="0.25">
      <c r="A34" s="677">
        <f>A33+1</f>
        <v>2</v>
      </c>
      <c r="B34" s="678"/>
      <c r="C34" s="633"/>
      <c r="D34" s="637"/>
      <c r="E34" s="645" t="str">
        <f>IF(ISBLANK(D34),"",LEN(D34)-LEN(SUBSTITUTE(D34,",",""))+1)</f>
        <v/>
      </c>
      <c r="F34" s="634"/>
      <c r="G34" s="638"/>
      <c r="H34" s="34"/>
      <c r="J34" s="26"/>
      <c r="K34" s="26"/>
    </row>
    <row r="35" spans="1:11" x14ac:dyDescent="0.25">
      <c r="A35" s="420"/>
      <c r="B35" s="421"/>
      <c r="C35" s="421"/>
      <c r="D35" s="422" t="s">
        <v>303</v>
      </c>
      <c r="E35" s="422"/>
      <c r="F35" s="421"/>
      <c r="G35" s="421"/>
      <c r="H35" s="423"/>
    </row>
    <row r="36" spans="1:11" x14ac:dyDescent="0.2">
      <c r="A36" s="167">
        <v>1</v>
      </c>
      <c r="B36" s="392"/>
      <c r="C36" s="172"/>
      <c r="D36" s="173"/>
      <c r="E36" s="211" t="str">
        <f>IF(ISBLANK(D36),"",LEN(D36)-LEN(SUBSTITUTE(D36,",",""))+1)</f>
        <v/>
      </c>
      <c r="F36" s="171"/>
      <c r="G36" s="216"/>
      <c r="H36" s="18"/>
    </row>
    <row r="37" spans="1:11" ht="15.75" thickBot="1" x14ac:dyDescent="0.25">
      <c r="A37" s="426">
        <f>A36+1</f>
        <v>2</v>
      </c>
      <c r="B37" s="425"/>
      <c r="C37" s="427"/>
      <c r="D37" s="428"/>
      <c r="E37" s="429" t="str">
        <f>IF(ISBLANK(D37),"",LEN(D37)-LEN(SUBSTITUTE(D37,",",""))+1)</f>
        <v/>
      </c>
      <c r="F37" s="430"/>
      <c r="G37" s="431"/>
      <c r="H37" s="432"/>
    </row>
  </sheetData>
  <autoFilter ref="A4:H18" xr:uid="{00000000-0009-0000-0000-00000F000000}"/>
  <mergeCells count="9">
    <mergeCell ref="A27:H27"/>
    <mergeCell ref="J24:K24"/>
    <mergeCell ref="A3:H3"/>
    <mergeCell ref="J5:J10"/>
    <mergeCell ref="J11:J16"/>
    <mergeCell ref="J17:K17"/>
    <mergeCell ref="J18:J23"/>
    <mergeCell ref="A20:H20"/>
    <mergeCell ref="J3:S3"/>
  </mergeCells>
  <conditionalFormatting sqref="F6:F7">
    <cfRule type="cellIs" dxfId="88" priority="60" operator="between">
      <formula>TODAY()</formula>
      <formula>TODAY()+183</formula>
    </cfRule>
    <cfRule type="cellIs" dxfId="87" priority="61" operator="lessThan">
      <formula>TODAY()</formula>
    </cfRule>
  </conditionalFormatting>
  <conditionalFormatting sqref="F30:F31">
    <cfRule type="cellIs" dxfId="86" priority="4" operator="between">
      <formula>TODAY()</formula>
      <formula>TODAY()+183</formula>
    </cfRule>
    <cfRule type="cellIs" dxfId="85" priority="5" operator="lessThan">
      <formula>TODAY()</formula>
    </cfRule>
  </conditionalFormatting>
  <conditionalFormatting sqref="F32">
    <cfRule type="cellIs" dxfId="84" priority="49" operator="equal">
      <formula>2006</formula>
    </cfRule>
    <cfRule type="cellIs" dxfId="83" priority="48" operator="equal">
      <formula>2009</formula>
    </cfRule>
    <cfRule type="cellIs" dxfId="82" priority="47" operator="equal">
      <formula>2012</formula>
    </cfRule>
  </conditionalFormatting>
  <conditionalFormatting sqref="F35">
    <cfRule type="cellIs" dxfId="81" priority="46" operator="equal">
      <formula>2006</formula>
    </cfRule>
    <cfRule type="cellIs" dxfId="80" priority="45" operator="equal">
      <formula>2009</formula>
    </cfRule>
    <cfRule type="cellIs" dxfId="79" priority="44" operator="equal">
      <formula>2012</formula>
    </cfRule>
  </conditionalFormatting>
  <conditionalFormatting sqref="F10:G10">
    <cfRule type="cellIs" dxfId="78" priority="16" operator="equal">
      <formula>2012</formula>
    </cfRule>
    <cfRule type="cellIs" dxfId="77" priority="17" operator="equal">
      <formula>2009</formula>
    </cfRule>
    <cfRule type="cellIs" dxfId="76" priority="18" operator="equal">
      <formula>2006</formula>
    </cfRule>
  </conditionalFormatting>
  <conditionalFormatting sqref="F12:G14">
    <cfRule type="cellIs" dxfId="75" priority="1" operator="equal">
      <formula>2012</formula>
    </cfRule>
    <cfRule type="cellIs" dxfId="74" priority="2" operator="equal">
      <formula>2009</formula>
    </cfRule>
    <cfRule type="cellIs" dxfId="73" priority="3" operator="equal">
      <formula>2006</formula>
    </cfRule>
  </conditionalFormatting>
  <conditionalFormatting sqref="F33:G34">
    <cfRule type="cellIs" dxfId="72" priority="36" operator="equal">
      <formula>2006</formula>
    </cfRule>
    <cfRule type="cellIs" dxfId="71" priority="35" operator="equal">
      <formula>2009</formula>
    </cfRule>
    <cfRule type="cellIs" dxfId="70" priority="34" operator="equal">
      <formula>2012</formula>
    </cfRule>
  </conditionalFormatting>
  <conditionalFormatting sqref="F36:G37">
    <cfRule type="cellIs" dxfId="69" priority="30" operator="equal">
      <formula>2009</formula>
    </cfRule>
    <cfRule type="cellIs" dxfId="68" priority="31" operator="equal">
      <formula>2006</formula>
    </cfRule>
    <cfRule type="cellIs" dxfId="67" priority="29" operator="equal">
      <formula>2012</formula>
    </cfRule>
  </conditionalFormatting>
  <conditionalFormatting sqref="F11:H11">
    <cfRule type="cellIs" dxfId="66" priority="15" operator="equal">
      <formula>2006</formula>
    </cfRule>
    <cfRule type="cellIs" dxfId="65" priority="14" operator="equal">
      <formula>2009</formula>
    </cfRule>
    <cfRule type="cellIs" dxfId="64" priority="13" operator="equal">
      <formula>2012</formula>
    </cfRule>
  </conditionalFormatting>
  <conditionalFormatting sqref="G6:G7 F8:G8 F16:G18 F21:G23">
    <cfRule type="cellIs" dxfId="63" priority="69" operator="equal">
      <formula>2012</formula>
    </cfRule>
    <cfRule type="cellIs" dxfId="62" priority="70" operator="equal">
      <formula>2009</formula>
    </cfRule>
    <cfRule type="cellIs" dxfId="61" priority="71" operator="equal">
      <formula>2006</formula>
    </cfRule>
  </conditionalFormatting>
  <conditionalFormatting sqref="G30:G31">
    <cfRule type="cellIs" dxfId="60" priority="10" operator="equal">
      <formula>2006</formula>
    </cfRule>
    <cfRule type="cellIs" dxfId="59" priority="9" operator="equal">
      <formula>2009</formula>
    </cfRule>
    <cfRule type="cellIs" dxfId="58" priority="8" operator="equal">
      <formula>2012</formula>
    </cfRule>
  </conditionalFormatting>
  <conditionalFormatting sqref="H6:H8 H12:H14 H16:H18">
    <cfRule type="cellIs" dxfId="57" priority="72" operator="between">
      <formula>TODAY()</formula>
      <formula>TODAY()+183</formula>
    </cfRule>
    <cfRule type="cellIs" dxfId="56" priority="73" operator="lessThan">
      <formula>TODAY()</formula>
    </cfRule>
  </conditionalFormatting>
  <conditionalFormatting sqref="H10">
    <cfRule type="cellIs" dxfId="55" priority="20" operator="lessThan">
      <formula>TODAY()</formula>
    </cfRule>
    <cfRule type="cellIs" dxfId="54" priority="19" operator="between">
      <formula>TODAY()</formula>
      <formula>TODAY()+183</formula>
    </cfRule>
  </conditionalFormatting>
  <conditionalFormatting sqref="H30:H31">
    <cfRule type="cellIs" dxfId="53" priority="12" operator="lessThan">
      <formula>TODAY()</formula>
    </cfRule>
    <cfRule type="cellIs" dxfId="52" priority="11" operator="between">
      <formula>TODAY()</formula>
      <formula>TODAY()+183</formula>
    </cfRule>
  </conditionalFormatting>
  <conditionalFormatting sqref="H33:H34">
    <cfRule type="cellIs" dxfId="51" priority="37" operator="between">
      <formula>TODAY()</formula>
      <formula>TODAY()+183</formula>
    </cfRule>
    <cfRule type="cellIs" dxfId="50" priority="38" operator="lessThan">
      <formula>TODAY()</formula>
    </cfRule>
  </conditionalFormatting>
  <conditionalFormatting sqref="H36:H37">
    <cfRule type="cellIs" dxfId="49" priority="33" operator="lessThan">
      <formula>TODAY()</formula>
    </cfRule>
    <cfRule type="cellIs" dxfId="48" priority="32" operator="between">
      <formula>TODAY()</formula>
      <formula>TODAY()+183</formula>
    </cfRule>
  </conditionalFormatting>
  <dataValidations count="2">
    <dataValidation type="list" allowBlank="1" showInputMessage="1" showErrorMessage="1" sqref="C6:C8 C12:C14 C16:C18 C21:C23 C33:C34 C36:C37 C30:C31" xr:uid="{00000000-0002-0000-0F00-000000000000}">
      <formula1>$K$5:$K$10</formula1>
    </dataValidation>
    <dataValidation type="list" allowBlank="1" showInputMessage="1" showErrorMessage="1" sqref="C10:C11" xr:uid="{00000000-0002-0000-0F00-000002000000}">
      <formula1>$L$5:$L$11</formula1>
    </dataValidation>
  </dataValidations>
  <hyperlinks>
    <hyperlink ref="B10" r:id="rId1" xr:uid="{00000000-0004-0000-0F00-000002000000}"/>
    <hyperlink ref="B11" r:id="rId2" xr:uid="{00000000-0004-0000-0F00-000003000000}"/>
    <hyperlink ref="B30" r:id="rId3" xr:uid="{C5D6C09E-921A-4DCE-90D4-01C9D6EE43B6}"/>
    <hyperlink ref="B31" r:id="rId4" xr:uid="{CFE3B674-07A2-417F-9A6B-2B8B307C3460}"/>
    <hyperlink ref="B12" r:id="rId5" xr:uid="{9C0F953F-ADFE-44B8-A24E-8126B21F604F}"/>
  </hyperlinks>
  <printOptions horizontalCentered="1"/>
  <pageMargins left="0.5" right="0.5" top="0.75" bottom="0.75" header="0.3" footer="0.3"/>
  <pageSetup orientation="portrait" r:id="rId6"/>
  <headerFooter>
    <oddHeader>&amp;CSimpson ICC-ES ESRs &amp; IAPMO ES ERs to 2006 and 2009 IBC</oddHeader>
  </headerFooter>
  <legacyDrawing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00DD-7A8D-4BA0-AE6D-ECECC8B2620D}">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pageSetUpPr fitToPage="1"/>
  </sheetPr>
  <dimension ref="A1:U76"/>
  <sheetViews>
    <sheetView zoomScaleNormal="100" workbookViewId="0">
      <selection activeCell="E34" sqref="E34"/>
    </sheetView>
  </sheetViews>
  <sheetFormatPr defaultColWidth="8.85546875" defaultRowHeight="15" x14ac:dyDescent="0.2"/>
  <cols>
    <col min="1" max="1" width="7.140625" style="1" bestFit="1" customWidth="1"/>
    <col min="2" max="2" width="22.5703125" style="399" bestFit="1" customWidth="1"/>
    <col min="3" max="3" width="11.7109375" style="3" bestFit="1" customWidth="1"/>
    <col min="4" max="4" width="14.85546875" style="3" customWidth="1"/>
    <col min="5" max="5" width="38.28515625" style="4" customWidth="1"/>
    <col min="6" max="6" width="8.28515625" style="4" customWidth="1"/>
    <col min="7" max="7" width="7.7109375" style="1" customWidth="1"/>
    <col min="8" max="8" width="8.140625" style="1" bestFit="1" customWidth="1"/>
    <col min="9" max="9" width="9.28515625" style="5" customWidth="1"/>
    <col min="10" max="10" width="6.140625" style="135" customWidth="1"/>
    <col min="11" max="11" width="6" style="1" customWidth="1"/>
    <col min="12" max="12" width="14.5703125" style="1" customWidth="1"/>
    <col min="13" max="13" width="11.5703125" style="1" customWidth="1"/>
    <col min="14" max="14" width="9.140625" style="1" customWidth="1"/>
    <col min="15" max="15" width="9.85546875" style="1" bestFit="1" customWidth="1"/>
    <col min="16" max="16384" width="8.85546875" style="1"/>
  </cols>
  <sheetData>
    <row r="1" spans="1:21" x14ac:dyDescent="0.2">
      <c r="A1" s="142" t="s">
        <v>165</v>
      </c>
      <c r="B1" s="704">
        <f>'[1]SST ESRs &amp; ERs'!B1</f>
        <v>45450</v>
      </c>
    </row>
    <row r="2" spans="1:21" ht="15.75" thickBot="1" x14ac:dyDescent="0.25">
      <c r="A2" s="2"/>
      <c r="B2" s="705"/>
    </row>
    <row r="3" spans="1:21" ht="12.4" customHeight="1" thickBot="1" x14ac:dyDescent="0.25">
      <c r="A3" s="937" t="s">
        <v>266</v>
      </c>
      <c r="B3" s="986"/>
      <c r="C3" s="986"/>
      <c r="D3" s="986"/>
      <c r="E3" s="986"/>
      <c r="F3" s="986"/>
      <c r="G3" s="986"/>
      <c r="H3" s="986"/>
      <c r="I3" s="987"/>
      <c r="K3" s="1021" t="s">
        <v>267</v>
      </c>
      <c r="L3" s="1021"/>
      <c r="M3" s="1021"/>
      <c r="N3" s="1021"/>
      <c r="O3" s="1021"/>
      <c r="P3" s="1021"/>
      <c r="Q3" s="1021"/>
      <c r="R3" s="1021"/>
      <c r="S3" s="1021"/>
      <c r="T3" s="1021"/>
      <c r="U3" s="229"/>
    </row>
    <row r="4" spans="1:21" ht="24.6" customHeight="1" thickBot="1" x14ac:dyDescent="0.25">
      <c r="A4" s="82"/>
      <c r="B4" s="117" t="s">
        <v>268</v>
      </c>
      <c r="C4" s="83" t="s">
        <v>52</v>
      </c>
      <c r="D4" s="83" t="s">
        <v>148</v>
      </c>
      <c r="E4" s="83" t="s">
        <v>6</v>
      </c>
      <c r="F4" s="83" t="s">
        <v>217</v>
      </c>
      <c r="G4" s="84" t="s">
        <v>7</v>
      </c>
      <c r="H4" s="86" t="s">
        <v>215</v>
      </c>
      <c r="I4" s="85" t="s">
        <v>76</v>
      </c>
      <c r="K4" s="75" t="s">
        <v>8</v>
      </c>
      <c r="L4" s="489" t="s">
        <v>148</v>
      </c>
      <c r="M4" s="489" t="s">
        <v>262</v>
      </c>
      <c r="N4" s="489" t="s">
        <v>82</v>
      </c>
      <c r="O4" s="76" t="s">
        <v>153</v>
      </c>
      <c r="P4" s="76" t="s">
        <v>152</v>
      </c>
      <c r="Q4" s="76" t="s">
        <v>151</v>
      </c>
      <c r="R4" s="76" t="s">
        <v>445</v>
      </c>
      <c r="S4" s="76" t="s">
        <v>527</v>
      </c>
      <c r="T4" s="490" t="s">
        <v>766</v>
      </c>
    </row>
    <row r="5" spans="1:21" ht="15.75" customHeight="1" thickBot="1" x14ac:dyDescent="0.3">
      <c r="A5" s="581"/>
      <c r="B5" s="706"/>
      <c r="C5" s="582"/>
      <c r="D5" s="582"/>
      <c r="E5" s="583" t="s">
        <v>149</v>
      </c>
      <c r="F5" s="583"/>
      <c r="G5" s="582"/>
      <c r="H5" s="582"/>
      <c r="I5" s="584"/>
      <c r="K5" s="978" t="s">
        <v>150</v>
      </c>
      <c r="L5" s="527" t="s">
        <v>105</v>
      </c>
      <c r="M5" s="36" t="s">
        <v>146</v>
      </c>
      <c r="N5" s="36">
        <f t="shared" ref="N5:N11" ca="1" si="0">COUNTIFS($C$6:$C$33,"=ER*",$D$6:$D$33,$L5,$I$6:$I$33,"&gt;"&amp;TODAY()-90)</f>
        <v>0</v>
      </c>
      <c r="O5" s="9" t="s">
        <v>146</v>
      </c>
      <c r="P5" s="9" t="s">
        <v>146</v>
      </c>
      <c r="Q5" s="9" t="s">
        <v>146</v>
      </c>
      <c r="R5" s="9" t="s">
        <v>146</v>
      </c>
      <c r="S5" s="9" t="s">
        <v>146</v>
      </c>
      <c r="T5" s="10" t="s">
        <v>146</v>
      </c>
    </row>
    <row r="6" spans="1:21" x14ac:dyDescent="0.2">
      <c r="A6" s="35">
        <v>1</v>
      </c>
      <c r="B6" s="586" t="s">
        <v>272</v>
      </c>
      <c r="C6" s="62" t="s">
        <v>273</v>
      </c>
      <c r="D6" s="580" t="s">
        <v>592</v>
      </c>
      <c r="E6" s="124" t="s">
        <v>482</v>
      </c>
      <c r="F6" s="98">
        <f t="shared" ref="F6:F16" si="1">IF(ISBLANK(E6),"",LEN(E6)-LEN(SUBSTITUTE(E6,",",""))+1)</f>
        <v>3</v>
      </c>
      <c r="G6" s="37">
        <v>2021</v>
      </c>
      <c r="H6" s="762">
        <v>45331</v>
      </c>
      <c r="I6" s="125">
        <v>45716</v>
      </c>
      <c r="K6" s="991"/>
      <c r="L6" s="190" t="s">
        <v>139</v>
      </c>
      <c r="M6" s="41">
        <f t="shared" ref="M6:M11" ca="1" si="2">SUMIFS($F$6:$F$33,$C$6:$C$33,"=ER*",$D$6:$D$33,$L6,$I$6:$I$33,"&gt;"&amp;TODAY()-90)</f>
        <v>22</v>
      </c>
      <c r="N6" s="41">
        <f t="shared" ca="1" si="0"/>
        <v>3</v>
      </c>
      <c r="O6" s="41">
        <f t="shared" ref="O6:O11" ca="1" si="3">COUNTIFS($C$6:$C$33,"=ER*",$D$6:$D$33,$L6,$G$6:$G$33,"=2006",$I$6:$I$33,"&gt;"&amp;TODAY()-90)</f>
        <v>0</v>
      </c>
      <c r="P6" s="41">
        <f t="shared" ref="P6:P11" ca="1" si="4">COUNTIFS($C$6:$C$33,"=ER*",$D$6:$D$33,$L6,$G$6:$G$33,"=2009",$I$6:$I$33,"&gt;"&amp;TODAY()-90)</f>
        <v>0</v>
      </c>
      <c r="Q6" s="19">
        <f t="shared" ref="Q6:Q11" ca="1" si="5">COUNTIFS($C$6:$C$33,"=ER*",$D$6:$D$33,$L6,$G$6:$G$33,"=2012",$I$6:$I$33,"&gt;"&amp;TODAY())</f>
        <v>0</v>
      </c>
      <c r="R6" s="19">
        <f t="shared" ref="R6:R11" ca="1" si="6">COUNTIFS($C$6:$C$33,"=ER*",$D$6:$D$33,$L6,$G$6:$G$33,"=2015",$I$6:$I$33,"&gt;"&amp;TODAY())</f>
        <v>0</v>
      </c>
      <c r="S6" s="19">
        <f t="shared" ref="S6:S11" ca="1" si="7">COUNTIFS($C$6:$C$33,"=ER*",$D$6:$D$33,$L6,$G$6:$G$33,"=2018",$I$6:$I$33,"&gt;"&amp;TODAY())</f>
        <v>0</v>
      </c>
      <c r="T6" s="20">
        <f t="shared" ref="T6:T11" ca="1" si="8">COUNTIFS($C$6:$C$33,"=ER*",$D$6:$D$33,$L6,$G$6:$G$33,"=2021",$I$6:$I$33,"&gt;"&amp;TODAY())</f>
        <v>3</v>
      </c>
    </row>
    <row r="7" spans="1:21" x14ac:dyDescent="0.2">
      <c r="A7" s="40">
        <v>2</v>
      </c>
      <c r="B7" s="464" t="s">
        <v>272</v>
      </c>
      <c r="C7" s="393" t="s">
        <v>483</v>
      </c>
      <c r="D7" s="16" t="s">
        <v>592</v>
      </c>
      <c r="E7" s="17" t="s">
        <v>632</v>
      </c>
      <c r="F7" s="96">
        <f>IF(ISBLANK(E7),"",LEN(E7)-LEN(SUBSTITUTE(E7,",",""))+1)</f>
        <v>1</v>
      </c>
      <c r="G7" s="42">
        <v>2021</v>
      </c>
      <c r="H7" s="737">
        <v>45250</v>
      </c>
      <c r="I7" s="18">
        <v>45657</v>
      </c>
      <c r="K7" s="991"/>
      <c r="L7" s="190" t="s">
        <v>592</v>
      </c>
      <c r="M7" s="41">
        <f t="shared" ca="1" si="2"/>
        <v>6</v>
      </c>
      <c r="N7" s="41">
        <f t="shared" ca="1" si="0"/>
        <v>4</v>
      </c>
      <c r="O7" s="41">
        <f t="shared" ca="1" si="3"/>
        <v>0</v>
      </c>
      <c r="P7" s="41">
        <f t="shared" ca="1" si="4"/>
        <v>0</v>
      </c>
      <c r="Q7" s="19">
        <f t="shared" ca="1" si="5"/>
        <v>0</v>
      </c>
      <c r="R7" s="19">
        <f t="shared" ca="1" si="6"/>
        <v>0</v>
      </c>
      <c r="S7" s="19">
        <f t="shared" ca="1" si="7"/>
        <v>0</v>
      </c>
      <c r="T7" s="20">
        <f t="shared" ca="1" si="8"/>
        <v>4</v>
      </c>
    </row>
    <row r="8" spans="1:21" ht="26.25" customHeight="1" x14ac:dyDescent="0.2">
      <c r="A8" s="40">
        <v>3</v>
      </c>
      <c r="B8" s="464" t="s">
        <v>941</v>
      </c>
      <c r="C8" s="393" t="s">
        <v>276</v>
      </c>
      <c r="D8" s="16" t="s">
        <v>140</v>
      </c>
      <c r="E8" s="17" t="s">
        <v>772</v>
      </c>
      <c r="F8" s="96">
        <f t="shared" si="1"/>
        <v>1</v>
      </c>
      <c r="G8" s="42">
        <v>2006</v>
      </c>
      <c r="H8" s="91">
        <v>45371</v>
      </c>
      <c r="I8" s="739">
        <v>46112</v>
      </c>
      <c r="K8" s="991"/>
      <c r="L8" s="190" t="s">
        <v>140</v>
      </c>
      <c r="M8" s="41">
        <f t="shared" ca="1" si="2"/>
        <v>2</v>
      </c>
      <c r="N8" s="41">
        <f t="shared" ca="1" si="0"/>
        <v>2</v>
      </c>
      <c r="O8" s="41">
        <f t="shared" ca="1" si="3"/>
        <v>1</v>
      </c>
      <c r="P8" s="41">
        <f t="shared" ca="1" si="4"/>
        <v>0</v>
      </c>
      <c r="Q8" s="19">
        <f t="shared" ca="1" si="5"/>
        <v>0</v>
      </c>
      <c r="R8" s="19">
        <f t="shared" ca="1" si="6"/>
        <v>0</v>
      </c>
      <c r="S8" s="19">
        <f t="shared" ca="1" si="7"/>
        <v>0</v>
      </c>
      <c r="T8" s="20">
        <f t="shared" ca="1" si="8"/>
        <v>1</v>
      </c>
    </row>
    <row r="9" spans="1:21" ht="15" customHeight="1" x14ac:dyDescent="0.2">
      <c r="A9" s="40">
        <v>4</v>
      </c>
      <c r="B9" s="464" t="s">
        <v>301</v>
      </c>
      <c r="C9" s="393" t="s">
        <v>350</v>
      </c>
      <c r="D9" s="16" t="s">
        <v>140</v>
      </c>
      <c r="E9" s="17" t="s">
        <v>351</v>
      </c>
      <c r="F9" s="96">
        <f t="shared" si="1"/>
        <v>1</v>
      </c>
      <c r="G9" s="42">
        <v>2021</v>
      </c>
      <c r="H9" s="737">
        <v>45110</v>
      </c>
      <c r="I9" s="18">
        <v>45869</v>
      </c>
      <c r="K9" s="991"/>
      <c r="L9" s="190" t="s">
        <v>582</v>
      </c>
      <c r="M9" s="41">
        <f t="shared" ca="1" si="2"/>
        <v>0</v>
      </c>
      <c r="N9" s="41">
        <f t="shared" ca="1" si="0"/>
        <v>0</v>
      </c>
      <c r="O9" s="41">
        <f t="shared" ca="1" si="3"/>
        <v>0</v>
      </c>
      <c r="P9" s="41">
        <f t="shared" ca="1" si="4"/>
        <v>0</v>
      </c>
      <c r="Q9" s="19">
        <f t="shared" ca="1" si="5"/>
        <v>0</v>
      </c>
      <c r="R9" s="19">
        <f t="shared" ca="1" si="6"/>
        <v>0</v>
      </c>
      <c r="S9" s="19">
        <f t="shared" ca="1" si="7"/>
        <v>0</v>
      </c>
      <c r="T9" s="20">
        <f t="shared" ca="1" si="8"/>
        <v>0</v>
      </c>
    </row>
    <row r="10" spans="1:21" ht="39" customHeight="1" x14ac:dyDescent="0.2">
      <c r="A10" s="40">
        <v>5</v>
      </c>
      <c r="B10" s="464" t="s">
        <v>356</v>
      </c>
      <c r="C10" s="393" t="s">
        <v>357</v>
      </c>
      <c r="D10" s="16" t="s">
        <v>139</v>
      </c>
      <c r="E10" s="17" t="s">
        <v>358</v>
      </c>
      <c r="F10" s="96">
        <f t="shared" si="1"/>
        <v>12</v>
      </c>
      <c r="G10" s="42">
        <v>2021</v>
      </c>
      <c r="H10" s="737">
        <v>45432</v>
      </c>
      <c r="I10" s="18">
        <v>45808</v>
      </c>
      <c r="K10" s="991"/>
      <c r="L10" s="190" t="s">
        <v>583</v>
      </c>
      <c r="M10" s="41">
        <f t="shared" ca="1" si="2"/>
        <v>0</v>
      </c>
      <c r="N10" s="41">
        <f t="shared" ca="1" si="0"/>
        <v>0</v>
      </c>
      <c r="O10" s="41">
        <f t="shared" ca="1" si="3"/>
        <v>0</v>
      </c>
      <c r="P10" s="41">
        <f t="shared" ca="1" si="4"/>
        <v>0</v>
      </c>
      <c r="Q10" s="19">
        <f t="shared" ca="1" si="5"/>
        <v>0</v>
      </c>
      <c r="R10" s="19">
        <f t="shared" ca="1" si="6"/>
        <v>0</v>
      </c>
      <c r="S10" s="19">
        <f t="shared" ca="1" si="7"/>
        <v>0</v>
      </c>
      <c r="T10" s="20">
        <f t="shared" ca="1" si="8"/>
        <v>0</v>
      </c>
    </row>
    <row r="11" spans="1:21" ht="24.75" thickBot="1" x14ac:dyDescent="0.25">
      <c r="A11" s="40">
        <v>6</v>
      </c>
      <c r="B11" s="464" t="s">
        <v>821</v>
      </c>
      <c r="C11" s="393" t="s">
        <v>822</v>
      </c>
      <c r="D11" s="16" t="s">
        <v>592</v>
      </c>
      <c r="E11" s="17" t="s">
        <v>823</v>
      </c>
      <c r="F11" s="96">
        <f t="shared" si="1"/>
        <v>1</v>
      </c>
      <c r="G11" s="42">
        <v>2021</v>
      </c>
      <c r="H11" s="737">
        <v>45201</v>
      </c>
      <c r="I11" s="739">
        <v>45565</v>
      </c>
      <c r="K11" s="1016"/>
      <c r="L11" s="494" t="s">
        <v>465</v>
      </c>
      <c r="M11" s="44">
        <f t="shared" ca="1" si="2"/>
        <v>2</v>
      </c>
      <c r="N11" s="44">
        <f t="shared" ca="1" si="0"/>
        <v>2</v>
      </c>
      <c r="O11" s="44">
        <f t="shared" ca="1" si="3"/>
        <v>0</v>
      </c>
      <c r="P11" s="44">
        <f t="shared" ca="1" si="4"/>
        <v>0</v>
      </c>
      <c r="Q11" s="50">
        <f t="shared" ca="1" si="5"/>
        <v>0</v>
      </c>
      <c r="R11" s="50">
        <f t="shared" ca="1" si="6"/>
        <v>0</v>
      </c>
      <c r="S11" s="50">
        <f t="shared" ca="1" si="7"/>
        <v>1</v>
      </c>
      <c r="T11" s="51">
        <f t="shared" ca="1" si="8"/>
        <v>1</v>
      </c>
    </row>
    <row r="12" spans="1:21" x14ac:dyDescent="0.2">
      <c r="A12" s="40">
        <v>7</v>
      </c>
      <c r="B12" s="464" t="s">
        <v>763</v>
      </c>
      <c r="C12" s="393" t="s">
        <v>762</v>
      </c>
      <c r="D12" s="16" t="s">
        <v>465</v>
      </c>
      <c r="E12" s="17" t="s">
        <v>764</v>
      </c>
      <c r="F12" s="96">
        <v>1</v>
      </c>
      <c r="G12" s="42">
        <v>2018</v>
      </c>
      <c r="H12" s="737">
        <v>45295</v>
      </c>
      <c r="I12" s="18">
        <v>45626</v>
      </c>
      <c r="K12" s="1017" t="s">
        <v>10</v>
      </c>
      <c r="L12" s="531" t="s">
        <v>105</v>
      </c>
      <c r="M12" s="174" t="s">
        <v>146</v>
      </c>
      <c r="N12" s="174">
        <f ca="1">COUNTIFS($C$6:$C$33,"=ESR*",$D$6:$D$33,$L12,$I$6:$I$33,"&gt;"&amp;TODAY()-90)</f>
        <v>0</v>
      </c>
      <c r="O12" s="526" t="s">
        <v>146</v>
      </c>
      <c r="P12" s="526" t="s">
        <v>146</v>
      </c>
      <c r="Q12" s="526" t="s">
        <v>146</v>
      </c>
      <c r="R12" s="526" t="s">
        <v>146</v>
      </c>
      <c r="S12" s="526" t="s">
        <v>146</v>
      </c>
      <c r="T12" s="175" t="s">
        <v>146</v>
      </c>
    </row>
    <row r="13" spans="1:21" ht="27.75" customHeight="1" x14ac:dyDescent="0.2">
      <c r="A13" s="40">
        <v>8</v>
      </c>
      <c r="B13" s="464" t="s">
        <v>785</v>
      </c>
      <c r="C13" s="393" t="s">
        <v>783</v>
      </c>
      <c r="D13" s="16" t="s">
        <v>139</v>
      </c>
      <c r="E13" s="17" t="s">
        <v>854</v>
      </c>
      <c r="F13" s="96">
        <f t="shared" si="1"/>
        <v>9</v>
      </c>
      <c r="G13" s="42">
        <v>2021</v>
      </c>
      <c r="H13" s="737">
        <v>45335</v>
      </c>
      <c r="I13" s="18">
        <v>45596</v>
      </c>
      <c r="K13" s="993"/>
      <c r="L13" s="505" t="s">
        <v>139</v>
      </c>
      <c r="M13" s="41">
        <f ca="1">SUMIFS($F$6:$F$33,$C$6:$C$33,"=ESR*",$D$6:$D$33,$L13,$I$6:$I$33,"&gt;"&amp;TODAY()-90)</f>
        <v>40</v>
      </c>
      <c r="N13" s="41">
        <f ca="1">COUNTIFS($C$6:$C$33,"=ESR*",$D$6:$D$33,$L13,$I$6:$I$33,"&gt;"&amp;TODAY()-90)</f>
        <v>3</v>
      </c>
      <c r="O13" s="19">
        <f ca="1">COUNTIFS($C$6:$C$33,"=ESR*",$D$6:$D$33,$L13,$G$6:$G$33,"=2006",$I$6:$I$33,"&gt;"&amp;TODAY()-90)</f>
        <v>0</v>
      </c>
      <c r="P13" s="19">
        <f ca="1">COUNTIFS($C$6:$C$33,"=ESR*",$D$6:$D$33,$L13,$G$6:$G$33,"=2009",$I$6:$I$33,"&gt;"&amp;TODAY()-90)</f>
        <v>0</v>
      </c>
      <c r="Q13" s="19">
        <f ca="1">COUNTIFS($C$6:$C$33,"=ESR*",$D$6:$D$33,$L13,$G$6:$G$33,"=2012",$I$6:$I$33,"&gt;"&amp;TODAY())</f>
        <v>0</v>
      </c>
      <c r="R13" s="19">
        <f ca="1">COUNTIFS($C$6:$C$33,"=ESR*",$D$6:$D$33,$L13,$G$6:$G$33,"=2015",$I$6:$I$33,"&gt;"&amp;TODAY())</f>
        <v>0</v>
      </c>
      <c r="S13" s="19">
        <f ca="1">COUNTIFS($C$6:$C$33,"=ESR*",$D$6:$D$33,$L13,$G$6:$G$33,"=2018",$I$6:$I$33,"&gt;"&amp;TODAY())</f>
        <v>0</v>
      </c>
      <c r="T13" s="20">
        <f ca="1">COUNTIFS($C$6:$C$33,"=ESR*",$D$6:$D$33,$L13,$G$6:$G$33,"=2021",$I$6:$I$33,"&gt;"&amp;TODAY())</f>
        <v>3</v>
      </c>
    </row>
    <row r="14" spans="1:21" ht="24" x14ac:dyDescent="0.2">
      <c r="A14" s="40">
        <v>9</v>
      </c>
      <c r="B14" s="464" t="s">
        <v>785</v>
      </c>
      <c r="C14" s="393" t="s">
        <v>795</v>
      </c>
      <c r="D14" s="16" t="s">
        <v>139</v>
      </c>
      <c r="E14" s="17" t="s">
        <v>796</v>
      </c>
      <c r="F14" s="96">
        <f t="shared" si="1"/>
        <v>1</v>
      </c>
      <c r="G14" s="42">
        <v>2021</v>
      </c>
      <c r="H14" s="91">
        <v>45272</v>
      </c>
      <c r="I14" s="18">
        <v>45657</v>
      </c>
      <c r="K14" s="993"/>
      <c r="L14" s="505" t="s">
        <v>592</v>
      </c>
      <c r="M14" s="41">
        <f ca="1">SUMIFS($F$6:$F$33,$C$6:$C$33,"=ESR*",$D$6:$D$33,$L14,$I$6:$I$33,"&gt;"&amp;TODAY()-90)</f>
        <v>1</v>
      </c>
      <c r="N14" s="41">
        <f ca="1">COUNTIFS($C$6:$C$33,"=ESR*",$D$6:$D$33,$L14,$I$6:$I$33,"&gt;"&amp;TODAY()-90)</f>
        <v>1</v>
      </c>
      <c r="O14" s="19">
        <f ca="1">COUNTIFS($C$6:$C$33,"=ESR*",$D$6:$D$33,$L14,$G$6:$G$33,"=2006",$I$6:$I$33,"&gt;"&amp;TODAY()-90)</f>
        <v>0</v>
      </c>
      <c r="P14" s="19">
        <f ca="1">COUNTIFS($C$6:$C$33,"=ESR*",$D$6:$D$33,$L14,$G$6:$G$33,"=2009",$I$6:$I$33,"&gt;"&amp;TODAY()-90)</f>
        <v>0</v>
      </c>
      <c r="Q14" s="19">
        <f ca="1">COUNTIFS($C$6:$C$33,"=ESR*",$D$6:$D$33,$L14,$G$6:$G$33,"=2012",$I$6:$I$33,"&gt;"&amp;TODAY())</f>
        <v>0</v>
      </c>
      <c r="R14" s="19">
        <f ca="1">COUNTIFS($C$6:$C$33,"=ESR*",$D$6:$D$33,$L14,$G$6:$G$33,"=2015",$I$6:$I$33,"&gt;"&amp;TODAY())</f>
        <v>0</v>
      </c>
      <c r="S14" s="19">
        <f ca="1">COUNTIFS($C$6:$C$33,"=ESR*",$D$6:$D$33,$L14,$G$6:$G$33,"=2018",$I$6:$I$33,"&gt;"&amp;TODAY())</f>
        <v>1</v>
      </c>
      <c r="T14" s="20">
        <f ca="1">COUNTIFS($C$6:$C$33,"=ESR*",$D$6:$D$33,$L14,$G$6:$G$33,"=2021",$I$6:$I$33,"&gt;"&amp;TODAY())</f>
        <v>0</v>
      </c>
    </row>
    <row r="15" spans="1:21" ht="27" customHeight="1" x14ac:dyDescent="0.2">
      <c r="A15" s="40">
        <v>10</v>
      </c>
      <c r="B15" s="565" t="s">
        <v>898</v>
      </c>
      <c r="C15" s="176" t="s">
        <v>838</v>
      </c>
      <c r="D15" s="16" t="s">
        <v>592</v>
      </c>
      <c r="E15" s="398" t="s">
        <v>839</v>
      </c>
      <c r="F15" s="551">
        <f t="shared" si="1"/>
        <v>1</v>
      </c>
      <c r="G15" s="41">
        <v>2021</v>
      </c>
      <c r="H15" s="737">
        <v>45406</v>
      </c>
      <c r="I15" s="18">
        <v>45808</v>
      </c>
      <c r="K15" s="993"/>
      <c r="L15" s="505" t="s">
        <v>140</v>
      </c>
      <c r="M15" s="41">
        <f ca="1">SUMIFS($F$6:$F$33,$C$6:$C$33,"=ESR*",$D$6:$D$33,$L15,$I$6:$I$33,"&gt;"&amp;TODAY()-90)</f>
        <v>12</v>
      </c>
      <c r="N15" s="41">
        <f ca="1">COUNTIFS($C$6:$C$33,"=ESR*",$D$6:$D$33,$L15,$I$6:$I$33,"&gt;"&amp;TODAY()-90)</f>
        <v>11</v>
      </c>
      <c r="O15" s="19">
        <f ca="1">COUNTIFS($C$6:$C$33,"=ESR*",$D$6:$D$33,$L15,$G$6:$G$33,"=2006",$I$6:$I$33,"&gt;"&amp;TODAY()-90)</f>
        <v>0</v>
      </c>
      <c r="P15" s="19">
        <f ca="1">COUNTIFS($C$6:$C$33,"=ESR*",$D$6:$D$33,$L15,$G$6:$G$33,"=2009",$I$6:$I$33,"&gt;"&amp;TODAY()-90)</f>
        <v>0</v>
      </c>
      <c r="Q15" s="19">
        <f ca="1">COUNTIFS($C$6:$C$33,"=ESR*",$D$6:$D$33,$L15,$G$6:$G$33,"=2012",$I$6:$I$33,"&gt;"&amp;TODAY())</f>
        <v>1</v>
      </c>
      <c r="R15" s="19">
        <f ca="1">COUNTIFS($C$6:$C$33,"=ESR*",$D$6:$D$33,$L15,$G$6:$G$33,"=2015",$I$6:$I$33,"&gt;"&amp;TODAY())</f>
        <v>1</v>
      </c>
      <c r="S15" s="19">
        <f ca="1">COUNTIFS($C$6:$C$33,"=ESR*",$D$6:$D$33,$L15,$G$6:$G$33,"=2018",$I$6:$I$33,"&gt;"&amp;TODAY())</f>
        <v>2</v>
      </c>
      <c r="T15" s="20">
        <f ca="1">COUNTIFS($C$6:$C$33,"=ESR*",$D$6:$D$33,$L15,$G$6:$G$33,"=2021",$I$6:$I$33,"&gt;"&amp;TODAY())</f>
        <v>6</v>
      </c>
    </row>
    <row r="16" spans="1:21" ht="25.5" customHeight="1" thickBot="1" x14ac:dyDescent="0.25">
      <c r="A16" s="43">
        <v>11</v>
      </c>
      <c r="B16" s="576" t="s">
        <v>841</v>
      </c>
      <c r="C16" s="601" t="s">
        <v>842</v>
      </c>
      <c r="D16" s="562" t="s">
        <v>465</v>
      </c>
      <c r="E16" s="46" t="s">
        <v>843</v>
      </c>
      <c r="F16" s="579">
        <f t="shared" si="1"/>
        <v>1</v>
      </c>
      <c r="G16" s="44">
        <v>2021</v>
      </c>
      <c r="H16" s="563">
        <v>45250</v>
      </c>
      <c r="I16" s="696">
        <v>45657</v>
      </c>
      <c r="K16" s="993"/>
      <c r="L16" s="505" t="s">
        <v>582</v>
      </c>
      <c r="M16" s="41">
        <f ca="1">SUMIFS($F$6:$F$33,$C$6:$C$33,"=ESR*",$D$6:$D$33,$L16,$I$6:$I$33,"&gt;"&amp;TODAY()-90)</f>
        <v>1</v>
      </c>
      <c r="N16" s="41">
        <f ca="1">COUNTIFS($C$6:$C$33,"=ESR*",$D$6:$D$33,$L16,$I$6:$I$33,"&gt;"&amp;TODAY()-90)</f>
        <v>1</v>
      </c>
      <c r="O16" s="19">
        <f ca="1">COUNTIFS($C$6:$C$33,"=ESR*",$D$6:$D$33,$L16,$G$6:$G$33,"=2006",$I$6:$I$33,"&gt;"&amp;TODAY()-90)</f>
        <v>0</v>
      </c>
      <c r="P16" s="19">
        <f ca="1">COUNTIFS($C$6:$C$33,"=ESR*",$D$6:$D$33,$L16,$G$6:$G$33,"=2009",$I$6:$I$33,"&gt;"&amp;TODAY()-90)</f>
        <v>0</v>
      </c>
      <c r="Q16" s="19">
        <f ca="1">COUNTIFS($C$6:$C$33,"=ESR*",$D$6:$D$33,$L16,$G$6:$G$33,"=2012",$I$6:$I$33,"&gt;"&amp;TODAY())</f>
        <v>0</v>
      </c>
      <c r="R16" s="19">
        <f ca="1">COUNTIFS($C$6:$C$33,"=ESR*",$D$6:$D$33,$L16,$G$6:$G$33,"=2015",$I$6:$I$33,"&gt;"&amp;TODAY())</f>
        <v>0</v>
      </c>
      <c r="S16" s="19">
        <f ca="1">COUNTIFS($C$6:$C$33,"=ESR*",$D$6:$D$33,$L16,$G$6:$G$33,"=2018",$I$6:$I$33,"&gt;"&amp;TODAY())</f>
        <v>1</v>
      </c>
      <c r="T16" s="20">
        <f ca="1">COUNTIFS($C$6:$C$33,"=ESR*",$D$6:$D$33,$L16,$G$6:$G$33,"=2021",$I$6:$I$33,"&gt;"&amp;TODAY())</f>
        <v>0</v>
      </c>
    </row>
    <row r="17" spans="1:20" ht="15.75" thickBot="1" x14ac:dyDescent="0.3">
      <c r="A17" s="433"/>
      <c r="B17" s="707"/>
      <c r="C17" s="434"/>
      <c r="D17" s="434"/>
      <c r="E17" s="435" t="s">
        <v>9</v>
      </c>
      <c r="F17" s="435"/>
      <c r="G17" s="434"/>
      <c r="H17" s="434"/>
      <c r="I17" s="436"/>
      <c r="K17" s="993"/>
      <c r="L17" s="505"/>
      <c r="M17" s="41"/>
      <c r="N17" s="41"/>
      <c r="O17" s="19"/>
      <c r="P17" s="19"/>
      <c r="Q17" s="19"/>
      <c r="R17" s="19"/>
      <c r="S17" s="19"/>
      <c r="T17" s="20"/>
    </row>
    <row r="18" spans="1:20" ht="24" x14ac:dyDescent="0.2">
      <c r="A18" s="174">
        <v>1</v>
      </c>
      <c r="B18" s="666" t="s">
        <v>824</v>
      </c>
      <c r="C18" s="54" t="s">
        <v>826</v>
      </c>
      <c r="D18" s="177" t="s">
        <v>140</v>
      </c>
      <c r="E18" s="13" t="s">
        <v>825</v>
      </c>
      <c r="F18" s="96">
        <f t="shared" ref="F18:F32" si="9">IF(ISBLANK(E18),"",LEN(E18)-LEN(SUBSTITUTE(E18,",",""))+1)</f>
        <v>1</v>
      </c>
      <c r="G18" s="52">
        <v>2021</v>
      </c>
      <c r="H18" s="577">
        <v>45292</v>
      </c>
      <c r="I18" s="14">
        <v>45658</v>
      </c>
      <c r="K18" s="993"/>
      <c r="L18" s="505" t="s">
        <v>583</v>
      </c>
      <c r="M18" s="41">
        <f ca="1">SUMIFS($F$6:$F$33,$C$6:$C$33,"=ESR*",$D$6:$D$33,$L18,$I$6:$I$33,"&gt;"&amp;TODAY()-90)</f>
        <v>0</v>
      </c>
      <c r="N18" s="41">
        <f ca="1">COUNTIFS($C$6:$C$33,"=ESR*",$D$6:$D$33,$L18,$I$6:$I$33,"&gt;"&amp;TODAY()-90)</f>
        <v>0</v>
      </c>
      <c r="O18" s="19">
        <f ca="1">COUNTIFS($C$6:$C$33,"=ESR*",$D$6:$D$33,$L18,$G$6:$G$33,"=2006",$I$6:$I$33,"&gt;"&amp;TODAY()-90)</f>
        <v>0</v>
      </c>
      <c r="P18" s="19">
        <f ca="1">COUNTIFS($C$6:$C$33,"=ESR*",$D$6:$D$33,$L18,$G$6:$G$33,"=2009",$I$6:$I$33,"&gt;"&amp;TODAY()-90)</f>
        <v>0</v>
      </c>
      <c r="Q18" s="19">
        <f ca="1">COUNTIFS($C$6:$C$33,"=ESR*",$D$6:$D$33,$L18,$G$6:$G$33,"=2012",$I$6:$I$33,"&gt;"&amp;TODAY())</f>
        <v>0</v>
      </c>
      <c r="R18" s="19">
        <f ca="1">COUNTIFS($C$6:$C$33,"=ESR*",$D$6:$D$33,$L18,$G$6:$G$33,"=2015",$I$6:$I$33,"&gt;"&amp;TODAY())</f>
        <v>0</v>
      </c>
      <c r="S18" s="19">
        <f ca="1">COUNTIFS($C$6:$C$33,"=ESR*",$D$6:$D$33,$L18,$G$6:$G$33,"=2018",$I$6:$I$33,"&gt;"&amp;TODAY())</f>
        <v>0</v>
      </c>
      <c r="T18" s="20">
        <f ca="1">COUNTIFS($C$6:$C$33,"=ESR*",$D$6:$D$33,$L18,$G$6:$G$33,"=2021",$I$6:$I$33,"&gt;"&amp;TODAY())</f>
        <v>0</v>
      </c>
    </row>
    <row r="19" spans="1:20" x14ac:dyDescent="0.2">
      <c r="A19" s="174">
        <v>2</v>
      </c>
      <c r="B19" s="666" t="s">
        <v>824</v>
      </c>
      <c r="C19" s="54" t="s">
        <v>879</v>
      </c>
      <c r="D19" s="177" t="s">
        <v>140</v>
      </c>
      <c r="E19" s="13" t="s">
        <v>880</v>
      </c>
      <c r="F19" s="96">
        <f t="shared" si="9"/>
        <v>1</v>
      </c>
      <c r="G19" s="52">
        <v>2021</v>
      </c>
      <c r="H19" s="577">
        <v>45383</v>
      </c>
      <c r="I19" s="14">
        <v>45748</v>
      </c>
      <c r="K19" s="994"/>
      <c r="L19" s="197" t="s">
        <v>465</v>
      </c>
      <c r="M19" s="58">
        <f ca="1">SUMIFS($F$6:$F$33,$C$6:$C$33,"=ESR*",$D$6:$D$33,$L19,$I$6:$I$33,"&gt;"&amp;TODAY()-90)</f>
        <v>0</v>
      </c>
      <c r="N19" s="58">
        <f ca="1">COUNTIFS($C$6:$C$33,"=ESR*",$D$6:$D$33,$L19,$I$6:$I$33,"&gt;"&amp;TODAY()-90)</f>
        <v>0</v>
      </c>
      <c r="O19" s="65">
        <f ca="1">COUNTIFS($C$6:$C$33,"=ESR*",$D$6:$D$33,$L19,$G$6:$G$33,"=2006",$I$6:$I$33,"&gt;"&amp;TODAY()-90)</f>
        <v>0</v>
      </c>
      <c r="P19" s="65">
        <f ca="1">COUNTIFS($C$6:$C$33,"=ESR*",$D$6:$D$33,$L19,$G$6:$G$33,"=2009",$I$6:$I$33,"&gt;"&amp;TODAY()-90)</f>
        <v>0</v>
      </c>
      <c r="Q19" s="65">
        <f ca="1">COUNTIFS($C$6:$C$33,"=ESR*",$D$6:$D$33,$L19,$G$6:$G$33,"=2012",$I$6:$I$33,"&gt;"&amp;TODAY())</f>
        <v>0</v>
      </c>
      <c r="R19" s="65">
        <f ca="1">COUNTIFS($C$6:$C$33,"=ESR*",$D$6:$D$33,$L19,$G$6:$G$33,"=2015",$I$6:$I$33,"&gt;"&amp;TODAY())</f>
        <v>0</v>
      </c>
      <c r="S19" s="65">
        <f ca="1">COUNTIFS($C$6:$C$33,"=ESR*",$D$6:$D$33,$L19,$G$6:$G$33,"=2018",$I$6:$I$33,"&gt;"&amp;TODAY())</f>
        <v>0</v>
      </c>
      <c r="T19" s="237">
        <f ca="1">COUNTIFS($C$6:$C$33,"=ESR*",$D$6:$D$33,$L19,$G$6:$G$33,"=2021",$I$6:$I$33,"&gt;"&amp;TODAY())</f>
        <v>0</v>
      </c>
    </row>
    <row r="20" spans="1:20" x14ac:dyDescent="0.2">
      <c r="A20" s="174">
        <v>3</v>
      </c>
      <c r="B20" s="666" t="s">
        <v>352</v>
      </c>
      <c r="C20" s="54" t="s">
        <v>353</v>
      </c>
      <c r="D20" s="177" t="s">
        <v>592</v>
      </c>
      <c r="E20" s="13" t="s">
        <v>354</v>
      </c>
      <c r="F20" s="96">
        <f>IF(ISBLANK(E20),"",LEN(E20)-LEN(SUBSTITUTE(E20,",",""))+1)</f>
        <v>1</v>
      </c>
      <c r="G20" s="52">
        <v>2018</v>
      </c>
      <c r="H20" s="577">
        <v>45261</v>
      </c>
      <c r="I20" s="741">
        <v>45627</v>
      </c>
      <c r="K20" s="1018" t="s">
        <v>303</v>
      </c>
      <c r="L20" s="532" t="s">
        <v>105</v>
      </c>
      <c r="M20" s="174" t="s">
        <v>146</v>
      </c>
      <c r="N20" s="174" t="s">
        <v>146</v>
      </c>
      <c r="O20" s="526" t="s">
        <v>146</v>
      </c>
      <c r="P20" s="526" t="s">
        <v>146</v>
      </c>
      <c r="Q20" s="526" t="s">
        <v>146</v>
      </c>
      <c r="R20" s="526" t="s">
        <v>146</v>
      </c>
      <c r="S20" s="526" t="s">
        <v>146</v>
      </c>
      <c r="T20" s="175" t="s">
        <v>146</v>
      </c>
    </row>
    <row r="21" spans="1:20" x14ac:dyDescent="0.2">
      <c r="A21" s="174">
        <v>4</v>
      </c>
      <c r="B21" s="565" t="s">
        <v>462</v>
      </c>
      <c r="C21" s="393" t="s">
        <v>291</v>
      </c>
      <c r="D21" s="24" t="s">
        <v>140</v>
      </c>
      <c r="E21" s="17" t="s">
        <v>732</v>
      </c>
      <c r="F21" s="96">
        <f t="shared" si="9"/>
        <v>1</v>
      </c>
      <c r="G21" s="42">
        <v>2012</v>
      </c>
      <c r="H21" s="91">
        <v>45139</v>
      </c>
      <c r="I21" s="18">
        <v>45505</v>
      </c>
      <c r="K21" s="996"/>
      <c r="L21" s="530" t="s">
        <v>139</v>
      </c>
      <c r="M21" s="41">
        <f t="shared" ref="M21:M26" ca="1" si="10">SUMIFS($F$6:$F$1001,$C$6:$C$1001,"=RR*",$D$6:$D$1001,$K21,$I$6:$I$1001,"&gt;"&amp;TODAY()-90)</f>
        <v>0</v>
      </c>
      <c r="N21" s="41">
        <f t="shared" ref="N21:N26" ca="1" si="11">COUNTIFS($C$6:$C$1001,"=RR*",$D$6:$D$1001,$L21,$I$6:$I$1001,"&gt;"&amp;TODAY()-90)</f>
        <v>0</v>
      </c>
      <c r="O21" s="19">
        <f t="shared" ref="O21:O26" ca="1" si="12">COUNTIFS($C$6:$C$1001,"=RR*",$D$6:$D$1001,$L21,$G$6:$G$1001,"=2006",$I$6:$I$1001,"&gt;"&amp;TODAY()-90)</f>
        <v>0</v>
      </c>
      <c r="P21" s="19">
        <f ca="1">COUNTIFS($C$6:$C$1001,"=RR*",$D$6:$D$1001,$L21,$G$6:$G$1001,"=2009",$I$6:$I$1001,"&gt;"&amp;TODAY()-90)</f>
        <v>0</v>
      </c>
      <c r="Q21" s="19">
        <f t="shared" ref="Q21:Q26" ca="1" si="13">COUNTIFS($C$6:$C$1001,"=RR*",$D$6:$D$1001,$L21,$G$6:$G$1001,"=2012",$I$6:$I$1001,"&gt;"&amp;TODAY()-90)</f>
        <v>0</v>
      </c>
      <c r="R21" s="19">
        <f t="shared" ref="R21:R26" ca="1" si="14">COUNTIFS($C$6:$C$1001,"=RR*",$D$6:$D$1001,$L21,$G$6:$G$1001,"=2015",$I$6:$I$1001,"&gt;"&amp;TODAY()-90)</f>
        <v>0</v>
      </c>
      <c r="S21" s="19">
        <f t="shared" ref="S21:S26" ca="1" si="15">COUNTIFS($C$6:$C$1001,"=RR*",$D$6:$D$1001,$L21,$G$6:$G$1001,"=2018",$I$6:$I$1001,"&gt;"&amp;TODAY()-90)</f>
        <v>0</v>
      </c>
      <c r="T21" s="20">
        <f t="shared" ref="T21:T26" ca="1" si="16">COUNTIFS($C$6:$C$1001,"=RR*",$D$6:$D$1001,$L21,$G$6:$G$1001,"=2021",$I$6:$I$1001,"&gt;"&amp;TODAY()-90)</f>
        <v>0</v>
      </c>
    </row>
    <row r="22" spans="1:20" ht="48" x14ac:dyDescent="0.2">
      <c r="A22" s="174">
        <v>5</v>
      </c>
      <c r="B22" s="666" t="s">
        <v>348</v>
      </c>
      <c r="C22" s="54" t="s">
        <v>349</v>
      </c>
      <c r="D22" s="177" t="s">
        <v>139</v>
      </c>
      <c r="E22" s="13" t="s">
        <v>897</v>
      </c>
      <c r="F22" s="96">
        <f t="shared" si="9"/>
        <v>23</v>
      </c>
      <c r="G22" s="174">
        <v>2021</v>
      </c>
      <c r="H22" s="765">
        <v>45323</v>
      </c>
      <c r="I22" s="14">
        <v>45474</v>
      </c>
      <c r="K22" s="996"/>
      <c r="L22" s="530" t="s">
        <v>592</v>
      </c>
      <c r="M22" s="41">
        <f t="shared" ca="1" si="10"/>
        <v>0</v>
      </c>
      <c r="N22" s="41">
        <f t="shared" ca="1" si="11"/>
        <v>0</v>
      </c>
      <c r="O22" s="19">
        <f t="shared" ca="1" si="12"/>
        <v>0</v>
      </c>
      <c r="P22" s="19">
        <f ca="1">COUNTIFS($C$6:$C$1001,"=RR*",$D$6:$D$1001,$L22,$G$6:$G$1001,"=2009",$I$6:$I$1001,"&gt;"&amp;TODAY()-90)</f>
        <v>0</v>
      </c>
      <c r="Q22" s="19">
        <f t="shared" ca="1" si="13"/>
        <v>0</v>
      </c>
      <c r="R22" s="19">
        <f t="shared" ca="1" si="14"/>
        <v>0</v>
      </c>
      <c r="S22" s="19">
        <f t="shared" ca="1" si="15"/>
        <v>0</v>
      </c>
      <c r="T22" s="20">
        <f t="shared" ca="1" si="16"/>
        <v>0</v>
      </c>
    </row>
    <row r="23" spans="1:20" ht="48" x14ac:dyDescent="0.2">
      <c r="A23" s="174">
        <v>6</v>
      </c>
      <c r="B23" s="565" t="s">
        <v>294</v>
      </c>
      <c r="C23" s="393" t="s">
        <v>297</v>
      </c>
      <c r="D23" s="24" t="s">
        <v>139</v>
      </c>
      <c r="E23" s="17" t="s">
        <v>633</v>
      </c>
      <c r="F23" s="96">
        <f t="shared" si="9"/>
        <v>11</v>
      </c>
      <c r="G23" s="42">
        <v>2021</v>
      </c>
      <c r="H23" s="91">
        <v>45292</v>
      </c>
      <c r="I23" s="739">
        <v>45627</v>
      </c>
      <c r="K23" s="996"/>
      <c r="L23" s="530" t="s">
        <v>140</v>
      </c>
      <c r="M23" s="41">
        <f t="shared" ca="1" si="10"/>
        <v>0</v>
      </c>
      <c r="N23" s="41">
        <f t="shared" ca="1" si="11"/>
        <v>0</v>
      </c>
      <c r="O23" s="19">
        <f t="shared" ca="1" si="12"/>
        <v>0</v>
      </c>
      <c r="P23" s="19">
        <f ca="1">COUNTIFS($C$6:$C$1001,"=RR*",$D$6:$D$1001,$L23,$G$6:$G$1001,"=2009",$I$6:$I$1001,"&gt;"&amp;TODAY()-90)</f>
        <v>0</v>
      </c>
      <c r="Q23" s="19">
        <f t="shared" ca="1" si="13"/>
        <v>0</v>
      </c>
      <c r="R23" s="19">
        <f t="shared" ca="1" si="14"/>
        <v>0</v>
      </c>
      <c r="S23" s="19">
        <f t="shared" ca="1" si="15"/>
        <v>0</v>
      </c>
      <c r="T23" s="20">
        <f t="shared" ca="1" si="16"/>
        <v>0</v>
      </c>
    </row>
    <row r="24" spans="1:20" ht="47.25" customHeight="1" x14ac:dyDescent="0.2">
      <c r="A24" s="174">
        <v>7</v>
      </c>
      <c r="B24" s="666" t="s">
        <v>301</v>
      </c>
      <c r="C24" s="54" t="s">
        <v>300</v>
      </c>
      <c r="D24" s="177" t="s">
        <v>140</v>
      </c>
      <c r="E24" s="13" t="s">
        <v>604</v>
      </c>
      <c r="F24" s="96">
        <f t="shared" si="9"/>
        <v>1</v>
      </c>
      <c r="G24" s="174">
        <v>2024</v>
      </c>
      <c r="H24" s="765">
        <v>45413</v>
      </c>
      <c r="I24" s="14">
        <v>45444</v>
      </c>
      <c r="K24" s="996"/>
      <c r="L24" s="530" t="s">
        <v>582</v>
      </c>
      <c r="M24" s="41">
        <f t="shared" ca="1" si="10"/>
        <v>0</v>
      </c>
      <c r="N24" s="41">
        <f t="shared" ca="1" si="11"/>
        <v>0</v>
      </c>
      <c r="O24" s="19">
        <f t="shared" ca="1" si="12"/>
        <v>0</v>
      </c>
      <c r="P24" s="19">
        <f ca="1">COUNTIFS($C$6:$C$1001,"=RR*",$D$6:$D$1001,$L24,$G$6:$G$1001,"=2009",$I$6:$I$1001,"&gt;"&amp;TODAY()-90)</f>
        <v>0</v>
      </c>
      <c r="Q24" s="19">
        <f t="shared" ca="1" si="13"/>
        <v>0</v>
      </c>
      <c r="R24" s="19">
        <f t="shared" ca="1" si="14"/>
        <v>0</v>
      </c>
      <c r="S24" s="19">
        <f t="shared" ca="1" si="15"/>
        <v>0</v>
      </c>
      <c r="T24" s="20">
        <f t="shared" ca="1" si="16"/>
        <v>0</v>
      </c>
    </row>
    <row r="25" spans="1:20" x14ac:dyDescent="0.2">
      <c r="A25" s="174">
        <v>8</v>
      </c>
      <c r="B25" s="666" t="s">
        <v>280</v>
      </c>
      <c r="C25" s="54" t="s">
        <v>281</v>
      </c>
      <c r="D25" s="177" t="s">
        <v>140</v>
      </c>
      <c r="E25" s="13" t="s">
        <v>881</v>
      </c>
      <c r="F25" s="96">
        <f>IF(ISBLANK(E25),"",LEN(E25)-LEN(SUBSTITUTE(E25,",",""))+1)</f>
        <v>1</v>
      </c>
      <c r="G25" s="52">
        <v>2021</v>
      </c>
      <c r="H25" s="577">
        <v>45108</v>
      </c>
      <c r="I25" s="14">
        <v>45474</v>
      </c>
      <c r="K25" s="996"/>
      <c r="L25" s="530" t="s">
        <v>583</v>
      </c>
      <c r="M25" s="41">
        <f t="shared" ca="1" si="10"/>
        <v>0</v>
      </c>
      <c r="N25" s="41">
        <f t="shared" ca="1" si="11"/>
        <v>0</v>
      </c>
      <c r="O25" s="19">
        <f t="shared" ca="1" si="12"/>
        <v>0</v>
      </c>
      <c r="P25" s="19">
        <f ca="1">COUNTIFS($C$6:$C$1001,"=RR*",$D$6:$D$1001,$L25,$G$6:$G$1001,"=2009",$I$6:$I$1001,"&gt;"&amp;TODAY()-90)</f>
        <v>0</v>
      </c>
      <c r="Q25" s="19">
        <f t="shared" ca="1" si="13"/>
        <v>0</v>
      </c>
      <c r="R25" s="19">
        <f t="shared" ca="1" si="14"/>
        <v>0</v>
      </c>
      <c r="S25" s="19">
        <f t="shared" ca="1" si="15"/>
        <v>0</v>
      </c>
      <c r="T25" s="20">
        <f t="shared" ca="1" si="16"/>
        <v>0</v>
      </c>
    </row>
    <row r="26" spans="1:20" ht="24.75" thickBot="1" x14ac:dyDescent="0.25">
      <c r="A26" s="174">
        <v>9</v>
      </c>
      <c r="B26" s="666" t="s">
        <v>280</v>
      </c>
      <c r="C26" s="54" t="s">
        <v>463</v>
      </c>
      <c r="D26" s="177" t="s">
        <v>140</v>
      </c>
      <c r="E26" s="13" t="s">
        <v>693</v>
      </c>
      <c r="F26" s="96">
        <f t="shared" si="9"/>
        <v>2</v>
      </c>
      <c r="G26" s="52">
        <v>2015</v>
      </c>
      <c r="H26" s="577">
        <v>45383</v>
      </c>
      <c r="I26" s="14">
        <v>45748</v>
      </c>
      <c r="K26" s="997"/>
      <c r="L26" s="195" t="s">
        <v>465</v>
      </c>
      <c r="M26" s="58">
        <f t="shared" ca="1" si="10"/>
        <v>0</v>
      </c>
      <c r="N26" s="58">
        <f t="shared" ca="1" si="11"/>
        <v>0</v>
      </c>
      <c r="O26" s="65">
        <f t="shared" ca="1" si="12"/>
        <v>0</v>
      </c>
      <c r="P26" s="65">
        <f ca="1">COUNTIFS($C$6:$C$1001,"=RR*",$D$6:$D$1001,$K26,$G$6:$G$1001,"=2011",$I$6:$I$1001,"&gt;"&amp;TODAY()-90)</f>
        <v>0</v>
      </c>
      <c r="Q26" s="65">
        <f t="shared" ca="1" si="13"/>
        <v>0</v>
      </c>
      <c r="R26" s="65">
        <f t="shared" ca="1" si="14"/>
        <v>0</v>
      </c>
      <c r="S26" s="65">
        <f t="shared" ca="1" si="15"/>
        <v>0</v>
      </c>
      <c r="T26" s="237">
        <f t="shared" ca="1" si="16"/>
        <v>0</v>
      </c>
    </row>
    <row r="27" spans="1:20" ht="15.75" thickBot="1" x14ac:dyDescent="0.25">
      <c r="A27" s="174">
        <v>10</v>
      </c>
      <c r="B27" s="666" t="s">
        <v>280</v>
      </c>
      <c r="C27" s="54" t="s">
        <v>594</v>
      </c>
      <c r="D27" s="177" t="s">
        <v>140</v>
      </c>
      <c r="E27" s="13" t="s">
        <v>595</v>
      </c>
      <c r="F27" s="96">
        <f t="shared" si="9"/>
        <v>1</v>
      </c>
      <c r="G27" s="52">
        <v>2021</v>
      </c>
      <c r="H27" s="577">
        <v>45108</v>
      </c>
      <c r="I27" s="14">
        <v>45474</v>
      </c>
      <c r="K27" s="1019" t="s">
        <v>154</v>
      </c>
      <c r="L27" s="1020"/>
      <c r="M27" s="128">
        <f t="shared" ref="M27:T27" ca="1" si="17">SUM(M20:M26)</f>
        <v>0</v>
      </c>
      <c r="N27" s="128">
        <f t="shared" ca="1" si="17"/>
        <v>0</v>
      </c>
      <c r="O27" s="128">
        <f t="shared" ca="1" si="17"/>
        <v>0</v>
      </c>
      <c r="P27" s="128">
        <f t="shared" ca="1" si="17"/>
        <v>0</v>
      </c>
      <c r="Q27" s="128">
        <f t="shared" ca="1" si="17"/>
        <v>0</v>
      </c>
      <c r="R27" s="128">
        <f t="shared" ca="1" si="17"/>
        <v>0</v>
      </c>
      <c r="S27" s="128">
        <f t="shared" ca="1" si="17"/>
        <v>0</v>
      </c>
      <c r="T27" s="129">
        <f t="shared" ca="1" si="17"/>
        <v>0</v>
      </c>
    </row>
    <row r="28" spans="1:20" x14ac:dyDescent="0.2">
      <c r="A28" s="174">
        <v>11</v>
      </c>
      <c r="B28" s="666" t="s">
        <v>280</v>
      </c>
      <c r="C28" s="54" t="s">
        <v>776</v>
      </c>
      <c r="D28" s="177" t="s">
        <v>140</v>
      </c>
      <c r="E28" s="13" t="s">
        <v>777</v>
      </c>
      <c r="F28" s="96">
        <f>IF(ISBLANK(E28),"",LEN(E28)-LEN(SUBSTITUTE(E28,",",""))+1)</f>
        <v>1</v>
      </c>
      <c r="G28" s="52">
        <v>2018</v>
      </c>
      <c r="H28" s="765">
        <v>45323</v>
      </c>
      <c r="I28" s="14">
        <v>45689</v>
      </c>
      <c r="K28" s="416"/>
      <c r="L28" s="416"/>
      <c r="M28" s="564"/>
      <c r="N28" s="564"/>
      <c r="O28" s="564"/>
      <c r="P28" s="564"/>
      <c r="Q28" s="564"/>
      <c r="R28" s="564"/>
      <c r="S28" s="564"/>
      <c r="T28" s="564"/>
    </row>
    <row r="29" spans="1:20" ht="24" x14ac:dyDescent="0.2">
      <c r="A29" s="174">
        <v>12</v>
      </c>
      <c r="B29" s="666" t="s">
        <v>836</v>
      </c>
      <c r="C29" s="54" t="s">
        <v>829</v>
      </c>
      <c r="D29" s="177" t="s">
        <v>140</v>
      </c>
      <c r="E29" s="13" t="s">
        <v>830</v>
      </c>
      <c r="F29" s="96">
        <f t="shared" si="9"/>
        <v>1</v>
      </c>
      <c r="G29" s="52">
        <v>2021</v>
      </c>
      <c r="H29" s="577">
        <v>44835</v>
      </c>
      <c r="I29" s="14">
        <v>45474</v>
      </c>
      <c r="K29" s="416"/>
      <c r="Q29" s="564"/>
      <c r="R29" s="564"/>
      <c r="S29" s="564"/>
      <c r="T29" s="564"/>
    </row>
    <row r="30" spans="1:20" ht="24" x14ac:dyDescent="0.2">
      <c r="A30" s="174">
        <v>13</v>
      </c>
      <c r="B30" s="666" t="s">
        <v>836</v>
      </c>
      <c r="C30" s="54" t="s">
        <v>833</v>
      </c>
      <c r="D30" s="177" t="s">
        <v>140</v>
      </c>
      <c r="E30" s="13" t="s">
        <v>233</v>
      </c>
      <c r="F30" s="96">
        <f t="shared" si="9"/>
        <v>1</v>
      </c>
      <c r="G30" s="52">
        <v>2018</v>
      </c>
      <c r="H30" s="577">
        <v>44896</v>
      </c>
      <c r="I30" s="14">
        <v>45627</v>
      </c>
      <c r="K30" s="416"/>
      <c r="Q30" s="3"/>
      <c r="R30" s="564"/>
      <c r="S30" s="564"/>
      <c r="T30" s="564"/>
    </row>
    <row r="31" spans="1:20" ht="24" x14ac:dyDescent="0.2">
      <c r="A31" s="174">
        <v>14</v>
      </c>
      <c r="B31" s="666" t="s">
        <v>836</v>
      </c>
      <c r="C31" s="54" t="s">
        <v>831</v>
      </c>
      <c r="D31" s="177" t="s">
        <v>140</v>
      </c>
      <c r="E31" s="13" t="s">
        <v>832</v>
      </c>
      <c r="F31" s="96">
        <f t="shared" si="9"/>
        <v>1</v>
      </c>
      <c r="G31" s="52">
        <v>2021</v>
      </c>
      <c r="H31" s="577">
        <v>45139</v>
      </c>
      <c r="I31" s="14">
        <v>45809</v>
      </c>
      <c r="K31" s="416"/>
      <c r="Q31" s="3"/>
      <c r="R31" s="564"/>
      <c r="S31" s="564"/>
      <c r="T31" s="564"/>
    </row>
    <row r="32" spans="1:20" ht="24" x14ac:dyDescent="0.2">
      <c r="A32" s="174">
        <v>15</v>
      </c>
      <c r="B32" s="666" t="s">
        <v>898</v>
      </c>
      <c r="C32" s="54" t="s">
        <v>835</v>
      </c>
      <c r="D32" s="177" t="s">
        <v>139</v>
      </c>
      <c r="E32" s="13" t="s">
        <v>837</v>
      </c>
      <c r="F32" s="96">
        <f t="shared" si="9"/>
        <v>6</v>
      </c>
      <c r="G32" s="52">
        <v>2021</v>
      </c>
      <c r="H32" s="577">
        <v>45200</v>
      </c>
      <c r="I32" s="741">
        <v>45566</v>
      </c>
      <c r="K32" s="416"/>
      <c r="Q32" s="3"/>
      <c r="R32" s="564"/>
      <c r="S32" s="564"/>
      <c r="T32" s="564"/>
    </row>
    <row r="33" spans="1:13" ht="24" x14ac:dyDescent="0.2">
      <c r="A33" s="174">
        <v>16</v>
      </c>
      <c r="B33" s="666" t="s">
        <v>872</v>
      </c>
      <c r="C33" s="54" t="s">
        <v>845</v>
      </c>
      <c r="D33" s="177" t="s">
        <v>582</v>
      </c>
      <c r="E33" s="13" t="s">
        <v>846</v>
      </c>
      <c r="F33" s="96">
        <f>IF(ISBLANK(E33),"",LEN(E33)-LEN(SUBSTITUTE(E33,",",""))+1)</f>
        <v>1</v>
      </c>
      <c r="G33" s="52">
        <v>2018</v>
      </c>
      <c r="H33" s="577">
        <v>45352</v>
      </c>
      <c r="I33" s="741">
        <v>45717</v>
      </c>
    </row>
    <row r="34" spans="1:13" ht="24.75" customHeight="1" thickBot="1" x14ac:dyDescent="0.3">
      <c r="A34" s="555"/>
      <c r="B34" s="708"/>
      <c r="C34" s="574"/>
      <c r="D34" s="574"/>
      <c r="E34" s="575" t="s">
        <v>303</v>
      </c>
      <c r="F34" s="575"/>
      <c r="G34" s="574"/>
      <c r="H34" s="574"/>
      <c r="I34" s="566"/>
      <c r="M34" s="135"/>
    </row>
    <row r="35" spans="1:13" x14ac:dyDescent="0.2">
      <c r="A35" s="41">
        <v>1</v>
      </c>
      <c r="B35" s="586" t="s">
        <v>272</v>
      </c>
      <c r="C35" s="54" t="s">
        <v>273</v>
      </c>
      <c r="D35" s="580" t="s">
        <v>592</v>
      </c>
      <c r="E35" s="124" t="s">
        <v>482</v>
      </c>
      <c r="F35" s="98">
        <f t="shared" ref="F35" si="18">IF(ISBLANK(E35),"",LEN(E35)-LEN(SUBSTITUTE(E35,",",""))+1)</f>
        <v>3</v>
      </c>
      <c r="G35" s="647">
        <v>2023</v>
      </c>
      <c r="H35" s="762">
        <v>45331</v>
      </c>
      <c r="I35" s="125">
        <v>45716</v>
      </c>
    </row>
    <row r="36" spans="1:13" x14ac:dyDescent="0.2">
      <c r="A36" s="40">
        <v>2</v>
      </c>
      <c r="B36" s="464" t="s">
        <v>272</v>
      </c>
      <c r="C36" s="393" t="s">
        <v>483</v>
      </c>
      <c r="D36" s="16" t="s">
        <v>592</v>
      </c>
      <c r="E36" s="17" t="s">
        <v>632</v>
      </c>
      <c r="F36" s="96">
        <f>IF(ISBLANK(E36),"",LEN(E36)-LEN(SUBSTITUTE(E36,",",""))+1)</f>
        <v>1</v>
      </c>
      <c r="G36" s="42">
        <v>2023</v>
      </c>
      <c r="H36" s="737">
        <v>45250</v>
      </c>
      <c r="I36" s="18">
        <v>45657</v>
      </c>
    </row>
    <row r="37" spans="1:13" ht="24" x14ac:dyDescent="0.2">
      <c r="A37" s="41">
        <v>3</v>
      </c>
      <c r="B37" s="464" t="s">
        <v>821</v>
      </c>
      <c r="C37" s="176" t="s">
        <v>822</v>
      </c>
      <c r="D37" s="16" t="s">
        <v>592</v>
      </c>
      <c r="E37" s="17" t="s">
        <v>823</v>
      </c>
      <c r="F37" s="96">
        <f>IF(ISBLANK(E37),"",LEN(E37)-LEN(SUBSTITUTE(E37,",",""))+1)</f>
        <v>1</v>
      </c>
      <c r="G37" s="42">
        <v>2023</v>
      </c>
      <c r="H37" s="737">
        <v>45201</v>
      </c>
      <c r="I37" s="18">
        <v>45565</v>
      </c>
    </row>
    <row r="38" spans="1:13" x14ac:dyDescent="0.2">
      <c r="A38" s="40">
        <v>4</v>
      </c>
      <c r="B38" s="464" t="s">
        <v>841</v>
      </c>
      <c r="C38" s="176" t="s">
        <v>842</v>
      </c>
      <c r="D38" s="16" t="s">
        <v>465</v>
      </c>
      <c r="E38" s="398" t="s">
        <v>843</v>
      </c>
      <c r="F38" s="551">
        <f>IF(ISBLANK(E38),"",LEN(E38)-LEN(SUBSTITUTE(E38,",",""))+1)</f>
        <v>1</v>
      </c>
      <c r="G38" s="42">
        <v>2020</v>
      </c>
      <c r="H38" s="737">
        <v>45250</v>
      </c>
      <c r="I38" s="18">
        <v>45657</v>
      </c>
    </row>
    <row r="39" spans="1:13" x14ac:dyDescent="0.2">
      <c r="A39" s="41">
        <v>5</v>
      </c>
      <c r="B39" s="464" t="s">
        <v>763</v>
      </c>
      <c r="C39" s="393" t="s">
        <v>762</v>
      </c>
      <c r="D39" s="16" t="s">
        <v>465</v>
      </c>
      <c r="E39" s="17" t="s">
        <v>764</v>
      </c>
      <c r="F39" s="96">
        <v>1</v>
      </c>
      <c r="G39" s="42">
        <v>2020</v>
      </c>
      <c r="H39" s="737">
        <v>45295</v>
      </c>
      <c r="I39" s="18">
        <v>45626</v>
      </c>
    </row>
    <row r="40" spans="1:13" ht="24" x14ac:dyDescent="0.2">
      <c r="A40" s="40">
        <v>6</v>
      </c>
      <c r="B40" s="464" t="s">
        <v>785</v>
      </c>
      <c r="C40" s="393" t="s">
        <v>795</v>
      </c>
      <c r="D40" s="16" t="s">
        <v>139</v>
      </c>
      <c r="E40" s="17" t="s">
        <v>796</v>
      </c>
      <c r="F40" s="96">
        <f>IF(ISBLANK(E40),"",LEN(E40)-LEN(SUBSTITUTE(E40,",",""))+1)</f>
        <v>1</v>
      </c>
      <c r="G40" s="42">
        <v>2023</v>
      </c>
      <c r="H40" s="91">
        <v>45272</v>
      </c>
      <c r="I40" s="739">
        <v>45657</v>
      </c>
    </row>
    <row r="41" spans="1:13" ht="27.75" customHeight="1" x14ac:dyDescent="0.2">
      <c r="A41" s="41">
        <v>7</v>
      </c>
      <c r="B41" s="567" t="s">
        <v>824</v>
      </c>
      <c r="C41" s="54" t="s">
        <v>826</v>
      </c>
      <c r="D41" s="177" t="s">
        <v>140</v>
      </c>
      <c r="E41" s="13" t="s">
        <v>825</v>
      </c>
      <c r="F41" s="179">
        <v>1</v>
      </c>
      <c r="G41" s="52">
        <v>2020</v>
      </c>
      <c r="H41" s="577">
        <v>45292</v>
      </c>
      <c r="I41" s="14">
        <v>45658</v>
      </c>
    </row>
    <row r="42" spans="1:13" ht="27.75" customHeight="1" x14ac:dyDescent="0.2">
      <c r="A42" s="40">
        <v>8</v>
      </c>
      <c r="B42" s="666" t="s">
        <v>824</v>
      </c>
      <c r="C42" s="54" t="s">
        <v>879</v>
      </c>
      <c r="D42" s="177" t="s">
        <v>140</v>
      </c>
      <c r="E42" s="13" t="s">
        <v>880</v>
      </c>
      <c r="F42" s="96">
        <f t="shared" ref="F42" si="19">IF(ISBLANK(E42),"",LEN(E42)-LEN(SUBSTITUTE(E42,",",""))+1)</f>
        <v>1</v>
      </c>
      <c r="G42" s="52">
        <v>2023</v>
      </c>
      <c r="H42" s="577">
        <v>45383</v>
      </c>
      <c r="I42" s="14">
        <v>45748</v>
      </c>
    </row>
    <row r="43" spans="1:13" ht="24.75" customHeight="1" x14ac:dyDescent="0.2">
      <c r="A43" s="41">
        <v>9</v>
      </c>
      <c r="B43" s="464" t="s">
        <v>280</v>
      </c>
      <c r="C43" s="54" t="s">
        <v>281</v>
      </c>
      <c r="D43" s="24" t="s">
        <v>140</v>
      </c>
      <c r="E43" s="13" t="s">
        <v>881</v>
      </c>
      <c r="F43" s="96">
        <f>IF(ISBLANK(E43),"",LEN(E43)-LEN(SUBSTITUTE(E43,",",""))+1)</f>
        <v>1</v>
      </c>
      <c r="G43" s="42">
        <v>2023</v>
      </c>
      <c r="H43" s="577">
        <v>45108</v>
      </c>
      <c r="I43" s="14">
        <v>45474</v>
      </c>
    </row>
    <row r="44" spans="1:13" ht="24.75" customHeight="1" x14ac:dyDescent="0.2">
      <c r="A44" s="40">
        <v>10</v>
      </c>
      <c r="B44" s="464" t="s">
        <v>280</v>
      </c>
      <c r="C44" s="393" t="s">
        <v>594</v>
      </c>
      <c r="D44" s="24" t="s">
        <v>140</v>
      </c>
      <c r="E44" s="17" t="s">
        <v>595</v>
      </c>
      <c r="F44" s="96">
        <f>IF(ISBLANK(E44),"",LEN(E44)-LEN(SUBSTITUTE(E44,",",""))+1)</f>
        <v>1</v>
      </c>
      <c r="G44" s="42">
        <v>2020</v>
      </c>
      <c r="H44" s="577">
        <v>45108</v>
      </c>
      <c r="I44" s="14">
        <v>45474</v>
      </c>
    </row>
    <row r="45" spans="1:13" ht="27.75" customHeight="1" x14ac:dyDescent="0.2">
      <c r="A45" s="41">
        <v>11</v>
      </c>
      <c r="B45" s="567" t="s">
        <v>280</v>
      </c>
      <c r="C45" s="54" t="s">
        <v>776</v>
      </c>
      <c r="D45" s="177" t="s">
        <v>140</v>
      </c>
      <c r="E45" s="13" t="s">
        <v>777</v>
      </c>
      <c r="F45" s="179">
        <f>IF(ISBLANK(E45),"",LEN(E45)-LEN(SUBSTITUTE(E45,",",""))+1)</f>
        <v>1</v>
      </c>
      <c r="G45" s="52">
        <v>2020</v>
      </c>
      <c r="H45" s="765">
        <v>45323</v>
      </c>
      <c r="I45" s="14">
        <v>45689</v>
      </c>
    </row>
    <row r="46" spans="1:13" x14ac:dyDescent="0.2">
      <c r="A46" s="40">
        <v>12</v>
      </c>
      <c r="B46" s="464" t="s">
        <v>301</v>
      </c>
      <c r="C46" s="393" t="s">
        <v>300</v>
      </c>
      <c r="D46" s="24" t="s">
        <v>140</v>
      </c>
      <c r="E46" s="398" t="s">
        <v>604</v>
      </c>
      <c r="F46" s="96">
        <f>IF(ISBLANK(E46),"",LEN(E46)-LEN(SUBSTITUTE(E46,",",""))+1)</f>
        <v>1</v>
      </c>
      <c r="G46" s="41">
        <v>2023</v>
      </c>
      <c r="H46" s="765">
        <v>45413</v>
      </c>
      <c r="I46" s="18">
        <v>45444</v>
      </c>
    </row>
    <row r="47" spans="1:13" ht="24.75" thickBot="1" x14ac:dyDescent="0.25">
      <c r="A47" s="41">
        <v>13</v>
      </c>
      <c r="B47" s="565" t="s">
        <v>836</v>
      </c>
      <c r="C47" s="393" t="s">
        <v>833</v>
      </c>
      <c r="D47" s="24" t="s">
        <v>140</v>
      </c>
      <c r="E47" s="17" t="s">
        <v>233</v>
      </c>
      <c r="F47" s="96">
        <f>IF(ISBLANK(E47),"",LEN(E47)-LEN(SUBSTITUTE(E47,",",""))+1)</f>
        <v>1</v>
      </c>
      <c r="G47" s="42">
        <v>2020</v>
      </c>
      <c r="H47" s="91">
        <v>44896</v>
      </c>
      <c r="I47" s="18">
        <v>45627</v>
      </c>
    </row>
    <row r="48" spans="1:13" ht="24" customHeight="1" thickBot="1" x14ac:dyDescent="0.3">
      <c r="A48" s="1002" t="s">
        <v>155</v>
      </c>
      <c r="B48" s="989"/>
      <c r="C48" s="989"/>
      <c r="D48" s="989"/>
      <c r="E48" s="989"/>
      <c r="F48" s="989"/>
      <c r="G48" s="989"/>
      <c r="H48" s="989"/>
      <c r="I48" s="990"/>
    </row>
    <row r="49" spans="1:13" ht="24" x14ac:dyDescent="0.2">
      <c r="A49" s="35">
        <v>1</v>
      </c>
      <c r="B49" s="100" t="s">
        <v>280</v>
      </c>
      <c r="C49" s="62" t="s">
        <v>283</v>
      </c>
      <c r="D49" s="37" t="s">
        <v>140</v>
      </c>
      <c r="E49" s="38" t="s">
        <v>284</v>
      </c>
      <c r="F49" s="38"/>
      <c r="G49" s="37" t="s">
        <v>93</v>
      </c>
      <c r="H49" s="90">
        <v>37865</v>
      </c>
      <c r="I49" s="39"/>
    </row>
    <row r="50" spans="1:13" x14ac:dyDescent="0.2">
      <c r="A50" s="57">
        <f>A49+1</f>
        <v>2</v>
      </c>
      <c r="B50" s="102" t="s">
        <v>272</v>
      </c>
      <c r="C50" s="63" t="s">
        <v>286</v>
      </c>
      <c r="D50" s="53" t="s">
        <v>592</v>
      </c>
      <c r="E50" s="59" t="s">
        <v>287</v>
      </c>
      <c r="F50" s="59"/>
      <c r="G50" s="53" t="s">
        <v>93</v>
      </c>
      <c r="H50" s="88">
        <v>37803</v>
      </c>
      <c r="I50" s="60"/>
    </row>
    <row r="51" spans="1:13" ht="15.75" thickBot="1" x14ac:dyDescent="0.25">
      <c r="A51" s="43">
        <f>A50+1</f>
        <v>3</v>
      </c>
      <c r="B51" s="104"/>
      <c r="C51" s="44"/>
      <c r="D51" s="45"/>
      <c r="E51" s="46"/>
      <c r="F51" s="46"/>
      <c r="G51" s="45"/>
      <c r="H51" s="89"/>
      <c r="I51" s="47"/>
      <c r="L51" s="26"/>
      <c r="M51" s="26"/>
    </row>
    <row r="52" spans="1:13" ht="15.75" thickBot="1" x14ac:dyDescent="0.25">
      <c r="A52" s="1013" t="s">
        <v>719</v>
      </c>
      <c r="B52" s="1014"/>
      <c r="C52" s="1014"/>
      <c r="D52" s="1014"/>
      <c r="E52" s="1014"/>
      <c r="F52" s="1014"/>
      <c r="G52" s="1014"/>
      <c r="H52" s="1014"/>
      <c r="I52" s="1015"/>
    </row>
    <row r="53" spans="1:13" ht="25.5" customHeight="1" thickBot="1" x14ac:dyDescent="0.25">
      <c r="A53" s="77"/>
      <c r="B53" s="81" t="s">
        <v>268</v>
      </c>
      <c r="C53" s="80" t="s">
        <v>52</v>
      </c>
      <c r="D53" s="80" t="s">
        <v>148</v>
      </c>
      <c r="E53" s="80" t="s">
        <v>6</v>
      </c>
      <c r="F53" s="80" t="s">
        <v>217</v>
      </c>
      <c r="G53" s="612" t="s">
        <v>7</v>
      </c>
      <c r="H53" s="613" t="s">
        <v>215</v>
      </c>
      <c r="I53" s="614"/>
    </row>
    <row r="54" spans="1:13" ht="15.75" thickBot="1" x14ac:dyDescent="0.3">
      <c r="A54" s="6"/>
      <c r="B54" s="709"/>
      <c r="C54" s="7"/>
      <c r="D54" s="7"/>
      <c r="E54" s="48" t="s">
        <v>149</v>
      </c>
      <c r="F54" s="48"/>
      <c r="G54" s="7"/>
      <c r="H54" s="7"/>
      <c r="I54" s="8"/>
    </row>
    <row r="55" spans="1:13" ht="24" x14ac:dyDescent="0.2">
      <c r="A55" s="688">
        <f>A54+1</f>
        <v>1</v>
      </c>
      <c r="B55" s="203" t="s">
        <v>269</v>
      </c>
      <c r="C55" s="242" t="s">
        <v>270</v>
      </c>
      <c r="D55" s="204" t="s">
        <v>592</v>
      </c>
      <c r="E55" s="205" t="s">
        <v>271</v>
      </c>
      <c r="F55" s="206">
        <f>IF(ISBLANK(E55),"",LEN(E55)-LEN(SUBSTITUTE(E55,",",""))+1)</f>
        <v>5</v>
      </c>
      <c r="G55" s="207">
        <v>2006</v>
      </c>
      <c r="H55" s="208">
        <v>41178</v>
      </c>
      <c r="I55" s="14">
        <v>41306</v>
      </c>
    </row>
    <row r="56" spans="1:13" x14ac:dyDescent="0.2">
      <c r="A56" s="753">
        <v>2</v>
      </c>
      <c r="B56" s="754" t="s">
        <v>274</v>
      </c>
      <c r="C56" s="392" t="s">
        <v>275</v>
      </c>
      <c r="D56" s="144" t="s">
        <v>140</v>
      </c>
      <c r="E56" s="160" t="s">
        <v>288</v>
      </c>
      <c r="F56" s="145">
        <f>IF(ISBLANK(E56),"",LEN(E56)-LEN(SUBSTITUTE(E56,",",""))+1)</f>
        <v>1</v>
      </c>
      <c r="G56" s="146">
        <v>2012</v>
      </c>
      <c r="H56" s="166">
        <v>41334</v>
      </c>
      <c r="I56" s="14">
        <v>41244</v>
      </c>
    </row>
    <row r="57" spans="1:13" ht="24.75" thickBot="1" x14ac:dyDescent="0.25">
      <c r="A57" s="745">
        <v>3</v>
      </c>
      <c r="B57" s="746" t="s">
        <v>785</v>
      </c>
      <c r="C57" s="747" t="s">
        <v>784</v>
      </c>
      <c r="D57" s="748" t="s">
        <v>139</v>
      </c>
      <c r="E57" s="749" t="s">
        <v>865</v>
      </c>
      <c r="F57" s="750">
        <v>8</v>
      </c>
      <c r="G57" s="865">
        <v>2012</v>
      </c>
      <c r="H57" s="866">
        <v>44949</v>
      </c>
      <c r="I57" s="867">
        <v>45322</v>
      </c>
    </row>
    <row r="58" spans="1:13" ht="23.25" customHeight="1" thickBot="1" x14ac:dyDescent="0.3">
      <c r="A58" s="21"/>
      <c r="B58" s="710"/>
      <c r="C58" s="22"/>
      <c r="D58" s="22"/>
      <c r="E58" s="680" t="s">
        <v>9</v>
      </c>
      <c r="F58" s="49"/>
      <c r="G58" s="22"/>
      <c r="H58" s="22"/>
      <c r="I58" s="23"/>
    </row>
    <row r="59" spans="1:13" ht="24" x14ac:dyDescent="0.2">
      <c r="A59" s="688">
        <v>1</v>
      </c>
      <c r="B59" s="203" t="s">
        <v>289</v>
      </c>
      <c r="C59" s="242" t="s">
        <v>290</v>
      </c>
      <c r="D59" s="204" t="s">
        <v>592</v>
      </c>
      <c r="E59" s="205" t="s">
        <v>641</v>
      </c>
      <c r="F59" s="206">
        <f t="shared" ref="F59:F65" si="20">IF(ISBLANK(E59),"",LEN(E59)-LEN(SUBSTITUTE(E59,",",""))+1)</f>
        <v>9</v>
      </c>
      <c r="G59" s="207">
        <v>2018</v>
      </c>
      <c r="H59" s="208">
        <v>44593</v>
      </c>
      <c r="I59" s="14">
        <v>44927</v>
      </c>
    </row>
    <row r="60" spans="1:13" ht="24" x14ac:dyDescent="0.2">
      <c r="A60" s="167">
        <v>2</v>
      </c>
      <c r="B60" s="559" t="s">
        <v>294</v>
      </c>
      <c r="C60" s="392" t="s">
        <v>295</v>
      </c>
      <c r="D60" s="172" t="s">
        <v>139</v>
      </c>
      <c r="E60" s="173" t="s">
        <v>296</v>
      </c>
      <c r="F60" s="211">
        <f t="shared" si="20"/>
        <v>5</v>
      </c>
      <c r="G60" s="171">
        <v>2009</v>
      </c>
      <c r="H60" s="216">
        <v>41640</v>
      </c>
      <c r="I60" s="545">
        <v>41944</v>
      </c>
    </row>
    <row r="61" spans="1:13" x14ac:dyDescent="0.2">
      <c r="A61" s="167">
        <v>3</v>
      </c>
      <c r="B61" s="559" t="s">
        <v>462</v>
      </c>
      <c r="C61" s="392" t="s">
        <v>292</v>
      </c>
      <c r="D61" s="172" t="s">
        <v>140</v>
      </c>
      <c r="E61" s="173" t="s">
        <v>293</v>
      </c>
      <c r="F61" s="211">
        <f t="shared" si="20"/>
        <v>1</v>
      </c>
      <c r="G61" s="171">
        <v>2012</v>
      </c>
      <c r="H61" s="216">
        <v>42795</v>
      </c>
      <c r="I61" s="545">
        <v>43160</v>
      </c>
    </row>
    <row r="62" spans="1:13" x14ac:dyDescent="0.2">
      <c r="A62" s="167">
        <v>4</v>
      </c>
      <c r="B62" s="559" t="s">
        <v>277</v>
      </c>
      <c r="C62" s="392" t="s">
        <v>278</v>
      </c>
      <c r="D62" s="172" t="s">
        <v>592</v>
      </c>
      <c r="E62" s="173" t="s">
        <v>279</v>
      </c>
      <c r="F62" s="211">
        <f t="shared" si="20"/>
        <v>2</v>
      </c>
      <c r="G62" s="171">
        <v>2012</v>
      </c>
      <c r="H62" s="216">
        <v>42005</v>
      </c>
      <c r="I62" s="545">
        <v>42369</v>
      </c>
    </row>
    <row r="63" spans="1:13" x14ac:dyDescent="0.2">
      <c r="A63" s="167">
        <v>5</v>
      </c>
      <c r="B63" s="559" t="s">
        <v>280</v>
      </c>
      <c r="C63" s="392" t="s">
        <v>282</v>
      </c>
      <c r="D63" s="172" t="s">
        <v>140</v>
      </c>
      <c r="E63" s="173" t="s">
        <v>285</v>
      </c>
      <c r="F63" s="211">
        <f t="shared" si="20"/>
        <v>4</v>
      </c>
      <c r="G63" s="171">
        <v>2015</v>
      </c>
      <c r="H63" s="216">
        <v>43221</v>
      </c>
      <c r="I63" s="545">
        <v>43586</v>
      </c>
    </row>
    <row r="64" spans="1:13" ht="24" x14ac:dyDescent="0.2">
      <c r="A64" s="167">
        <v>6</v>
      </c>
      <c r="B64" s="559" t="s">
        <v>591</v>
      </c>
      <c r="C64" s="392" t="s">
        <v>299</v>
      </c>
      <c r="D64" s="172" t="s">
        <v>592</v>
      </c>
      <c r="E64" s="173" t="s">
        <v>699</v>
      </c>
      <c r="F64" s="211">
        <f t="shared" si="20"/>
        <v>1</v>
      </c>
      <c r="G64" s="171">
        <v>2012</v>
      </c>
      <c r="H64" s="216">
        <v>43586</v>
      </c>
      <c r="I64" s="545">
        <v>43952</v>
      </c>
    </row>
    <row r="65" spans="1:9" ht="24.75" thickBot="1" x14ac:dyDescent="0.25">
      <c r="A65" s="621">
        <v>7</v>
      </c>
      <c r="B65" s="679" t="s">
        <v>274</v>
      </c>
      <c r="C65" s="668" t="s">
        <v>346</v>
      </c>
      <c r="D65" s="633" t="s">
        <v>140</v>
      </c>
      <c r="E65" s="637" t="s">
        <v>347</v>
      </c>
      <c r="F65" s="645">
        <f t="shared" si="20"/>
        <v>1</v>
      </c>
      <c r="G65" s="634">
        <v>2009</v>
      </c>
      <c r="H65" s="646">
        <v>42248</v>
      </c>
      <c r="I65" s="639">
        <v>42614</v>
      </c>
    </row>
    <row r="66" spans="1:9" ht="15.75" thickBot="1" x14ac:dyDescent="0.3">
      <c r="A66" s="555"/>
      <c r="B66" s="711"/>
      <c r="C66" s="556"/>
      <c r="D66" s="556"/>
      <c r="E66" s="557" t="s">
        <v>303</v>
      </c>
      <c r="F66" s="557"/>
      <c r="G66" s="556"/>
      <c r="H66" s="556"/>
      <c r="I66" s="558"/>
    </row>
    <row r="67" spans="1:9" x14ac:dyDescent="0.2">
      <c r="A67" s="213">
        <f>A66+1</f>
        <v>1</v>
      </c>
      <c r="B67" s="615" t="s">
        <v>277</v>
      </c>
      <c r="C67" s="616" t="s">
        <v>564</v>
      </c>
      <c r="D67" s="214" t="s">
        <v>592</v>
      </c>
      <c r="E67" s="235" t="s">
        <v>654</v>
      </c>
      <c r="F67" s="452">
        <f t="shared" ref="F67:F74" si="21">IF(ISBLANK(E67),"",LEN(E67)-LEN(SUBSTITUTE(E67,",",""))+1)</f>
        <v>1</v>
      </c>
      <c r="G67" s="215">
        <v>2017</v>
      </c>
      <c r="H67" s="607">
        <v>42917</v>
      </c>
      <c r="I67" s="649">
        <v>43586</v>
      </c>
    </row>
    <row r="68" spans="1:9" x14ac:dyDescent="0.2">
      <c r="A68" s="167">
        <f>A67+1</f>
        <v>2</v>
      </c>
      <c r="B68" s="559" t="s">
        <v>272</v>
      </c>
      <c r="C68" s="392" t="s">
        <v>566</v>
      </c>
      <c r="D68" s="172" t="s">
        <v>592</v>
      </c>
      <c r="E68" s="173" t="s">
        <v>482</v>
      </c>
      <c r="F68" s="211">
        <f t="shared" si="21"/>
        <v>3</v>
      </c>
      <c r="G68" s="171">
        <v>2017</v>
      </c>
      <c r="H68" s="216">
        <v>43132</v>
      </c>
      <c r="I68" s="545">
        <v>43922</v>
      </c>
    </row>
    <row r="69" spans="1:9" x14ac:dyDescent="0.2">
      <c r="A69" s="167">
        <f t="shared" ref="A69:A76" si="22">A68+1</f>
        <v>3</v>
      </c>
      <c r="B69" s="559" t="s">
        <v>272</v>
      </c>
      <c r="C69" s="392" t="s">
        <v>323</v>
      </c>
      <c r="D69" s="172" t="s">
        <v>592</v>
      </c>
      <c r="E69" s="173" t="s">
        <v>324</v>
      </c>
      <c r="F69" s="211">
        <f t="shared" si="21"/>
        <v>1</v>
      </c>
      <c r="G69" s="171">
        <v>2008</v>
      </c>
      <c r="H69" s="216">
        <v>40148</v>
      </c>
      <c r="I69" s="545">
        <v>40940</v>
      </c>
    </row>
    <row r="70" spans="1:9" x14ac:dyDescent="0.2">
      <c r="A70" s="167">
        <f t="shared" si="22"/>
        <v>4</v>
      </c>
      <c r="B70" s="559" t="s">
        <v>274</v>
      </c>
      <c r="C70" s="392" t="s">
        <v>568</v>
      </c>
      <c r="D70" s="172" t="s">
        <v>140</v>
      </c>
      <c r="E70" s="173" t="s">
        <v>288</v>
      </c>
      <c r="F70" s="211">
        <f t="shared" si="21"/>
        <v>1</v>
      </c>
      <c r="G70" s="171">
        <v>2008</v>
      </c>
      <c r="H70" s="216">
        <v>40087</v>
      </c>
      <c r="I70" s="545">
        <v>40452</v>
      </c>
    </row>
    <row r="71" spans="1:9" ht="24" x14ac:dyDescent="0.2">
      <c r="A71" s="167">
        <f t="shared" si="22"/>
        <v>5</v>
      </c>
      <c r="B71" s="559" t="s">
        <v>294</v>
      </c>
      <c r="C71" s="392" t="s">
        <v>569</v>
      </c>
      <c r="D71" s="172" t="s">
        <v>139</v>
      </c>
      <c r="E71" s="173" t="s">
        <v>296</v>
      </c>
      <c r="F71" s="211">
        <f t="shared" si="21"/>
        <v>5</v>
      </c>
      <c r="G71" s="171">
        <v>2011</v>
      </c>
      <c r="H71" s="216">
        <v>40909</v>
      </c>
      <c r="I71" s="545">
        <v>41671</v>
      </c>
    </row>
    <row r="72" spans="1:9" ht="24" x14ac:dyDescent="0.2">
      <c r="A72" s="167">
        <f t="shared" si="22"/>
        <v>6</v>
      </c>
      <c r="B72" s="559" t="s">
        <v>294</v>
      </c>
      <c r="C72" s="392" t="s">
        <v>570</v>
      </c>
      <c r="D72" s="172" t="s">
        <v>139</v>
      </c>
      <c r="E72" s="173" t="s">
        <v>298</v>
      </c>
      <c r="F72" s="211">
        <f t="shared" si="21"/>
        <v>6</v>
      </c>
      <c r="G72" s="171">
        <v>2011</v>
      </c>
      <c r="H72" s="216">
        <v>41091</v>
      </c>
      <c r="I72" s="545">
        <v>41760</v>
      </c>
    </row>
    <row r="73" spans="1:9" x14ac:dyDescent="0.2">
      <c r="A73" s="167">
        <f t="shared" si="22"/>
        <v>7</v>
      </c>
      <c r="B73" s="559" t="s">
        <v>591</v>
      </c>
      <c r="C73" s="644" t="s">
        <v>571</v>
      </c>
      <c r="D73" s="559" t="s">
        <v>592</v>
      </c>
      <c r="E73" s="650" t="s">
        <v>694</v>
      </c>
      <c r="F73" s="559">
        <f t="shared" si="21"/>
        <v>1</v>
      </c>
      <c r="G73" s="644">
        <v>2014</v>
      </c>
      <c r="H73" s="559">
        <v>43556</v>
      </c>
      <c r="I73" s="545">
        <v>44044</v>
      </c>
    </row>
    <row r="74" spans="1:9" x14ac:dyDescent="0.2">
      <c r="A74" s="167">
        <f t="shared" si="22"/>
        <v>8</v>
      </c>
      <c r="B74" s="559" t="s">
        <v>272</v>
      </c>
      <c r="C74" s="644" t="s">
        <v>567</v>
      </c>
      <c r="D74" s="559" t="s">
        <v>592</v>
      </c>
      <c r="E74" s="650" t="s">
        <v>481</v>
      </c>
      <c r="F74" s="559">
        <f t="shared" si="21"/>
        <v>1</v>
      </c>
      <c r="G74" s="644">
        <v>2017</v>
      </c>
      <c r="H74" s="559">
        <v>43525</v>
      </c>
      <c r="I74" s="545">
        <v>44287</v>
      </c>
    </row>
    <row r="75" spans="1:9" x14ac:dyDescent="0.2">
      <c r="A75" s="543">
        <f t="shared" si="22"/>
        <v>9</v>
      </c>
      <c r="B75" s="757" t="s">
        <v>301</v>
      </c>
      <c r="C75" s="168" t="s">
        <v>565</v>
      </c>
      <c r="D75" s="169" t="s">
        <v>140</v>
      </c>
      <c r="E75" s="170" t="s">
        <v>351</v>
      </c>
      <c r="F75" s="236">
        <f>IF(ISBLANK(E75),"",LEN(E75)-LEN(SUBSTITUTE(E75,",",""))+1)</f>
        <v>1</v>
      </c>
      <c r="G75" s="217">
        <v>2017</v>
      </c>
      <c r="H75" s="604">
        <v>43800</v>
      </c>
      <c r="I75" s="450">
        <v>44531</v>
      </c>
    </row>
    <row r="76" spans="1:9" ht="24.75" thickBot="1" x14ac:dyDescent="0.25">
      <c r="A76" s="621">
        <f t="shared" si="22"/>
        <v>10</v>
      </c>
      <c r="B76" s="679" t="s">
        <v>289</v>
      </c>
      <c r="C76" s="668" t="s">
        <v>290</v>
      </c>
      <c r="D76" s="633" t="s">
        <v>592</v>
      </c>
      <c r="E76" s="637" t="s">
        <v>641</v>
      </c>
      <c r="F76" s="645">
        <f>IF(ISBLANK(E76),"",LEN(E76)-LEN(SUBSTITUTE(E76,",",""))+1)</f>
        <v>9</v>
      </c>
      <c r="G76" s="634">
        <v>2017</v>
      </c>
      <c r="H76" s="646">
        <v>44593</v>
      </c>
      <c r="I76" s="639">
        <v>44927</v>
      </c>
    </row>
  </sheetData>
  <autoFilter ref="A4:I51" xr:uid="{00000000-0009-0000-0000-000010000000}"/>
  <sortState xmlns:xlrd2="http://schemas.microsoft.com/office/spreadsheetml/2017/richdata2" ref="B32:I45">
    <sortCondition ref="B32:B45"/>
  </sortState>
  <mergeCells count="8">
    <mergeCell ref="A52:I52"/>
    <mergeCell ref="A3:I3"/>
    <mergeCell ref="K5:K11"/>
    <mergeCell ref="A48:I48"/>
    <mergeCell ref="K12:K19"/>
    <mergeCell ref="K20:K26"/>
    <mergeCell ref="K27:L27"/>
    <mergeCell ref="K3:T3"/>
  </mergeCells>
  <conditionalFormatting sqref="G36:G37">
    <cfRule type="cellIs" dxfId="47" priority="17" operator="equal">
      <formula>2012</formula>
    </cfRule>
    <cfRule type="cellIs" dxfId="46" priority="18" operator="equal">
      <formula>2009</formula>
    </cfRule>
    <cfRule type="cellIs" dxfId="45" priority="19" operator="equal">
      <formula>2006</formula>
    </cfRule>
  </conditionalFormatting>
  <conditionalFormatting sqref="G6:H14">
    <cfRule type="cellIs" dxfId="44" priority="35" operator="equal">
      <formula>2006</formula>
    </cfRule>
    <cfRule type="cellIs" dxfId="43" priority="34" operator="equal">
      <formula>2009</formula>
    </cfRule>
    <cfRule type="cellIs" dxfId="42" priority="33" operator="equal">
      <formula>2012</formula>
    </cfRule>
  </conditionalFormatting>
  <conditionalFormatting sqref="G18:H33">
    <cfRule type="cellIs" dxfId="41" priority="7" operator="equal">
      <formula>2009</formula>
    </cfRule>
    <cfRule type="cellIs" dxfId="40" priority="6" operator="equal">
      <formula>2012</formula>
    </cfRule>
    <cfRule type="cellIs" dxfId="39" priority="8" operator="equal">
      <formula>2006</formula>
    </cfRule>
  </conditionalFormatting>
  <conditionalFormatting sqref="G35:H35">
    <cfRule type="cellIs" dxfId="38" priority="22" operator="equal">
      <formula>2006</formula>
    </cfRule>
    <cfRule type="cellIs" dxfId="37" priority="20" operator="equal">
      <formula>2012</formula>
    </cfRule>
    <cfRule type="cellIs" dxfId="36" priority="21" operator="equal">
      <formula>2009</formula>
    </cfRule>
  </conditionalFormatting>
  <conditionalFormatting sqref="G39:H47">
    <cfRule type="cellIs" dxfId="35" priority="2" operator="equal">
      <formula>2009</formula>
    </cfRule>
    <cfRule type="cellIs" dxfId="34" priority="3" operator="equal">
      <formula>2006</formula>
    </cfRule>
    <cfRule type="cellIs" dxfId="33" priority="1" operator="equal">
      <formula>2012</formula>
    </cfRule>
  </conditionalFormatting>
  <conditionalFormatting sqref="G49:H51">
    <cfRule type="cellIs" dxfId="32" priority="47" operator="equal">
      <formula>2009</formula>
    </cfRule>
    <cfRule type="cellIs" dxfId="31" priority="46" operator="equal">
      <formula>2012</formula>
    </cfRule>
    <cfRule type="cellIs" dxfId="30" priority="48" operator="equal">
      <formula>2006</formula>
    </cfRule>
  </conditionalFormatting>
  <conditionalFormatting sqref="G55:H57">
    <cfRule type="cellIs" dxfId="29" priority="11" operator="equal">
      <formula>2012</formula>
    </cfRule>
    <cfRule type="cellIs" dxfId="28" priority="12" operator="equal">
      <formula>2009</formula>
    </cfRule>
    <cfRule type="cellIs" dxfId="27" priority="13" operator="equal">
      <formula>2006</formula>
    </cfRule>
  </conditionalFormatting>
  <conditionalFormatting sqref="G59:H65">
    <cfRule type="cellIs" dxfId="26" priority="25" operator="equal">
      <formula>2006</formula>
    </cfRule>
    <cfRule type="cellIs" dxfId="25" priority="23" operator="equal">
      <formula>2012</formula>
    </cfRule>
    <cfRule type="cellIs" dxfId="24" priority="24" operator="equal">
      <formula>2009</formula>
    </cfRule>
  </conditionalFormatting>
  <conditionalFormatting sqref="G67:H72">
    <cfRule type="cellIs" dxfId="23" priority="41" operator="equal">
      <formula>2012</formula>
    </cfRule>
    <cfRule type="cellIs" dxfId="22" priority="42" operator="equal">
      <formula>2009</formula>
    </cfRule>
    <cfRule type="cellIs" dxfId="21" priority="43" operator="equal">
      <formula>2006</formula>
    </cfRule>
  </conditionalFormatting>
  <conditionalFormatting sqref="G75:H76">
    <cfRule type="cellIs" dxfId="20" priority="37" operator="equal">
      <formula>2009</formula>
    </cfRule>
    <cfRule type="cellIs" dxfId="19" priority="38" operator="equal">
      <formula>2006</formula>
    </cfRule>
    <cfRule type="cellIs" dxfId="18" priority="36" operator="equal">
      <formula>2012</formula>
    </cfRule>
  </conditionalFormatting>
  <conditionalFormatting sqref="H15:H16">
    <cfRule type="cellIs" dxfId="17" priority="28" operator="equal">
      <formula>2012</formula>
    </cfRule>
    <cfRule type="cellIs" dxfId="16" priority="29" operator="equal">
      <formula>2009</formula>
    </cfRule>
    <cfRule type="cellIs" dxfId="15" priority="30" operator="equal">
      <formula>2006</formula>
    </cfRule>
  </conditionalFormatting>
  <conditionalFormatting sqref="H36:H38">
    <cfRule type="cellIs" dxfId="14" priority="16" operator="equal">
      <formula>2006</formula>
    </cfRule>
    <cfRule type="cellIs" dxfId="13" priority="15" operator="equal">
      <formula>2009</formula>
    </cfRule>
    <cfRule type="cellIs" dxfId="12" priority="14" operator="equal">
      <formula>2012</formula>
    </cfRule>
  </conditionalFormatting>
  <conditionalFormatting sqref="I6:I16">
    <cfRule type="cellIs" dxfId="11" priority="31" operator="between">
      <formula>TODAY()</formula>
      <formula>TODAY()+183</formula>
    </cfRule>
    <cfRule type="cellIs" dxfId="10" priority="32" operator="lessThan">
      <formula>TODAY()</formula>
    </cfRule>
  </conditionalFormatting>
  <conditionalFormatting sqref="I18:I33">
    <cfRule type="cellIs" dxfId="9" priority="10" operator="lessThan">
      <formula>TODAY()</formula>
    </cfRule>
    <cfRule type="cellIs" dxfId="8" priority="9" operator="between">
      <formula>TODAY()</formula>
      <formula>TODAY()+183</formula>
    </cfRule>
  </conditionalFormatting>
  <conditionalFormatting sqref="I35:I47">
    <cfRule type="cellIs" dxfId="7" priority="4" operator="between">
      <formula>TODAY()</formula>
      <formula>TODAY()+183</formula>
    </cfRule>
    <cfRule type="cellIs" dxfId="6" priority="5" operator="lessThan">
      <formula>TODAY()</formula>
    </cfRule>
  </conditionalFormatting>
  <conditionalFormatting sqref="I55:I57">
    <cfRule type="cellIs" dxfId="5" priority="44" operator="between">
      <formula>TODAY()</formula>
      <formula>TODAY()+183</formula>
    </cfRule>
    <cfRule type="cellIs" dxfId="4" priority="45" operator="lessThan">
      <formula>TODAY()</formula>
    </cfRule>
  </conditionalFormatting>
  <conditionalFormatting sqref="I59:I65">
    <cfRule type="cellIs" dxfId="3" priority="26" operator="between">
      <formula>TODAY()</formula>
      <formula>TODAY()+183</formula>
    </cfRule>
    <cfRule type="cellIs" dxfId="2" priority="27" operator="lessThan">
      <formula>TODAY()</formula>
    </cfRule>
  </conditionalFormatting>
  <conditionalFormatting sqref="I67:I76">
    <cfRule type="cellIs" dxfId="1" priority="39" operator="between">
      <formula>TODAY()</formula>
      <formula>TODAY()+183</formula>
    </cfRule>
    <cfRule type="cellIs" dxfId="0" priority="40" operator="lessThan">
      <formula>TODAY()</formula>
    </cfRule>
  </conditionalFormatting>
  <dataValidations count="2">
    <dataValidation type="list" allowBlank="1" showInputMessage="1" showErrorMessage="1" sqref="D49:D51 D59:D65 D67:D76 D6:D16 D18:D32 D35:D47 D55:D57" xr:uid="{57EE3232-CCAF-484B-96C7-AF3093593058}">
      <formula1>$L$5:$L$11</formula1>
    </dataValidation>
    <dataValidation type="list" allowBlank="1" showInputMessage="1" showErrorMessage="1" sqref="D33" xr:uid="{86CC5522-F0CE-4B36-B633-0927F5C293DE}">
      <formula1>$K$5:$K$10</formula1>
    </dataValidation>
  </dataValidations>
  <hyperlinks>
    <hyperlink ref="C49" r:id="rId1" xr:uid="{A45E3C8A-9F7E-41C4-9CE5-6F6418236347}"/>
    <hyperlink ref="C50" r:id="rId2" xr:uid="{E3147DDB-8DB0-4702-B8E7-33FD32085161}"/>
    <hyperlink ref="C21" r:id="rId3" xr:uid="{41BAB0F0-75F5-4AE4-9947-65D9B25F61DC}"/>
    <hyperlink ref="C68" r:id="rId4" xr:uid="{92DE2069-E773-4363-880B-AE9D544B1C6D}"/>
    <hyperlink ref="C73" r:id="rId5" xr:uid="{56DEBAFA-1C04-4DA4-AF77-A851FB5C6DB9}"/>
    <hyperlink ref="C6" r:id="rId6" xr:uid="{22FBEF5E-5687-4E94-ABB5-54DD672F7745}"/>
    <hyperlink ref="C8" r:id="rId7" xr:uid="{F1336AA1-B15F-4E82-8BB0-6514D44D2689}"/>
    <hyperlink ref="C9" r:id="rId8" xr:uid="{BE35F424-9D13-473E-9004-E1F80817E171}"/>
    <hyperlink ref="C25" r:id="rId9" xr:uid="{F98F59F8-52B9-4FA2-904C-903C174A61AF}"/>
    <hyperlink ref="C63" r:id="rId10" xr:uid="{601504B1-D7E3-483D-9D0E-D3F4F2A1F762}"/>
    <hyperlink ref="C59" r:id="rId11" xr:uid="{E53000B1-2047-4AE7-B3DE-FEE6C9A645EA}"/>
    <hyperlink ref="C24" r:id="rId12" xr:uid="{30C22CD1-B5EF-482E-9C9F-45CAE9D6E5EF}"/>
    <hyperlink ref="C20" r:id="rId13" xr:uid="{26440C3B-03EA-4188-B23C-340162FA57F0}"/>
    <hyperlink ref="C23" r:id="rId14" xr:uid="{B78A055B-E4AD-4085-A262-D19B275C37C7}"/>
    <hyperlink ref="C22" r:id="rId15" xr:uid="{911ACF55-9D9C-4875-B821-1096BF41DC0D}"/>
    <hyperlink ref="C67" r:id="rId16" xr:uid="{07AAFD09-9DE9-4670-A9A5-2DA50C5B45BB}"/>
    <hyperlink ref="C74" r:id="rId17" xr:uid="{78300DAF-EC87-4B80-BF86-17A8B0FBDC58}"/>
    <hyperlink ref="C7" r:id="rId18" xr:uid="{C6F106D0-28EE-4F97-8579-727DF1F35B25}"/>
    <hyperlink ref="C26" r:id="rId19" xr:uid="{56EECE26-3DF8-44EA-BFCF-1966085316C4}"/>
    <hyperlink ref="C27" r:id="rId20" xr:uid="{5A45AD44-EBED-4F40-BF95-61A19A91ECB2}"/>
    <hyperlink ref="C44" r:id="rId21" xr:uid="{1F9C4157-40F1-4189-A8A5-2FD910780826}"/>
    <hyperlink ref="C46" r:id="rId22" xr:uid="{D4333C5E-CD29-461C-826F-1014DC1E9A93}"/>
    <hyperlink ref="C76" r:id="rId23" xr:uid="{76882C24-4FCD-41E8-8A9D-50D2E0F45564}"/>
    <hyperlink ref="C55" r:id="rId24" xr:uid="{E068FAF1-C65F-469E-9D1D-3E7AE89DE43B}"/>
    <hyperlink ref="C62" r:id="rId25" xr:uid="{27BBBF56-6BD7-499F-9270-E1AA6DB237B0}"/>
    <hyperlink ref="C61" r:id="rId26" xr:uid="{B62F6F14-4ED0-4925-A387-C6E5BD8B5F8A}"/>
    <hyperlink ref="C60" r:id="rId27" xr:uid="{3F2878A6-1C44-4DCE-8313-7CCD386E85AD}"/>
    <hyperlink ref="C65" r:id="rId28" xr:uid="{D49756E1-6661-4D00-96EF-ECFE416E27A2}"/>
    <hyperlink ref="C69" r:id="rId29" xr:uid="{A842CE15-152D-4198-80C8-680080CC9420}"/>
    <hyperlink ref="C72" r:id="rId30" xr:uid="{6C535BEF-05A5-4BCA-955E-D0FB0924F6E6}"/>
    <hyperlink ref="C71" r:id="rId31" xr:uid="{F6F1193B-C4A7-4C01-8024-9FD8E0C0F5B6}"/>
    <hyperlink ref="C70" r:id="rId32" xr:uid="{DECC023C-6DB1-495E-A9C5-0957BBB4AE4F}"/>
    <hyperlink ref="C28" r:id="rId33" xr:uid="{0A8A56E0-01A5-429D-BA3A-105694D051B7}"/>
    <hyperlink ref="C45" r:id="rId34" xr:uid="{CA228C6D-46BD-4768-B5D5-FEDEDE34FEAA}"/>
    <hyperlink ref="C64" r:id="rId35" xr:uid="{13D3127C-8A33-485B-809B-AEC4B2DFF3A6}"/>
    <hyperlink ref="C13" r:id="rId36" xr:uid="{CDC49DFB-E59E-4CB8-A8FB-457F2E6C2ACD}"/>
    <hyperlink ref="C14" r:id="rId37" xr:uid="{05FE09D4-6DCC-4CF0-B5C1-A0C149E84367}"/>
    <hyperlink ref="C18" r:id="rId38" xr:uid="{D19D0C55-A537-4909-989D-21A26928D02D}"/>
    <hyperlink ref="C29" r:id="rId39" xr:uid="{2A3544CB-705A-44EA-9E74-A13E3054D9DC}"/>
    <hyperlink ref="C31" r:id="rId40" xr:uid="{61D854BD-070F-4515-8F5A-B7D25F91965A}"/>
    <hyperlink ref="C30" r:id="rId41" xr:uid="{074C8AF4-9C83-42B7-ADD1-41D974DFC275}"/>
    <hyperlink ref="C32" r:id="rId42" xr:uid="{E738C0C2-AD97-4E4D-A5ED-87302E321454}"/>
    <hyperlink ref="C11" r:id="rId43" xr:uid="{6D65BD28-6978-49EC-943A-FA2CD0A42E9C}"/>
    <hyperlink ref="C37" r:id="rId44" xr:uid="{44129E07-933A-430C-846A-FBAC722E2E40}"/>
    <hyperlink ref="C41" r:id="rId45" xr:uid="{06A2DE93-E75D-412C-B3F1-41F6CA8A4708}"/>
    <hyperlink ref="C47" r:id="rId46" xr:uid="{CC1D0039-170A-4D1B-B42F-2176BAD0FB72}"/>
    <hyperlink ref="C15" r:id="rId47" xr:uid="{BFC8E593-96B6-4C15-B54A-07F7F7045DD0}"/>
    <hyperlink ref="C16" r:id="rId48" xr:uid="{E10841F9-F546-466D-8724-1F3CBD062397}"/>
    <hyperlink ref="C38" r:id="rId49" xr:uid="{F3000797-C302-42DD-A086-247C4865B4F1}"/>
    <hyperlink ref="C75" r:id="rId50" xr:uid="{63E60920-E645-4D18-8BB6-CBF5F4650627}"/>
    <hyperlink ref="C40" r:id="rId51" xr:uid="{67274EA5-CAA1-4BC8-8F7E-444C5A15AFCB}"/>
    <hyperlink ref="C33" r:id="rId52" xr:uid="{DB794271-1127-43F1-A5F2-2EA8644D671F}"/>
    <hyperlink ref="C10" r:id="rId53" xr:uid="{C8F7EEEA-57DE-4ABA-AB0E-ED1CF50F5EFF}"/>
    <hyperlink ref="C35" r:id="rId54" xr:uid="{2A7E359D-E67B-4721-9D04-1FAA46D2B2BA}"/>
    <hyperlink ref="C36" r:id="rId55" xr:uid="{4E1C14B4-276A-4996-A326-9A8399CD99F0}"/>
    <hyperlink ref="C19" r:id="rId56" xr:uid="{0BCA1FF0-0CCE-4040-85D7-C24343C1944E}"/>
    <hyperlink ref="C42" r:id="rId57" xr:uid="{218CC092-C6AB-4B23-85B5-6EBF9C6873DF}"/>
    <hyperlink ref="C43" r:id="rId58" xr:uid="{A45FA038-6AAF-491C-9C50-F4E072EEEFA1}"/>
    <hyperlink ref="C12" r:id="rId59" xr:uid="{82F55B40-6143-4263-AC22-8BEBF31A6A66}"/>
    <hyperlink ref="C39" r:id="rId60" xr:uid="{29DC343C-FFC2-4E83-8E78-11D0D8EB8465}"/>
  </hyperlinks>
  <printOptions horizontalCentered="1"/>
  <pageMargins left="0.5" right="0.5" top="0.75" bottom="0.75" header="0.3" footer="0.3"/>
  <pageSetup scale="86" orientation="portrait" r:id="rId61"/>
  <headerFooter>
    <oddHeader>&amp;CSimpson ICC-ES ESRs &amp; IAPMO ES ERs to 2006 and 2009 IBC</oddHeader>
  </headerFooter>
  <legacyDrawing r:id="rId6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3"/>
  <dimension ref="A1:R77"/>
  <sheetViews>
    <sheetView zoomScaleNormal="100" workbookViewId="0">
      <selection activeCell="A2" sqref="A2"/>
    </sheetView>
  </sheetViews>
  <sheetFormatPr defaultColWidth="9.140625" defaultRowHeight="15" x14ac:dyDescent="0.25"/>
  <cols>
    <col min="1" max="9" width="9.7109375" customWidth="1"/>
  </cols>
  <sheetData>
    <row r="1" spans="1:18" ht="17.25" x14ac:dyDescent="0.3">
      <c r="A1" s="133" t="s">
        <v>392</v>
      </c>
    </row>
    <row r="2" spans="1:18" x14ac:dyDescent="0.25">
      <c r="A2" t="str">
        <f>WI!A2</f>
        <v>Rev. 10/14/2013</v>
      </c>
      <c r="J2" s="137" t="s">
        <v>382</v>
      </c>
      <c r="P2" s="137" t="s">
        <v>383</v>
      </c>
    </row>
    <row r="6" spans="1:18" ht="60" customHeight="1" x14ac:dyDescent="0.25">
      <c r="A6" s="136">
        <v>1</v>
      </c>
      <c r="B6" s="904" t="s">
        <v>378</v>
      </c>
      <c r="C6" s="904"/>
      <c r="D6" s="904"/>
      <c r="E6" s="904"/>
      <c r="F6" s="904"/>
      <c r="G6" s="904"/>
      <c r="H6" s="904"/>
      <c r="I6" s="904"/>
    </row>
    <row r="7" spans="1:18" ht="60" customHeight="1" x14ac:dyDescent="0.25">
      <c r="A7" s="136"/>
      <c r="B7" s="904"/>
      <c r="C7" s="904"/>
      <c r="D7" s="904"/>
      <c r="E7" s="904"/>
      <c r="F7" s="904"/>
      <c r="G7" s="904"/>
      <c r="H7" s="904"/>
      <c r="I7" s="904"/>
    </row>
    <row r="8" spans="1:18" ht="60" customHeight="1" x14ac:dyDescent="0.25">
      <c r="A8" s="136"/>
      <c r="B8" s="904"/>
      <c r="C8" s="904"/>
      <c r="D8" s="904"/>
      <c r="E8" s="904"/>
      <c r="F8" s="904"/>
      <c r="G8" s="904"/>
      <c r="H8" s="904"/>
      <c r="I8" s="904"/>
    </row>
    <row r="9" spans="1:18" ht="60" customHeight="1" x14ac:dyDescent="0.25">
      <c r="A9" s="136" t="s">
        <v>375</v>
      </c>
      <c r="B9" s="904" t="s">
        <v>377</v>
      </c>
      <c r="C9" s="904"/>
      <c r="D9" s="904"/>
      <c r="E9" s="904"/>
      <c r="F9" s="904"/>
      <c r="G9" s="904"/>
      <c r="H9" s="904"/>
      <c r="I9" s="904"/>
      <c r="J9" s="905"/>
      <c r="K9" s="905"/>
      <c r="L9" s="905"/>
      <c r="M9" s="905"/>
      <c r="N9" s="905"/>
      <c r="O9" s="905"/>
      <c r="P9" s="905"/>
      <c r="Q9" s="905"/>
      <c r="R9" s="905"/>
    </row>
    <row r="10" spans="1:18" ht="60" customHeight="1" x14ac:dyDescent="0.25">
      <c r="A10" s="136"/>
      <c r="B10" s="904"/>
      <c r="C10" s="904"/>
      <c r="D10" s="904"/>
      <c r="E10" s="904"/>
      <c r="F10" s="904"/>
      <c r="G10" s="904"/>
      <c r="H10" s="904"/>
      <c r="I10" s="904"/>
    </row>
    <row r="11" spans="1:18" ht="60" customHeight="1" x14ac:dyDescent="0.25">
      <c r="A11" s="136"/>
      <c r="B11" s="904"/>
      <c r="C11" s="904"/>
      <c r="D11" s="904"/>
      <c r="E11" s="904"/>
      <c r="F11" s="904"/>
      <c r="G11" s="904"/>
      <c r="H11" s="904"/>
      <c r="I11" s="904"/>
    </row>
    <row r="12" spans="1:18" ht="90" customHeight="1" x14ac:dyDescent="0.25">
      <c r="A12" s="136"/>
      <c r="B12" s="904"/>
      <c r="C12" s="904"/>
      <c r="D12" s="904"/>
      <c r="E12" s="904"/>
      <c r="F12" s="904"/>
      <c r="G12" s="904"/>
      <c r="H12" s="904"/>
      <c r="I12" s="904"/>
    </row>
    <row r="13" spans="1:18" ht="45" customHeight="1" x14ac:dyDescent="0.25">
      <c r="A13" s="136"/>
      <c r="B13" s="904"/>
      <c r="C13" s="904"/>
      <c r="D13" s="904"/>
      <c r="E13" s="904"/>
      <c r="F13" s="904"/>
      <c r="G13" s="904"/>
      <c r="H13" s="904"/>
      <c r="I13" s="904"/>
    </row>
    <row r="14" spans="1:18" ht="45" customHeight="1" x14ac:dyDescent="0.25">
      <c r="A14" s="136"/>
      <c r="B14" s="904"/>
      <c r="C14" s="904"/>
      <c r="D14" s="904"/>
      <c r="E14" s="904"/>
      <c r="F14" s="904"/>
      <c r="G14" s="904"/>
      <c r="H14" s="904"/>
      <c r="I14" s="904"/>
    </row>
    <row r="15" spans="1:18" ht="45" customHeight="1" x14ac:dyDescent="0.25">
      <c r="A15" s="136"/>
      <c r="B15" s="904"/>
      <c r="C15" s="904"/>
      <c r="D15" s="904"/>
      <c r="E15" s="904"/>
      <c r="F15" s="904"/>
      <c r="G15" s="904"/>
      <c r="H15" s="904"/>
      <c r="I15" s="904"/>
    </row>
    <row r="16" spans="1:18" ht="15" customHeight="1" x14ac:dyDescent="0.25">
      <c r="A16" s="136"/>
      <c r="B16" s="134"/>
      <c r="C16" s="134"/>
      <c r="D16" s="134"/>
      <c r="E16" s="134"/>
      <c r="F16" s="134"/>
      <c r="G16" s="134"/>
      <c r="H16" s="134"/>
      <c r="I16" s="134"/>
    </row>
    <row r="17" spans="1:16" ht="15" customHeight="1" x14ac:dyDescent="0.25">
      <c r="A17" s="136"/>
      <c r="B17" s="134"/>
      <c r="C17" s="134"/>
      <c r="D17" s="134"/>
      <c r="E17" s="134"/>
      <c r="F17" s="134"/>
      <c r="G17" s="134"/>
      <c r="H17" s="134"/>
      <c r="I17" s="134"/>
    </row>
    <row r="18" spans="1:16" ht="15" customHeight="1" x14ac:dyDescent="0.25">
      <c r="A18" s="136"/>
      <c r="B18" s="134"/>
      <c r="C18" s="134"/>
      <c r="D18" s="134"/>
      <c r="E18" s="134"/>
      <c r="F18" s="134"/>
      <c r="G18" s="134"/>
      <c r="H18" s="134"/>
      <c r="I18" s="134"/>
      <c r="J18" s="137" t="s">
        <v>384</v>
      </c>
      <c r="P18" s="137" t="s">
        <v>380</v>
      </c>
    </row>
    <row r="19" spans="1:16" ht="135" customHeight="1" x14ac:dyDescent="0.25">
      <c r="A19" s="136" t="s">
        <v>376</v>
      </c>
      <c r="B19" s="904" t="s">
        <v>389</v>
      </c>
      <c r="C19" s="904"/>
      <c r="D19" s="904"/>
      <c r="E19" s="904"/>
      <c r="F19" s="904"/>
      <c r="G19" s="904"/>
      <c r="H19" s="904"/>
      <c r="I19" s="904"/>
    </row>
    <row r="20" spans="1:16" ht="45" customHeight="1" x14ac:dyDescent="0.25">
      <c r="B20" s="905"/>
      <c r="C20" s="905"/>
      <c r="D20" s="905"/>
      <c r="E20" s="905"/>
      <c r="F20" s="905"/>
      <c r="G20" s="905"/>
      <c r="H20" s="905"/>
      <c r="I20" s="905"/>
    </row>
    <row r="21" spans="1:16" ht="45" customHeight="1" x14ac:dyDescent="0.25">
      <c r="A21" s="136"/>
      <c r="B21" s="904"/>
      <c r="C21" s="904"/>
      <c r="D21" s="904"/>
      <c r="E21" s="904"/>
      <c r="F21" s="904"/>
      <c r="G21" s="904"/>
      <c r="H21" s="904"/>
      <c r="I21" s="904"/>
    </row>
    <row r="22" spans="1:16" ht="30" customHeight="1" x14ac:dyDescent="0.25">
      <c r="A22" s="136"/>
      <c r="B22" s="904"/>
      <c r="C22" s="904"/>
      <c r="D22" s="904"/>
      <c r="E22" s="904"/>
      <c r="F22" s="904"/>
      <c r="G22" s="904"/>
      <c r="H22" s="904"/>
      <c r="I22" s="904"/>
    </row>
    <row r="23" spans="1:16" ht="45" customHeight="1" x14ac:dyDescent="0.25">
      <c r="A23" s="136"/>
      <c r="B23" s="904"/>
      <c r="C23" s="904"/>
      <c r="D23" s="904"/>
      <c r="E23" s="904"/>
      <c r="F23" s="904"/>
      <c r="G23" s="904"/>
      <c r="H23" s="904"/>
      <c r="I23" s="904"/>
    </row>
    <row r="24" spans="1:16" x14ac:dyDescent="0.25">
      <c r="A24" s="136"/>
      <c r="B24" s="904"/>
      <c r="C24" s="904"/>
      <c r="D24" s="904"/>
      <c r="E24" s="904"/>
      <c r="F24" s="904"/>
      <c r="G24" s="904"/>
      <c r="H24" s="904"/>
      <c r="I24" s="904"/>
    </row>
    <row r="29" spans="1:16" x14ac:dyDescent="0.25">
      <c r="A29" s="136"/>
    </row>
    <row r="30" spans="1:16" x14ac:dyDescent="0.25">
      <c r="A30" s="136"/>
    </row>
    <row r="31" spans="1:16" x14ac:dyDescent="0.25">
      <c r="A31" s="136"/>
    </row>
    <row r="32" spans="1:16" x14ac:dyDescent="0.25">
      <c r="A32" s="136"/>
    </row>
    <row r="33" spans="1:9" x14ac:dyDescent="0.25">
      <c r="A33" s="136"/>
    </row>
    <row r="34" spans="1:9" x14ac:dyDescent="0.25">
      <c r="A34" s="136"/>
    </row>
    <row r="35" spans="1:9" x14ac:dyDescent="0.25">
      <c r="A35" s="136"/>
    </row>
    <row r="36" spans="1:9" ht="60" customHeight="1" x14ac:dyDescent="0.25">
      <c r="A36" s="136">
        <v>3</v>
      </c>
      <c r="B36" s="904" t="s">
        <v>388</v>
      </c>
      <c r="C36" s="904"/>
      <c r="D36" s="904"/>
      <c r="E36" s="904"/>
      <c r="F36" s="904"/>
      <c r="G36" s="904"/>
      <c r="H36" s="904"/>
      <c r="I36" s="904"/>
    </row>
    <row r="40" spans="1:9" x14ac:dyDescent="0.25">
      <c r="A40" s="135"/>
    </row>
    <row r="41" spans="1:9" x14ac:dyDescent="0.25">
      <c r="A41" s="135"/>
    </row>
    <row r="42" spans="1:9" x14ac:dyDescent="0.25">
      <c r="A42" s="135"/>
    </row>
    <row r="43" spans="1:9" ht="150" customHeight="1" x14ac:dyDescent="0.25">
      <c r="A43" s="136">
        <v>4</v>
      </c>
      <c r="B43" s="904" t="s">
        <v>387</v>
      </c>
      <c r="C43" s="904"/>
      <c r="D43" s="904"/>
      <c r="E43" s="904"/>
      <c r="F43" s="904"/>
      <c r="G43" s="904"/>
      <c r="H43" s="904"/>
      <c r="I43" s="904"/>
    </row>
    <row r="46" spans="1:9" ht="150" customHeight="1" x14ac:dyDescent="0.25">
      <c r="A46" s="136">
        <v>5</v>
      </c>
      <c r="B46" s="904" t="s">
        <v>393</v>
      </c>
      <c r="C46" s="904"/>
      <c r="D46" s="904"/>
      <c r="E46" s="904"/>
      <c r="F46" s="904"/>
      <c r="G46" s="904"/>
      <c r="H46" s="904"/>
      <c r="I46" s="904"/>
    </row>
    <row r="47" spans="1:9" ht="60" customHeight="1" x14ac:dyDescent="0.25">
      <c r="A47" s="136">
        <v>6</v>
      </c>
      <c r="B47" s="904" t="s">
        <v>386</v>
      </c>
      <c r="C47" s="904"/>
      <c r="D47" s="904"/>
      <c r="E47" s="904"/>
      <c r="F47" s="904"/>
      <c r="G47" s="904"/>
      <c r="H47" s="904"/>
      <c r="I47" s="904"/>
    </row>
    <row r="48" spans="1:9" ht="60" customHeight="1" x14ac:dyDescent="0.25">
      <c r="A48" s="136">
        <v>7</v>
      </c>
      <c r="B48" s="904" t="s">
        <v>379</v>
      </c>
      <c r="C48" s="904"/>
      <c r="D48" s="904"/>
      <c r="E48" s="904"/>
      <c r="F48" s="904"/>
      <c r="G48" s="904"/>
      <c r="H48" s="904"/>
      <c r="I48" s="904"/>
    </row>
    <row r="49" spans="1:9" ht="45" customHeight="1" x14ac:dyDescent="0.25">
      <c r="A49" s="136">
        <v>8</v>
      </c>
      <c r="B49" s="904" t="s">
        <v>385</v>
      </c>
      <c r="C49" s="904"/>
      <c r="D49" s="904"/>
      <c r="E49" s="904"/>
      <c r="F49" s="904"/>
      <c r="G49" s="904"/>
      <c r="H49" s="904"/>
      <c r="I49" s="904"/>
    </row>
    <row r="50" spans="1:9" ht="45" customHeight="1" x14ac:dyDescent="0.25">
      <c r="A50" s="136">
        <v>9</v>
      </c>
      <c r="B50" s="904" t="s">
        <v>390</v>
      </c>
      <c r="C50" s="904"/>
      <c r="D50" s="904"/>
      <c r="E50" s="904"/>
      <c r="F50" s="904"/>
      <c r="G50" s="904"/>
      <c r="H50" s="904"/>
      <c r="I50" s="904"/>
    </row>
    <row r="76" spans="1:9" ht="60" customHeight="1" x14ac:dyDescent="0.25">
      <c r="A76" s="136">
        <v>6</v>
      </c>
      <c r="B76" s="904" t="s">
        <v>379</v>
      </c>
      <c r="C76" s="904"/>
      <c r="D76" s="904"/>
      <c r="E76" s="904"/>
      <c r="F76" s="904"/>
      <c r="G76" s="904"/>
      <c r="H76" s="904"/>
      <c r="I76" s="904"/>
    </row>
    <row r="77" spans="1:9" ht="45" customHeight="1" x14ac:dyDescent="0.25">
      <c r="A77" s="136">
        <v>7</v>
      </c>
      <c r="B77" s="904" t="s">
        <v>385</v>
      </c>
      <c r="C77" s="904"/>
      <c r="D77" s="904"/>
      <c r="E77" s="904"/>
      <c r="F77" s="904"/>
      <c r="G77" s="904"/>
      <c r="H77" s="904"/>
      <c r="I77" s="904"/>
    </row>
  </sheetData>
  <mergeCells count="26">
    <mergeCell ref="B49:I49"/>
    <mergeCell ref="B50:I50"/>
    <mergeCell ref="B77:I77"/>
    <mergeCell ref="B6:I6"/>
    <mergeCell ref="B9:I9"/>
    <mergeCell ref="B36:I36"/>
    <mergeCell ref="B47:I47"/>
    <mergeCell ref="B43:I43"/>
    <mergeCell ref="B76:I76"/>
    <mergeCell ref="B8:I8"/>
    <mergeCell ref="B7:I7"/>
    <mergeCell ref="B12:I12"/>
    <mergeCell ref="B15:I15"/>
    <mergeCell ref="B10:I10"/>
    <mergeCell ref="B11:I11"/>
    <mergeCell ref="B13:I13"/>
    <mergeCell ref="B46:I46"/>
    <mergeCell ref="B48:I48"/>
    <mergeCell ref="J9:R9"/>
    <mergeCell ref="B14:I14"/>
    <mergeCell ref="B24:I24"/>
    <mergeCell ref="B23:I23"/>
    <mergeCell ref="B19:I19"/>
    <mergeCell ref="B22:I22"/>
    <mergeCell ref="B21:I21"/>
    <mergeCell ref="B20:I20"/>
  </mergeCells>
  <printOptions horizontalCentered="1"/>
  <pageMargins left="0.25" right="0.25" top="0.75" bottom="0.75" header="0.25" footer="0.25"/>
  <pageSetup scale="70" orientation="portrait" r:id="rId1"/>
  <colBreaks count="1" manualBreakCount="1">
    <brk id="9" max="76"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pageSetUpPr fitToPage="1"/>
  </sheetPr>
  <dimension ref="B1:AA96"/>
  <sheetViews>
    <sheetView topLeftCell="B1" zoomScaleNormal="100" workbookViewId="0">
      <pane ySplit="4" topLeftCell="A5" activePane="bottomLeft" state="frozen"/>
      <selection activeCell="A2" sqref="A2"/>
      <selection pane="bottomLeft" activeCell="D1" sqref="D1"/>
    </sheetView>
  </sheetViews>
  <sheetFormatPr defaultColWidth="8.85546875" defaultRowHeight="15" x14ac:dyDescent="0.25"/>
  <cols>
    <col min="1" max="1" width="3.140625" customWidth="1"/>
    <col min="2" max="2" width="14.5703125" customWidth="1"/>
    <col min="3" max="3" width="9.28515625" bestFit="1" customWidth="1"/>
    <col min="4" max="26" width="8.28515625" customWidth="1"/>
  </cols>
  <sheetData>
    <row r="1" spans="2:27" ht="15.75" thickBot="1" x14ac:dyDescent="0.3">
      <c r="B1" s="74" t="s">
        <v>165</v>
      </c>
      <c r="C1" s="132">
        <v>45450</v>
      </c>
    </row>
    <row r="2" spans="2:27" ht="16.5" thickBot="1" x14ac:dyDescent="0.3">
      <c r="B2" s="914" t="s">
        <v>204</v>
      </c>
      <c r="C2" s="915"/>
      <c r="D2" s="915"/>
      <c r="E2" s="915"/>
      <c r="F2" s="915"/>
      <c r="G2" s="915"/>
      <c r="H2" s="915"/>
      <c r="I2" s="915"/>
      <c r="J2" s="915"/>
      <c r="K2" s="915"/>
      <c r="L2" s="915"/>
      <c r="M2" s="915"/>
      <c r="N2" s="915"/>
      <c r="O2" s="915"/>
      <c r="P2" s="915"/>
      <c r="Q2" s="915"/>
      <c r="R2" s="915"/>
      <c r="S2" s="915"/>
      <c r="T2" s="915"/>
      <c r="U2" s="915"/>
      <c r="V2" s="915"/>
      <c r="W2" s="915"/>
      <c r="X2" s="915"/>
      <c r="Y2" s="915"/>
      <c r="Z2" s="916"/>
    </row>
    <row r="3" spans="2:27" ht="15.75" thickBot="1" x14ac:dyDescent="0.3">
      <c r="B3" s="906" t="s">
        <v>148</v>
      </c>
      <c r="C3" s="909" t="s">
        <v>199</v>
      </c>
      <c r="D3" s="910"/>
      <c r="E3" s="910"/>
      <c r="F3" s="910"/>
      <c r="G3" s="910"/>
      <c r="H3" s="910"/>
      <c r="I3" s="910"/>
      <c r="J3" s="911"/>
      <c r="K3" s="912" t="s">
        <v>200</v>
      </c>
      <c r="L3" s="913"/>
      <c r="M3" s="913"/>
      <c r="N3" s="913"/>
      <c r="O3" s="913"/>
      <c r="P3" s="913"/>
      <c r="Q3" s="913"/>
      <c r="R3" s="913"/>
      <c r="S3" s="908" t="s">
        <v>202</v>
      </c>
      <c r="T3" s="908"/>
      <c r="U3" s="908"/>
      <c r="V3" s="908"/>
      <c r="W3" s="908"/>
      <c r="X3" s="908"/>
      <c r="Y3" s="908"/>
      <c r="Z3" s="485"/>
      <c r="AA3" s="386"/>
    </row>
    <row r="4" spans="2:27" ht="36.75" thickBot="1" x14ac:dyDescent="0.3">
      <c r="B4" s="907"/>
      <c r="C4" s="474" t="s">
        <v>262</v>
      </c>
      <c r="D4" s="475" t="s">
        <v>82</v>
      </c>
      <c r="E4" s="476" t="s">
        <v>153</v>
      </c>
      <c r="F4" s="476" t="s">
        <v>152</v>
      </c>
      <c r="G4" s="476" t="s">
        <v>151</v>
      </c>
      <c r="H4" s="476" t="s">
        <v>445</v>
      </c>
      <c r="I4" s="476" t="s">
        <v>527</v>
      </c>
      <c r="J4" s="480" t="s">
        <v>766</v>
      </c>
      <c r="K4" s="481" t="s">
        <v>262</v>
      </c>
      <c r="L4" s="219" t="s">
        <v>82</v>
      </c>
      <c r="M4" s="220" t="s">
        <v>153</v>
      </c>
      <c r="N4" s="220" t="s">
        <v>152</v>
      </c>
      <c r="O4" s="220" t="s">
        <v>151</v>
      </c>
      <c r="P4" s="220" t="s">
        <v>445</v>
      </c>
      <c r="Q4" s="220" t="s">
        <v>527</v>
      </c>
      <c r="R4" s="486" t="s">
        <v>766</v>
      </c>
      <c r="S4" s="487" t="s">
        <v>262</v>
      </c>
      <c r="T4" s="221" t="s">
        <v>82</v>
      </c>
      <c r="U4" s="222" t="s">
        <v>153</v>
      </c>
      <c r="V4" s="222" t="s">
        <v>152</v>
      </c>
      <c r="W4" s="222" t="s">
        <v>151</v>
      </c>
      <c r="X4" s="222" t="s">
        <v>445</v>
      </c>
      <c r="Y4" s="222" t="s">
        <v>527</v>
      </c>
      <c r="Z4" s="488" t="s">
        <v>766</v>
      </c>
    </row>
    <row r="5" spans="2:27" ht="15.75" thickBot="1" x14ac:dyDescent="0.3">
      <c r="B5" s="917" t="s">
        <v>209</v>
      </c>
      <c r="C5" s="918"/>
      <c r="D5" s="918"/>
      <c r="E5" s="918"/>
      <c r="F5" s="918"/>
      <c r="G5" s="918"/>
      <c r="H5" s="918"/>
      <c r="I5" s="918"/>
      <c r="J5" s="918"/>
      <c r="K5" s="918"/>
      <c r="L5" s="918"/>
      <c r="M5" s="918"/>
      <c r="N5" s="918"/>
      <c r="O5" s="918"/>
      <c r="P5" s="918"/>
      <c r="Q5" s="918"/>
      <c r="R5" s="918"/>
      <c r="S5" s="919"/>
      <c r="T5" s="919"/>
      <c r="U5" s="919"/>
      <c r="V5" s="919"/>
      <c r="W5" s="919"/>
      <c r="X5" s="919"/>
      <c r="Y5" s="919"/>
      <c r="Z5" s="920"/>
    </row>
    <row r="6" spans="2:27" x14ac:dyDescent="0.25">
      <c r="B6" s="69" t="s">
        <v>105</v>
      </c>
      <c r="C6" s="35" t="str">
        <f>'SST ESRs &amp; ERs'!L5</f>
        <v>n/a</v>
      </c>
      <c r="D6" s="36">
        <f ca="1">'SST ESRs &amp; ERs'!M5</f>
        <v>1</v>
      </c>
      <c r="E6" s="9" t="str">
        <f>'SST ESRs &amp; ERs'!N5</f>
        <v>n/a</v>
      </c>
      <c r="F6" s="9" t="str">
        <f>'SST ESRs &amp; ERs'!O5</f>
        <v>n/a</v>
      </c>
      <c r="G6" s="9" t="str">
        <f>'SST ESRs &amp; ERs'!P5</f>
        <v>n/a</v>
      </c>
      <c r="H6" s="9" t="str">
        <f>'SST ESRs &amp; ERs'!Q5</f>
        <v>n/a</v>
      </c>
      <c r="I6" s="9" t="str">
        <f>'SST ESRs &amp; ERs'!R5</f>
        <v>n/a</v>
      </c>
      <c r="J6" s="239" t="str">
        <f>'SST ESRs &amp; ERs'!S5</f>
        <v>n/a</v>
      </c>
      <c r="K6" s="105" t="str">
        <f>'SST ESRs &amp; ERs'!L12</f>
        <v>n/a</v>
      </c>
      <c r="L6" s="36">
        <f ca="1">'SST ESRs &amp; ERs'!M12</f>
        <v>0</v>
      </c>
      <c r="M6" s="9" t="str">
        <f>'SST ESRs &amp; ERs'!N12</f>
        <v>n/a</v>
      </c>
      <c r="N6" s="9" t="str">
        <f>'SST ESRs &amp; ERs'!O12</f>
        <v>n/a</v>
      </c>
      <c r="O6" s="9" t="str">
        <f>'SST ESRs &amp; ERs'!P12</f>
        <v>n/a</v>
      </c>
      <c r="P6" s="9" t="str">
        <f>'SST ESRs &amp; ERs'!Q12</f>
        <v>n/a</v>
      </c>
      <c r="Q6" s="9" t="str">
        <f>'SST ESRs &amp; ERs'!R12</f>
        <v>n/a</v>
      </c>
      <c r="R6" s="9" t="str">
        <f>'SST ESRs &amp; ERs'!S12</f>
        <v>n/a</v>
      </c>
      <c r="S6" s="105" t="s">
        <v>146</v>
      </c>
      <c r="T6" s="36">
        <f t="shared" ref="T6:T12" ca="1" si="0">D6+L6</f>
        <v>1</v>
      </c>
      <c r="U6" s="9" t="s">
        <v>146</v>
      </c>
      <c r="V6" s="9" t="s">
        <v>146</v>
      </c>
      <c r="W6" s="9" t="s">
        <v>146</v>
      </c>
      <c r="X6" s="9" t="s">
        <v>146</v>
      </c>
      <c r="Y6" s="9" t="s">
        <v>146</v>
      </c>
      <c r="Z6" s="10" t="s">
        <v>146</v>
      </c>
    </row>
    <row r="7" spans="2:27" x14ac:dyDescent="0.25">
      <c r="B7" s="70" t="s">
        <v>139</v>
      </c>
      <c r="C7" s="40">
        <f ca="1">'SST ESRs &amp; ERs'!L6</f>
        <v>93</v>
      </c>
      <c r="D7" s="41">
        <f ca="1">'SST ESRs &amp; ERs'!M6</f>
        <v>6</v>
      </c>
      <c r="E7" s="19">
        <f ca="1">'SST ESRs &amp; ERs'!N6</f>
        <v>0</v>
      </c>
      <c r="F7" s="19">
        <f ca="1">'SST ESRs &amp; ERs'!O6</f>
        <v>0</v>
      </c>
      <c r="G7" s="19">
        <f ca="1">'SST ESRs &amp; ERs'!P6</f>
        <v>0</v>
      </c>
      <c r="H7" s="19">
        <f ca="1">'SST ESRs &amp; ERs'!Q6</f>
        <v>0</v>
      </c>
      <c r="I7" s="19">
        <f ca="1">'SST ESRs &amp; ERs'!R6</f>
        <v>0</v>
      </c>
      <c r="J7" s="240">
        <f ca="1">'SST ESRs &amp; ERs'!S6</f>
        <v>6</v>
      </c>
      <c r="K7" s="106">
        <f ca="1">'SST ESRs &amp; ERs'!L13</f>
        <v>225</v>
      </c>
      <c r="L7" s="41">
        <f ca="1">'SST ESRs &amp; ERs'!M13</f>
        <v>21</v>
      </c>
      <c r="M7" s="19">
        <f ca="1">'SST ESRs &amp; ERs'!N13</f>
        <v>0</v>
      </c>
      <c r="N7" s="19">
        <f ca="1">'SST ESRs &amp; ERs'!O13</f>
        <v>0</v>
      </c>
      <c r="O7" s="19">
        <f ca="1">'SST ESRs &amp; ERs'!P13</f>
        <v>0</v>
      </c>
      <c r="P7" s="19">
        <f ca="1">'SST ESRs &amp; ERs'!Q13</f>
        <v>0</v>
      </c>
      <c r="Q7" s="19">
        <f ca="1">'SST ESRs &amp; ERs'!R13</f>
        <v>0</v>
      </c>
      <c r="R7" s="240">
        <f ca="1">'SST ESRs &amp; ERs'!S13</f>
        <v>20</v>
      </c>
      <c r="S7" s="106">
        <f t="shared" ref="S7:S12" ca="1" si="1">C7+K7</f>
        <v>318</v>
      </c>
      <c r="T7" s="41">
        <f t="shared" ca="1" si="0"/>
        <v>27</v>
      </c>
      <c r="U7" s="19">
        <f t="shared" ref="U7:Z12" ca="1" si="2">E7+M7</f>
        <v>0</v>
      </c>
      <c r="V7" s="19">
        <f t="shared" ca="1" si="2"/>
        <v>0</v>
      </c>
      <c r="W7" s="19">
        <f t="shared" ca="1" si="2"/>
        <v>0</v>
      </c>
      <c r="X7" s="19">
        <f t="shared" ca="1" si="2"/>
        <v>0</v>
      </c>
      <c r="Y7" s="19">
        <f t="shared" ca="1" si="2"/>
        <v>0</v>
      </c>
      <c r="Z7" s="20">
        <f t="shared" ca="1" si="2"/>
        <v>26</v>
      </c>
    </row>
    <row r="8" spans="2:27" x14ac:dyDescent="0.25">
      <c r="B8" s="70" t="s">
        <v>592</v>
      </c>
      <c r="C8" s="40">
        <f ca="1">'SST ESRs &amp; ERs'!L7</f>
        <v>0</v>
      </c>
      <c r="D8" s="41">
        <f ca="1">'SST ESRs &amp; ERs'!M7</f>
        <v>0</v>
      </c>
      <c r="E8" s="19">
        <f ca="1">'SST ESRs &amp; ERs'!N7</f>
        <v>0</v>
      </c>
      <c r="F8" s="19">
        <f ca="1">'SST ESRs &amp; ERs'!O7</f>
        <v>0</v>
      </c>
      <c r="G8" s="19">
        <f ca="1">'SST ESRs &amp; ERs'!P7</f>
        <v>0</v>
      </c>
      <c r="H8" s="19">
        <f ca="1">'SST ESRs &amp; ERs'!Q7</f>
        <v>0</v>
      </c>
      <c r="I8" s="19">
        <f ca="1">'SST ESRs &amp; ERs'!R7</f>
        <v>0</v>
      </c>
      <c r="J8" s="240">
        <f ca="1">'SST ESRs &amp; ERs'!S7</f>
        <v>0</v>
      </c>
      <c r="K8" s="106">
        <f ca="1">'SST ESRs &amp; ERs'!L14</f>
        <v>14</v>
      </c>
      <c r="L8" s="41">
        <f ca="1">'SST ESRs &amp; ERs'!M14</f>
        <v>6</v>
      </c>
      <c r="M8" s="19">
        <f ca="1">'SST ESRs &amp; ERs'!N14</f>
        <v>0</v>
      </c>
      <c r="N8" s="19">
        <f ca="1">'SST ESRs &amp; ERs'!O14</f>
        <v>0</v>
      </c>
      <c r="O8" s="19">
        <f ca="1">'SST ESRs &amp; ERs'!P14</f>
        <v>0</v>
      </c>
      <c r="P8" s="19">
        <f ca="1">'SST ESRs &amp; ERs'!Q14</f>
        <v>0</v>
      </c>
      <c r="Q8" s="19">
        <f ca="1">'SST ESRs &amp; ERs'!R14</f>
        <v>0</v>
      </c>
      <c r="R8" s="240">
        <f ca="1">'SST ESRs &amp; ERs'!S14</f>
        <v>6</v>
      </c>
      <c r="S8" s="106">
        <f t="shared" ca="1" si="1"/>
        <v>14</v>
      </c>
      <c r="T8" s="41">
        <f t="shared" ca="1" si="0"/>
        <v>6</v>
      </c>
      <c r="U8" s="19">
        <f t="shared" ca="1" si="2"/>
        <v>0</v>
      </c>
      <c r="V8" s="19">
        <f t="shared" ca="1" si="2"/>
        <v>0</v>
      </c>
      <c r="W8" s="19">
        <f t="shared" ca="1" si="2"/>
        <v>0</v>
      </c>
      <c r="X8" s="19">
        <f t="shared" ca="1" si="2"/>
        <v>0</v>
      </c>
      <c r="Y8" s="19">
        <f t="shared" ca="1" si="2"/>
        <v>0</v>
      </c>
      <c r="Z8" s="20">
        <f t="shared" ca="1" si="2"/>
        <v>6</v>
      </c>
    </row>
    <row r="9" spans="2:27" x14ac:dyDescent="0.25">
      <c r="B9" s="70" t="s">
        <v>140</v>
      </c>
      <c r="C9" s="40">
        <f ca="1">'SST ESRs &amp; ERs'!L8</f>
        <v>20</v>
      </c>
      <c r="D9" s="41">
        <f ca="1">'SST ESRs &amp; ERs'!M8</f>
        <v>3</v>
      </c>
      <c r="E9" s="19">
        <f ca="1">'SST ESRs &amp; ERs'!N8</f>
        <v>0</v>
      </c>
      <c r="F9" s="19">
        <f ca="1">'SST ESRs &amp; ERs'!O8</f>
        <v>0</v>
      </c>
      <c r="G9" s="19">
        <f ca="1">'SST ESRs &amp; ERs'!P8</f>
        <v>0</v>
      </c>
      <c r="H9" s="19">
        <f ca="1">'SST ESRs &amp; ERs'!Q8</f>
        <v>0</v>
      </c>
      <c r="I9" s="19">
        <f ca="1">'SST ESRs &amp; ERs'!R8</f>
        <v>0</v>
      </c>
      <c r="J9" s="240">
        <f ca="1">'SST ESRs &amp; ERs'!S8</f>
        <v>3</v>
      </c>
      <c r="K9" s="106">
        <f ca="1">'SST ESRs &amp; ERs'!L15</f>
        <v>15</v>
      </c>
      <c r="L9" s="41">
        <f ca="1">'SST ESRs &amp; ERs'!M15</f>
        <v>5</v>
      </c>
      <c r="M9" s="19">
        <f ca="1">'SST ESRs &amp; ERs'!N15</f>
        <v>0</v>
      </c>
      <c r="N9" s="19">
        <f ca="1">'SST ESRs &amp; ERs'!O15</f>
        <v>0</v>
      </c>
      <c r="O9" s="19">
        <f ca="1">'SST ESRs &amp; ERs'!P15</f>
        <v>0</v>
      </c>
      <c r="P9" s="19">
        <f ca="1">'SST ESRs &amp; ERs'!Q15</f>
        <v>0</v>
      </c>
      <c r="Q9" s="19">
        <f ca="1">'SST ESRs &amp; ERs'!R15</f>
        <v>0</v>
      </c>
      <c r="R9" s="240">
        <f ca="1">'SST ESRs &amp; ERs'!S15</f>
        <v>5</v>
      </c>
      <c r="S9" s="106">
        <f t="shared" ca="1" si="1"/>
        <v>35</v>
      </c>
      <c r="T9" s="41">
        <f t="shared" ca="1" si="0"/>
        <v>8</v>
      </c>
      <c r="U9" s="19">
        <f t="shared" ca="1" si="2"/>
        <v>0</v>
      </c>
      <c r="V9" s="19">
        <f t="shared" ca="1" si="2"/>
        <v>0</v>
      </c>
      <c r="W9" s="19">
        <f t="shared" ca="1" si="2"/>
        <v>0</v>
      </c>
      <c r="X9" s="19">
        <f t="shared" ca="1" si="2"/>
        <v>0</v>
      </c>
      <c r="Y9" s="19">
        <f t="shared" ca="1" si="2"/>
        <v>0</v>
      </c>
      <c r="Z9" s="20">
        <f t="shared" ca="1" si="2"/>
        <v>8</v>
      </c>
    </row>
    <row r="10" spans="2:27" x14ac:dyDescent="0.25">
      <c r="B10" s="70" t="s">
        <v>582</v>
      </c>
      <c r="C10" s="40">
        <f ca="1">'SST ESRs &amp; ERs'!L9</f>
        <v>9</v>
      </c>
      <c r="D10" s="41">
        <f ca="1">'SST ESRs &amp; ERs'!M9</f>
        <v>9</v>
      </c>
      <c r="E10" s="19">
        <f ca="1">'SST ESRs &amp; ERs'!N9</f>
        <v>0</v>
      </c>
      <c r="F10" s="19">
        <f ca="1">'SST ESRs &amp; ERs'!O9</f>
        <v>0</v>
      </c>
      <c r="G10" s="19">
        <f ca="1">'SST ESRs &amp; ERs'!P9</f>
        <v>0</v>
      </c>
      <c r="H10" s="19">
        <f ca="1">'SST ESRs &amp; ERs'!Q9</f>
        <v>0</v>
      </c>
      <c r="I10" s="19">
        <f ca="1">'SST ESRs &amp; ERs'!R9</f>
        <v>0</v>
      </c>
      <c r="J10" s="240">
        <f ca="1">'SST ESRs &amp; ERs'!S9</f>
        <v>9</v>
      </c>
      <c r="K10" s="106">
        <f ca="1">'SST ESRs &amp; ERs'!L16</f>
        <v>30</v>
      </c>
      <c r="L10" s="41">
        <f ca="1">'SST ESRs &amp; ERs'!M16</f>
        <v>14</v>
      </c>
      <c r="M10" s="19">
        <f ca="1">'SST ESRs &amp; ERs'!N16</f>
        <v>0</v>
      </c>
      <c r="N10" s="19">
        <f ca="1">'SST ESRs &amp; ERs'!O16</f>
        <v>0</v>
      </c>
      <c r="O10" s="19">
        <f ca="1">'SST ESRs &amp; ERs'!P16</f>
        <v>0</v>
      </c>
      <c r="P10" s="19">
        <f ca="1">'SST ESRs &amp; ERs'!Q16</f>
        <v>0</v>
      </c>
      <c r="Q10" s="19">
        <f ca="1">'SST ESRs &amp; ERs'!R16</f>
        <v>0</v>
      </c>
      <c r="R10" s="240">
        <f ca="1">'SST ESRs &amp; ERs'!S16</f>
        <v>14</v>
      </c>
      <c r="S10" s="106">
        <f t="shared" ca="1" si="1"/>
        <v>39</v>
      </c>
      <c r="T10" s="41">
        <f t="shared" ca="1" si="0"/>
        <v>23</v>
      </c>
      <c r="U10" s="19">
        <f t="shared" ca="1" si="2"/>
        <v>0</v>
      </c>
      <c r="V10" s="19">
        <f t="shared" ca="1" si="2"/>
        <v>0</v>
      </c>
      <c r="W10" s="19">
        <f t="shared" ca="1" si="2"/>
        <v>0</v>
      </c>
      <c r="X10" s="19">
        <f t="shared" ca="1" si="2"/>
        <v>0</v>
      </c>
      <c r="Y10" s="19">
        <f t="shared" ca="1" si="2"/>
        <v>0</v>
      </c>
      <c r="Z10" s="20">
        <f t="shared" ca="1" si="2"/>
        <v>23</v>
      </c>
    </row>
    <row r="11" spans="2:27" x14ac:dyDescent="0.25">
      <c r="B11" s="477" t="s">
        <v>583</v>
      </c>
      <c r="C11" s="40">
        <f ca="1">'SST ESRs &amp; ERs'!L10</f>
        <v>0</v>
      </c>
      <c r="D11" s="41">
        <f ca="1">'SST ESRs &amp; ERs'!M10</f>
        <v>0</v>
      </c>
      <c r="E11" s="19">
        <f ca="1">'SST ESRs &amp; ERs'!N10</f>
        <v>0</v>
      </c>
      <c r="F11" s="19">
        <f ca="1">'SST ESRs &amp; ERs'!O10</f>
        <v>0</v>
      </c>
      <c r="G11" s="19">
        <f ca="1">'SST ESRs &amp; ERs'!P10</f>
        <v>0</v>
      </c>
      <c r="H11" s="19">
        <f ca="1">'SST ESRs &amp; ERs'!Q10</f>
        <v>0</v>
      </c>
      <c r="I11" s="19">
        <f ca="1">'SST ESRs &amp; ERs'!R10</f>
        <v>0</v>
      </c>
      <c r="J11" s="240">
        <f ca="1">'SST ESRs &amp; ERs'!S10</f>
        <v>0</v>
      </c>
      <c r="K11" s="106">
        <f ca="1">'SST ESRs &amp; ERs'!L17</f>
        <v>7</v>
      </c>
      <c r="L11" s="41">
        <f ca="1">'SST ESRs &amp; ERs'!M17</f>
        <v>1</v>
      </c>
      <c r="M11" s="19">
        <f ca="1">'SST ESRs &amp; ERs'!N17</f>
        <v>0</v>
      </c>
      <c r="N11" s="19">
        <f ca="1">'SST ESRs &amp; ERs'!O17</f>
        <v>0</v>
      </c>
      <c r="O11" s="19">
        <f ca="1">'SST ESRs &amp; ERs'!P17</f>
        <v>0</v>
      </c>
      <c r="P11" s="19">
        <f ca="1">'SST ESRs &amp; ERs'!Q17</f>
        <v>0</v>
      </c>
      <c r="Q11" s="19">
        <f ca="1">'SST ESRs &amp; ERs'!R17</f>
        <v>0</v>
      </c>
      <c r="R11" s="240">
        <f ca="1">'SST ESRs &amp; ERs'!S17</f>
        <v>1</v>
      </c>
      <c r="S11" s="106">
        <f t="shared" ca="1" si="1"/>
        <v>7</v>
      </c>
      <c r="T11" s="41">
        <f t="shared" ca="1" si="0"/>
        <v>1</v>
      </c>
      <c r="U11" s="19">
        <f t="shared" ca="1" si="2"/>
        <v>0</v>
      </c>
      <c r="V11" s="19">
        <f t="shared" ca="1" si="2"/>
        <v>0</v>
      </c>
      <c r="W11" s="19">
        <f t="shared" ca="1" si="2"/>
        <v>0</v>
      </c>
      <c r="X11" s="19">
        <f t="shared" ca="1" si="2"/>
        <v>0</v>
      </c>
      <c r="Y11" s="19">
        <f t="shared" ca="1" si="2"/>
        <v>0</v>
      </c>
      <c r="Z11" s="20">
        <f t="shared" ca="1" si="2"/>
        <v>1</v>
      </c>
    </row>
    <row r="12" spans="2:27" ht="15.75" thickBot="1" x14ac:dyDescent="0.3">
      <c r="B12" s="71" t="s">
        <v>465</v>
      </c>
      <c r="C12" s="43">
        <f ca="1">'SST ESRs &amp; ERs'!L11</f>
        <v>8</v>
      </c>
      <c r="D12" s="44">
        <f ca="1">'SST ESRs &amp; ERs'!M11</f>
        <v>1</v>
      </c>
      <c r="E12" s="50">
        <f ca="1">'SST ESRs &amp; ERs'!N11</f>
        <v>0</v>
      </c>
      <c r="F12" s="50">
        <f ca="1">'SST ESRs &amp; ERs'!O11</f>
        <v>0</v>
      </c>
      <c r="G12" s="50">
        <f ca="1">'SST ESRs &amp; ERs'!P11</f>
        <v>0</v>
      </c>
      <c r="H12" s="50">
        <f ca="1">'SST ESRs &amp; ERs'!Q11</f>
        <v>0</v>
      </c>
      <c r="I12" s="50">
        <f ca="1">'SST ESRs &amp; ERs'!R11</f>
        <v>0</v>
      </c>
      <c r="J12" s="482">
        <f ca="1">'SST ESRs &amp; ERs'!S11</f>
        <v>1</v>
      </c>
      <c r="K12" s="107">
        <f ca="1">'SST ESRs &amp; ERs'!L18</f>
        <v>23</v>
      </c>
      <c r="L12" s="58">
        <f ca="1">'SST ESRs &amp; ERs'!M18</f>
        <v>3</v>
      </c>
      <c r="M12" s="65">
        <f ca="1">'SST ESRs &amp; ERs'!N18</f>
        <v>0</v>
      </c>
      <c r="N12" s="65">
        <f ca="1">'SST ESRs &amp; ERs'!O18</f>
        <v>0</v>
      </c>
      <c r="O12" s="65">
        <f ca="1">'SST ESRs &amp; ERs'!P18</f>
        <v>0</v>
      </c>
      <c r="P12" s="65">
        <f ca="1">'SST ESRs &amp; ERs'!Q18</f>
        <v>0</v>
      </c>
      <c r="Q12" s="65">
        <f ca="1">'SST ESRs &amp; ERs'!R18</f>
        <v>0</v>
      </c>
      <c r="R12" s="483">
        <f ca="1">'SST ESRs &amp; ERs'!S18</f>
        <v>3</v>
      </c>
      <c r="S12" s="107">
        <f t="shared" ca="1" si="1"/>
        <v>31</v>
      </c>
      <c r="T12" s="58">
        <f t="shared" ca="1" si="0"/>
        <v>4</v>
      </c>
      <c r="U12" s="65">
        <f t="shared" ca="1" si="2"/>
        <v>0</v>
      </c>
      <c r="V12" s="65">
        <f t="shared" ca="1" si="2"/>
        <v>0</v>
      </c>
      <c r="W12" s="65">
        <f t="shared" ca="1" si="2"/>
        <v>0</v>
      </c>
      <c r="X12" s="65">
        <f t="shared" ca="1" si="2"/>
        <v>0</v>
      </c>
      <c r="Y12" s="65">
        <f t="shared" ca="1" si="2"/>
        <v>0</v>
      </c>
      <c r="Z12" s="237">
        <f t="shared" ca="1" si="2"/>
        <v>4</v>
      </c>
    </row>
    <row r="13" spans="2:27" ht="15.75" thickBot="1" x14ac:dyDescent="0.3">
      <c r="B13" s="66" t="s">
        <v>201</v>
      </c>
      <c r="C13" s="471">
        <f ca="1">SUM(C7:C12)</f>
        <v>130</v>
      </c>
      <c r="D13" s="472">
        <f t="shared" ref="D13:X13" ca="1" si="3">SUM(D7:D12)</f>
        <v>19</v>
      </c>
      <c r="E13" s="473">
        <f t="shared" ca="1" si="3"/>
        <v>0</v>
      </c>
      <c r="F13" s="473">
        <f t="shared" ca="1" si="3"/>
        <v>0</v>
      </c>
      <c r="G13" s="473">
        <f t="shared" ca="1" si="3"/>
        <v>0</v>
      </c>
      <c r="H13" s="473">
        <f ca="1">SUM(H7:H12)</f>
        <v>0</v>
      </c>
      <c r="I13" s="473">
        <f t="shared" ca="1" si="3"/>
        <v>0</v>
      </c>
      <c r="J13" s="479">
        <f ca="1">SUM(J7:J12)</f>
        <v>19</v>
      </c>
      <c r="K13" s="67">
        <f t="shared" ca="1" si="3"/>
        <v>314</v>
      </c>
      <c r="L13" s="68">
        <f ca="1">SUM(L7:L12)</f>
        <v>50</v>
      </c>
      <c r="M13" s="68">
        <f t="shared" ca="1" si="3"/>
        <v>0</v>
      </c>
      <c r="N13" s="68">
        <f t="shared" ca="1" si="3"/>
        <v>0</v>
      </c>
      <c r="O13" s="68">
        <f t="shared" ca="1" si="3"/>
        <v>0</v>
      </c>
      <c r="P13" s="68">
        <f t="shared" ca="1" si="3"/>
        <v>0</v>
      </c>
      <c r="Q13" s="68">
        <f ca="1">SUM(Q7:Q12)</f>
        <v>0</v>
      </c>
      <c r="R13" s="484">
        <f ca="1">SUM(R7:R12)</f>
        <v>49</v>
      </c>
      <c r="S13" s="67">
        <f t="shared" ca="1" si="3"/>
        <v>444</v>
      </c>
      <c r="T13" s="68">
        <f t="shared" ca="1" si="3"/>
        <v>69</v>
      </c>
      <c r="U13" s="68">
        <f t="shared" ca="1" si="3"/>
        <v>0</v>
      </c>
      <c r="V13" s="68">
        <f t="shared" ca="1" si="3"/>
        <v>0</v>
      </c>
      <c r="W13" s="68">
        <f t="shared" ca="1" si="3"/>
        <v>0</v>
      </c>
      <c r="X13" s="68">
        <f t="shared" ca="1" si="3"/>
        <v>0</v>
      </c>
      <c r="Y13" s="68">
        <f ca="1">SUM(Y7:Y12)</f>
        <v>0</v>
      </c>
      <c r="Z13" s="385">
        <f ca="1">SUM(Z7:Z12)</f>
        <v>68</v>
      </c>
    </row>
    <row r="14" spans="2:27" ht="15.75" thickBot="1" x14ac:dyDescent="0.3">
      <c r="B14" s="917" t="s">
        <v>211</v>
      </c>
      <c r="C14" s="918"/>
      <c r="D14" s="918"/>
      <c r="E14" s="918"/>
      <c r="F14" s="918"/>
      <c r="G14" s="918"/>
      <c r="H14" s="918"/>
      <c r="I14" s="918"/>
      <c r="J14" s="918"/>
      <c r="K14" s="918"/>
      <c r="L14" s="918"/>
      <c r="M14" s="918"/>
      <c r="N14" s="918"/>
      <c r="O14" s="918"/>
      <c r="P14" s="918"/>
      <c r="Q14" s="918"/>
      <c r="R14" s="918"/>
      <c r="S14" s="919"/>
      <c r="T14" s="919"/>
      <c r="U14" s="919"/>
      <c r="V14" s="919"/>
      <c r="W14" s="919"/>
      <c r="X14" s="919"/>
      <c r="Y14" s="919"/>
      <c r="Z14" s="920"/>
    </row>
    <row r="15" spans="2:27" x14ac:dyDescent="0.25">
      <c r="B15" s="69" t="s">
        <v>105</v>
      </c>
      <c r="C15" s="105" t="str">
        <f>'MiTek ESRs &amp; ERs'!L5</f>
        <v>n/a</v>
      </c>
      <c r="D15" s="36">
        <f ca="1">'MiTek ESRs &amp; ERs'!M5</f>
        <v>0</v>
      </c>
      <c r="E15" s="9" t="str">
        <f>'MiTek ESRs &amp; ERs'!N5</f>
        <v>n/a</v>
      </c>
      <c r="F15" s="9" t="str">
        <f>'MiTek ESRs &amp; ERs'!O5</f>
        <v>n/a</v>
      </c>
      <c r="G15" s="9" t="str">
        <f>'MiTek ESRs &amp; ERs'!P5</f>
        <v>n/a</v>
      </c>
      <c r="H15" s="9" t="str">
        <f>'MiTek ESRs &amp; ERs'!Q5</f>
        <v>n/a</v>
      </c>
      <c r="I15" s="9" t="str">
        <f>'MiTek ESRs &amp; ERs'!R5</f>
        <v>n/a</v>
      </c>
      <c r="J15" s="239" t="str">
        <f>'MiTek ESRs &amp; ERs'!S5</f>
        <v>n/a</v>
      </c>
      <c r="K15" s="105" t="str">
        <f>'MiTek ESRs &amp; ERs'!L11</f>
        <v>n/a</v>
      </c>
      <c r="L15" s="36">
        <f ca="1">'MiTek ESRs &amp; ERs'!M11</f>
        <v>0</v>
      </c>
      <c r="M15" s="9" t="str">
        <f>'MiTek ESRs &amp; ERs'!N11</f>
        <v>n/a</v>
      </c>
      <c r="N15" s="9" t="str">
        <f>'MiTek ESRs &amp; ERs'!O11</f>
        <v>n/a</v>
      </c>
      <c r="O15" s="9" t="str">
        <f>'MiTek ESRs &amp; ERs'!P11</f>
        <v>n/a</v>
      </c>
      <c r="P15" s="9" t="str">
        <f>'MiTek ESRs &amp; ERs'!Q11</f>
        <v>n/a</v>
      </c>
      <c r="Q15" s="9" t="str">
        <f>'MiTek ESRs &amp; ERs'!R11</f>
        <v>n/a</v>
      </c>
      <c r="R15" s="239" t="str">
        <f>'MiTek ESRs &amp; ERs'!S11</f>
        <v>n/a</v>
      </c>
      <c r="S15" s="105" t="s">
        <v>146</v>
      </c>
      <c r="T15" s="36">
        <f t="shared" ref="T15:T20" ca="1" si="4">D15+L15</f>
        <v>0</v>
      </c>
      <c r="U15" s="9" t="s">
        <v>146</v>
      </c>
      <c r="V15" s="9" t="s">
        <v>146</v>
      </c>
      <c r="W15" s="9" t="s">
        <v>146</v>
      </c>
      <c r="X15" s="9" t="s">
        <v>146</v>
      </c>
      <c r="Y15" s="9" t="s">
        <v>146</v>
      </c>
      <c r="Z15" s="10" t="s">
        <v>146</v>
      </c>
    </row>
    <row r="16" spans="2:27" x14ac:dyDescent="0.25">
      <c r="B16" s="70" t="s">
        <v>139</v>
      </c>
      <c r="C16" s="106">
        <f ca="1">'MiTek ESRs &amp; ERs'!L6</f>
        <v>1</v>
      </c>
      <c r="D16" s="41">
        <f ca="1">'MiTek ESRs &amp; ERs'!M6</f>
        <v>1</v>
      </c>
      <c r="E16" s="19">
        <f ca="1">'MiTek ESRs &amp; ERs'!N6</f>
        <v>0</v>
      </c>
      <c r="F16" s="19">
        <f ca="1">'MiTek ESRs &amp; ERs'!O6</f>
        <v>0</v>
      </c>
      <c r="G16" s="19">
        <f ca="1">'MiTek ESRs &amp; ERs'!P6</f>
        <v>0</v>
      </c>
      <c r="H16" s="19">
        <f ca="1">'MiTek ESRs &amp; ERs'!Q6</f>
        <v>0</v>
      </c>
      <c r="I16" s="19">
        <f ca="1">'MiTek ESRs &amp; ERs'!R6</f>
        <v>0</v>
      </c>
      <c r="J16" s="240">
        <f ca="1">'MiTek ESRs &amp; ERs'!S6</f>
        <v>1</v>
      </c>
      <c r="K16" s="106">
        <f ca="1">'MiTek ESRs &amp; ERs'!L12</f>
        <v>161</v>
      </c>
      <c r="L16" s="41">
        <f ca="1">'MiTek ESRs &amp; ERs'!M12</f>
        <v>13</v>
      </c>
      <c r="M16" s="19">
        <f ca="1">'MiTek ESRs &amp; ERs'!N12</f>
        <v>0</v>
      </c>
      <c r="N16" s="19">
        <f ca="1">'MiTek ESRs &amp; ERs'!O12</f>
        <v>0</v>
      </c>
      <c r="O16" s="19">
        <f ca="1">'MiTek ESRs &amp; ERs'!P12</f>
        <v>0</v>
      </c>
      <c r="P16" s="19">
        <f ca="1">'MiTek ESRs &amp; ERs'!Q12</f>
        <v>0</v>
      </c>
      <c r="Q16" s="19">
        <f ca="1">'MiTek ESRs &amp; ERs'!R12</f>
        <v>0</v>
      </c>
      <c r="R16" s="240">
        <f ca="1">'MiTek ESRs &amp; ERs'!S12</f>
        <v>3</v>
      </c>
      <c r="S16" s="106">
        <f ca="1">C16+K16</f>
        <v>162</v>
      </c>
      <c r="T16" s="41">
        <f t="shared" ca="1" si="4"/>
        <v>14</v>
      </c>
      <c r="U16" s="19">
        <f t="shared" ref="U16:Z20" ca="1" si="5">E16+M16</f>
        <v>0</v>
      </c>
      <c r="V16" s="19">
        <f t="shared" ca="1" si="5"/>
        <v>0</v>
      </c>
      <c r="W16" s="19">
        <f t="shared" ca="1" si="5"/>
        <v>0</v>
      </c>
      <c r="X16" s="19">
        <f t="shared" ca="1" si="5"/>
        <v>0</v>
      </c>
      <c r="Y16" s="19">
        <f t="shared" ca="1" si="5"/>
        <v>0</v>
      </c>
      <c r="Z16" s="20">
        <f t="shared" ca="1" si="5"/>
        <v>4</v>
      </c>
    </row>
    <row r="17" spans="2:26" x14ac:dyDescent="0.25">
      <c r="B17" s="70" t="s">
        <v>592</v>
      </c>
      <c r="C17" s="106">
        <f ca="1">'MiTek ESRs &amp; ERs'!L7</f>
        <v>0</v>
      </c>
      <c r="D17" s="41">
        <f ca="1">'MiTek ESRs &amp; ERs'!M7</f>
        <v>0</v>
      </c>
      <c r="E17" s="19">
        <f ca="1">'MiTek ESRs &amp; ERs'!N7</f>
        <v>0</v>
      </c>
      <c r="F17" s="19">
        <f ca="1">'MiTek ESRs &amp; ERs'!O7</f>
        <v>0</v>
      </c>
      <c r="G17" s="19">
        <f ca="1">'MiTek ESRs &amp; ERs'!P7</f>
        <v>0</v>
      </c>
      <c r="H17" s="19">
        <f ca="1">'MiTek ESRs &amp; ERs'!Q7</f>
        <v>0</v>
      </c>
      <c r="I17" s="19">
        <f ca="1">'MiTek ESRs &amp; ERs'!R7</f>
        <v>0</v>
      </c>
      <c r="J17" s="240">
        <f ca="1">'MiTek ESRs &amp; ERs'!S7</f>
        <v>0</v>
      </c>
      <c r="K17" s="106">
        <f ca="1">'MiTek ESRs &amp; ERs'!L13</f>
        <v>17</v>
      </c>
      <c r="L17" s="41">
        <f ca="1">'MiTek ESRs &amp; ERs'!M13</f>
        <v>3</v>
      </c>
      <c r="M17" s="19">
        <f ca="1">'MiTek ESRs &amp; ERs'!N13</f>
        <v>0</v>
      </c>
      <c r="N17" s="19">
        <f ca="1">'MiTek ESRs &amp; ERs'!O13</f>
        <v>0</v>
      </c>
      <c r="O17" s="19">
        <f ca="1">'MiTek ESRs &amp; ERs'!P13</f>
        <v>0</v>
      </c>
      <c r="P17" s="19">
        <f ca="1">'MiTek ESRs &amp; ERs'!Q13</f>
        <v>0</v>
      </c>
      <c r="Q17" s="19">
        <f ca="1">'MiTek ESRs &amp; ERs'!R13</f>
        <v>0</v>
      </c>
      <c r="R17" s="240">
        <f ca="1">'MiTek ESRs &amp; ERs'!S13</f>
        <v>3</v>
      </c>
      <c r="S17" s="106">
        <f ca="1">C17+K17</f>
        <v>17</v>
      </c>
      <c r="T17" s="41">
        <f t="shared" ca="1" si="4"/>
        <v>3</v>
      </c>
      <c r="U17" s="19">
        <f t="shared" ca="1" si="5"/>
        <v>0</v>
      </c>
      <c r="V17" s="19">
        <f t="shared" ca="1" si="5"/>
        <v>0</v>
      </c>
      <c r="W17" s="19">
        <f t="shared" ca="1" si="5"/>
        <v>0</v>
      </c>
      <c r="X17" s="19">
        <f t="shared" ca="1" si="5"/>
        <v>0</v>
      </c>
      <c r="Y17" s="19">
        <f t="shared" ca="1" si="5"/>
        <v>0</v>
      </c>
      <c r="Z17" s="20">
        <f t="shared" ca="1" si="5"/>
        <v>3</v>
      </c>
    </row>
    <row r="18" spans="2:26" x14ac:dyDescent="0.25">
      <c r="B18" s="70" t="s">
        <v>140</v>
      </c>
      <c r="C18" s="106">
        <f ca="1">'MiTek ESRs &amp; ERs'!L8</f>
        <v>0</v>
      </c>
      <c r="D18" s="41">
        <f ca="1">'MiTek ESRs &amp; ERs'!M8</f>
        <v>0</v>
      </c>
      <c r="E18" s="19">
        <f ca="1">'MiTek ESRs &amp; ERs'!N8</f>
        <v>0</v>
      </c>
      <c r="F18" s="19">
        <f ca="1">'MiTek ESRs &amp; ERs'!O8</f>
        <v>0</v>
      </c>
      <c r="G18" s="19">
        <f ca="1">'MiTek ESRs &amp; ERs'!P8</f>
        <v>0</v>
      </c>
      <c r="H18" s="19">
        <f ca="1">'MiTek ESRs &amp; ERs'!Q8</f>
        <v>0</v>
      </c>
      <c r="I18" s="19">
        <f ca="1">'MiTek ESRs &amp; ERs'!R8</f>
        <v>0</v>
      </c>
      <c r="J18" s="240">
        <f ca="1">'MiTek ESRs &amp; ERs'!S8</f>
        <v>0</v>
      </c>
      <c r="K18" s="106">
        <f ca="1">'MiTek ESRs &amp; ERs'!L14</f>
        <v>4</v>
      </c>
      <c r="L18" s="41">
        <f ca="1">'MiTek ESRs &amp; ERs'!M14</f>
        <v>1</v>
      </c>
      <c r="M18" s="19">
        <f ca="1">'MiTek ESRs &amp; ERs'!N14</f>
        <v>0</v>
      </c>
      <c r="N18" s="19">
        <f ca="1">'MiTek ESRs &amp; ERs'!O14</f>
        <v>0</v>
      </c>
      <c r="O18" s="19">
        <f ca="1">'MiTek ESRs &amp; ERs'!P14</f>
        <v>0</v>
      </c>
      <c r="P18" s="19">
        <f ca="1">'MiTek ESRs &amp; ERs'!Q14</f>
        <v>0</v>
      </c>
      <c r="Q18" s="19">
        <f ca="1">'MiTek ESRs &amp; ERs'!R14</f>
        <v>0</v>
      </c>
      <c r="R18" s="240">
        <f ca="1">'MiTek ESRs &amp; ERs'!S14</f>
        <v>1</v>
      </c>
      <c r="S18" s="106">
        <f ca="1">C18+K18</f>
        <v>4</v>
      </c>
      <c r="T18" s="41">
        <f t="shared" ca="1" si="4"/>
        <v>1</v>
      </c>
      <c r="U18" s="19">
        <f t="shared" ca="1" si="5"/>
        <v>0</v>
      </c>
      <c r="V18" s="19">
        <f t="shared" ca="1" si="5"/>
        <v>0</v>
      </c>
      <c r="W18" s="19">
        <f t="shared" ca="1" si="5"/>
        <v>0</v>
      </c>
      <c r="X18" s="19">
        <f t="shared" ca="1" si="5"/>
        <v>0</v>
      </c>
      <c r="Y18" s="19">
        <f t="shared" ca="1" si="5"/>
        <v>0</v>
      </c>
      <c r="Z18" s="20">
        <f t="shared" ca="1" si="5"/>
        <v>1</v>
      </c>
    </row>
    <row r="19" spans="2:26" x14ac:dyDescent="0.25">
      <c r="B19" s="70" t="s">
        <v>582</v>
      </c>
      <c r="C19" s="106">
        <f ca="1">'MiTek ESRs &amp; ERs'!L9</f>
        <v>0</v>
      </c>
      <c r="D19" s="41">
        <f ca="1">'MiTek ESRs &amp; ERs'!M9</f>
        <v>0</v>
      </c>
      <c r="E19" s="19">
        <f ca="1">'MiTek ESRs &amp; ERs'!N9</f>
        <v>0</v>
      </c>
      <c r="F19" s="19">
        <f ca="1">'MiTek ESRs &amp; ERs'!O9</f>
        <v>0</v>
      </c>
      <c r="G19" s="19">
        <f ca="1">'MiTek ESRs &amp; ERs'!P9</f>
        <v>0</v>
      </c>
      <c r="H19" s="19">
        <f ca="1">'MiTek ESRs &amp; ERs'!Q9</f>
        <v>0</v>
      </c>
      <c r="I19" s="19">
        <f ca="1">'MiTek ESRs &amp; ERs'!R9</f>
        <v>0</v>
      </c>
      <c r="J19" s="240">
        <f ca="1">'MiTek ESRs &amp; ERs'!S9</f>
        <v>0</v>
      </c>
      <c r="K19" s="106">
        <f ca="1">'MiTek ESRs &amp; ERs'!L15</f>
        <v>3</v>
      </c>
      <c r="L19" s="41">
        <f ca="1">'MiTek ESRs &amp; ERs'!M15</f>
        <v>3</v>
      </c>
      <c r="M19" s="19">
        <f ca="1">'MiTek ESRs &amp; ERs'!N15</f>
        <v>0</v>
      </c>
      <c r="N19" s="19">
        <f ca="1">'MiTek ESRs &amp; ERs'!O15</f>
        <v>0</v>
      </c>
      <c r="O19" s="19">
        <f ca="1">'MiTek ESRs &amp; ERs'!P15</f>
        <v>0</v>
      </c>
      <c r="P19" s="19">
        <f ca="1">'MiTek ESRs &amp; ERs'!Q15</f>
        <v>0</v>
      </c>
      <c r="Q19" s="19">
        <f ca="1">'MiTek ESRs &amp; ERs'!R15</f>
        <v>1</v>
      </c>
      <c r="R19" s="240">
        <f ca="1">'MiTek ESRs &amp; ERs'!S15</f>
        <v>2</v>
      </c>
      <c r="S19" s="106">
        <f ca="1">C19+K19</f>
        <v>3</v>
      </c>
      <c r="T19" s="41">
        <f t="shared" ca="1" si="4"/>
        <v>3</v>
      </c>
      <c r="U19" s="19">
        <f t="shared" ca="1" si="5"/>
        <v>0</v>
      </c>
      <c r="V19" s="19">
        <f t="shared" ca="1" si="5"/>
        <v>0</v>
      </c>
      <c r="W19" s="19">
        <f t="shared" ca="1" si="5"/>
        <v>0</v>
      </c>
      <c r="X19" s="19">
        <f t="shared" ca="1" si="5"/>
        <v>0</v>
      </c>
      <c r="Y19" s="19">
        <f t="shared" ca="1" si="5"/>
        <v>1</v>
      </c>
      <c r="Z19" s="20">
        <f t="shared" ca="1" si="5"/>
        <v>2</v>
      </c>
    </row>
    <row r="20" spans="2:26" ht="15.75" thickBot="1" x14ac:dyDescent="0.3">
      <c r="B20" s="71" t="s">
        <v>583</v>
      </c>
      <c r="C20" s="107">
        <f ca="1">'MiTek ESRs &amp; ERs'!L10</f>
        <v>0</v>
      </c>
      <c r="D20" s="58">
        <f ca="1">'MiTek ESRs &amp; ERs'!M10</f>
        <v>0</v>
      </c>
      <c r="E20" s="65">
        <f ca="1">'MiTek ESRs &amp; ERs'!N10</f>
        <v>0</v>
      </c>
      <c r="F20" s="65">
        <f ca="1">'MiTek ESRs &amp; ERs'!O10</f>
        <v>0</v>
      </c>
      <c r="G20" s="65">
        <f ca="1">'MiTek ESRs &amp; ERs'!P10</f>
        <v>0</v>
      </c>
      <c r="H20" s="65">
        <f ca="1">'MiTek ESRs &amp; ERs'!Q10</f>
        <v>0</v>
      </c>
      <c r="I20" s="65">
        <f ca="1">'MiTek ESRs &amp; ERs'!R10</f>
        <v>0</v>
      </c>
      <c r="J20" s="483">
        <f ca="1">'MiTek ESRs &amp; ERs'!S10</f>
        <v>0</v>
      </c>
      <c r="K20" s="107">
        <f ca="1">'MiTek ESRs &amp; ERs'!L16</f>
        <v>10</v>
      </c>
      <c r="L20" s="58">
        <f ca="1">'MiTek ESRs &amp; ERs'!M16</f>
        <v>3</v>
      </c>
      <c r="M20" s="65">
        <f ca="1">'MiTek ESRs &amp; ERs'!N16</f>
        <v>0</v>
      </c>
      <c r="N20" s="65">
        <f ca="1">'MiTek ESRs &amp; ERs'!O16</f>
        <v>0</v>
      </c>
      <c r="O20" s="65">
        <f ca="1">'MiTek ESRs &amp; ERs'!P16</f>
        <v>0</v>
      </c>
      <c r="P20" s="65">
        <f ca="1">'MiTek ESRs &amp; ERs'!Q16</f>
        <v>1</v>
      </c>
      <c r="Q20" s="65">
        <f ca="1">'MiTek ESRs &amp; ERs'!R16</f>
        <v>0</v>
      </c>
      <c r="R20" s="483">
        <f ca="1">'MiTek ESRs &amp; ERs'!S16</f>
        <v>1</v>
      </c>
      <c r="S20" s="107">
        <f ca="1">C20+K20</f>
        <v>10</v>
      </c>
      <c r="T20" s="58">
        <f t="shared" ca="1" si="4"/>
        <v>3</v>
      </c>
      <c r="U20" s="65">
        <f t="shared" ca="1" si="5"/>
        <v>0</v>
      </c>
      <c r="V20" s="65">
        <f t="shared" ca="1" si="5"/>
        <v>0</v>
      </c>
      <c r="W20" s="65">
        <f t="shared" ca="1" si="5"/>
        <v>0</v>
      </c>
      <c r="X20" s="65">
        <f t="shared" ca="1" si="5"/>
        <v>1</v>
      </c>
      <c r="Y20" s="65">
        <f t="shared" ca="1" si="5"/>
        <v>0</v>
      </c>
      <c r="Z20" s="237">
        <f t="shared" ca="1" si="5"/>
        <v>1</v>
      </c>
    </row>
    <row r="21" spans="2:26" ht="15.75" thickBot="1" x14ac:dyDescent="0.3">
      <c r="B21" s="66" t="s">
        <v>201</v>
      </c>
      <c r="C21" s="67">
        <f t="shared" ref="C21:W21" ca="1" si="6">SUM(C16:C20)</f>
        <v>1</v>
      </c>
      <c r="D21" s="68">
        <f t="shared" ca="1" si="6"/>
        <v>1</v>
      </c>
      <c r="E21" s="68">
        <f t="shared" ca="1" si="6"/>
        <v>0</v>
      </c>
      <c r="F21" s="68">
        <f t="shared" ca="1" si="6"/>
        <v>0</v>
      </c>
      <c r="G21" s="68">
        <f t="shared" ca="1" si="6"/>
        <v>0</v>
      </c>
      <c r="H21" s="68">
        <f ca="1">SUM(H16:H20)</f>
        <v>0</v>
      </c>
      <c r="I21" s="68">
        <f ca="1">SUM(I16:I20)</f>
        <v>0</v>
      </c>
      <c r="J21" s="484">
        <f ca="1">SUM(J16:J20)</f>
        <v>1</v>
      </c>
      <c r="K21" s="67">
        <f t="shared" ca="1" si="6"/>
        <v>195</v>
      </c>
      <c r="L21" s="68">
        <f t="shared" ca="1" si="6"/>
        <v>23</v>
      </c>
      <c r="M21" s="68">
        <f t="shared" ca="1" si="6"/>
        <v>0</v>
      </c>
      <c r="N21" s="68">
        <f t="shared" ca="1" si="6"/>
        <v>0</v>
      </c>
      <c r="O21" s="68">
        <f t="shared" ca="1" si="6"/>
        <v>0</v>
      </c>
      <c r="P21" s="68">
        <f ca="1">SUM(P16:P20)</f>
        <v>1</v>
      </c>
      <c r="Q21" s="68">
        <f ca="1">SUM(Q16:Q20)</f>
        <v>1</v>
      </c>
      <c r="R21" s="484">
        <f ca="1">SUM(R16:R20)</f>
        <v>10</v>
      </c>
      <c r="S21" s="67">
        <f t="shared" ca="1" si="6"/>
        <v>196</v>
      </c>
      <c r="T21" s="68">
        <f t="shared" ca="1" si="6"/>
        <v>24</v>
      </c>
      <c r="U21" s="68">
        <f t="shared" ca="1" si="6"/>
        <v>0</v>
      </c>
      <c r="V21" s="68">
        <f t="shared" ca="1" si="6"/>
        <v>0</v>
      </c>
      <c r="W21" s="68">
        <f t="shared" ca="1" si="6"/>
        <v>0</v>
      </c>
      <c r="X21" s="68">
        <f ca="1">SUM(X16:X20)</f>
        <v>1</v>
      </c>
      <c r="Y21" s="68">
        <f ca="1">SUM(Y16:Y20)</f>
        <v>1</v>
      </c>
      <c r="Z21" s="385">
        <f ca="1">SUM(Z16:Z20)</f>
        <v>11</v>
      </c>
    </row>
    <row r="22" spans="2:26" ht="15.75" thickBot="1" x14ac:dyDescent="0.3">
      <c r="B22" s="917" t="s">
        <v>210</v>
      </c>
      <c r="C22" s="918"/>
      <c r="D22" s="918"/>
      <c r="E22" s="918"/>
      <c r="F22" s="918"/>
      <c r="G22" s="918"/>
      <c r="H22" s="918"/>
      <c r="I22" s="918"/>
      <c r="J22" s="918"/>
      <c r="K22" s="918"/>
      <c r="L22" s="918"/>
      <c r="M22" s="918"/>
      <c r="N22" s="918"/>
      <c r="O22" s="918"/>
      <c r="P22" s="918"/>
      <c r="Q22" s="918"/>
      <c r="R22" s="918"/>
      <c r="S22" s="919"/>
      <c r="T22" s="919"/>
      <c r="U22" s="919"/>
      <c r="V22" s="919"/>
      <c r="W22" s="919"/>
      <c r="X22" s="919"/>
      <c r="Y22" s="919"/>
      <c r="Z22" s="920"/>
    </row>
    <row r="23" spans="2:26" x14ac:dyDescent="0.25">
      <c r="B23" s="69" t="s">
        <v>105</v>
      </c>
      <c r="C23" s="105" t="str">
        <f>'Hilti ESRs'!L5</f>
        <v>n/a</v>
      </c>
      <c r="D23" s="36">
        <f ca="1">'Hilti ESRs'!M5</f>
        <v>0</v>
      </c>
      <c r="E23" s="9" t="str">
        <f>'Hilti ESRs'!N5</f>
        <v>n/a</v>
      </c>
      <c r="F23" s="9" t="str">
        <f>'Hilti ESRs'!O5</f>
        <v>n/a</v>
      </c>
      <c r="G23" s="9" t="str">
        <f>'Hilti ESRs'!P5</f>
        <v>n/a</v>
      </c>
      <c r="H23" s="9" t="str">
        <f>'Hilti ESRs'!Q5</f>
        <v>n/a</v>
      </c>
      <c r="I23" s="9" t="str">
        <f>'Hilti ESRs'!R5</f>
        <v>n/a</v>
      </c>
      <c r="J23" s="239" t="str">
        <f>'Hilti ESRs'!S5</f>
        <v>n/a</v>
      </c>
      <c r="K23" s="105" t="str">
        <f>'Hilti ESRs'!L11</f>
        <v>n/a</v>
      </c>
      <c r="L23" s="36">
        <f ca="1">'Hilti ESRs'!M11</f>
        <v>0</v>
      </c>
      <c r="M23" s="9" t="str">
        <f>'Hilti ESRs'!N11</f>
        <v>n/a</v>
      </c>
      <c r="N23" s="9" t="str">
        <f>'Hilti ESRs'!O11</f>
        <v>n/a</v>
      </c>
      <c r="O23" s="9" t="str">
        <f>'Hilti ESRs'!P11</f>
        <v>n/a</v>
      </c>
      <c r="P23" s="9" t="str">
        <f>'Hilti ESRs'!Q11</f>
        <v>n/a</v>
      </c>
      <c r="Q23" s="9" t="str">
        <f>'Hilti ESRs'!R11</f>
        <v>n/a</v>
      </c>
      <c r="R23" s="239" t="str">
        <f>'Hilti ESRs'!S11</f>
        <v>n/a</v>
      </c>
      <c r="S23" s="105" t="s">
        <v>146</v>
      </c>
      <c r="T23" s="36">
        <f t="shared" ref="T23:T28" ca="1" si="7">D23+L23</f>
        <v>0</v>
      </c>
      <c r="U23" s="9" t="s">
        <v>146</v>
      </c>
      <c r="V23" s="9" t="s">
        <v>146</v>
      </c>
      <c r="W23" s="9" t="s">
        <v>146</v>
      </c>
      <c r="X23" s="9" t="s">
        <v>146</v>
      </c>
      <c r="Y23" s="9" t="s">
        <v>146</v>
      </c>
      <c r="Z23" s="10" t="s">
        <v>146</v>
      </c>
    </row>
    <row r="24" spans="2:26" x14ac:dyDescent="0.25">
      <c r="B24" s="70" t="s">
        <v>139</v>
      </c>
      <c r="C24" s="106">
        <f ca="1">'Hilti ESRs'!L6</f>
        <v>0</v>
      </c>
      <c r="D24" s="41">
        <f ca="1">'Hilti ESRs'!M6</f>
        <v>0</v>
      </c>
      <c r="E24" s="19">
        <f ca="1">'Hilti ESRs'!N6</f>
        <v>0</v>
      </c>
      <c r="F24" s="19">
        <f ca="1">'Hilti ESRs'!O6</f>
        <v>0</v>
      </c>
      <c r="G24" s="19">
        <f ca="1">'Hilti ESRs'!P6</f>
        <v>0</v>
      </c>
      <c r="H24" s="19">
        <f ca="1">'Hilti ESRs'!Q6</f>
        <v>0</v>
      </c>
      <c r="I24" s="19">
        <f ca="1">'Hilti ESRs'!R6</f>
        <v>0</v>
      </c>
      <c r="J24" s="240">
        <f ca="1">'Hilti ESRs'!S6</f>
        <v>0</v>
      </c>
      <c r="K24" s="106">
        <f ca="1">'Hilti ESRs'!L12</f>
        <v>0</v>
      </c>
      <c r="L24" s="41">
        <f ca="1">'Hilti ESRs'!M12</f>
        <v>0</v>
      </c>
      <c r="M24" s="19">
        <f ca="1">'Hilti ESRs'!N12</f>
        <v>0</v>
      </c>
      <c r="N24" s="19">
        <f ca="1">'Hilti ESRs'!O12</f>
        <v>0</v>
      </c>
      <c r="O24" s="19">
        <f ca="1">'Hilti ESRs'!P12</f>
        <v>0</v>
      </c>
      <c r="P24" s="19">
        <f ca="1">'Hilti ESRs'!Q12</f>
        <v>0</v>
      </c>
      <c r="Q24" s="19">
        <f ca="1">'Hilti ESRs'!R12</f>
        <v>0</v>
      </c>
      <c r="R24" s="240">
        <f ca="1">'Hilti ESRs'!S12</f>
        <v>0</v>
      </c>
      <c r="S24" s="106">
        <f ca="1">C24+K24</f>
        <v>0</v>
      </c>
      <c r="T24" s="41">
        <f t="shared" ca="1" si="7"/>
        <v>0</v>
      </c>
      <c r="U24" s="19">
        <f t="shared" ref="U24:W28" ca="1" si="8">E24+M24</f>
        <v>0</v>
      </c>
      <c r="V24" s="19">
        <f t="shared" ca="1" si="8"/>
        <v>0</v>
      </c>
      <c r="W24" s="19">
        <f t="shared" ca="1" si="8"/>
        <v>0</v>
      </c>
      <c r="X24" s="19">
        <f ca="1">H24+P24</f>
        <v>0</v>
      </c>
      <c r="Y24" s="19">
        <f t="shared" ref="Y24:Z28" ca="1" si="9">I24+Q24</f>
        <v>0</v>
      </c>
      <c r="Z24" s="20">
        <f t="shared" ca="1" si="9"/>
        <v>0</v>
      </c>
    </row>
    <row r="25" spans="2:26" x14ac:dyDescent="0.25">
      <c r="B25" s="70" t="s">
        <v>592</v>
      </c>
      <c r="C25" s="106">
        <f ca="1">'Hilti ESRs'!L7</f>
        <v>0</v>
      </c>
      <c r="D25" s="41">
        <f ca="1">'Hilti ESRs'!M7</f>
        <v>0</v>
      </c>
      <c r="E25" s="19">
        <f ca="1">'Hilti ESRs'!N7</f>
        <v>0</v>
      </c>
      <c r="F25" s="19">
        <f ca="1">'Hilti ESRs'!O7</f>
        <v>0</v>
      </c>
      <c r="G25" s="19">
        <f ca="1">'Hilti ESRs'!P7</f>
        <v>0</v>
      </c>
      <c r="H25" s="19">
        <f ca="1">'Hilti ESRs'!Q7</f>
        <v>0</v>
      </c>
      <c r="I25" s="19">
        <f ca="1">'Hilti ESRs'!R7</f>
        <v>0</v>
      </c>
      <c r="J25" s="240">
        <f ca="1">'Hilti ESRs'!S7</f>
        <v>0</v>
      </c>
      <c r="K25" s="106">
        <f ca="1">'Hilti ESRs'!L13</f>
        <v>0</v>
      </c>
      <c r="L25" s="41">
        <f ca="1">'Hilti ESRs'!M13</f>
        <v>0</v>
      </c>
      <c r="M25" s="19">
        <f ca="1">'Hilti ESRs'!N13</f>
        <v>0</v>
      </c>
      <c r="N25" s="19">
        <f ca="1">'Hilti ESRs'!O13</f>
        <v>0</v>
      </c>
      <c r="O25" s="19">
        <f ca="1">'Hilti ESRs'!P13</f>
        <v>0</v>
      </c>
      <c r="P25" s="19">
        <f ca="1">'Hilti ESRs'!Q13</f>
        <v>0</v>
      </c>
      <c r="Q25" s="19">
        <f ca="1">'Hilti ESRs'!R13</f>
        <v>0</v>
      </c>
      <c r="R25" s="240">
        <f ca="1">'Hilti ESRs'!S13</f>
        <v>0</v>
      </c>
      <c r="S25" s="106">
        <f ca="1">C25+K25</f>
        <v>0</v>
      </c>
      <c r="T25" s="41">
        <f t="shared" ca="1" si="7"/>
        <v>0</v>
      </c>
      <c r="U25" s="19">
        <f t="shared" ca="1" si="8"/>
        <v>0</v>
      </c>
      <c r="V25" s="19">
        <f t="shared" ca="1" si="8"/>
        <v>0</v>
      </c>
      <c r="W25" s="19">
        <f t="shared" ca="1" si="8"/>
        <v>0</v>
      </c>
      <c r="X25" s="19">
        <f ca="1">H25+P25</f>
        <v>0</v>
      </c>
      <c r="Y25" s="19">
        <f t="shared" ca="1" si="9"/>
        <v>0</v>
      </c>
      <c r="Z25" s="20">
        <f t="shared" ca="1" si="9"/>
        <v>0</v>
      </c>
    </row>
    <row r="26" spans="2:26" x14ac:dyDescent="0.25">
      <c r="B26" s="70" t="s">
        <v>140</v>
      </c>
      <c r="C26" s="106">
        <f ca="1">'Hilti ESRs'!L8</f>
        <v>0</v>
      </c>
      <c r="D26" s="41">
        <f ca="1">'Hilti ESRs'!M8</f>
        <v>0</v>
      </c>
      <c r="E26" s="19">
        <f ca="1">'Hilti ESRs'!N8</f>
        <v>0</v>
      </c>
      <c r="F26" s="19">
        <f ca="1">'Hilti ESRs'!O8</f>
        <v>0</v>
      </c>
      <c r="G26" s="19">
        <f ca="1">'Hilti ESRs'!P8</f>
        <v>0</v>
      </c>
      <c r="H26" s="19">
        <f ca="1">'Hilti ESRs'!Q8</f>
        <v>0</v>
      </c>
      <c r="I26" s="19">
        <f ca="1">'Hilti ESRs'!R8</f>
        <v>0</v>
      </c>
      <c r="J26" s="240">
        <f ca="1">'Hilti ESRs'!S8</f>
        <v>0</v>
      </c>
      <c r="K26" s="106">
        <f ca="1">'Hilti ESRs'!L14</f>
        <v>65</v>
      </c>
      <c r="L26" s="41">
        <f ca="1">'Hilti ESRs'!M14</f>
        <v>14</v>
      </c>
      <c r="M26" s="19">
        <f ca="1">'Hilti ESRs'!N14</f>
        <v>0</v>
      </c>
      <c r="N26" s="19">
        <f ca="1">'Hilti ESRs'!O14</f>
        <v>0</v>
      </c>
      <c r="O26" s="19">
        <f ca="1">'Hilti ESRs'!P14</f>
        <v>0</v>
      </c>
      <c r="P26" s="19">
        <f ca="1">'Hilti ESRs'!Q14</f>
        <v>0</v>
      </c>
      <c r="Q26" s="19">
        <f ca="1">'Hilti ESRs'!R14</f>
        <v>0</v>
      </c>
      <c r="R26" s="240">
        <f ca="1">'Hilti ESRs'!S14</f>
        <v>14</v>
      </c>
      <c r="S26" s="106">
        <f ca="1">C26+K26</f>
        <v>65</v>
      </c>
      <c r="T26" s="41">
        <f t="shared" ca="1" si="7"/>
        <v>14</v>
      </c>
      <c r="U26" s="19">
        <f t="shared" ca="1" si="8"/>
        <v>0</v>
      </c>
      <c r="V26" s="19">
        <f t="shared" ca="1" si="8"/>
        <v>0</v>
      </c>
      <c r="W26" s="19">
        <f t="shared" ca="1" si="8"/>
        <v>0</v>
      </c>
      <c r="X26" s="19">
        <f ca="1">H26+P26</f>
        <v>0</v>
      </c>
      <c r="Y26" s="19">
        <f t="shared" ca="1" si="9"/>
        <v>0</v>
      </c>
      <c r="Z26" s="20">
        <f t="shared" ca="1" si="9"/>
        <v>14</v>
      </c>
    </row>
    <row r="27" spans="2:26" x14ac:dyDescent="0.25">
      <c r="B27" s="70" t="s">
        <v>582</v>
      </c>
      <c r="C27" s="106">
        <f ca="1">'Hilti ESRs'!L9</f>
        <v>4</v>
      </c>
      <c r="D27" s="41">
        <f ca="1">'Hilti ESRs'!M9</f>
        <v>4</v>
      </c>
      <c r="E27" s="19">
        <f ca="1">'Hilti ESRs'!N9</f>
        <v>0</v>
      </c>
      <c r="F27" s="19">
        <f ca="1">'Hilti ESRs'!O9</f>
        <v>0</v>
      </c>
      <c r="G27" s="19">
        <f ca="1">'Hilti ESRs'!P9</f>
        <v>0</v>
      </c>
      <c r="H27" s="19">
        <f ca="1">'Hilti ESRs'!Q9</f>
        <v>0</v>
      </c>
      <c r="I27" s="19">
        <f ca="1">'Hilti ESRs'!R9</f>
        <v>1</v>
      </c>
      <c r="J27" s="240">
        <f ca="1">'Hilti ESRs'!S9</f>
        <v>3</v>
      </c>
      <c r="K27" s="106">
        <f ca="1">'Hilti ESRs'!L15</f>
        <v>75</v>
      </c>
      <c r="L27" s="41">
        <f ca="1">'Hilti ESRs'!M15</f>
        <v>23</v>
      </c>
      <c r="M27" s="19">
        <f ca="1">'Hilti ESRs'!N15</f>
        <v>0</v>
      </c>
      <c r="N27" s="19">
        <f ca="1">'Hilti ESRs'!O15</f>
        <v>0</v>
      </c>
      <c r="O27" s="19">
        <f ca="1">'Hilti ESRs'!P15</f>
        <v>0</v>
      </c>
      <c r="P27" s="19">
        <f ca="1">'Hilti ESRs'!Q15</f>
        <v>0</v>
      </c>
      <c r="Q27" s="19">
        <f ca="1">'Hilti ESRs'!R15</f>
        <v>1</v>
      </c>
      <c r="R27" s="240">
        <f ca="1">'Hilti ESRs'!S15</f>
        <v>20</v>
      </c>
      <c r="S27" s="106">
        <f ca="1">C27+K27</f>
        <v>79</v>
      </c>
      <c r="T27" s="41">
        <f t="shared" ca="1" si="7"/>
        <v>27</v>
      </c>
      <c r="U27" s="19">
        <f t="shared" ca="1" si="8"/>
        <v>0</v>
      </c>
      <c r="V27" s="19">
        <f t="shared" ca="1" si="8"/>
        <v>0</v>
      </c>
      <c r="W27" s="19">
        <f t="shared" ca="1" si="8"/>
        <v>0</v>
      </c>
      <c r="X27" s="19">
        <f ca="1">H27+P27</f>
        <v>0</v>
      </c>
      <c r="Y27" s="19">
        <f t="shared" ca="1" si="9"/>
        <v>2</v>
      </c>
      <c r="Z27" s="20">
        <f t="shared" ca="1" si="9"/>
        <v>23</v>
      </c>
    </row>
    <row r="28" spans="2:26" ht="15.75" thickBot="1" x14ac:dyDescent="0.3">
      <c r="B28" s="71" t="s">
        <v>583</v>
      </c>
      <c r="C28" s="107">
        <f ca="1">'Hilti ESRs'!L10</f>
        <v>0</v>
      </c>
      <c r="D28" s="58">
        <f ca="1">'Hilti ESRs'!M10</f>
        <v>0</v>
      </c>
      <c r="E28" s="65">
        <f ca="1">'Hilti ESRs'!N10</f>
        <v>0</v>
      </c>
      <c r="F28" s="65">
        <f ca="1">'Hilti ESRs'!O10</f>
        <v>0</v>
      </c>
      <c r="G28" s="65">
        <f ca="1">'Hilti ESRs'!P10</f>
        <v>0</v>
      </c>
      <c r="H28" s="65">
        <f ca="1">'Hilti ESRs'!Q10</f>
        <v>0</v>
      </c>
      <c r="I28" s="65">
        <f ca="1">'Hilti ESRs'!R10</f>
        <v>0</v>
      </c>
      <c r="J28" s="483">
        <f ca="1">'Hilti ESRs'!S10</f>
        <v>0</v>
      </c>
      <c r="K28" s="107">
        <f ca="1">'Hilti ESRs'!L16</f>
        <v>0</v>
      </c>
      <c r="L28" s="58">
        <f ca="1">'Hilti ESRs'!M16</f>
        <v>0</v>
      </c>
      <c r="M28" s="65">
        <f ca="1">'Hilti ESRs'!N16</f>
        <v>0</v>
      </c>
      <c r="N28" s="65">
        <f ca="1">'Hilti ESRs'!O16</f>
        <v>0</v>
      </c>
      <c r="O28" s="65">
        <f ca="1">'Hilti ESRs'!P16</f>
        <v>0</v>
      </c>
      <c r="P28" s="65">
        <f ca="1">'Hilti ESRs'!Q16</f>
        <v>0</v>
      </c>
      <c r="Q28" s="65">
        <f ca="1">'Hilti ESRs'!R16</f>
        <v>0</v>
      </c>
      <c r="R28" s="483">
        <f ca="1">'Hilti ESRs'!S16</f>
        <v>0</v>
      </c>
      <c r="S28" s="107">
        <f ca="1">C28+K28</f>
        <v>0</v>
      </c>
      <c r="T28" s="58">
        <f t="shared" ca="1" si="7"/>
        <v>0</v>
      </c>
      <c r="U28" s="65">
        <f t="shared" ca="1" si="8"/>
        <v>0</v>
      </c>
      <c r="V28" s="65">
        <f t="shared" ca="1" si="8"/>
        <v>0</v>
      </c>
      <c r="W28" s="65">
        <f t="shared" ca="1" si="8"/>
        <v>0</v>
      </c>
      <c r="X28" s="65">
        <f ca="1">H28+P28</f>
        <v>0</v>
      </c>
      <c r="Y28" s="65">
        <f t="shared" ca="1" si="9"/>
        <v>0</v>
      </c>
      <c r="Z28" s="237">
        <f t="shared" ca="1" si="9"/>
        <v>0</v>
      </c>
    </row>
    <row r="29" spans="2:26" ht="15.75" thickBot="1" x14ac:dyDescent="0.3">
      <c r="B29" s="66" t="s">
        <v>201</v>
      </c>
      <c r="C29" s="67">
        <f t="shared" ref="C29:W29" ca="1" si="10">SUM(C24:C28)</f>
        <v>4</v>
      </c>
      <c r="D29" s="68">
        <f t="shared" ca="1" si="10"/>
        <v>4</v>
      </c>
      <c r="E29" s="68">
        <f t="shared" ca="1" si="10"/>
        <v>0</v>
      </c>
      <c r="F29" s="68">
        <f t="shared" ca="1" si="10"/>
        <v>0</v>
      </c>
      <c r="G29" s="68">
        <f t="shared" ca="1" si="10"/>
        <v>0</v>
      </c>
      <c r="H29" s="68">
        <f ca="1">SUM(H24:H28)</f>
        <v>0</v>
      </c>
      <c r="I29" s="68">
        <f ca="1">SUM(I24:I28)</f>
        <v>1</v>
      </c>
      <c r="J29" s="484">
        <f ca="1">SUM(J24:J28)</f>
        <v>3</v>
      </c>
      <c r="K29" s="67">
        <f t="shared" ca="1" si="10"/>
        <v>140</v>
      </c>
      <c r="L29" s="68">
        <f t="shared" ca="1" si="10"/>
        <v>37</v>
      </c>
      <c r="M29" s="68">
        <f t="shared" ca="1" si="10"/>
        <v>0</v>
      </c>
      <c r="N29" s="68">
        <f t="shared" ca="1" si="10"/>
        <v>0</v>
      </c>
      <c r="O29" s="68">
        <f t="shared" ca="1" si="10"/>
        <v>0</v>
      </c>
      <c r="P29" s="68">
        <f ca="1">SUM(P24:P28)</f>
        <v>0</v>
      </c>
      <c r="Q29" s="68">
        <f ca="1">SUM(Q24:Q28)</f>
        <v>1</v>
      </c>
      <c r="R29" s="484">
        <f ca="1">SUM(R24:R28)</f>
        <v>34</v>
      </c>
      <c r="S29" s="67">
        <f t="shared" ca="1" si="10"/>
        <v>144</v>
      </c>
      <c r="T29" s="68">
        <f t="shared" ca="1" si="10"/>
        <v>41</v>
      </c>
      <c r="U29" s="68">
        <f t="shared" ca="1" si="10"/>
        <v>0</v>
      </c>
      <c r="V29" s="68">
        <f t="shared" ca="1" si="10"/>
        <v>0</v>
      </c>
      <c r="W29" s="68">
        <f t="shared" ca="1" si="10"/>
        <v>0</v>
      </c>
      <c r="X29" s="68">
        <f ca="1">SUM(X24:X28)</f>
        <v>0</v>
      </c>
      <c r="Y29" s="68">
        <f ca="1">SUM(Y24:Y28)</f>
        <v>2</v>
      </c>
      <c r="Z29" s="385">
        <f ca="1">SUM(Z24:Z28)</f>
        <v>37</v>
      </c>
    </row>
    <row r="30" spans="2:26" ht="15.75" thickBot="1" x14ac:dyDescent="0.3">
      <c r="B30" s="917" t="s">
        <v>212</v>
      </c>
      <c r="C30" s="918"/>
      <c r="D30" s="918"/>
      <c r="E30" s="918"/>
      <c r="F30" s="918"/>
      <c r="G30" s="918"/>
      <c r="H30" s="918"/>
      <c r="I30" s="918"/>
      <c r="J30" s="918"/>
      <c r="K30" s="918"/>
      <c r="L30" s="918"/>
      <c r="M30" s="918"/>
      <c r="N30" s="918"/>
      <c r="O30" s="918"/>
      <c r="P30" s="918"/>
      <c r="Q30" s="918"/>
      <c r="R30" s="918"/>
      <c r="S30" s="919"/>
      <c r="T30" s="919"/>
      <c r="U30" s="919"/>
      <c r="V30" s="919"/>
      <c r="W30" s="919"/>
      <c r="X30" s="919"/>
      <c r="Y30" s="919"/>
      <c r="Z30" s="920"/>
    </row>
    <row r="31" spans="2:26" x14ac:dyDescent="0.25">
      <c r="B31" s="69" t="s">
        <v>105</v>
      </c>
      <c r="C31" s="105" t="str">
        <f>'Powers ESRs'!L5</f>
        <v>n/a</v>
      </c>
      <c r="D31" s="100">
        <f ca="1">'Powers ESRs'!M5</f>
        <v>0</v>
      </c>
      <c r="E31" s="9" t="str">
        <f>'Powers ESRs'!N5</f>
        <v>n/a</v>
      </c>
      <c r="F31" s="9" t="str">
        <f>'Powers ESRs'!O5</f>
        <v>n/a</v>
      </c>
      <c r="G31" s="9" t="str">
        <f>'Powers ESRs'!P5</f>
        <v>n/a</v>
      </c>
      <c r="H31" s="9" t="str">
        <f>'Powers ESRs'!Q5</f>
        <v>n/a</v>
      </c>
      <c r="I31" s="9" t="str">
        <f>'Powers ESRs'!R5</f>
        <v>n/a</v>
      </c>
      <c r="J31" s="239" t="str">
        <f>'Powers ESRs'!S5</f>
        <v>n/a</v>
      </c>
      <c r="K31" s="105" t="str">
        <f>'Powers ESRs'!L11</f>
        <v>n/a</v>
      </c>
      <c r="L31" s="36">
        <f ca="1">'Powers ESRs'!M11</f>
        <v>0</v>
      </c>
      <c r="M31" s="9" t="str">
        <f>'Powers ESRs'!N11</f>
        <v>n/a</v>
      </c>
      <c r="N31" s="9" t="str">
        <f>'Powers ESRs'!O11</f>
        <v>n/a</v>
      </c>
      <c r="O31" s="9" t="str">
        <f>'Powers ESRs'!P11</f>
        <v>n/a</v>
      </c>
      <c r="P31" s="9" t="str">
        <f>'Powers ESRs'!Q11</f>
        <v>n/a</v>
      </c>
      <c r="Q31" s="9" t="str">
        <f>'Powers ESRs'!R11</f>
        <v>n/a</v>
      </c>
      <c r="R31" s="239" t="str">
        <f>'Powers ESRs'!S11</f>
        <v>n/a</v>
      </c>
      <c r="S31" s="105" t="s">
        <v>146</v>
      </c>
      <c r="T31" s="36">
        <f t="shared" ref="T31:T36" ca="1" si="11">D31+L31</f>
        <v>0</v>
      </c>
      <c r="U31" s="9" t="s">
        <v>146</v>
      </c>
      <c r="V31" s="9" t="s">
        <v>146</v>
      </c>
      <c r="W31" s="9" t="s">
        <v>146</v>
      </c>
      <c r="X31" s="9" t="s">
        <v>146</v>
      </c>
      <c r="Y31" s="9" t="s">
        <v>146</v>
      </c>
      <c r="Z31" s="10" t="s">
        <v>146</v>
      </c>
    </row>
    <row r="32" spans="2:26" x14ac:dyDescent="0.25">
      <c r="B32" s="70" t="s">
        <v>139</v>
      </c>
      <c r="C32" s="106">
        <f ca="1">'Powers ESRs'!L6</f>
        <v>0</v>
      </c>
      <c r="D32" s="101">
        <f ca="1">'Powers ESRs'!M6</f>
        <v>0</v>
      </c>
      <c r="E32" s="19">
        <f ca="1">'Powers ESRs'!N6</f>
        <v>0</v>
      </c>
      <c r="F32" s="19">
        <f ca="1">'Powers ESRs'!O6</f>
        <v>0</v>
      </c>
      <c r="G32" s="19">
        <f ca="1">'Powers ESRs'!P6</f>
        <v>0</v>
      </c>
      <c r="H32" s="19">
        <f ca="1">'Powers ESRs'!Q6</f>
        <v>0</v>
      </c>
      <c r="I32" s="19">
        <f ca="1">'Powers ESRs'!R6</f>
        <v>0</v>
      </c>
      <c r="J32" s="240">
        <f ca="1">'Powers ESRs'!S6</f>
        <v>0</v>
      </c>
      <c r="K32" s="106">
        <f ca="1">'Powers ESRs'!L12</f>
        <v>0</v>
      </c>
      <c r="L32" s="41">
        <f ca="1">'Powers ESRs'!M12</f>
        <v>0</v>
      </c>
      <c r="M32" s="19">
        <f ca="1">'Powers ESRs'!N12</f>
        <v>0</v>
      </c>
      <c r="N32" s="19">
        <f ca="1">'Powers ESRs'!O12</f>
        <v>0</v>
      </c>
      <c r="O32" s="19">
        <f ca="1">'Powers ESRs'!P12</f>
        <v>0</v>
      </c>
      <c r="P32" s="19">
        <f ca="1">'Powers ESRs'!Q12</f>
        <v>0</v>
      </c>
      <c r="Q32" s="19">
        <f ca="1">'Powers ESRs'!R12</f>
        <v>0</v>
      </c>
      <c r="R32" s="240">
        <f ca="1">'Powers ESRs'!S12</f>
        <v>0</v>
      </c>
      <c r="S32" s="106">
        <f ca="1">C32+K32</f>
        <v>0</v>
      </c>
      <c r="T32" s="41">
        <f t="shared" ca="1" si="11"/>
        <v>0</v>
      </c>
      <c r="U32" s="19">
        <f t="shared" ref="U32:W36" ca="1" si="12">E32+M32</f>
        <v>0</v>
      </c>
      <c r="V32" s="19">
        <f t="shared" ca="1" si="12"/>
        <v>0</v>
      </c>
      <c r="W32" s="19">
        <f t="shared" ca="1" si="12"/>
        <v>0</v>
      </c>
      <c r="X32" s="19">
        <f ca="1">H32+P32</f>
        <v>0</v>
      </c>
      <c r="Y32" s="19">
        <f t="shared" ref="Y32:Z36" ca="1" si="13">I32+Q32</f>
        <v>0</v>
      </c>
      <c r="Z32" s="20">
        <f t="shared" ca="1" si="13"/>
        <v>0</v>
      </c>
    </row>
    <row r="33" spans="2:26" x14ac:dyDescent="0.25">
      <c r="B33" s="70" t="s">
        <v>592</v>
      </c>
      <c r="C33" s="106">
        <f ca="1">'Powers ESRs'!L7</f>
        <v>0</v>
      </c>
      <c r="D33" s="101">
        <f ca="1">'Powers ESRs'!M7</f>
        <v>0</v>
      </c>
      <c r="E33" s="19">
        <f ca="1">'Powers ESRs'!N7</f>
        <v>0</v>
      </c>
      <c r="F33" s="19">
        <f ca="1">'Powers ESRs'!O7</f>
        <v>0</v>
      </c>
      <c r="G33" s="19">
        <f ca="1">'Powers ESRs'!P7</f>
        <v>0</v>
      </c>
      <c r="H33" s="19">
        <f ca="1">'Powers ESRs'!Q7</f>
        <v>0</v>
      </c>
      <c r="I33" s="19">
        <f ca="1">'Powers ESRs'!R7</f>
        <v>0</v>
      </c>
      <c r="J33" s="240">
        <f ca="1">'Powers ESRs'!S7</f>
        <v>0</v>
      </c>
      <c r="K33" s="106">
        <f ca="1">'Powers ESRs'!L13</f>
        <v>0</v>
      </c>
      <c r="L33" s="41">
        <f ca="1">'Powers ESRs'!M13</f>
        <v>0</v>
      </c>
      <c r="M33" s="19">
        <f ca="1">'Powers ESRs'!N13</f>
        <v>0</v>
      </c>
      <c r="N33" s="19">
        <f ca="1">'Powers ESRs'!O13</f>
        <v>0</v>
      </c>
      <c r="O33" s="19">
        <f ca="1">'Powers ESRs'!P13</f>
        <v>0</v>
      </c>
      <c r="P33" s="19">
        <f ca="1">'Powers ESRs'!Q13</f>
        <v>0</v>
      </c>
      <c r="Q33" s="19">
        <f ca="1">'Powers ESRs'!R13</f>
        <v>0</v>
      </c>
      <c r="R33" s="240">
        <f ca="1">'Powers ESRs'!S13</f>
        <v>0</v>
      </c>
      <c r="S33" s="106">
        <f ca="1">C33+K33</f>
        <v>0</v>
      </c>
      <c r="T33" s="41">
        <f t="shared" ca="1" si="11"/>
        <v>0</v>
      </c>
      <c r="U33" s="19">
        <f t="shared" ca="1" si="12"/>
        <v>0</v>
      </c>
      <c r="V33" s="19">
        <f t="shared" ca="1" si="12"/>
        <v>0</v>
      </c>
      <c r="W33" s="19">
        <f t="shared" ca="1" si="12"/>
        <v>0</v>
      </c>
      <c r="X33" s="19">
        <f ca="1">H33+P33</f>
        <v>0</v>
      </c>
      <c r="Y33" s="19">
        <f t="shared" ca="1" si="13"/>
        <v>0</v>
      </c>
      <c r="Z33" s="20">
        <f t="shared" ca="1" si="13"/>
        <v>0</v>
      </c>
    </row>
    <row r="34" spans="2:26" x14ac:dyDescent="0.25">
      <c r="B34" s="70" t="s">
        <v>140</v>
      </c>
      <c r="C34" s="106">
        <f ca="1">'Powers ESRs'!L8</f>
        <v>0</v>
      </c>
      <c r="D34" s="101">
        <f ca="1">'Powers ESRs'!M8</f>
        <v>0</v>
      </c>
      <c r="E34" s="19">
        <f ca="1">'Powers ESRs'!N8</f>
        <v>0</v>
      </c>
      <c r="F34" s="19">
        <f ca="1">'Powers ESRs'!O8</f>
        <v>0</v>
      </c>
      <c r="G34" s="19">
        <f ca="1">'Powers ESRs'!P8</f>
        <v>0</v>
      </c>
      <c r="H34" s="19">
        <f ca="1">'Powers ESRs'!Q8</f>
        <v>0</v>
      </c>
      <c r="I34" s="19">
        <f ca="1">'Powers ESRs'!R8</f>
        <v>0</v>
      </c>
      <c r="J34" s="240">
        <f ca="1">'Powers ESRs'!S8</f>
        <v>0</v>
      </c>
      <c r="K34" s="106">
        <f ca="1">'Powers ESRs'!L14</f>
        <v>17</v>
      </c>
      <c r="L34" s="41">
        <f ca="1">'Powers ESRs'!M14</f>
        <v>10</v>
      </c>
      <c r="M34" s="19">
        <f ca="1">'Powers ESRs'!N14</f>
        <v>0</v>
      </c>
      <c r="N34" s="19">
        <f ca="1">'Powers ESRs'!O14</f>
        <v>0</v>
      </c>
      <c r="O34" s="19">
        <f ca="1">'Powers ESRs'!P14</f>
        <v>0</v>
      </c>
      <c r="P34" s="19">
        <f ca="1">'Powers ESRs'!Q14</f>
        <v>0</v>
      </c>
      <c r="Q34" s="19">
        <f ca="1">'Powers ESRs'!R14</f>
        <v>0</v>
      </c>
      <c r="R34" s="240">
        <f ca="1">'Powers ESRs'!S14</f>
        <v>10</v>
      </c>
      <c r="S34" s="106">
        <f ca="1">C34+K34</f>
        <v>17</v>
      </c>
      <c r="T34" s="41">
        <f t="shared" ca="1" si="11"/>
        <v>10</v>
      </c>
      <c r="U34" s="19">
        <f t="shared" ca="1" si="12"/>
        <v>0</v>
      </c>
      <c r="V34" s="19">
        <f t="shared" ca="1" si="12"/>
        <v>0</v>
      </c>
      <c r="W34" s="19">
        <f t="shared" ca="1" si="12"/>
        <v>0</v>
      </c>
      <c r="X34" s="19">
        <f ca="1">H34+P34</f>
        <v>0</v>
      </c>
      <c r="Y34" s="19">
        <f t="shared" ca="1" si="13"/>
        <v>0</v>
      </c>
      <c r="Z34" s="20">
        <f t="shared" ca="1" si="13"/>
        <v>10</v>
      </c>
    </row>
    <row r="35" spans="2:26" x14ac:dyDescent="0.25">
      <c r="B35" s="70" t="s">
        <v>582</v>
      </c>
      <c r="C35" s="106">
        <f ca="1">'Powers ESRs'!L9</f>
        <v>0</v>
      </c>
      <c r="D35" s="101">
        <f ca="1">'Powers ESRs'!M9</f>
        <v>0</v>
      </c>
      <c r="E35" s="19">
        <f ca="1">'Powers ESRs'!N9</f>
        <v>0</v>
      </c>
      <c r="F35" s="19">
        <f ca="1">'Powers ESRs'!O9</f>
        <v>0</v>
      </c>
      <c r="G35" s="19">
        <f ca="1">'Powers ESRs'!P9</f>
        <v>0</v>
      </c>
      <c r="H35" s="19">
        <f ca="1">'Powers ESRs'!Q9</f>
        <v>0</v>
      </c>
      <c r="I35" s="19">
        <f ca="1">'Powers ESRs'!R9</f>
        <v>0</v>
      </c>
      <c r="J35" s="240">
        <f ca="1">'Powers ESRs'!S9</f>
        <v>0</v>
      </c>
      <c r="K35" s="106">
        <f ca="1">'Powers ESRs'!L15</f>
        <v>40</v>
      </c>
      <c r="L35" s="41">
        <f ca="1">'Powers ESRs'!M15</f>
        <v>21</v>
      </c>
      <c r="M35" s="19">
        <f ca="1">'Powers ESRs'!N15</f>
        <v>0</v>
      </c>
      <c r="N35" s="19">
        <f ca="1">'Powers ESRs'!O15</f>
        <v>0</v>
      </c>
      <c r="O35" s="19">
        <f ca="1">'Powers ESRs'!P15</f>
        <v>0</v>
      </c>
      <c r="P35" s="19">
        <f ca="1">'Powers ESRs'!Q15</f>
        <v>0</v>
      </c>
      <c r="Q35" s="19">
        <f ca="1">'Powers ESRs'!R15</f>
        <v>0</v>
      </c>
      <c r="R35" s="240">
        <f ca="1">'Powers ESRs'!S15</f>
        <v>20</v>
      </c>
      <c r="S35" s="106">
        <f ca="1">C35+K35</f>
        <v>40</v>
      </c>
      <c r="T35" s="41">
        <f t="shared" ca="1" si="11"/>
        <v>21</v>
      </c>
      <c r="U35" s="19">
        <f t="shared" ca="1" si="12"/>
        <v>0</v>
      </c>
      <c r="V35" s="19">
        <f t="shared" ca="1" si="12"/>
        <v>0</v>
      </c>
      <c r="W35" s="19">
        <f t="shared" ca="1" si="12"/>
        <v>0</v>
      </c>
      <c r="X35" s="19">
        <f ca="1">H35+P35</f>
        <v>0</v>
      </c>
      <c r="Y35" s="19">
        <f t="shared" ca="1" si="13"/>
        <v>0</v>
      </c>
      <c r="Z35" s="20">
        <f t="shared" ca="1" si="13"/>
        <v>20</v>
      </c>
    </row>
    <row r="36" spans="2:26" ht="15.75" thickBot="1" x14ac:dyDescent="0.3">
      <c r="B36" s="71" t="s">
        <v>583</v>
      </c>
      <c r="C36" s="107">
        <f ca="1">'Powers ESRs'!L10</f>
        <v>0</v>
      </c>
      <c r="D36" s="102">
        <f ca="1">'Powers ESRs'!M10</f>
        <v>0</v>
      </c>
      <c r="E36" s="65">
        <f ca="1">'Powers ESRs'!N10</f>
        <v>0</v>
      </c>
      <c r="F36" s="65">
        <f ca="1">'Powers ESRs'!O10</f>
        <v>0</v>
      </c>
      <c r="G36" s="65">
        <f ca="1">'Powers ESRs'!P10</f>
        <v>0</v>
      </c>
      <c r="H36" s="65">
        <f ca="1">'Powers ESRs'!Q10</f>
        <v>0</v>
      </c>
      <c r="I36" s="65">
        <f ca="1">'Powers ESRs'!R10</f>
        <v>0</v>
      </c>
      <c r="J36" s="483">
        <f ca="1">'Powers ESRs'!S10</f>
        <v>0</v>
      </c>
      <c r="K36" s="107">
        <f ca="1">'Powers ESRs'!L16</f>
        <v>0</v>
      </c>
      <c r="L36" s="58">
        <f ca="1">'Powers ESRs'!M16</f>
        <v>0</v>
      </c>
      <c r="M36" s="65">
        <f ca="1">'Powers ESRs'!N16</f>
        <v>0</v>
      </c>
      <c r="N36" s="65">
        <f ca="1">'Powers ESRs'!O16</f>
        <v>0</v>
      </c>
      <c r="O36" s="65">
        <f ca="1">'Powers ESRs'!P16</f>
        <v>0</v>
      </c>
      <c r="P36" s="65">
        <f ca="1">'Powers ESRs'!Q16</f>
        <v>0</v>
      </c>
      <c r="Q36" s="65">
        <f ca="1">'Powers ESRs'!R16</f>
        <v>0</v>
      </c>
      <c r="R36" s="483">
        <f ca="1">'Powers ESRs'!S16</f>
        <v>0</v>
      </c>
      <c r="S36" s="107">
        <f ca="1">C36+K36</f>
        <v>0</v>
      </c>
      <c r="T36" s="58">
        <f t="shared" ca="1" si="11"/>
        <v>0</v>
      </c>
      <c r="U36" s="65">
        <f t="shared" ca="1" si="12"/>
        <v>0</v>
      </c>
      <c r="V36" s="65">
        <f t="shared" ca="1" si="12"/>
        <v>0</v>
      </c>
      <c r="W36" s="65">
        <f t="shared" ca="1" si="12"/>
        <v>0</v>
      </c>
      <c r="X36" s="65">
        <f ca="1">H36+P36</f>
        <v>0</v>
      </c>
      <c r="Y36" s="65">
        <f t="shared" ca="1" si="13"/>
        <v>0</v>
      </c>
      <c r="Z36" s="237">
        <f t="shared" ca="1" si="13"/>
        <v>0</v>
      </c>
    </row>
    <row r="37" spans="2:26" ht="15.75" thickBot="1" x14ac:dyDescent="0.3">
      <c r="B37" s="66" t="s">
        <v>201</v>
      </c>
      <c r="C37" s="67">
        <f t="shared" ref="C37:W37" ca="1" si="14">SUM(C32:C36)</f>
        <v>0</v>
      </c>
      <c r="D37" s="103">
        <f t="shared" ca="1" si="14"/>
        <v>0</v>
      </c>
      <c r="E37" s="68">
        <f t="shared" ca="1" si="14"/>
        <v>0</v>
      </c>
      <c r="F37" s="68">
        <f t="shared" ca="1" si="14"/>
        <v>0</v>
      </c>
      <c r="G37" s="68">
        <f t="shared" ca="1" si="14"/>
        <v>0</v>
      </c>
      <c r="H37" s="68">
        <f ca="1">SUM(H32:H36)</f>
        <v>0</v>
      </c>
      <c r="I37" s="68">
        <f ca="1">SUM(I32:I36)</f>
        <v>0</v>
      </c>
      <c r="J37" s="484">
        <f ca="1">SUM(J32:J36)</f>
        <v>0</v>
      </c>
      <c r="K37" s="67">
        <f t="shared" ca="1" si="14"/>
        <v>57</v>
      </c>
      <c r="L37" s="68">
        <f t="shared" ca="1" si="14"/>
        <v>31</v>
      </c>
      <c r="M37" s="68">
        <f t="shared" ca="1" si="14"/>
        <v>0</v>
      </c>
      <c r="N37" s="68">
        <f t="shared" ca="1" si="14"/>
        <v>0</v>
      </c>
      <c r="O37" s="68">
        <f t="shared" ca="1" si="14"/>
        <v>0</v>
      </c>
      <c r="P37" s="68">
        <f ca="1">SUM(P32:P36)</f>
        <v>0</v>
      </c>
      <c r="Q37" s="68">
        <f ca="1">SUM(Q32:Q36)</f>
        <v>0</v>
      </c>
      <c r="R37" s="484">
        <f ca="1">SUM(R32:R36)</f>
        <v>30</v>
      </c>
      <c r="S37" s="67">
        <f t="shared" ca="1" si="14"/>
        <v>57</v>
      </c>
      <c r="T37" s="68">
        <f t="shared" ca="1" si="14"/>
        <v>31</v>
      </c>
      <c r="U37" s="68">
        <f t="shared" ca="1" si="14"/>
        <v>0</v>
      </c>
      <c r="V37" s="68">
        <f t="shared" ca="1" si="14"/>
        <v>0</v>
      </c>
      <c r="W37" s="68">
        <f t="shared" ca="1" si="14"/>
        <v>0</v>
      </c>
      <c r="X37" s="68">
        <f ca="1">SUM(X32:X36)</f>
        <v>0</v>
      </c>
      <c r="Y37" s="68">
        <f ca="1">SUM(Y32:Y36)</f>
        <v>0</v>
      </c>
      <c r="Z37" s="385">
        <f ca="1">SUM(Z32:Z36)</f>
        <v>30</v>
      </c>
    </row>
    <row r="38" spans="2:26" ht="15.75" thickBot="1" x14ac:dyDescent="0.3">
      <c r="B38" s="917" t="s">
        <v>213</v>
      </c>
      <c r="C38" s="918"/>
      <c r="D38" s="918"/>
      <c r="E38" s="918"/>
      <c r="F38" s="918"/>
      <c r="G38" s="918"/>
      <c r="H38" s="918"/>
      <c r="I38" s="918"/>
      <c r="J38" s="918"/>
      <c r="K38" s="918"/>
      <c r="L38" s="918"/>
      <c r="M38" s="918"/>
      <c r="N38" s="918"/>
      <c r="O38" s="918"/>
      <c r="P38" s="918"/>
      <c r="Q38" s="918"/>
      <c r="R38" s="918"/>
      <c r="S38" s="919"/>
      <c r="T38" s="919"/>
      <c r="U38" s="919"/>
      <c r="V38" s="919"/>
      <c r="W38" s="919"/>
      <c r="X38" s="919"/>
      <c r="Y38" s="919"/>
      <c r="Z38" s="920"/>
    </row>
    <row r="39" spans="2:26" x14ac:dyDescent="0.25">
      <c r="B39" s="69" t="s">
        <v>105</v>
      </c>
      <c r="C39" s="105" t="str">
        <f>'ITW ESRs &amp; ERs'!L5</f>
        <v>n/a</v>
      </c>
      <c r="D39" s="36">
        <f ca="1">'ITW ESRs &amp; ERs'!M5</f>
        <v>0</v>
      </c>
      <c r="E39" s="9" t="str">
        <f>'ITW ESRs &amp; ERs'!N5</f>
        <v>n/a</v>
      </c>
      <c r="F39" s="9" t="str">
        <f>'ITW ESRs &amp; ERs'!O5</f>
        <v>n/a</v>
      </c>
      <c r="G39" s="9" t="str">
        <f>'ITW ESRs &amp; ERs'!P5</f>
        <v>n/a</v>
      </c>
      <c r="H39" s="9" t="str">
        <f>'ITW ESRs &amp; ERs'!Q5</f>
        <v>n/a</v>
      </c>
      <c r="I39" s="9" t="str">
        <f>'ITW ESRs &amp; ERs'!R5</f>
        <v>n/a</v>
      </c>
      <c r="J39" s="239" t="str">
        <f>'ITW ESRs &amp; ERs'!S5</f>
        <v>n/a</v>
      </c>
      <c r="K39" s="105" t="str">
        <f>'ITW ESRs &amp; ERs'!L11</f>
        <v>n/a</v>
      </c>
      <c r="L39" s="36">
        <f ca="1">'ITW ESRs &amp; ERs'!M11</f>
        <v>0</v>
      </c>
      <c r="M39" s="9" t="str">
        <f>'ITW ESRs &amp; ERs'!N11</f>
        <v>n/a</v>
      </c>
      <c r="N39" s="9" t="str">
        <f>'ITW ESRs &amp; ERs'!O11</f>
        <v>n/a</v>
      </c>
      <c r="O39" s="9" t="str">
        <f>'ITW ESRs &amp; ERs'!P11</f>
        <v>n/a</v>
      </c>
      <c r="P39" s="9" t="str">
        <f>'ITW ESRs &amp; ERs'!Q11</f>
        <v>n/a</v>
      </c>
      <c r="Q39" s="9" t="str">
        <f>'ITW ESRs &amp; ERs'!R11</f>
        <v>n/a</v>
      </c>
      <c r="R39" s="239" t="str">
        <f>'ITW ESRs &amp; ERs'!S11</f>
        <v>n/a</v>
      </c>
      <c r="S39" s="105" t="s">
        <v>146</v>
      </c>
      <c r="T39" s="36">
        <f t="shared" ref="T39:T44" ca="1" si="15">D39+L39</f>
        <v>0</v>
      </c>
      <c r="U39" s="9" t="s">
        <v>146</v>
      </c>
      <c r="V39" s="9" t="s">
        <v>146</v>
      </c>
      <c r="W39" s="9" t="s">
        <v>146</v>
      </c>
      <c r="X39" s="9" t="s">
        <v>146</v>
      </c>
      <c r="Y39" s="9" t="s">
        <v>146</v>
      </c>
      <c r="Z39" s="10" t="s">
        <v>146</v>
      </c>
    </row>
    <row r="40" spans="2:26" x14ac:dyDescent="0.25">
      <c r="B40" s="70" t="s">
        <v>139</v>
      </c>
      <c r="C40" s="106">
        <f ca="1">'ITW ESRs &amp; ERs'!L6</f>
        <v>0</v>
      </c>
      <c r="D40" s="41">
        <f ca="1">'ITW ESRs &amp; ERs'!M6</f>
        <v>0</v>
      </c>
      <c r="E40" s="19">
        <f ca="1">'ITW ESRs &amp; ERs'!N6</f>
        <v>0</v>
      </c>
      <c r="F40" s="19">
        <f ca="1">'ITW ESRs &amp; ERs'!O6</f>
        <v>0</v>
      </c>
      <c r="G40" s="19">
        <f ca="1">'ITW ESRs &amp; ERs'!P6</f>
        <v>0</v>
      </c>
      <c r="H40" s="19">
        <f ca="1">'ITW ESRs &amp; ERs'!Q6</f>
        <v>0</v>
      </c>
      <c r="I40" s="19">
        <f ca="1">'ITW ESRs &amp; ERs'!R6</f>
        <v>0</v>
      </c>
      <c r="J40" s="240">
        <f ca="1">'ITW ESRs &amp; ERs'!S6</f>
        <v>0</v>
      </c>
      <c r="K40" s="106">
        <f ca="1">'ITW ESRs &amp; ERs'!L12</f>
        <v>0</v>
      </c>
      <c r="L40" s="41">
        <f ca="1">'ITW ESRs &amp; ERs'!M12</f>
        <v>0</v>
      </c>
      <c r="M40" s="19">
        <f ca="1">'ITW ESRs &amp; ERs'!N12</f>
        <v>0</v>
      </c>
      <c r="N40" s="19">
        <f ca="1">'ITW ESRs &amp; ERs'!O12</f>
        <v>0</v>
      </c>
      <c r="O40" s="19">
        <f ca="1">'ITW ESRs &amp; ERs'!P12</f>
        <v>0</v>
      </c>
      <c r="P40" s="19">
        <f ca="1">'ITW ESRs &amp; ERs'!Q12</f>
        <v>0</v>
      </c>
      <c r="Q40" s="19">
        <f ca="1">'ITW ESRs &amp; ERs'!R12</f>
        <v>0</v>
      </c>
      <c r="R40" s="240">
        <f ca="1">'ITW ESRs &amp; ERs'!S12</f>
        <v>0</v>
      </c>
      <c r="S40" s="106">
        <f ca="1">C40+K40</f>
        <v>0</v>
      </c>
      <c r="T40" s="41">
        <f t="shared" ca="1" si="15"/>
        <v>0</v>
      </c>
      <c r="U40" s="19">
        <f t="shared" ref="U40:Z44" ca="1" si="16">E40+M40</f>
        <v>0</v>
      </c>
      <c r="V40" s="19">
        <f t="shared" ca="1" si="16"/>
        <v>0</v>
      </c>
      <c r="W40" s="19">
        <f t="shared" ca="1" si="16"/>
        <v>0</v>
      </c>
      <c r="X40" s="19">
        <f t="shared" ca="1" si="16"/>
        <v>0</v>
      </c>
      <c r="Y40" s="19">
        <f t="shared" ca="1" si="16"/>
        <v>0</v>
      </c>
      <c r="Z40" s="20">
        <f t="shared" ca="1" si="16"/>
        <v>0</v>
      </c>
    </row>
    <row r="41" spans="2:26" x14ac:dyDescent="0.25">
      <c r="B41" s="70" t="s">
        <v>592</v>
      </c>
      <c r="C41" s="106">
        <f ca="1">'ITW ESRs &amp; ERs'!L7</f>
        <v>0</v>
      </c>
      <c r="D41" s="41">
        <f ca="1">'ITW ESRs &amp; ERs'!M7</f>
        <v>0</v>
      </c>
      <c r="E41" s="19">
        <f ca="1">'ITW ESRs &amp; ERs'!N7</f>
        <v>0</v>
      </c>
      <c r="F41" s="19">
        <f ca="1">'ITW ESRs &amp; ERs'!O7</f>
        <v>0</v>
      </c>
      <c r="G41" s="19">
        <f ca="1">'ITW ESRs &amp; ERs'!P7</f>
        <v>0</v>
      </c>
      <c r="H41" s="19">
        <f ca="1">'ITW ESRs &amp; ERs'!Q7</f>
        <v>0</v>
      </c>
      <c r="I41" s="19">
        <f ca="1">'ITW ESRs &amp; ERs'!R7</f>
        <v>0</v>
      </c>
      <c r="J41" s="240">
        <f ca="1">'ITW ESRs &amp; ERs'!S7</f>
        <v>0</v>
      </c>
      <c r="K41" s="106">
        <f ca="1">'ITW ESRs &amp; ERs'!L13</f>
        <v>0</v>
      </c>
      <c r="L41" s="41">
        <f ca="1">'ITW ESRs &amp; ERs'!M13</f>
        <v>0</v>
      </c>
      <c r="M41" s="19">
        <f ca="1">'ITW ESRs &amp; ERs'!N13</f>
        <v>0</v>
      </c>
      <c r="N41" s="19">
        <f ca="1">'ITW ESRs &amp; ERs'!O13</f>
        <v>0</v>
      </c>
      <c r="O41" s="19">
        <f ca="1">'ITW ESRs &amp; ERs'!P13</f>
        <v>0</v>
      </c>
      <c r="P41" s="19">
        <f ca="1">'ITW ESRs &amp; ERs'!Q13</f>
        <v>0</v>
      </c>
      <c r="Q41" s="19">
        <f ca="1">'ITW ESRs &amp; ERs'!R13</f>
        <v>0</v>
      </c>
      <c r="R41" s="240">
        <f ca="1">'ITW ESRs &amp; ERs'!S13</f>
        <v>0</v>
      </c>
      <c r="S41" s="106">
        <f ca="1">C41+K41</f>
        <v>0</v>
      </c>
      <c r="T41" s="41">
        <f t="shared" ca="1" si="15"/>
        <v>0</v>
      </c>
      <c r="U41" s="19">
        <f t="shared" ca="1" si="16"/>
        <v>0</v>
      </c>
      <c r="V41" s="19">
        <f t="shared" ca="1" si="16"/>
        <v>0</v>
      </c>
      <c r="W41" s="19">
        <f t="shared" ca="1" si="16"/>
        <v>0</v>
      </c>
      <c r="X41" s="19">
        <f t="shared" ca="1" si="16"/>
        <v>0</v>
      </c>
      <c r="Y41" s="19">
        <f t="shared" ca="1" si="16"/>
        <v>0</v>
      </c>
      <c r="Z41" s="20">
        <f t="shared" ca="1" si="16"/>
        <v>0</v>
      </c>
    </row>
    <row r="42" spans="2:26" x14ac:dyDescent="0.25">
      <c r="B42" s="70" t="s">
        <v>140</v>
      </c>
      <c r="C42" s="106">
        <f ca="1">'ITW ESRs &amp; ERs'!L8</f>
        <v>0</v>
      </c>
      <c r="D42" s="41">
        <f ca="1">'ITW ESRs &amp; ERs'!M8</f>
        <v>0</v>
      </c>
      <c r="E42" s="19">
        <f ca="1">'ITW ESRs &amp; ERs'!N8</f>
        <v>0</v>
      </c>
      <c r="F42" s="19">
        <f ca="1">'ITW ESRs &amp; ERs'!O8</f>
        <v>0</v>
      </c>
      <c r="G42" s="19">
        <f ca="1">'ITW ESRs &amp; ERs'!P8</f>
        <v>0</v>
      </c>
      <c r="H42" s="19">
        <f ca="1">'ITW ESRs &amp; ERs'!Q8</f>
        <v>0</v>
      </c>
      <c r="I42" s="19">
        <f ca="1">'ITW ESRs &amp; ERs'!R8</f>
        <v>0</v>
      </c>
      <c r="J42" s="240">
        <f ca="1">'ITW ESRs &amp; ERs'!S8</f>
        <v>0</v>
      </c>
      <c r="K42" s="106">
        <f ca="1">'ITW ESRs &amp; ERs'!L14</f>
        <v>17</v>
      </c>
      <c r="L42" s="41">
        <f ca="1">'ITW ESRs &amp; ERs'!M14</f>
        <v>17</v>
      </c>
      <c r="M42" s="19">
        <f ca="1">'ITW ESRs &amp; ERs'!N14</f>
        <v>0</v>
      </c>
      <c r="N42" s="19">
        <f ca="1">'ITW ESRs &amp; ERs'!O14</f>
        <v>0</v>
      </c>
      <c r="O42" s="19">
        <f ca="1">'ITW ESRs &amp; ERs'!P14</f>
        <v>0</v>
      </c>
      <c r="P42" s="19">
        <f ca="1">'ITW ESRs &amp; ERs'!Q14</f>
        <v>0</v>
      </c>
      <c r="Q42" s="19">
        <f ca="1">'ITW ESRs &amp; ERs'!R14</f>
        <v>1</v>
      </c>
      <c r="R42" s="240">
        <f ca="1">'ITW ESRs &amp; ERs'!S14</f>
        <v>8</v>
      </c>
      <c r="S42" s="106">
        <f ca="1">C42+K42</f>
        <v>17</v>
      </c>
      <c r="T42" s="41">
        <f t="shared" ca="1" si="15"/>
        <v>17</v>
      </c>
      <c r="U42" s="19">
        <f t="shared" ca="1" si="16"/>
        <v>0</v>
      </c>
      <c r="V42" s="19">
        <f t="shared" ca="1" si="16"/>
        <v>0</v>
      </c>
      <c r="W42" s="19">
        <f t="shared" ca="1" si="16"/>
        <v>0</v>
      </c>
      <c r="X42" s="19">
        <f t="shared" ca="1" si="16"/>
        <v>0</v>
      </c>
      <c r="Y42" s="19">
        <f t="shared" ca="1" si="16"/>
        <v>1</v>
      </c>
      <c r="Z42" s="20">
        <f t="shared" ca="1" si="16"/>
        <v>8</v>
      </c>
    </row>
    <row r="43" spans="2:26" x14ac:dyDescent="0.25">
      <c r="B43" s="70" t="s">
        <v>582</v>
      </c>
      <c r="C43" s="106">
        <f ca="1">'ITW ESRs &amp; ERs'!L9</f>
        <v>3</v>
      </c>
      <c r="D43" s="41">
        <f ca="1">'ITW ESRs &amp; ERs'!M9</f>
        <v>3</v>
      </c>
      <c r="E43" s="19">
        <f ca="1">'ITW ESRs &amp; ERs'!N9</f>
        <v>0</v>
      </c>
      <c r="F43" s="19">
        <f ca="1">'ITW ESRs &amp; ERs'!O9</f>
        <v>0</v>
      </c>
      <c r="G43" s="19">
        <f ca="1">'ITW ESRs &amp; ERs'!P9</f>
        <v>0</v>
      </c>
      <c r="H43" s="19">
        <f ca="1">'ITW ESRs &amp; ERs'!Q9</f>
        <v>0</v>
      </c>
      <c r="I43" s="19">
        <f ca="1">'ITW ESRs &amp; ERs'!R9</f>
        <v>0</v>
      </c>
      <c r="J43" s="240">
        <f ca="1">'ITW ESRs &amp; ERs'!S9</f>
        <v>2</v>
      </c>
      <c r="K43" s="106">
        <f ca="1">'ITW ESRs &amp; ERs'!L15</f>
        <v>13</v>
      </c>
      <c r="L43" s="41">
        <f ca="1">'ITW ESRs &amp; ERs'!M15</f>
        <v>11</v>
      </c>
      <c r="M43" s="19">
        <f ca="1">'ITW ESRs &amp; ERs'!N15</f>
        <v>0</v>
      </c>
      <c r="N43" s="19">
        <f ca="1">'ITW ESRs &amp; ERs'!O15</f>
        <v>0</v>
      </c>
      <c r="O43" s="19">
        <f ca="1">'ITW ESRs &amp; ERs'!P15</f>
        <v>1</v>
      </c>
      <c r="P43" s="19">
        <f ca="1">'ITW ESRs &amp; ERs'!Q15</f>
        <v>1</v>
      </c>
      <c r="Q43" s="19">
        <f ca="1">'ITW ESRs &amp; ERs'!R15</f>
        <v>1</v>
      </c>
      <c r="R43" s="240">
        <f ca="1">'ITW ESRs &amp; ERs'!S15</f>
        <v>5</v>
      </c>
      <c r="S43" s="106">
        <f ca="1">C43+K43</f>
        <v>16</v>
      </c>
      <c r="T43" s="41">
        <f t="shared" ca="1" si="15"/>
        <v>14</v>
      </c>
      <c r="U43" s="19">
        <f t="shared" ca="1" si="16"/>
        <v>0</v>
      </c>
      <c r="V43" s="19">
        <f t="shared" ca="1" si="16"/>
        <v>0</v>
      </c>
      <c r="W43" s="19">
        <f t="shared" ca="1" si="16"/>
        <v>1</v>
      </c>
      <c r="X43" s="19">
        <f t="shared" ca="1" si="16"/>
        <v>1</v>
      </c>
      <c r="Y43" s="19">
        <f t="shared" ca="1" si="16"/>
        <v>1</v>
      </c>
      <c r="Z43" s="20">
        <f t="shared" ca="1" si="16"/>
        <v>7</v>
      </c>
    </row>
    <row r="44" spans="2:26" ht="15.75" thickBot="1" x14ac:dyDescent="0.3">
      <c r="B44" s="71" t="s">
        <v>583</v>
      </c>
      <c r="C44" s="107">
        <f ca="1">'ITW ESRs &amp; ERs'!L10</f>
        <v>0</v>
      </c>
      <c r="D44" s="58">
        <f ca="1">'ITW ESRs &amp; ERs'!M10</f>
        <v>0</v>
      </c>
      <c r="E44" s="65">
        <f ca="1">'ITW ESRs &amp; ERs'!N10</f>
        <v>0</v>
      </c>
      <c r="F44" s="65">
        <f ca="1">'ITW ESRs &amp; ERs'!O10</f>
        <v>0</v>
      </c>
      <c r="G44" s="65">
        <f ca="1">'ITW ESRs &amp; ERs'!P10</f>
        <v>0</v>
      </c>
      <c r="H44" s="65">
        <f ca="1">'ITW ESRs &amp; ERs'!Q10</f>
        <v>0</v>
      </c>
      <c r="I44" s="65">
        <f ca="1">'ITW ESRs &amp; ERs'!R10</f>
        <v>0</v>
      </c>
      <c r="J44" s="483">
        <f ca="1">'ITW ESRs &amp; ERs'!S10</f>
        <v>0</v>
      </c>
      <c r="K44" s="107">
        <f ca="1">'ITW ESRs &amp; ERs'!L16</f>
        <v>10</v>
      </c>
      <c r="L44" s="58">
        <f ca="1">'ITW ESRs &amp; ERs'!M16</f>
        <v>2</v>
      </c>
      <c r="M44" s="65">
        <f ca="1">'ITW ESRs &amp; ERs'!N16</f>
        <v>0</v>
      </c>
      <c r="N44" s="65">
        <f ca="1">'ITW ESRs &amp; ERs'!O16</f>
        <v>0</v>
      </c>
      <c r="O44" s="65">
        <f ca="1">'ITW ESRs &amp; ERs'!P16</f>
        <v>0</v>
      </c>
      <c r="P44" s="65">
        <f ca="1">'ITW ESRs &amp; ERs'!Q16</f>
        <v>0</v>
      </c>
      <c r="Q44" s="65">
        <f ca="1">'ITW ESRs &amp; ERs'!R16</f>
        <v>0</v>
      </c>
      <c r="R44" s="483">
        <f ca="1">'ITW ESRs &amp; ERs'!S16</f>
        <v>1</v>
      </c>
      <c r="S44" s="107">
        <f ca="1">C44+K44</f>
        <v>10</v>
      </c>
      <c r="T44" s="58">
        <f t="shared" ca="1" si="15"/>
        <v>2</v>
      </c>
      <c r="U44" s="65">
        <f t="shared" ca="1" si="16"/>
        <v>0</v>
      </c>
      <c r="V44" s="65">
        <f t="shared" ca="1" si="16"/>
        <v>0</v>
      </c>
      <c r="W44" s="65">
        <f t="shared" ca="1" si="16"/>
        <v>0</v>
      </c>
      <c r="X44" s="65">
        <f t="shared" ca="1" si="16"/>
        <v>0</v>
      </c>
      <c r="Y44" s="65">
        <f t="shared" ca="1" si="16"/>
        <v>0</v>
      </c>
      <c r="Z44" s="237">
        <f t="shared" ca="1" si="16"/>
        <v>1</v>
      </c>
    </row>
    <row r="45" spans="2:26" ht="15.75" thickBot="1" x14ac:dyDescent="0.3">
      <c r="B45" s="66" t="s">
        <v>201</v>
      </c>
      <c r="C45" s="67">
        <f t="shared" ref="C45:W45" ca="1" si="17">SUM(C40:C44)</f>
        <v>3</v>
      </c>
      <c r="D45" s="68">
        <f t="shared" ca="1" si="17"/>
        <v>3</v>
      </c>
      <c r="E45" s="68">
        <f t="shared" ca="1" si="17"/>
        <v>0</v>
      </c>
      <c r="F45" s="68">
        <f t="shared" ca="1" si="17"/>
        <v>0</v>
      </c>
      <c r="G45" s="68">
        <f t="shared" ca="1" si="17"/>
        <v>0</v>
      </c>
      <c r="H45" s="68">
        <f ca="1">SUM(H40:H44)</f>
        <v>0</v>
      </c>
      <c r="I45" s="68">
        <f ca="1">SUM(I40:I44)</f>
        <v>0</v>
      </c>
      <c r="J45" s="484">
        <f ca="1">SUM(J40:J44)</f>
        <v>2</v>
      </c>
      <c r="K45" s="67">
        <f t="shared" ca="1" si="17"/>
        <v>40</v>
      </c>
      <c r="L45" s="68">
        <f t="shared" ca="1" si="17"/>
        <v>30</v>
      </c>
      <c r="M45" s="68">
        <f t="shared" ca="1" si="17"/>
        <v>0</v>
      </c>
      <c r="N45" s="68">
        <f t="shared" ca="1" si="17"/>
        <v>0</v>
      </c>
      <c r="O45" s="68">
        <f t="shared" ca="1" si="17"/>
        <v>1</v>
      </c>
      <c r="P45" s="68">
        <f ca="1">SUM(P40:P44)</f>
        <v>1</v>
      </c>
      <c r="Q45" s="68">
        <f ca="1">SUM(Q40:Q44)</f>
        <v>2</v>
      </c>
      <c r="R45" s="484">
        <f ca="1">SUM(R40:R44)</f>
        <v>14</v>
      </c>
      <c r="S45" s="67">
        <f t="shared" ca="1" si="17"/>
        <v>43</v>
      </c>
      <c r="T45" s="68">
        <f t="shared" ca="1" si="17"/>
        <v>33</v>
      </c>
      <c r="U45" s="68">
        <f t="shared" ca="1" si="17"/>
        <v>0</v>
      </c>
      <c r="V45" s="68">
        <f t="shared" ca="1" si="17"/>
        <v>0</v>
      </c>
      <c r="W45" s="68">
        <f t="shared" ca="1" si="17"/>
        <v>1</v>
      </c>
      <c r="X45" s="68">
        <f ca="1">SUM(X40:X44)</f>
        <v>1</v>
      </c>
      <c r="Y45" s="68">
        <f ca="1">SUM(Y40:Y44)</f>
        <v>2</v>
      </c>
      <c r="Z45" s="385">
        <f ca="1">SUM(Z40:Z44)</f>
        <v>16</v>
      </c>
    </row>
    <row r="46" spans="2:26" ht="15.75" thickBot="1" x14ac:dyDescent="0.3">
      <c r="B46" s="917" t="s">
        <v>61</v>
      </c>
      <c r="C46" s="918"/>
      <c r="D46" s="918"/>
      <c r="E46" s="918"/>
      <c r="F46" s="918"/>
      <c r="G46" s="918"/>
      <c r="H46" s="918"/>
      <c r="I46" s="918"/>
      <c r="J46" s="918"/>
      <c r="K46" s="918"/>
      <c r="L46" s="918"/>
      <c r="M46" s="918"/>
      <c r="N46" s="918"/>
      <c r="O46" s="918"/>
      <c r="P46" s="918"/>
      <c r="Q46" s="918"/>
      <c r="R46" s="918"/>
      <c r="S46" s="919"/>
      <c r="T46" s="919"/>
      <c r="U46" s="919"/>
      <c r="V46" s="919"/>
      <c r="W46" s="919"/>
      <c r="X46" s="919"/>
      <c r="Y46" s="919"/>
      <c r="Z46" s="920"/>
    </row>
    <row r="47" spans="2:26" x14ac:dyDescent="0.25">
      <c r="B47" s="69" t="s">
        <v>105</v>
      </c>
      <c r="C47" s="105" t="str">
        <f>'KC Metals ESRs'!L5</f>
        <v>n/a</v>
      </c>
      <c r="D47" s="36">
        <f ca="1">'KC Metals ESRs'!M5</f>
        <v>0</v>
      </c>
      <c r="E47" s="9" t="str">
        <f>'KC Metals ESRs'!N5</f>
        <v>n/a</v>
      </c>
      <c r="F47" s="9" t="str">
        <f>'KC Metals ESRs'!O5</f>
        <v>n/a</v>
      </c>
      <c r="G47" s="9" t="str">
        <f>'KC Metals ESRs'!P5</f>
        <v>n/a</v>
      </c>
      <c r="H47" s="9" t="str">
        <f>'KC Metals ESRs'!Q5</f>
        <v>n/a</v>
      </c>
      <c r="I47" s="9" t="str">
        <f>'KC Metals ESRs'!R5</f>
        <v>n/a</v>
      </c>
      <c r="J47" s="239" t="str">
        <f>'KC Metals ESRs'!S5</f>
        <v>n/a</v>
      </c>
      <c r="K47" s="105" t="str">
        <f>'KC Metals ESRs'!L11</f>
        <v>n/a</v>
      </c>
      <c r="L47" s="36">
        <f ca="1">'KC Metals ESRs'!M11</f>
        <v>0</v>
      </c>
      <c r="M47" s="9" t="str">
        <f>'KC Metals ESRs'!N11</f>
        <v>n/a</v>
      </c>
      <c r="N47" s="9" t="str">
        <f>'KC Metals ESRs'!O11</f>
        <v>n/a</v>
      </c>
      <c r="O47" s="9" t="str">
        <f>'KC Metals ESRs'!P11</f>
        <v>n/a</v>
      </c>
      <c r="P47" s="9" t="str">
        <f>'KC Metals ESRs'!Q11</f>
        <v>n/a</v>
      </c>
      <c r="Q47" s="9" t="str">
        <f>'KC Metals ESRs'!R11</f>
        <v>n/a</v>
      </c>
      <c r="R47" s="239" t="str">
        <f>'KC Metals ESRs'!S11</f>
        <v>n/a</v>
      </c>
      <c r="S47" s="105" t="s">
        <v>146</v>
      </c>
      <c r="T47" s="36">
        <f t="shared" ref="T47:T52" ca="1" si="18">D47+L47</f>
        <v>0</v>
      </c>
      <c r="U47" s="9" t="s">
        <v>146</v>
      </c>
      <c r="V47" s="9" t="s">
        <v>146</v>
      </c>
      <c r="W47" s="9" t="s">
        <v>146</v>
      </c>
      <c r="X47" s="9" t="s">
        <v>146</v>
      </c>
      <c r="Y47" s="9" t="s">
        <v>146</v>
      </c>
      <c r="Z47" s="10" t="s">
        <v>146</v>
      </c>
    </row>
    <row r="48" spans="2:26" x14ac:dyDescent="0.25">
      <c r="B48" s="70" t="s">
        <v>139</v>
      </c>
      <c r="C48" s="106">
        <f ca="1">'KC Metals ESRs'!L6</f>
        <v>0</v>
      </c>
      <c r="D48" s="41">
        <f ca="1">'KC Metals ESRs'!M6</f>
        <v>0</v>
      </c>
      <c r="E48" s="19">
        <f ca="1">'KC Metals ESRs'!N6</f>
        <v>0</v>
      </c>
      <c r="F48" s="19">
        <f ca="1">'KC Metals ESRs'!O6</f>
        <v>0</v>
      </c>
      <c r="G48" s="19">
        <f ca="1">'KC Metals ESRs'!P6</f>
        <v>0</v>
      </c>
      <c r="H48" s="19">
        <f ca="1">'KC Metals ESRs'!Q6</f>
        <v>0</v>
      </c>
      <c r="I48" s="19">
        <f ca="1">'KC Metals ESRs'!R6</f>
        <v>0</v>
      </c>
      <c r="J48" s="240">
        <f ca="1">'KC Metals ESRs'!S6</f>
        <v>0</v>
      </c>
      <c r="K48" s="106">
        <f ca="1">'KC Metals ESRs'!L12</f>
        <v>0</v>
      </c>
      <c r="L48" s="41">
        <f ca="1">'KC Metals ESRs'!M12</f>
        <v>0</v>
      </c>
      <c r="M48" s="19">
        <f ca="1">'KC Metals ESRs'!N12</f>
        <v>0</v>
      </c>
      <c r="N48" s="19">
        <f ca="1">'KC Metals ESRs'!O12</f>
        <v>0</v>
      </c>
      <c r="O48" s="19">
        <f ca="1">'KC Metals ESRs'!P12</f>
        <v>0</v>
      </c>
      <c r="P48" s="19">
        <f ca="1">'KC Metals ESRs'!Q12</f>
        <v>0</v>
      </c>
      <c r="Q48" s="19">
        <f ca="1">'KC Metals ESRs'!R12</f>
        <v>0</v>
      </c>
      <c r="R48" s="240">
        <f ca="1">'KC Metals ESRs'!S12</f>
        <v>0</v>
      </c>
      <c r="S48" s="106">
        <f ca="1">C48+K48</f>
        <v>0</v>
      </c>
      <c r="T48" s="41">
        <f t="shared" ca="1" si="18"/>
        <v>0</v>
      </c>
      <c r="U48" s="19">
        <f t="shared" ref="U48:Z52" ca="1" si="19">E48+M48</f>
        <v>0</v>
      </c>
      <c r="V48" s="19">
        <f t="shared" ca="1" si="19"/>
        <v>0</v>
      </c>
      <c r="W48" s="19">
        <f t="shared" ca="1" si="19"/>
        <v>0</v>
      </c>
      <c r="X48" s="19">
        <f t="shared" ca="1" si="19"/>
        <v>0</v>
      </c>
      <c r="Y48" s="19">
        <f t="shared" ca="1" si="19"/>
        <v>0</v>
      </c>
      <c r="Z48" s="20">
        <f t="shared" ca="1" si="19"/>
        <v>0</v>
      </c>
    </row>
    <row r="49" spans="2:26" x14ac:dyDescent="0.25">
      <c r="B49" s="70" t="s">
        <v>592</v>
      </c>
      <c r="C49" s="106">
        <f ca="1">'KC Metals ESRs'!L7</f>
        <v>0</v>
      </c>
      <c r="D49" s="41">
        <f ca="1">'KC Metals ESRs'!M7</f>
        <v>0</v>
      </c>
      <c r="E49" s="19">
        <f ca="1">'KC Metals ESRs'!N7</f>
        <v>0</v>
      </c>
      <c r="F49" s="19">
        <f ca="1">'KC Metals ESRs'!O7</f>
        <v>0</v>
      </c>
      <c r="G49" s="19">
        <f ca="1">'KC Metals ESRs'!P7</f>
        <v>0</v>
      </c>
      <c r="H49" s="19">
        <f ca="1">'KC Metals ESRs'!Q7</f>
        <v>0</v>
      </c>
      <c r="I49" s="19">
        <f ca="1">'KC Metals ESRs'!R7</f>
        <v>0</v>
      </c>
      <c r="J49" s="240">
        <f ca="1">'KC Metals ESRs'!S7</f>
        <v>0</v>
      </c>
      <c r="K49" s="106">
        <f ca="1">'KC Metals ESRs'!L13</f>
        <v>0</v>
      </c>
      <c r="L49" s="41">
        <f ca="1">'KC Metals ESRs'!M13</f>
        <v>0</v>
      </c>
      <c r="M49" s="19">
        <f ca="1">'KC Metals ESRs'!N13</f>
        <v>0</v>
      </c>
      <c r="N49" s="19">
        <f ca="1">'KC Metals ESRs'!O13</f>
        <v>0</v>
      </c>
      <c r="O49" s="19">
        <f ca="1">'KC Metals ESRs'!P13</f>
        <v>0</v>
      </c>
      <c r="P49" s="19">
        <f ca="1">'KC Metals ESRs'!Q13</f>
        <v>0</v>
      </c>
      <c r="Q49" s="19">
        <f ca="1">'KC Metals ESRs'!R13</f>
        <v>0</v>
      </c>
      <c r="R49" s="240">
        <f ca="1">'KC Metals ESRs'!S13</f>
        <v>0</v>
      </c>
      <c r="S49" s="106">
        <f ca="1">C49+K49</f>
        <v>0</v>
      </c>
      <c r="T49" s="41">
        <f t="shared" ca="1" si="18"/>
        <v>0</v>
      </c>
      <c r="U49" s="19">
        <f t="shared" ca="1" si="19"/>
        <v>0</v>
      </c>
      <c r="V49" s="19">
        <f t="shared" ca="1" si="19"/>
        <v>0</v>
      </c>
      <c r="W49" s="19">
        <f t="shared" ca="1" si="19"/>
        <v>0</v>
      </c>
      <c r="X49" s="19">
        <f t="shared" ca="1" si="19"/>
        <v>0</v>
      </c>
      <c r="Y49" s="19">
        <f t="shared" ca="1" si="19"/>
        <v>0</v>
      </c>
      <c r="Z49" s="20">
        <f t="shared" ca="1" si="19"/>
        <v>0</v>
      </c>
    </row>
    <row r="50" spans="2:26" x14ac:dyDescent="0.25">
      <c r="B50" s="70" t="s">
        <v>140</v>
      </c>
      <c r="C50" s="106">
        <f ca="1">'KC Metals ESRs'!L8</f>
        <v>0</v>
      </c>
      <c r="D50" s="41">
        <f ca="1">'KC Metals ESRs'!M8</f>
        <v>0</v>
      </c>
      <c r="E50" s="19">
        <f ca="1">'KC Metals ESRs'!N8</f>
        <v>0</v>
      </c>
      <c r="F50" s="19">
        <f ca="1">'KC Metals ESRs'!O8</f>
        <v>0</v>
      </c>
      <c r="G50" s="19">
        <f ca="1">'KC Metals ESRs'!P8</f>
        <v>0</v>
      </c>
      <c r="H50" s="19">
        <f ca="1">'KC Metals ESRs'!Q8</f>
        <v>0</v>
      </c>
      <c r="I50" s="19">
        <f ca="1">'KC Metals ESRs'!R8</f>
        <v>0</v>
      </c>
      <c r="J50" s="240">
        <f ca="1">'KC Metals ESRs'!S8</f>
        <v>0</v>
      </c>
      <c r="K50" s="106">
        <f ca="1">'KC Metals ESRs'!L14</f>
        <v>0</v>
      </c>
      <c r="L50" s="41">
        <f ca="1">'KC Metals ESRs'!M14</f>
        <v>0</v>
      </c>
      <c r="M50" s="19">
        <f ca="1">'KC Metals ESRs'!N14</f>
        <v>0</v>
      </c>
      <c r="N50" s="19">
        <f ca="1">'KC Metals ESRs'!O14</f>
        <v>0</v>
      </c>
      <c r="O50" s="19">
        <f ca="1">'KC Metals ESRs'!P14</f>
        <v>0</v>
      </c>
      <c r="P50" s="19">
        <f ca="1">'KC Metals ESRs'!Q14</f>
        <v>0</v>
      </c>
      <c r="Q50" s="19">
        <f ca="1">'KC Metals ESRs'!R14</f>
        <v>0</v>
      </c>
      <c r="R50" s="240">
        <f ca="1">'KC Metals ESRs'!S14</f>
        <v>0</v>
      </c>
      <c r="S50" s="106">
        <f ca="1">C50+K50</f>
        <v>0</v>
      </c>
      <c r="T50" s="41">
        <f t="shared" ca="1" si="18"/>
        <v>0</v>
      </c>
      <c r="U50" s="19">
        <f t="shared" ca="1" si="19"/>
        <v>0</v>
      </c>
      <c r="V50" s="19">
        <f t="shared" ca="1" si="19"/>
        <v>0</v>
      </c>
      <c r="W50" s="19">
        <f t="shared" ca="1" si="19"/>
        <v>0</v>
      </c>
      <c r="X50" s="19">
        <f t="shared" ca="1" si="19"/>
        <v>0</v>
      </c>
      <c r="Y50" s="19">
        <f t="shared" ca="1" si="19"/>
        <v>0</v>
      </c>
      <c r="Z50" s="20">
        <f t="shared" ca="1" si="19"/>
        <v>0</v>
      </c>
    </row>
    <row r="51" spans="2:26" x14ac:dyDescent="0.25">
      <c r="B51" s="70" t="s">
        <v>582</v>
      </c>
      <c r="C51" s="106">
        <f ca="1">'KC Metals ESRs'!L9</f>
        <v>0</v>
      </c>
      <c r="D51" s="41">
        <f ca="1">'KC Metals ESRs'!M9</f>
        <v>0</v>
      </c>
      <c r="E51" s="19">
        <f ca="1">'KC Metals ESRs'!N9</f>
        <v>0</v>
      </c>
      <c r="F51" s="19">
        <f ca="1">'KC Metals ESRs'!O9</f>
        <v>0</v>
      </c>
      <c r="G51" s="19">
        <f ca="1">'KC Metals ESRs'!P9</f>
        <v>0</v>
      </c>
      <c r="H51" s="19">
        <f ca="1">'KC Metals ESRs'!Q9</f>
        <v>0</v>
      </c>
      <c r="I51" s="19">
        <f ca="1">'KC Metals ESRs'!R9</f>
        <v>0</v>
      </c>
      <c r="J51" s="240">
        <f ca="1">'KC Metals ESRs'!S9</f>
        <v>0</v>
      </c>
      <c r="K51" s="106">
        <f ca="1">'KC Metals ESRs'!L15</f>
        <v>0</v>
      </c>
      <c r="L51" s="41">
        <f ca="1">'KC Metals ESRs'!M15</f>
        <v>0</v>
      </c>
      <c r="M51" s="19">
        <f ca="1">'KC Metals ESRs'!N15</f>
        <v>0</v>
      </c>
      <c r="N51" s="19">
        <f ca="1">'KC Metals ESRs'!O15</f>
        <v>0</v>
      </c>
      <c r="O51" s="19">
        <f ca="1">'KC Metals ESRs'!P15</f>
        <v>0</v>
      </c>
      <c r="P51" s="19">
        <f ca="1">'KC Metals ESRs'!Q15</f>
        <v>0</v>
      </c>
      <c r="Q51" s="19">
        <f ca="1">'KC Metals ESRs'!R15</f>
        <v>0</v>
      </c>
      <c r="R51" s="240">
        <f ca="1">'KC Metals ESRs'!S15</f>
        <v>0</v>
      </c>
      <c r="S51" s="106">
        <f ca="1">C51+K51</f>
        <v>0</v>
      </c>
      <c r="T51" s="41">
        <f t="shared" ca="1" si="18"/>
        <v>0</v>
      </c>
      <c r="U51" s="19">
        <f t="shared" ca="1" si="19"/>
        <v>0</v>
      </c>
      <c r="V51" s="19">
        <f t="shared" ca="1" si="19"/>
        <v>0</v>
      </c>
      <c r="W51" s="19">
        <f t="shared" ca="1" si="19"/>
        <v>0</v>
      </c>
      <c r="X51" s="19">
        <f t="shared" ca="1" si="19"/>
        <v>0</v>
      </c>
      <c r="Y51" s="19">
        <f t="shared" ca="1" si="19"/>
        <v>0</v>
      </c>
      <c r="Z51" s="20">
        <f t="shared" ca="1" si="19"/>
        <v>0</v>
      </c>
    </row>
    <row r="52" spans="2:26" ht="15.75" thickBot="1" x14ac:dyDescent="0.3">
      <c r="B52" s="71" t="s">
        <v>583</v>
      </c>
      <c r="C52" s="107">
        <f ca="1">'KC Metals ESRs'!L10</f>
        <v>0</v>
      </c>
      <c r="D52" s="58">
        <f ca="1">'KC Metals ESRs'!M10</f>
        <v>0</v>
      </c>
      <c r="E52" s="65">
        <f ca="1">'KC Metals ESRs'!N10</f>
        <v>0</v>
      </c>
      <c r="F52" s="65">
        <f ca="1">'KC Metals ESRs'!O10</f>
        <v>0</v>
      </c>
      <c r="G52" s="65">
        <f ca="1">'KC Metals ESRs'!P10</f>
        <v>0</v>
      </c>
      <c r="H52" s="65">
        <f ca="1">'KC Metals ESRs'!Q10</f>
        <v>0</v>
      </c>
      <c r="I52" s="65">
        <f ca="1">'KC Metals ESRs'!R10</f>
        <v>0</v>
      </c>
      <c r="J52" s="483">
        <f ca="1">'KC Metals ESRs'!S10</f>
        <v>0</v>
      </c>
      <c r="K52" s="107">
        <f ca="1">'KC Metals ESRs'!L16</f>
        <v>0</v>
      </c>
      <c r="L52" s="58">
        <f ca="1">'KC Metals ESRs'!M16</f>
        <v>0</v>
      </c>
      <c r="M52" s="65">
        <f ca="1">'KC Metals ESRs'!N16</f>
        <v>0</v>
      </c>
      <c r="N52" s="65">
        <f ca="1">'KC Metals ESRs'!O16</f>
        <v>0</v>
      </c>
      <c r="O52" s="65">
        <f ca="1">'KC Metals ESRs'!P16</f>
        <v>0</v>
      </c>
      <c r="P52" s="65">
        <f ca="1">'KC Metals ESRs'!Q16</f>
        <v>0</v>
      </c>
      <c r="Q52" s="65">
        <f ca="1">'KC Metals ESRs'!R16</f>
        <v>0</v>
      </c>
      <c r="R52" s="483">
        <f ca="1">'KC Metals ESRs'!S16</f>
        <v>0</v>
      </c>
      <c r="S52" s="107">
        <f ca="1">C52+K52</f>
        <v>0</v>
      </c>
      <c r="T52" s="58">
        <f t="shared" ca="1" si="18"/>
        <v>0</v>
      </c>
      <c r="U52" s="65">
        <f t="shared" ca="1" si="19"/>
        <v>0</v>
      </c>
      <c r="V52" s="65">
        <f t="shared" ca="1" si="19"/>
        <v>0</v>
      </c>
      <c r="W52" s="65">
        <f t="shared" ca="1" si="19"/>
        <v>0</v>
      </c>
      <c r="X52" s="65">
        <f t="shared" ca="1" si="19"/>
        <v>0</v>
      </c>
      <c r="Y52" s="65">
        <f t="shared" ca="1" si="19"/>
        <v>0</v>
      </c>
      <c r="Z52" s="237">
        <f t="shared" ca="1" si="19"/>
        <v>0</v>
      </c>
    </row>
    <row r="53" spans="2:26" ht="15.75" thickBot="1" x14ac:dyDescent="0.3">
      <c r="B53" s="66" t="s">
        <v>201</v>
      </c>
      <c r="C53" s="67">
        <f t="shared" ref="C53:W53" ca="1" si="20">SUM(C48:C52)</f>
        <v>0</v>
      </c>
      <c r="D53" s="68">
        <f t="shared" ca="1" si="20"/>
        <v>0</v>
      </c>
      <c r="E53" s="68">
        <f t="shared" ca="1" si="20"/>
        <v>0</v>
      </c>
      <c r="F53" s="68">
        <f t="shared" ca="1" si="20"/>
        <v>0</v>
      </c>
      <c r="G53" s="68">
        <f t="shared" ca="1" si="20"/>
        <v>0</v>
      </c>
      <c r="H53" s="68">
        <f ca="1">SUM(H48:H52)</f>
        <v>0</v>
      </c>
      <c r="I53" s="68">
        <f ca="1">SUM(I48:I52)</f>
        <v>0</v>
      </c>
      <c r="J53" s="484">
        <f ca="1">SUM(J48:J52)</f>
        <v>0</v>
      </c>
      <c r="K53" s="67">
        <f t="shared" ca="1" si="20"/>
        <v>0</v>
      </c>
      <c r="L53" s="68">
        <f t="shared" ca="1" si="20"/>
        <v>0</v>
      </c>
      <c r="M53" s="68">
        <f t="shared" ca="1" si="20"/>
        <v>0</v>
      </c>
      <c r="N53" s="68">
        <f t="shared" ca="1" si="20"/>
        <v>0</v>
      </c>
      <c r="O53" s="68">
        <f t="shared" ca="1" si="20"/>
        <v>0</v>
      </c>
      <c r="P53" s="68">
        <f ca="1">SUM(P48:P52)</f>
        <v>0</v>
      </c>
      <c r="Q53" s="68">
        <f ca="1">SUM(Q48:Q52)</f>
        <v>0</v>
      </c>
      <c r="R53" s="484">
        <f ca="1">SUM(R48:R52)</f>
        <v>0</v>
      </c>
      <c r="S53" s="67">
        <f t="shared" ca="1" si="20"/>
        <v>0</v>
      </c>
      <c r="T53" s="68">
        <f t="shared" ca="1" si="20"/>
        <v>0</v>
      </c>
      <c r="U53" s="68">
        <f t="shared" ca="1" si="20"/>
        <v>0</v>
      </c>
      <c r="V53" s="68">
        <f t="shared" ca="1" si="20"/>
        <v>0</v>
      </c>
      <c r="W53" s="68">
        <f t="shared" ca="1" si="20"/>
        <v>0</v>
      </c>
      <c r="X53" s="68">
        <f ca="1">SUM(X48:X52)</f>
        <v>0</v>
      </c>
      <c r="Y53" s="68">
        <f ca="1">SUM(Y48:Y52)</f>
        <v>0</v>
      </c>
      <c r="Z53" s="385">
        <f ca="1">SUM(Z48:Z52)</f>
        <v>0</v>
      </c>
    </row>
    <row r="54" spans="2:26" ht="15.75" thickBot="1" x14ac:dyDescent="0.3">
      <c r="B54" s="917" t="s">
        <v>416</v>
      </c>
      <c r="C54" s="918"/>
      <c r="D54" s="918"/>
      <c r="E54" s="918"/>
      <c r="F54" s="918"/>
      <c r="G54" s="918"/>
      <c r="H54" s="918"/>
      <c r="I54" s="918"/>
      <c r="J54" s="918"/>
      <c r="K54" s="918"/>
      <c r="L54" s="918"/>
      <c r="M54" s="918"/>
      <c r="N54" s="918"/>
      <c r="O54" s="918"/>
      <c r="P54" s="918"/>
      <c r="Q54" s="918"/>
      <c r="R54" s="918"/>
      <c r="S54" s="919"/>
      <c r="T54" s="919"/>
      <c r="U54" s="919"/>
      <c r="V54" s="919"/>
      <c r="W54" s="919"/>
      <c r="X54" s="919"/>
      <c r="Y54" s="919"/>
      <c r="Z54" s="920"/>
    </row>
    <row r="55" spans="2:26" x14ac:dyDescent="0.25">
      <c r="B55" s="69" t="s">
        <v>105</v>
      </c>
      <c r="C55" s="105" t="str">
        <f>SIKA!L5</f>
        <v>n/a</v>
      </c>
      <c r="D55" s="36">
        <f ca="1">SIKA!M5</f>
        <v>0</v>
      </c>
      <c r="E55" s="9" t="str">
        <f>SIKA!N5</f>
        <v>n/a</v>
      </c>
      <c r="F55" s="9" t="str">
        <f>SIKA!O5</f>
        <v>n/a</v>
      </c>
      <c r="G55" s="9" t="str">
        <f>SIKA!P5</f>
        <v>n/a</v>
      </c>
      <c r="H55" s="9" t="str">
        <f>SIKA!Q5</f>
        <v>n/a</v>
      </c>
      <c r="I55" s="9" t="str">
        <f>SIKA!R5</f>
        <v>n/a</v>
      </c>
      <c r="J55" s="239" t="str">
        <f>SIKA!S5</f>
        <v>n/a</v>
      </c>
      <c r="K55" s="105" t="str">
        <f>SIKA!L11</f>
        <v>n/a</v>
      </c>
      <c r="L55" s="36">
        <f ca="1">SIKA!M11</f>
        <v>0</v>
      </c>
      <c r="M55" s="9" t="str">
        <f>SIKA!N11</f>
        <v>n/a</v>
      </c>
      <c r="N55" s="9" t="str">
        <f>SIKA!O11</f>
        <v>n/a</v>
      </c>
      <c r="O55" s="9" t="str">
        <f>SIKA!P11</f>
        <v>n/a</v>
      </c>
      <c r="P55" s="9" t="str">
        <f>SIKA!Q11</f>
        <v>n/a</v>
      </c>
      <c r="Q55" s="9" t="str">
        <f>SIKA!R11</f>
        <v>n/a</v>
      </c>
      <c r="R55" s="239" t="str">
        <f>SIKA!S11</f>
        <v>n/a</v>
      </c>
      <c r="S55" s="105" t="s">
        <v>146</v>
      </c>
      <c r="T55" s="36">
        <f t="shared" ref="T55:T60" ca="1" si="21">D55+L55</f>
        <v>0</v>
      </c>
      <c r="U55" s="9" t="s">
        <v>146</v>
      </c>
      <c r="V55" s="9" t="s">
        <v>146</v>
      </c>
      <c r="W55" s="9" t="s">
        <v>146</v>
      </c>
      <c r="X55" s="9" t="s">
        <v>146</v>
      </c>
      <c r="Y55" s="9" t="s">
        <v>146</v>
      </c>
      <c r="Z55" s="10" t="s">
        <v>146</v>
      </c>
    </row>
    <row r="56" spans="2:26" x14ac:dyDescent="0.25">
      <c r="B56" s="70" t="s">
        <v>139</v>
      </c>
      <c r="C56" s="106">
        <f ca="1">SIKA!L6</f>
        <v>0</v>
      </c>
      <c r="D56" s="41">
        <f ca="1">SIKA!M6</f>
        <v>0</v>
      </c>
      <c r="E56" s="19">
        <f ca="1">SIKA!N6</f>
        <v>0</v>
      </c>
      <c r="F56" s="19">
        <f ca="1">SIKA!O6</f>
        <v>0</v>
      </c>
      <c r="G56" s="19">
        <f ca="1">SIKA!P6</f>
        <v>0</v>
      </c>
      <c r="H56" s="19">
        <f ca="1">SIKA!Q6</f>
        <v>0</v>
      </c>
      <c r="I56" s="19">
        <f ca="1">SIKA!R6</f>
        <v>0</v>
      </c>
      <c r="J56" s="240">
        <f ca="1">SIKA!S6</f>
        <v>0</v>
      </c>
      <c r="K56" s="106">
        <f ca="1">SIKA!L12</f>
        <v>0</v>
      </c>
      <c r="L56" s="41">
        <f ca="1">SIKA!M12</f>
        <v>0</v>
      </c>
      <c r="M56" s="19">
        <f ca="1">SIKA!N12</f>
        <v>0</v>
      </c>
      <c r="N56" s="19">
        <f ca="1">SIKA!O12</f>
        <v>0</v>
      </c>
      <c r="O56" s="19">
        <f ca="1">SIKA!P12</f>
        <v>0</v>
      </c>
      <c r="P56" s="19">
        <f ca="1">SIKA!Q12</f>
        <v>0</v>
      </c>
      <c r="Q56" s="19">
        <f ca="1">SIKA!R12</f>
        <v>0</v>
      </c>
      <c r="R56" s="240">
        <f ca="1">SIKA!S12</f>
        <v>0</v>
      </c>
      <c r="S56" s="106">
        <f ca="1">C56+K56</f>
        <v>0</v>
      </c>
      <c r="T56" s="41">
        <f t="shared" ca="1" si="21"/>
        <v>0</v>
      </c>
      <c r="U56" s="19">
        <f t="shared" ref="U56:Z60" ca="1" si="22">E56+M56</f>
        <v>0</v>
      </c>
      <c r="V56" s="19">
        <f t="shared" ca="1" si="22"/>
        <v>0</v>
      </c>
      <c r="W56" s="19">
        <f t="shared" ca="1" si="22"/>
        <v>0</v>
      </c>
      <c r="X56" s="19">
        <f t="shared" ca="1" si="22"/>
        <v>0</v>
      </c>
      <c r="Y56" s="19">
        <f t="shared" ca="1" si="22"/>
        <v>0</v>
      </c>
      <c r="Z56" s="20">
        <f t="shared" ca="1" si="22"/>
        <v>0</v>
      </c>
    </row>
    <row r="57" spans="2:26" x14ac:dyDescent="0.25">
      <c r="B57" s="70" t="s">
        <v>592</v>
      </c>
      <c r="C57" s="106">
        <f ca="1">SIKA!L7</f>
        <v>0</v>
      </c>
      <c r="D57" s="41">
        <f ca="1">SIKA!M7</f>
        <v>0</v>
      </c>
      <c r="E57" s="19">
        <f ca="1">SIKA!N7</f>
        <v>0</v>
      </c>
      <c r="F57" s="19">
        <f ca="1">SIKA!O7</f>
        <v>0</v>
      </c>
      <c r="G57" s="19">
        <f ca="1">SIKA!P7</f>
        <v>0</v>
      </c>
      <c r="H57" s="19">
        <f ca="1">SIKA!Q7</f>
        <v>0</v>
      </c>
      <c r="I57" s="19">
        <f ca="1">SIKA!R7</f>
        <v>0</v>
      </c>
      <c r="J57" s="240">
        <f ca="1">SIKA!S7</f>
        <v>0</v>
      </c>
      <c r="K57" s="106">
        <f ca="1">SIKA!L13</f>
        <v>0</v>
      </c>
      <c r="L57" s="41">
        <f ca="1">SIKA!M13</f>
        <v>0</v>
      </c>
      <c r="M57" s="19">
        <f ca="1">SIKA!N13</f>
        <v>0</v>
      </c>
      <c r="N57" s="19">
        <f ca="1">SIKA!O13</f>
        <v>0</v>
      </c>
      <c r="O57" s="19">
        <f ca="1">SIKA!P13</f>
        <v>0</v>
      </c>
      <c r="P57" s="19">
        <f ca="1">SIKA!Q13</f>
        <v>0</v>
      </c>
      <c r="Q57" s="19">
        <f ca="1">SIKA!R13</f>
        <v>0</v>
      </c>
      <c r="R57" s="240">
        <f ca="1">SIKA!S13</f>
        <v>0</v>
      </c>
      <c r="S57" s="106">
        <f ca="1">C57+K57</f>
        <v>0</v>
      </c>
      <c r="T57" s="41">
        <f t="shared" ca="1" si="21"/>
        <v>0</v>
      </c>
      <c r="U57" s="19">
        <f t="shared" ca="1" si="22"/>
        <v>0</v>
      </c>
      <c r="V57" s="19">
        <f t="shared" ca="1" si="22"/>
        <v>0</v>
      </c>
      <c r="W57" s="19">
        <f t="shared" ca="1" si="22"/>
        <v>0</v>
      </c>
      <c r="X57" s="19">
        <f t="shared" ca="1" si="22"/>
        <v>0</v>
      </c>
      <c r="Y57" s="19">
        <f t="shared" ca="1" si="22"/>
        <v>0</v>
      </c>
      <c r="Z57" s="20">
        <f t="shared" ca="1" si="22"/>
        <v>0</v>
      </c>
    </row>
    <row r="58" spans="2:26" x14ac:dyDescent="0.25">
      <c r="B58" s="70" t="s">
        <v>140</v>
      </c>
      <c r="C58" s="106">
        <f ca="1">SIKA!L8</f>
        <v>0</v>
      </c>
      <c r="D58" s="41">
        <f ca="1">SIKA!M8</f>
        <v>0</v>
      </c>
      <c r="E58" s="19">
        <f ca="1">SIKA!N8</f>
        <v>0</v>
      </c>
      <c r="F58" s="19">
        <f ca="1">SIKA!O8</f>
        <v>0</v>
      </c>
      <c r="G58" s="19">
        <f ca="1">SIKA!P8</f>
        <v>0</v>
      </c>
      <c r="H58" s="19">
        <f ca="1">SIKA!Q8</f>
        <v>0</v>
      </c>
      <c r="I58" s="19">
        <f ca="1">SIKA!R8</f>
        <v>0</v>
      </c>
      <c r="J58" s="240">
        <f ca="1">SIKA!S8</f>
        <v>0</v>
      </c>
      <c r="K58" s="106">
        <f ca="1">SIKA!L14</f>
        <v>0</v>
      </c>
      <c r="L58" s="41">
        <f ca="1">SIKA!M14</f>
        <v>0</v>
      </c>
      <c r="M58" s="19">
        <f ca="1">SIKA!N14</f>
        <v>0</v>
      </c>
      <c r="N58" s="19">
        <f ca="1">SIKA!O14</f>
        <v>0</v>
      </c>
      <c r="O58" s="19">
        <f ca="1">SIKA!P14</f>
        <v>0</v>
      </c>
      <c r="P58" s="19">
        <f ca="1">SIKA!Q14</f>
        <v>0</v>
      </c>
      <c r="Q58" s="19">
        <f ca="1">SIKA!R14</f>
        <v>0</v>
      </c>
      <c r="R58" s="240">
        <f ca="1">SIKA!S14</f>
        <v>0</v>
      </c>
      <c r="S58" s="106">
        <f ca="1">C58+K58</f>
        <v>0</v>
      </c>
      <c r="T58" s="41">
        <f t="shared" ca="1" si="21"/>
        <v>0</v>
      </c>
      <c r="U58" s="19">
        <f t="shared" ca="1" si="22"/>
        <v>0</v>
      </c>
      <c r="V58" s="19">
        <f t="shared" ca="1" si="22"/>
        <v>0</v>
      </c>
      <c r="W58" s="19">
        <f t="shared" ca="1" si="22"/>
        <v>0</v>
      </c>
      <c r="X58" s="19">
        <f t="shared" ca="1" si="22"/>
        <v>0</v>
      </c>
      <c r="Y58" s="19">
        <f t="shared" ca="1" si="22"/>
        <v>0</v>
      </c>
      <c r="Z58" s="20">
        <f t="shared" ca="1" si="22"/>
        <v>0</v>
      </c>
    </row>
    <row r="59" spans="2:26" x14ac:dyDescent="0.25">
      <c r="B59" s="70" t="s">
        <v>582</v>
      </c>
      <c r="C59" s="106">
        <f ca="1">SIKA!L9</f>
        <v>1</v>
      </c>
      <c r="D59" s="41">
        <f ca="1">SIKA!M9</f>
        <v>1</v>
      </c>
      <c r="E59" s="19">
        <f ca="1">SIKA!N9</f>
        <v>0</v>
      </c>
      <c r="F59" s="19">
        <f ca="1">SIKA!O9</f>
        <v>0</v>
      </c>
      <c r="G59" s="19">
        <f ca="1">SIKA!P9</f>
        <v>0</v>
      </c>
      <c r="H59" s="19">
        <f ca="1">SIKA!Q9</f>
        <v>0</v>
      </c>
      <c r="I59" s="19">
        <f ca="1">SIKA!R9</f>
        <v>0</v>
      </c>
      <c r="J59" s="240">
        <f ca="1">SIKA!S9</f>
        <v>1</v>
      </c>
      <c r="K59" s="106">
        <f ca="1">SIKA!L15</f>
        <v>3</v>
      </c>
      <c r="L59" s="41">
        <f ca="1">SIKA!M15</f>
        <v>3</v>
      </c>
      <c r="M59" s="19">
        <f ca="1">SIKA!N15</f>
        <v>0</v>
      </c>
      <c r="N59" s="19">
        <f ca="1">SIKA!O15</f>
        <v>0</v>
      </c>
      <c r="O59" s="19">
        <f ca="1">SIKA!P15</f>
        <v>0</v>
      </c>
      <c r="P59" s="19">
        <f ca="1">SIKA!Q15</f>
        <v>1</v>
      </c>
      <c r="Q59" s="19">
        <f ca="1">SIKA!R15</f>
        <v>1</v>
      </c>
      <c r="R59" s="240">
        <f ca="1">SIKA!S15</f>
        <v>1</v>
      </c>
      <c r="S59" s="106">
        <f ca="1">C59+K59</f>
        <v>4</v>
      </c>
      <c r="T59" s="41">
        <f t="shared" ca="1" si="21"/>
        <v>4</v>
      </c>
      <c r="U59" s="19">
        <f t="shared" ca="1" si="22"/>
        <v>0</v>
      </c>
      <c r="V59" s="19">
        <f t="shared" ca="1" si="22"/>
        <v>0</v>
      </c>
      <c r="W59" s="19">
        <f t="shared" ca="1" si="22"/>
        <v>0</v>
      </c>
      <c r="X59" s="19">
        <f t="shared" ca="1" si="22"/>
        <v>1</v>
      </c>
      <c r="Y59" s="19">
        <f t="shared" ca="1" si="22"/>
        <v>1</v>
      </c>
      <c r="Z59" s="20">
        <f t="shared" ca="1" si="22"/>
        <v>2</v>
      </c>
    </row>
    <row r="60" spans="2:26" ht="15.75" thickBot="1" x14ac:dyDescent="0.3">
      <c r="B60" s="71" t="s">
        <v>583</v>
      </c>
      <c r="C60" s="107">
        <f ca="1">SIKA!L10</f>
        <v>0</v>
      </c>
      <c r="D60" s="58">
        <f ca="1">SIKA!M10</f>
        <v>0</v>
      </c>
      <c r="E60" s="65">
        <f ca="1">SIKA!N10</f>
        <v>0</v>
      </c>
      <c r="F60" s="65">
        <f ca="1">SIKA!O10</f>
        <v>0</v>
      </c>
      <c r="G60" s="65">
        <f ca="1">SIKA!P10</f>
        <v>0</v>
      </c>
      <c r="H60" s="65">
        <f ca="1">SIKA!Q10</f>
        <v>0</v>
      </c>
      <c r="I60" s="65">
        <f ca="1">SIKA!R10</f>
        <v>0</v>
      </c>
      <c r="J60" s="483">
        <f ca="1">SIKA!S10</f>
        <v>0</v>
      </c>
      <c r="K60" s="107">
        <f ca="1">SIKA!L16</f>
        <v>0</v>
      </c>
      <c r="L60" s="58">
        <f ca="1">SIKA!M16</f>
        <v>0</v>
      </c>
      <c r="M60" s="65">
        <f ca="1">SIKA!N16</f>
        <v>0</v>
      </c>
      <c r="N60" s="65">
        <f ca="1">SIKA!O16</f>
        <v>0</v>
      </c>
      <c r="O60" s="65">
        <f ca="1">SIKA!P16</f>
        <v>0</v>
      </c>
      <c r="P60" s="65">
        <f ca="1">SIKA!Q16</f>
        <v>0</v>
      </c>
      <c r="Q60" s="65">
        <f ca="1">SIKA!R16</f>
        <v>0</v>
      </c>
      <c r="R60" s="483">
        <f ca="1">SIKA!S16</f>
        <v>0</v>
      </c>
      <c r="S60" s="107">
        <f ca="1">C60+K60</f>
        <v>0</v>
      </c>
      <c r="T60" s="58">
        <f t="shared" ca="1" si="21"/>
        <v>0</v>
      </c>
      <c r="U60" s="65">
        <f t="shared" ca="1" si="22"/>
        <v>0</v>
      </c>
      <c r="V60" s="65">
        <f t="shared" ca="1" si="22"/>
        <v>0</v>
      </c>
      <c r="W60" s="65">
        <f t="shared" ca="1" si="22"/>
        <v>0</v>
      </c>
      <c r="X60" s="65">
        <f t="shared" ca="1" si="22"/>
        <v>0</v>
      </c>
      <c r="Y60" s="65">
        <f t="shared" ca="1" si="22"/>
        <v>0</v>
      </c>
      <c r="Z60" s="237">
        <f t="shared" ca="1" si="22"/>
        <v>0</v>
      </c>
    </row>
    <row r="61" spans="2:26" ht="15.75" thickBot="1" x14ac:dyDescent="0.3">
      <c r="B61" s="66" t="s">
        <v>201</v>
      </c>
      <c r="C61" s="67">
        <f t="shared" ref="C61:W61" ca="1" si="23">SUM(C56:C60)</f>
        <v>1</v>
      </c>
      <c r="D61" s="68">
        <f t="shared" ca="1" si="23"/>
        <v>1</v>
      </c>
      <c r="E61" s="68">
        <f t="shared" ca="1" si="23"/>
        <v>0</v>
      </c>
      <c r="F61" s="68">
        <f t="shared" ca="1" si="23"/>
        <v>0</v>
      </c>
      <c r="G61" s="68">
        <f t="shared" ca="1" si="23"/>
        <v>0</v>
      </c>
      <c r="H61" s="68">
        <f ca="1">SUM(H56:H60)</f>
        <v>0</v>
      </c>
      <c r="I61" s="68">
        <f ca="1">SUM(I56:I60)</f>
        <v>0</v>
      </c>
      <c r="J61" s="484">
        <f ca="1">SUM(J56:J60)</f>
        <v>1</v>
      </c>
      <c r="K61" s="67">
        <f t="shared" ca="1" si="23"/>
        <v>3</v>
      </c>
      <c r="L61" s="68">
        <f t="shared" ca="1" si="23"/>
        <v>3</v>
      </c>
      <c r="M61" s="68">
        <f t="shared" ca="1" si="23"/>
        <v>0</v>
      </c>
      <c r="N61" s="68">
        <f t="shared" ca="1" si="23"/>
        <v>0</v>
      </c>
      <c r="O61" s="68">
        <f t="shared" ca="1" si="23"/>
        <v>0</v>
      </c>
      <c r="P61" s="68">
        <f ca="1">SUM(P56:P60)</f>
        <v>1</v>
      </c>
      <c r="Q61" s="68">
        <f ca="1">SUM(Q56:Q60)</f>
        <v>1</v>
      </c>
      <c r="R61" s="484">
        <f ca="1">SUM(R56:R60)</f>
        <v>1</v>
      </c>
      <c r="S61" s="67">
        <f t="shared" ca="1" si="23"/>
        <v>4</v>
      </c>
      <c r="T61" s="68">
        <f t="shared" ca="1" si="23"/>
        <v>4</v>
      </c>
      <c r="U61" s="68">
        <f t="shared" ca="1" si="23"/>
        <v>0</v>
      </c>
      <c r="V61" s="68">
        <f t="shared" ca="1" si="23"/>
        <v>0</v>
      </c>
      <c r="W61" s="68">
        <f t="shared" ca="1" si="23"/>
        <v>0</v>
      </c>
      <c r="X61" s="68">
        <f ca="1">SUM(X56:X60)</f>
        <v>1</v>
      </c>
      <c r="Y61" s="68">
        <f ca="1">SUM(Y56:Y60)</f>
        <v>1</v>
      </c>
      <c r="Z61" s="385">
        <f ca="1">SUM(Z56:Z60)</f>
        <v>2</v>
      </c>
    </row>
    <row r="62" spans="2:26" ht="15.75" thickBot="1" x14ac:dyDescent="0.3">
      <c r="B62" s="917" t="s">
        <v>417</v>
      </c>
      <c r="C62" s="918"/>
      <c r="D62" s="918"/>
      <c r="E62" s="918"/>
      <c r="F62" s="918"/>
      <c r="G62" s="918"/>
      <c r="H62" s="918"/>
      <c r="I62" s="918"/>
      <c r="J62" s="918"/>
      <c r="K62" s="918"/>
      <c r="L62" s="918"/>
      <c r="M62" s="918"/>
      <c r="N62" s="918"/>
      <c r="O62" s="918"/>
      <c r="P62" s="918"/>
      <c r="Q62" s="918"/>
      <c r="R62" s="918"/>
      <c r="S62" s="919"/>
      <c r="T62" s="919"/>
      <c r="U62" s="919"/>
      <c r="V62" s="919"/>
      <c r="W62" s="919"/>
      <c r="X62" s="919"/>
      <c r="Y62" s="919"/>
      <c r="Z62" s="920"/>
    </row>
    <row r="63" spans="2:26" x14ac:dyDescent="0.25">
      <c r="B63" s="69" t="s">
        <v>105</v>
      </c>
      <c r="C63" s="105" t="str">
        <f>LINFORD!L5</f>
        <v>n/a</v>
      </c>
      <c r="D63" s="36">
        <f ca="1">LINFORD!M5</f>
        <v>0</v>
      </c>
      <c r="E63" s="9" t="str">
        <f>LINFORD!N5</f>
        <v>n/a</v>
      </c>
      <c r="F63" s="9" t="str">
        <f>LINFORD!O5</f>
        <v>n/a</v>
      </c>
      <c r="G63" s="9" t="str">
        <f>LINFORD!P5</f>
        <v>n/a</v>
      </c>
      <c r="H63" s="9" t="str">
        <f>LINFORD!Q5</f>
        <v>n/a</v>
      </c>
      <c r="I63" s="9" t="str">
        <f>LINFORD!R5</f>
        <v>n/a</v>
      </c>
      <c r="J63" s="239" t="str">
        <f>LINFORD!S5</f>
        <v>n/a</v>
      </c>
      <c r="K63" s="105" t="str">
        <f>LINFORD!L12</f>
        <v>n/a</v>
      </c>
      <c r="L63" s="36">
        <f ca="1">LINFORD!M12</f>
        <v>0</v>
      </c>
      <c r="M63" s="9" t="str">
        <f>LINFORD!N12</f>
        <v>n/a</v>
      </c>
      <c r="N63" s="9" t="str">
        <f>LINFORD!O12</f>
        <v>n/a</v>
      </c>
      <c r="O63" s="9" t="str">
        <f>LINFORD!P12</f>
        <v>n/a</v>
      </c>
      <c r="P63" s="9" t="str">
        <f>LINFORD!Q12</f>
        <v>n/a</v>
      </c>
      <c r="Q63" s="9" t="str">
        <f>LINFORD!R12</f>
        <v>n/a</v>
      </c>
      <c r="R63" s="239" t="str">
        <f>LINFORD!S12</f>
        <v>n/a</v>
      </c>
      <c r="S63" s="105" t="s">
        <v>146</v>
      </c>
      <c r="T63" s="36">
        <f t="shared" ref="T63:T69" ca="1" si="24">D63+L63</f>
        <v>0</v>
      </c>
      <c r="U63" s="9" t="s">
        <v>146</v>
      </c>
      <c r="V63" s="9" t="s">
        <v>146</v>
      </c>
      <c r="W63" s="9" t="s">
        <v>146</v>
      </c>
      <c r="X63" s="9" t="s">
        <v>146</v>
      </c>
      <c r="Y63" s="9" t="s">
        <v>146</v>
      </c>
      <c r="Z63" s="10" t="s">
        <v>146</v>
      </c>
    </row>
    <row r="64" spans="2:26" x14ac:dyDescent="0.25">
      <c r="B64" s="70" t="s">
        <v>139</v>
      </c>
      <c r="C64" s="106">
        <f ca="1">LINFORD!L6</f>
        <v>0</v>
      </c>
      <c r="D64" s="41">
        <f ca="1">LINFORD!M6</f>
        <v>0</v>
      </c>
      <c r="E64" s="19">
        <f ca="1">LINFORD!N6</f>
        <v>0</v>
      </c>
      <c r="F64" s="19">
        <f ca="1">LINFORD!O6</f>
        <v>0</v>
      </c>
      <c r="G64" s="19">
        <f ca="1">LINFORD!P6</f>
        <v>0</v>
      </c>
      <c r="H64" s="19">
        <f ca="1">LINFORD!Q6</f>
        <v>0</v>
      </c>
      <c r="I64" s="19">
        <f ca="1">LINFORD!R6</f>
        <v>0</v>
      </c>
      <c r="J64" s="240">
        <f ca="1">LINFORD!S6</f>
        <v>0</v>
      </c>
      <c r="K64" s="106">
        <f ca="1">LINFORD!L13</f>
        <v>0</v>
      </c>
      <c r="L64" s="41">
        <f ca="1">LINFORD!M13</f>
        <v>0</v>
      </c>
      <c r="M64" s="19">
        <f ca="1">LINFORD!N13</f>
        <v>0</v>
      </c>
      <c r="N64" s="19">
        <f ca="1">LINFORD!O13</f>
        <v>0</v>
      </c>
      <c r="O64" s="19">
        <f ca="1">LINFORD!P13</f>
        <v>0</v>
      </c>
      <c r="P64" s="19">
        <f ca="1">LINFORD!Q13</f>
        <v>0</v>
      </c>
      <c r="Q64" s="19">
        <f ca="1">LINFORD!R13</f>
        <v>0</v>
      </c>
      <c r="R64" s="240">
        <f ca="1">LINFORD!S13</f>
        <v>0</v>
      </c>
      <c r="S64" s="106">
        <f t="shared" ref="S64:S69" ca="1" si="25">C64+K64</f>
        <v>0</v>
      </c>
      <c r="T64" s="41">
        <f t="shared" ca="1" si="24"/>
        <v>0</v>
      </c>
      <c r="U64" s="19">
        <f t="shared" ref="U64:Z69" ca="1" si="26">E64+M64</f>
        <v>0</v>
      </c>
      <c r="V64" s="19">
        <f t="shared" ca="1" si="26"/>
        <v>0</v>
      </c>
      <c r="W64" s="19">
        <f t="shared" ca="1" si="26"/>
        <v>0</v>
      </c>
      <c r="X64" s="19">
        <f t="shared" ca="1" si="26"/>
        <v>0</v>
      </c>
      <c r="Y64" s="19">
        <f t="shared" ca="1" si="26"/>
        <v>0</v>
      </c>
      <c r="Z64" s="20">
        <f t="shared" ca="1" si="26"/>
        <v>0</v>
      </c>
    </row>
    <row r="65" spans="2:26" x14ac:dyDescent="0.25">
      <c r="B65" s="70" t="s">
        <v>592</v>
      </c>
      <c r="C65" s="106">
        <f ca="1">LINFORD!L7</f>
        <v>0</v>
      </c>
      <c r="D65" s="41">
        <f ca="1">LINFORD!M7</f>
        <v>0</v>
      </c>
      <c r="E65" s="19">
        <f ca="1">LINFORD!N7</f>
        <v>0</v>
      </c>
      <c r="F65" s="19">
        <f ca="1">LINFORD!O7</f>
        <v>0</v>
      </c>
      <c r="G65" s="19">
        <f ca="1">LINFORD!P7</f>
        <v>0</v>
      </c>
      <c r="H65" s="19">
        <f ca="1">LINFORD!Q7</f>
        <v>0</v>
      </c>
      <c r="I65" s="19">
        <f ca="1">LINFORD!R7</f>
        <v>0</v>
      </c>
      <c r="J65" s="240">
        <f ca="1">LINFORD!S7</f>
        <v>0</v>
      </c>
      <c r="K65" s="106">
        <f ca="1">LINFORD!L14</f>
        <v>0</v>
      </c>
      <c r="L65" s="41">
        <f ca="1">LINFORD!M14</f>
        <v>0</v>
      </c>
      <c r="M65" s="19">
        <f ca="1">LINFORD!N14</f>
        <v>0</v>
      </c>
      <c r="N65" s="19">
        <f ca="1">LINFORD!O14</f>
        <v>0</v>
      </c>
      <c r="O65" s="19">
        <f ca="1">LINFORD!P14</f>
        <v>0</v>
      </c>
      <c r="P65" s="19">
        <f ca="1">LINFORD!Q14</f>
        <v>0</v>
      </c>
      <c r="Q65" s="19">
        <f ca="1">LINFORD!R14</f>
        <v>0</v>
      </c>
      <c r="R65" s="240">
        <f ca="1">LINFORD!S14</f>
        <v>0</v>
      </c>
      <c r="S65" s="106">
        <f t="shared" ca="1" si="25"/>
        <v>0</v>
      </c>
      <c r="T65" s="41">
        <f t="shared" ca="1" si="24"/>
        <v>0</v>
      </c>
      <c r="U65" s="19">
        <f t="shared" ca="1" si="26"/>
        <v>0</v>
      </c>
      <c r="V65" s="19">
        <f t="shared" ca="1" si="26"/>
        <v>0</v>
      </c>
      <c r="W65" s="19">
        <f t="shared" ca="1" si="26"/>
        <v>0</v>
      </c>
      <c r="X65" s="19">
        <f t="shared" ca="1" si="26"/>
        <v>0</v>
      </c>
      <c r="Y65" s="19">
        <f t="shared" ca="1" si="26"/>
        <v>0</v>
      </c>
      <c r="Z65" s="20">
        <f t="shared" ca="1" si="26"/>
        <v>0</v>
      </c>
    </row>
    <row r="66" spans="2:26" x14ac:dyDescent="0.25">
      <c r="B66" s="70" t="s">
        <v>140</v>
      </c>
      <c r="C66" s="106">
        <f ca="1">LINFORD!L8</f>
        <v>0</v>
      </c>
      <c r="D66" s="41">
        <f ca="1">LINFORD!M8</f>
        <v>0</v>
      </c>
      <c r="E66" s="19">
        <f ca="1">LINFORD!N8</f>
        <v>0</v>
      </c>
      <c r="F66" s="19">
        <f ca="1">LINFORD!O8</f>
        <v>0</v>
      </c>
      <c r="G66" s="19">
        <f ca="1">LINFORD!P8</f>
        <v>0</v>
      </c>
      <c r="H66" s="19">
        <f ca="1">LINFORD!Q8</f>
        <v>0</v>
      </c>
      <c r="I66" s="19">
        <f ca="1">LINFORD!R8</f>
        <v>0</v>
      </c>
      <c r="J66" s="240">
        <f ca="1">LINFORD!S8</f>
        <v>0</v>
      </c>
      <c r="K66" s="106">
        <f ca="1">LINFORD!L15</f>
        <v>0</v>
      </c>
      <c r="L66" s="41">
        <f ca="1">LINFORD!M15</f>
        <v>0</v>
      </c>
      <c r="M66" s="19">
        <f ca="1">LINFORD!N15</f>
        <v>0</v>
      </c>
      <c r="N66" s="19">
        <f ca="1">LINFORD!O15</f>
        <v>0</v>
      </c>
      <c r="O66" s="19">
        <f ca="1">LINFORD!P15</f>
        <v>0</v>
      </c>
      <c r="P66" s="19">
        <f ca="1">LINFORD!Q15</f>
        <v>0</v>
      </c>
      <c r="Q66" s="19">
        <f ca="1">LINFORD!R15</f>
        <v>0</v>
      </c>
      <c r="R66" s="240">
        <f ca="1">LINFORD!S15</f>
        <v>0</v>
      </c>
      <c r="S66" s="106">
        <f t="shared" ca="1" si="25"/>
        <v>0</v>
      </c>
      <c r="T66" s="41">
        <f t="shared" ca="1" si="24"/>
        <v>0</v>
      </c>
      <c r="U66" s="19">
        <f t="shared" ca="1" si="26"/>
        <v>0</v>
      </c>
      <c r="V66" s="19">
        <f t="shared" ca="1" si="26"/>
        <v>0</v>
      </c>
      <c r="W66" s="19">
        <f t="shared" ca="1" si="26"/>
        <v>0</v>
      </c>
      <c r="X66" s="19">
        <f t="shared" ca="1" si="26"/>
        <v>0</v>
      </c>
      <c r="Y66" s="19">
        <f t="shared" ca="1" si="26"/>
        <v>0</v>
      </c>
      <c r="Z66" s="20">
        <f t="shared" ca="1" si="26"/>
        <v>0</v>
      </c>
    </row>
    <row r="67" spans="2:26" x14ac:dyDescent="0.25">
      <c r="B67" s="70" t="s">
        <v>582</v>
      </c>
      <c r="C67" s="106">
        <f ca="1">LINFORD!L9</f>
        <v>0</v>
      </c>
      <c r="D67" s="41">
        <f ca="1">LINFORD!M9</f>
        <v>0</v>
      </c>
      <c r="E67" s="19">
        <f ca="1">LINFORD!N9</f>
        <v>0</v>
      </c>
      <c r="F67" s="19">
        <f ca="1">LINFORD!O9</f>
        <v>0</v>
      </c>
      <c r="G67" s="19">
        <f ca="1">LINFORD!P9</f>
        <v>0</v>
      </c>
      <c r="H67" s="19">
        <f ca="1">LINFORD!Q9</f>
        <v>0</v>
      </c>
      <c r="I67" s="19">
        <f ca="1">LINFORD!R9</f>
        <v>0</v>
      </c>
      <c r="J67" s="240">
        <f ca="1">LINFORD!S9</f>
        <v>0</v>
      </c>
      <c r="K67" s="106">
        <f ca="1">LINFORD!L16</f>
        <v>0</v>
      </c>
      <c r="L67" s="41">
        <f ca="1">LINFORD!M16</f>
        <v>0</v>
      </c>
      <c r="M67" s="19">
        <f ca="1">LINFORD!N16</f>
        <v>0</v>
      </c>
      <c r="N67" s="19">
        <f ca="1">LINFORD!O16</f>
        <v>0</v>
      </c>
      <c r="O67" s="19">
        <f ca="1">LINFORD!P16</f>
        <v>0</v>
      </c>
      <c r="P67" s="19">
        <f ca="1">LINFORD!Q16</f>
        <v>0</v>
      </c>
      <c r="Q67" s="19">
        <f ca="1">LINFORD!R16</f>
        <v>0</v>
      </c>
      <c r="R67" s="240">
        <f ca="1">LINFORD!S16</f>
        <v>0</v>
      </c>
      <c r="S67" s="106">
        <f t="shared" ca="1" si="25"/>
        <v>0</v>
      </c>
      <c r="T67" s="41">
        <f t="shared" ca="1" si="24"/>
        <v>0</v>
      </c>
      <c r="U67" s="19">
        <f t="shared" ca="1" si="26"/>
        <v>0</v>
      </c>
      <c r="V67" s="19">
        <f t="shared" ca="1" si="26"/>
        <v>0</v>
      </c>
      <c r="W67" s="19">
        <f t="shared" ca="1" si="26"/>
        <v>0</v>
      </c>
      <c r="X67" s="19">
        <f t="shared" ca="1" si="26"/>
        <v>0</v>
      </c>
      <c r="Y67" s="19">
        <f t="shared" ca="1" si="26"/>
        <v>0</v>
      </c>
      <c r="Z67" s="20">
        <f t="shared" ca="1" si="26"/>
        <v>0</v>
      </c>
    </row>
    <row r="68" spans="2:26" x14ac:dyDescent="0.25">
      <c r="B68" s="71" t="s">
        <v>583</v>
      </c>
      <c r="C68" s="106">
        <f ca="1">LINFORD!L10</f>
        <v>0</v>
      </c>
      <c r="D68" s="41">
        <f ca="1">LINFORD!M10</f>
        <v>0</v>
      </c>
      <c r="E68" s="19">
        <f ca="1">LINFORD!N10</f>
        <v>0</v>
      </c>
      <c r="F68" s="19">
        <f ca="1">LINFORD!O10</f>
        <v>0</v>
      </c>
      <c r="G68" s="19">
        <f ca="1">LINFORD!P10</f>
        <v>0</v>
      </c>
      <c r="H68" s="19">
        <f ca="1">LINFORD!Q10</f>
        <v>0</v>
      </c>
      <c r="I68" s="19">
        <f ca="1">LINFORD!R10</f>
        <v>0</v>
      </c>
      <c r="J68" s="240">
        <f ca="1">LINFORD!S10</f>
        <v>0</v>
      </c>
      <c r="K68" s="106">
        <f ca="1">LINFORD!L17</f>
        <v>0</v>
      </c>
      <c r="L68" s="41">
        <f ca="1">LINFORD!M17</f>
        <v>0</v>
      </c>
      <c r="M68" s="19">
        <f ca="1">LINFORD!N17</f>
        <v>0</v>
      </c>
      <c r="N68" s="19">
        <f ca="1">LINFORD!O17</f>
        <v>0</v>
      </c>
      <c r="O68" s="19">
        <f ca="1">LINFORD!P17</f>
        <v>0</v>
      </c>
      <c r="P68" s="19">
        <f ca="1">LINFORD!Q17</f>
        <v>0</v>
      </c>
      <c r="Q68" s="19">
        <f ca="1">LINFORD!R17</f>
        <v>0</v>
      </c>
      <c r="R68" s="240">
        <f ca="1">LINFORD!S17</f>
        <v>0</v>
      </c>
      <c r="S68" s="106">
        <f t="shared" ca="1" si="25"/>
        <v>0</v>
      </c>
      <c r="T68" s="41">
        <f t="shared" ca="1" si="24"/>
        <v>0</v>
      </c>
      <c r="U68" s="19">
        <f t="shared" ca="1" si="26"/>
        <v>0</v>
      </c>
      <c r="V68" s="19">
        <f t="shared" ca="1" si="26"/>
        <v>0</v>
      </c>
      <c r="W68" s="19">
        <f t="shared" ca="1" si="26"/>
        <v>0</v>
      </c>
      <c r="X68" s="19">
        <f t="shared" ca="1" si="26"/>
        <v>0</v>
      </c>
      <c r="Y68" s="19">
        <f t="shared" ca="1" si="26"/>
        <v>0</v>
      </c>
      <c r="Z68" s="20">
        <f t="shared" ca="1" si="26"/>
        <v>0</v>
      </c>
    </row>
    <row r="69" spans="2:26" ht="15.75" thickBot="1" x14ac:dyDescent="0.3">
      <c r="B69" s="199" t="s">
        <v>415</v>
      </c>
      <c r="C69" s="107">
        <f ca="1">LINFORD!L11</f>
        <v>0</v>
      </c>
      <c r="D69" s="58">
        <f ca="1">LINFORD!M11</f>
        <v>0</v>
      </c>
      <c r="E69" s="65">
        <f ca="1">LINFORD!N11</f>
        <v>0</v>
      </c>
      <c r="F69" s="65">
        <f ca="1">LINFORD!O11</f>
        <v>0</v>
      </c>
      <c r="G69" s="65">
        <f ca="1">LINFORD!P11</f>
        <v>0</v>
      </c>
      <c r="H69" s="65">
        <f ca="1">LINFORD!Q11</f>
        <v>0</v>
      </c>
      <c r="I69" s="65">
        <f ca="1">LINFORD!R11</f>
        <v>0</v>
      </c>
      <c r="J69" s="483">
        <f ca="1">LINFORD!S11</f>
        <v>0</v>
      </c>
      <c r="K69" s="107">
        <f ca="1">LINFORD!L18</f>
        <v>0</v>
      </c>
      <c r="L69" s="58">
        <f ca="1">LINFORD!M18</f>
        <v>0</v>
      </c>
      <c r="M69" s="65">
        <f ca="1">LINFORD!N18</f>
        <v>0</v>
      </c>
      <c r="N69" s="65">
        <f ca="1">LINFORD!O18</f>
        <v>0</v>
      </c>
      <c r="O69" s="65">
        <f ca="1">LINFORD!P18</f>
        <v>0</v>
      </c>
      <c r="P69" s="65">
        <f ca="1">LINFORD!Q18</f>
        <v>0</v>
      </c>
      <c r="Q69" s="65">
        <f ca="1">LINFORD!R18</f>
        <v>0</v>
      </c>
      <c r="R69" s="483">
        <f ca="1">LINFORD!S18</f>
        <v>0</v>
      </c>
      <c r="S69" s="107">
        <f t="shared" ca="1" si="25"/>
        <v>0</v>
      </c>
      <c r="T69" s="58">
        <f t="shared" ca="1" si="24"/>
        <v>0</v>
      </c>
      <c r="U69" s="65">
        <f t="shared" ca="1" si="26"/>
        <v>0</v>
      </c>
      <c r="V69" s="65">
        <f t="shared" ca="1" si="26"/>
        <v>0</v>
      </c>
      <c r="W69" s="65">
        <f t="shared" ca="1" si="26"/>
        <v>0</v>
      </c>
      <c r="X69" s="65">
        <f t="shared" ca="1" si="26"/>
        <v>0</v>
      </c>
      <c r="Y69" s="65">
        <f t="shared" ca="1" si="26"/>
        <v>0</v>
      </c>
      <c r="Z69" s="237">
        <f t="shared" ca="1" si="26"/>
        <v>0</v>
      </c>
    </row>
    <row r="70" spans="2:26" ht="15.75" thickBot="1" x14ac:dyDescent="0.3">
      <c r="B70" s="66" t="s">
        <v>201</v>
      </c>
      <c r="C70" s="67">
        <f t="shared" ref="C70:W70" ca="1" si="27">SUM(C64:C69)</f>
        <v>0</v>
      </c>
      <c r="D70" s="68">
        <f t="shared" ca="1" si="27"/>
        <v>0</v>
      </c>
      <c r="E70" s="68">
        <f t="shared" ca="1" si="27"/>
        <v>0</v>
      </c>
      <c r="F70" s="68">
        <f t="shared" ca="1" si="27"/>
        <v>0</v>
      </c>
      <c r="G70" s="68">
        <f t="shared" ca="1" si="27"/>
        <v>0</v>
      </c>
      <c r="H70" s="68">
        <f ca="1">SUM(H64:H69)</f>
        <v>0</v>
      </c>
      <c r="I70" s="68">
        <f ca="1">SUM(I64:I69)</f>
        <v>0</v>
      </c>
      <c r="J70" s="484">
        <f ca="1">SUM(J64:J69)</f>
        <v>0</v>
      </c>
      <c r="K70" s="67">
        <f t="shared" ca="1" si="27"/>
        <v>0</v>
      </c>
      <c r="L70" s="68">
        <f t="shared" ca="1" si="27"/>
        <v>0</v>
      </c>
      <c r="M70" s="68">
        <f t="shared" ca="1" si="27"/>
        <v>0</v>
      </c>
      <c r="N70" s="68">
        <f t="shared" ca="1" si="27"/>
        <v>0</v>
      </c>
      <c r="O70" s="68">
        <f t="shared" ca="1" si="27"/>
        <v>0</v>
      </c>
      <c r="P70" s="68">
        <f ca="1">SUM(P64:P69)</f>
        <v>0</v>
      </c>
      <c r="Q70" s="68">
        <f ca="1">SUM(Q64:Q69)</f>
        <v>0</v>
      </c>
      <c r="R70" s="484">
        <f ca="1">SUM(R64:R69)</f>
        <v>0</v>
      </c>
      <c r="S70" s="67">
        <f t="shared" ca="1" si="27"/>
        <v>0</v>
      </c>
      <c r="T70" s="68">
        <f t="shared" ca="1" si="27"/>
        <v>0</v>
      </c>
      <c r="U70" s="68">
        <f t="shared" ca="1" si="27"/>
        <v>0</v>
      </c>
      <c r="V70" s="68">
        <f t="shared" ca="1" si="27"/>
        <v>0</v>
      </c>
      <c r="W70" s="68">
        <f t="shared" ca="1" si="27"/>
        <v>0</v>
      </c>
      <c r="X70" s="68">
        <f ca="1">SUM(X64:X69)</f>
        <v>0</v>
      </c>
      <c r="Y70" s="68">
        <f ca="1">SUM(Y64:Y69)</f>
        <v>0</v>
      </c>
      <c r="Z70" s="385">
        <f ca="1">SUM(Z64:Z69)</f>
        <v>0</v>
      </c>
    </row>
    <row r="71" spans="2:26" ht="15.75" thickBot="1" x14ac:dyDescent="0.3">
      <c r="B71" s="917" t="s">
        <v>418</v>
      </c>
      <c r="C71" s="918"/>
      <c r="D71" s="918"/>
      <c r="E71" s="918"/>
      <c r="F71" s="918"/>
      <c r="G71" s="918"/>
      <c r="H71" s="918"/>
      <c r="I71" s="918"/>
      <c r="J71" s="918"/>
      <c r="K71" s="918"/>
      <c r="L71" s="918"/>
      <c r="M71" s="918"/>
      <c r="N71" s="918"/>
      <c r="O71" s="918"/>
      <c r="P71" s="918"/>
      <c r="Q71" s="918"/>
      <c r="R71" s="918"/>
      <c r="S71" s="919"/>
      <c r="T71" s="919"/>
      <c r="U71" s="919"/>
      <c r="V71" s="919"/>
      <c r="W71" s="919"/>
      <c r="X71" s="919"/>
      <c r="Y71" s="919"/>
      <c r="Z71" s="920"/>
    </row>
    <row r="72" spans="2:26" x14ac:dyDescent="0.25">
      <c r="B72" s="69" t="s">
        <v>105</v>
      </c>
      <c r="C72" s="105" t="str">
        <f>EJOT!L5</f>
        <v>n/a</v>
      </c>
      <c r="D72" s="36">
        <f ca="1">EJOT!M5</f>
        <v>0</v>
      </c>
      <c r="E72" s="9" t="str">
        <f>EJOT!N5</f>
        <v>n/a</v>
      </c>
      <c r="F72" s="9" t="str">
        <f>EJOT!O5</f>
        <v>n/a</v>
      </c>
      <c r="G72" s="9" t="str">
        <f>EJOT!P5</f>
        <v>n/a</v>
      </c>
      <c r="H72" s="9" t="str">
        <f>EJOT!Q5</f>
        <v>n/a</v>
      </c>
      <c r="I72" s="9" t="str">
        <f>EJOT!R5</f>
        <v>n/a</v>
      </c>
      <c r="J72" s="239" t="str">
        <f>EJOT!S5</f>
        <v>n/a</v>
      </c>
      <c r="K72" s="105" t="str">
        <f>EJOT!L11</f>
        <v>n/a</v>
      </c>
      <c r="L72" s="36">
        <f ca="1">EJOT!M11</f>
        <v>0</v>
      </c>
      <c r="M72" s="9" t="str">
        <f>EJOT!N11</f>
        <v>n/a</v>
      </c>
      <c r="N72" s="9" t="str">
        <f>EJOT!O11</f>
        <v>n/a</v>
      </c>
      <c r="O72" s="9" t="str">
        <f>EJOT!P11</f>
        <v>n/a</v>
      </c>
      <c r="P72" s="9" t="str">
        <f>EJOT!Q11</f>
        <v>n/a</v>
      </c>
      <c r="Q72" s="9" t="str">
        <f>EJOT!R11</f>
        <v>n/a</v>
      </c>
      <c r="R72" s="239" t="str">
        <f>EJOT!S11</f>
        <v>n/a</v>
      </c>
      <c r="S72" s="105" t="s">
        <v>146</v>
      </c>
      <c r="T72" s="36">
        <f t="shared" ref="T72:T77" ca="1" si="28">D72+L72</f>
        <v>0</v>
      </c>
      <c r="U72" s="9" t="s">
        <v>146</v>
      </c>
      <c r="V72" s="9" t="s">
        <v>146</v>
      </c>
      <c r="W72" s="9" t="s">
        <v>146</v>
      </c>
      <c r="X72" s="9" t="s">
        <v>146</v>
      </c>
      <c r="Y72" s="9" t="s">
        <v>146</v>
      </c>
      <c r="Z72" s="10" t="s">
        <v>146</v>
      </c>
    </row>
    <row r="73" spans="2:26" x14ac:dyDescent="0.25">
      <c r="B73" s="70" t="s">
        <v>139</v>
      </c>
      <c r="C73" s="106">
        <f ca="1">EJOT!L6</f>
        <v>0</v>
      </c>
      <c r="D73" s="41">
        <f ca="1">EJOT!M6</f>
        <v>0</v>
      </c>
      <c r="E73" s="19">
        <f ca="1">EJOT!N6</f>
        <v>0</v>
      </c>
      <c r="F73" s="19">
        <f ca="1">EJOT!O6</f>
        <v>0</v>
      </c>
      <c r="G73" s="19">
        <f ca="1">EJOT!P6</f>
        <v>0</v>
      </c>
      <c r="H73" s="19">
        <f ca="1">EJOT!Q6</f>
        <v>0</v>
      </c>
      <c r="I73" s="19">
        <f ca="1">EJOT!R6</f>
        <v>0</v>
      </c>
      <c r="J73" s="240">
        <f ca="1">EJOT!S6</f>
        <v>0</v>
      </c>
      <c r="K73" s="106">
        <f ca="1">EJOT!L12</f>
        <v>0</v>
      </c>
      <c r="L73" s="41">
        <f ca="1">EJOT!M12</f>
        <v>0</v>
      </c>
      <c r="M73" s="19">
        <f ca="1">EJOT!N12</f>
        <v>0</v>
      </c>
      <c r="N73" s="19">
        <f ca="1">EJOT!O12</f>
        <v>0</v>
      </c>
      <c r="O73" s="19">
        <f ca="1">EJOT!P12</f>
        <v>0</v>
      </c>
      <c r="P73" s="19">
        <f ca="1">EJOT!Q12</f>
        <v>0</v>
      </c>
      <c r="Q73" s="19">
        <f ca="1">EJOT!R12</f>
        <v>0</v>
      </c>
      <c r="R73" s="240">
        <f ca="1">EJOT!S12</f>
        <v>0</v>
      </c>
      <c r="S73" s="106">
        <f ca="1">C73+K73</f>
        <v>0</v>
      </c>
      <c r="T73" s="41">
        <f t="shared" ca="1" si="28"/>
        <v>0</v>
      </c>
      <c r="U73" s="19">
        <f t="shared" ref="U73:Z77" ca="1" si="29">E73+M73</f>
        <v>0</v>
      </c>
      <c r="V73" s="19">
        <f t="shared" ca="1" si="29"/>
        <v>0</v>
      </c>
      <c r="W73" s="19">
        <f t="shared" ca="1" si="29"/>
        <v>0</v>
      </c>
      <c r="X73" s="19">
        <f t="shared" ca="1" si="29"/>
        <v>0</v>
      </c>
      <c r="Y73" s="19">
        <f t="shared" ca="1" si="29"/>
        <v>0</v>
      </c>
      <c r="Z73" s="20">
        <f t="shared" ca="1" si="29"/>
        <v>0</v>
      </c>
    </row>
    <row r="74" spans="2:26" x14ac:dyDescent="0.25">
      <c r="B74" s="70" t="s">
        <v>592</v>
      </c>
      <c r="C74" s="106">
        <f ca="1">EJOT!L7</f>
        <v>0</v>
      </c>
      <c r="D74" s="41">
        <f ca="1">EJOT!M7</f>
        <v>0</v>
      </c>
      <c r="E74" s="19">
        <f ca="1">EJOT!N7</f>
        <v>0</v>
      </c>
      <c r="F74" s="19">
        <f ca="1">EJOT!O7</f>
        <v>0</v>
      </c>
      <c r="G74" s="19">
        <f ca="1">EJOT!P7</f>
        <v>0</v>
      </c>
      <c r="H74" s="19">
        <f ca="1">EJOT!Q7</f>
        <v>0</v>
      </c>
      <c r="I74" s="19">
        <f ca="1">EJOT!R7</f>
        <v>0</v>
      </c>
      <c r="J74" s="240">
        <f ca="1">EJOT!S7</f>
        <v>0</v>
      </c>
      <c r="K74" s="106">
        <f ca="1">EJOT!L13</f>
        <v>0</v>
      </c>
      <c r="L74" s="41">
        <f ca="1">EJOT!M13</f>
        <v>0</v>
      </c>
      <c r="M74" s="19">
        <f ca="1">EJOT!N13</f>
        <v>0</v>
      </c>
      <c r="N74" s="19">
        <f ca="1">EJOT!O13</f>
        <v>0</v>
      </c>
      <c r="O74" s="19">
        <f ca="1">EJOT!P13</f>
        <v>0</v>
      </c>
      <c r="P74" s="19">
        <f ca="1">EJOT!Q13</f>
        <v>0</v>
      </c>
      <c r="Q74" s="19">
        <f ca="1">EJOT!R13</f>
        <v>0</v>
      </c>
      <c r="R74" s="240">
        <f ca="1">EJOT!S13</f>
        <v>0</v>
      </c>
      <c r="S74" s="106">
        <f ca="1">C74+K74</f>
        <v>0</v>
      </c>
      <c r="T74" s="41">
        <f t="shared" ca="1" si="28"/>
        <v>0</v>
      </c>
      <c r="U74" s="19">
        <f t="shared" ca="1" si="29"/>
        <v>0</v>
      </c>
      <c r="V74" s="19">
        <f t="shared" ca="1" si="29"/>
        <v>0</v>
      </c>
      <c r="W74" s="19">
        <f t="shared" ca="1" si="29"/>
        <v>0</v>
      </c>
      <c r="X74" s="19">
        <f t="shared" ca="1" si="29"/>
        <v>0</v>
      </c>
      <c r="Y74" s="19">
        <f t="shared" ca="1" si="29"/>
        <v>0</v>
      </c>
      <c r="Z74" s="20">
        <f t="shared" ca="1" si="29"/>
        <v>0</v>
      </c>
    </row>
    <row r="75" spans="2:26" x14ac:dyDescent="0.25">
      <c r="B75" s="70" t="s">
        <v>140</v>
      </c>
      <c r="C75" s="106">
        <f ca="1">EJOT!L8</f>
        <v>0</v>
      </c>
      <c r="D75" s="41">
        <f ca="1">EJOT!M8</f>
        <v>0</v>
      </c>
      <c r="E75" s="19">
        <f ca="1">EJOT!N8</f>
        <v>0</v>
      </c>
      <c r="F75" s="19">
        <f ca="1">EJOT!O8</f>
        <v>0</v>
      </c>
      <c r="G75" s="19">
        <f ca="1">EJOT!P8</f>
        <v>0</v>
      </c>
      <c r="H75" s="19">
        <f ca="1">EJOT!Q8</f>
        <v>0</v>
      </c>
      <c r="I75" s="19">
        <f ca="1">EJOT!R8</f>
        <v>0</v>
      </c>
      <c r="J75" s="240">
        <f ca="1">EJOT!S8</f>
        <v>0</v>
      </c>
      <c r="K75" s="106">
        <f ca="1">EJOT!L14</f>
        <v>2</v>
      </c>
      <c r="L75" s="41">
        <f ca="1">EJOT!M14</f>
        <v>1</v>
      </c>
      <c r="M75" s="19">
        <f ca="1">EJOT!N14</f>
        <v>0</v>
      </c>
      <c r="N75" s="19">
        <f ca="1">EJOT!O14</f>
        <v>0</v>
      </c>
      <c r="O75" s="19">
        <f ca="1">EJOT!P14</f>
        <v>0</v>
      </c>
      <c r="P75" s="19">
        <f ca="1">EJOT!Q14</f>
        <v>0</v>
      </c>
      <c r="Q75" s="19">
        <f ca="1">EJOT!R14</f>
        <v>1</v>
      </c>
      <c r="R75" s="240">
        <f ca="1">EJOT!S14</f>
        <v>0</v>
      </c>
      <c r="S75" s="106">
        <f ca="1">C75+K75</f>
        <v>2</v>
      </c>
      <c r="T75" s="41">
        <f t="shared" ca="1" si="28"/>
        <v>1</v>
      </c>
      <c r="U75" s="19">
        <f t="shared" ca="1" si="29"/>
        <v>0</v>
      </c>
      <c r="V75" s="19">
        <f t="shared" ca="1" si="29"/>
        <v>0</v>
      </c>
      <c r="W75" s="19">
        <f t="shared" ca="1" si="29"/>
        <v>0</v>
      </c>
      <c r="X75" s="19">
        <f t="shared" ca="1" si="29"/>
        <v>0</v>
      </c>
      <c r="Y75" s="19">
        <f t="shared" ca="1" si="29"/>
        <v>1</v>
      </c>
      <c r="Z75" s="20">
        <f t="shared" ca="1" si="29"/>
        <v>0</v>
      </c>
    </row>
    <row r="76" spans="2:26" x14ac:dyDescent="0.25">
      <c r="B76" s="70" t="s">
        <v>582</v>
      </c>
      <c r="C76" s="106">
        <f ca="1">EJOT!L9</f>
        <v>0</v>
      </c>
      <c r="D76" s="41">
        <f ca="1">EJOT!M9</f>
        <v>0</v>
      </c>
      <c r="E76" s="19">
        <f ca="1">EJOT!N9</f>
        <v>0</v>
      </c>
      <c r="F76" s="19">
        <f ca="1">EJOT!O9</f>
        <v>0</v>
      </c>
      <c r="G76" s="19">
        <f ca="1">EJOT!P9</f>
        <v>0</v>
      </c>
      <c r="H76" s="19">
        <f ca="1">EJOT!Q9</f>
        <v>0</v>
      </c>
      <c r="I76" s="19">
        <f ca="1">EJOT!R9</f>
        <v>0</v>
      </c>
      <c r="J76" s="240">
        <f ca="1">EJOT!S9</f>
        <v>0</v>
      </c>
      <c r="K76" s="106">
        <f ca="1">EJOT!L15</f>
        <v>3</v>
      </c>
      <c r="L76" s="41">
        <f ca="1">EJOT!M15</f>
        <v>2</v>
      </c>
      <c r="M76" s="19">
        <f ca="1">EJOT!N15</f>
        <v>0</v>
      </c>
      <c r="N76" s="19">
        <f ca="1">EJOT!O15</f>
        <v>0</v>
      </c>
      <c r="O76" s="19">
        <f ca="1">EJOT!P15</f>
        <v>0</v>
      </c>
      <c r="P76" s="19">
        <f ca="1">EJOT!Q15</f>
        <v>0</v>
      </c>
      <c r="Q76" s="19">
        <f ca="1">EJOT!R15</f>
        <v>0</v>
      </c>
      <c r="R76" s="240">
        <f ca="1">EJOT!S15</f>
        <v>2</v>
      </c>
      <c r="S76" s="106">
        <f ca="1">C76+K76</f>
        <v>3</v>
      </c>
      <c r="T76" s="41">
        <f t="shared" ca="1" si="28"/>
        <v>2</v>
      </c>
      <c r="U76" s="19">
        <f t="shared" ca="1" si="29"/>
        <v>0</v>
      </c>
      <c r="V76" s="19">
        <f t="shared" ca="1" si="29"/>
        <v>0</v>
      </c>
      <c r="W76" s="19">
        <f t="shared" ca="1" si="29"/>
        <v>0</v>
      </c>
      <c r="X76" s="19">
        <f t="shared" ca="1" si="29"/>
        <v>0</v>
      </c>
      <c r="Y76" s="19">
        <f t="shared" ca="1" si="29"/>
        <v>0</v>
      </c>
      <c r="Z76" s="20">
        <f t="shared" ca="1" si="29"/>
        <v>2</v>
      </c>
    </row>
    <row r="77" spans="2:26" ht="15.75" thickBot="1" x14ac:dyDescent="0.3">
      <c r="B77" s="71" t="s">
        <v>583</v>
      </c>
      <c r="C77" s="107">
        <f ca="1">EJOT!L10</f>
        <v>0</v>
      </c>
      <c r="D77" s="58">
        <f ca="1">EJOT!M10</f>
        <v>0</v>
      </c>
      <c r="E77" s="65">
        <f ca="1">EJOT!N10</f>
        <v>0</v>
      </c>
      <c r="F77" s="65">
        <f ca="1">EJOT!O10</f>
        <v>0</v>
      </c>
      <c r="G77" s="65">
        <f ca="1">EJOT!P10</f>
        <v>0</v>
      </c>
      <c r="H77" s="65">
        <f ca="1">EJOT!Q10</f>
        <v>0</v>
      </c>
      <c r="I77" s="65">
        <f ca="1">EJOT!R10</f>
        <v>0</v>
      </c>
      <c r="J77" s="483">
        <f ca="1">EJOT!S10</f>
        <v>0</v>
      </c>
      <c r="K77" s="107">
        <f ca="1">EJOT!L16</f>
        <v>0</v>
      </c>
      <c r="L77" s="58">
        <f ca="1">EJOT!M16</f>
        <v>0</v>
      </c>
      <c r="M77" s="65">
        <f ca="1">EJOT!N16</f>
        <v>0</v>
      </c>
      <c r="N77" s="65">
        <f ca="1">EJOT!O16</f>
        <v>0</v>
      </c>
      <c r="O77" s="65">
        <f ca="1">EJOT!P16</f>
        <v>0</v>
      </c>
      <c r="P77" s="65">
        <f ca="1">EJOT!Q16</f>
        <v>0</v>
      </c>
      <c r="Q77" s="65">
        <f ca="1">EJOT!R16</f>
        <v>0</v>
      </c>
      <c r="R77" s="483">
        <f ca="1">EJOT!S16</f>
        <v>0</v>
      </c>
      <c r="S77" s="107">
        <f ca="1">C77+K77</f>
        <v>0</v>
      </c>
      <c r="T77" s="58">
        <f t="shared" ca="1" si="28"/>
        <v>0</v>
      </c>
      <c r="U77" s="65">
        <f t="shared" ca="1" si="29"/>
        <v>0</v>
      </c>
      <c r="V77" s="65">
        <f t="shared" ca="1" si="29"/>
        <v>0</v>
      </c>
      <c r="W77" s="65">
        <f t="shared" ca="1" si="29"/>
        <v>0</v>
      </c>
      <c r="X77" s="65">
        <f t="shared" ca="1" si="29"/>
        <v>0</v>
      </c>
      <c r="Y77" s="65">
        <f t="shared" ca="1" si="29"/>
        <v>0</v>
      </c>
      <c r="Z77" s="237">
        <f t="shared" ca="1" si="29"/>
        <v>0</v>
      </c>
    </row>
    <row r="78" spans="2:26" ht="15.75" thickBot="1" x14ac:dyDescent="0.3">
      <c r="B78" s="66" t="s">
        <v>201</v>
      </c>
      <c r="C78" s="67">
        <f t="shared" ref="C78:W78" ca="1" si="30">SUM(C73:C77)</f>
        <v>0</v>
      </c>
      <c r="D78" s="68">
        <f t="shared" ca="1" si="30"/>
        <v>0</v>
      </c>
      <c r="E78" s="68">
        <f t="shared" ca="1" si="30"/>
        <v>0</v>
      </c>
      <c r="F78" s="68">
        <f t="shared" ca="1" si="30"/>
        <v>0</v>
      </c>
      <c r="G78" s="68">
        <f t="shared" ca="1" si="30"/>
        <v>0</v>
      </c>
      <c r="H78" s="68">
        <f ca="1">SUM(H73:H77)</f>
        <v>0</v>
      </c>
      <c r="I78" s="68">
        <f ca="1">SUM(I73:I77)</f>
        <v>0</v>
      </c>
      <c r="J78" s="484">
        <f ca="1">SUM(J73:J77)</f>
        <v>0</v>
      </c>
      <c r="K78" s="67">
        <f t="shared" ca="1" si="30"/>
        <v>5</v>
      </c>
      <c r="L78" s="68">
        <f t="shared" ca="1" si="30"/>
        <v>3</v>
      </c>
      <c r="M78" s="68">
        <f t="shared" ca="1" si="30"/>
        <v>0</v>
      </c>
      <c r="N78" s="68">
        <f t="shared" ca="1" si="30"/>
        <v>0</v>
      </c>
      <c r="O78" s="68">
        <f t="shared" ca="1" si="30"/>
        <v>0</v>
      </c>
      <c r="P78" s="68">
        <f ca="1">SUM(P73:P77)</f>
        <v>0</v>
      </c>
      <c r="Q78" s="68">
        <f ca="1">SUM(Q73:Q77)</f>
        <v>1</v>
      </c>
      <c r="R78" s="484">
        <f ca="1">SUM(R73:R77)</f>
        <v>2</v>
      </c>
      <c r="S78" s="67">
        <f t="shared" ca="1" si="30"/>
        <v>5</v>
      </c>
      <c r="T78" s="68">
        <f t="shared" ca="1" si="30"/>
        <v>3</v>
      </c>
      <c r="U78" s="68">
        <f t="shared" ca="1" si="30"/>
        <v>0</v>
      </c>
      <c r="V78" s="68">
        <f t="shared" ca="1" si="30"/>
        <v>0</v>
      </c>
      <c r="W78" s="68">
        <f t="shared" ca="1" si="30"/>
        <v>0</v>
      </c>
      <c r="X78" s="68">
        <f ca="1">SUM(X73:X77)</f>
        <v>0</v>
      </c>
      <c r="Y78" s="68">
        <f ca="1">SUM(Y73:Y77)</f>
        <v>1</v>
      </c>
      <c r="Z78" s="385">
        <f ca="1">SUM(Z73:Z77)</f>
        <v>2</v>
      </c>
    </row>
    <row r="79" spans="2:26" ht="15.75" thickBot="1" x14ac:dyDescent="0.3">
      <c r="B79" s="917" t="s">
        <v>503</v>
      </c>
      <c r="C79" s="918"/>
      <c r="D79" s="918"/>
      <c r="E79" s="918"/>
      <c r="F79" s="918"/>
      <c r="G79" s="918"/>
      <c r="H79" s="918"/>
      <c r="I79" s="918"/>
      <c r="J79" s="918"/>
      <c r="K79" s="918"/>
      <c r="L79" s="918"/>
      <c r="M79" s="918"/>
      <c r="N79" s="918"/>
      <c r="O79" s="918"/>
      <c r="P79" s="918"/>
      <c r="Q79" s="918"/>
      <c r="R79" s="918"/>
      <c r="S79" s="919"/>
      <c r="T79" s="919"/>
      <c r="U79" s="919"/>
      <c r="V79" s="919"/>
      <c r="W79" s="919"/>
      <c r="X79" s="919"/>
      <c r="Y79" s="919"/>
      <c r="Z79" s="920"/>
    </row>
    <row r="80" spans="2:26" x14ac:dyDescent="0.25">
      <c r="B80" s="69" t="s">
        <v>105</v>
      </c>
      <c r="C80" s="105" t="str">
        <f>ACS!L5</f>
        <v>n/a</v>
      </c>
      <c r="D80" s="36">
        <f ca="1">ACS!M5</f>
        <v>0</v>
      </c>
      <c r="E80" s="9" t="str">
        <f>ACS!N5</f>
        <v>n/a</v>
      </c>
      <c r="F80" s="9" t="str">
        <f>ACS!O5</f>
        <v>n/a</v>
      </c>
      <c r="G80" s="9" t="str">
        <f>ACS!P5</f>
        <v>n/a</v>
      </c>
      <c r="H80" s="9" t="str">
        <f>ACS!Q5</f>
        <v>n/a</v>
      </c>
      <c r="I80" s="9" t="str">
        <f>ACS!R5</f>
        <v>n/a</v>
      </c>
      <c r="J80" s="239" t="str">
        <f>ACS!S5</f>
        <v>n/a</v>
      </c>
      <c r="K80" s="105" t="str">
        <f>ACS!L11</f>
        <v>n/a</v>
      </c>
      <c r="L80" s="36">
        <f ca="1">ACS!M11</f>
        <v>0</v>
      </c>
      <c r="M80" s="9" t="str">
        <f>ACS!N11</f>
        <v>n/a</v>
      </c>
      <c r="N80" s="9" t="str">
        <f>ACS!O11</f>
        <v>n/a</v>
      </c>
      <c r="O80" s="9" t="str">
        <f>ACS!P11</f>
        <v>n/a</v>
      </c>
      <c r="P80" s="9" t="str">
        <f>ACS!Q11</f>
        <v>n/a</v>
      </c>
      <c r="Q80" s="9" t="str">
        <f>ACS!R11</f>
        <v>n/a</v>
      </c>
      <c r="R80" s="239" t="str">
        <f>ACS!S11</f>
        <v>n/a</v>
      </c>
      <c r="S80" s="105" t="s">
        <v>146</v>
      </c>
      <c r="T80" s="36">
        <f t="shared" ref="T80:T85" ca="1" si="31">D80+L80</f>
        <v>0</v>
      </c>
      <c r="U80" s="9" t="s">
        <v>146</v>
      </c>
      <c r="V80" s="9" t="s">
        <v>146</v>
      </c>
      <c r="W80" s="9" t="s">
        <v>146</v>
      </c>
      <c r="X80" s="9" t="s">
        <v>146</v>
      </c>
      <c r="Y80" s="9" t="s">
        <v>146</v>
      </c>
      <c r="Z80" s="10" t="s">
        <v>146</v>
      </c>
    </row>
    <row r="81" spans="2:26" x14ac:dyDescent="0.25">
      <c r="B81" s="70" t="s">
        <v>139</v>
      </c>
      <c r="C81" s="106">
        <f ca="1">ACS!L6</f>
        <v>0</v>
      </c>
      <c r="D81" s="41">
        <f ca="1">ACS!M6</f>
        <v>0</v>
      </c>
      <c r="E81" s="19">
        <f ca="1">ACS!N6</f>
        <v>0</v>
      </c>
      <c r="F81" s="19">
        <f ca="1">ACS!O6</f>
        <v>0</v>
      </c>
      <c r="G81" s="19">
        <f ca="1">ACS!P6</f>
        <v>0</v>
      </c>
      <c r="H81" s="19">
        <f ca="1">ACS!Q6</f>
        <v>0</v>
      </c>
      <c r="I81" s="19">
        <f ca="1">ACS!R6</f>
        <v>0</v>
      </c>
      <c r="J81" s="240">
        <f ca="1">ACS!S6</f>
        <v>0</v>
      </c>
      <c r="K81" s="106">
        <f ca="1">ACS!L12</f>
        <v>26</v>
      </c>
      <c r="L81" s="41">
        <f ca="1">ACS!M12</f>
        <v>3</v>
      </c>
      <c r="M81" s="19">
        <f ca="1">ACS!N12</f>
        <v>0</v>
      </c>
      <c r="N81" s="19">
        <f ca="1">ACS!O12</f>
        <v>0</v>
      </c>
      <c r="O81" s="19">
        <f ca="1">ACS!P12</f>
        <v>0</v>
      </c>
      <c r="P81" s="19">
        <f ca="1">ACS!Q12</f>
        <v>1</v>
      </c>
      <c r="Q81" s="19">
        <f ca="1">ACS!R12</f>
        <v>0</v>
      </c>
      <c r="R81" s="240">
        <f ca="1">ACS!S12</f>
        <v>2</v>
      </c>
      <c r="S81" s="106">
        <f ca="1">C81+K81</f>
        <v>26</v>
      </c>
      <c r="T81" s="41">
        <f t="shared" ca="1" si="31"/>
        <v>3</v>
      </c>
      <c r="U81" s="19">
        <f t="shared" ref="U81:Z85" ca="1" si="32">E81+M81</f>
        <v>0</v>
      </c>
      <c r="V81" s="19">
        <f t="shared" ca="1" si="32"/>
        <v>0</v>
      </c>
      <c r="W81" s="19">
        <f t="shared" ca="1" si="32"/>
        <v>0</v>
      </c>
      <c r="X81" s="19">
        <f t="shared" ca="1" si="32"/>
        <v>1</v>
      </c>
      <c r="Y81" s="19">
        <f t="shared" ca="1" si="32"/>
        <v>0</v>
      </c>
      <c r="Z81" s="20">
        <f t="shared" ca="1" si="32"/>
        <v>2</v>
      </c>
    </row>
    <row r="82" spans="2:26" x14ac:dyDescent="0.25">
      <c r="B82" s="70" t="s">
        <v>592</v>
      </c>
      <c r="C82" s="106">
        <f ca="1">ACS!L7</f>
        <v>0</v>
      </c>
      <c r="D82" s="41">
        <f ca="1">ACS!M7</f>
        <v>0</v>
      </c>
      <c r="E82" s="19">
        <f ca="1">ACS!N7</f>
        <v>0</v>
      </c>
      <c r="F82" s="19">
        <f ca="1">ACS!O7</f>
        <v>0</v>
      </c>
      <c r="G82" s="19">
        <f ca="1">ACS!P7</f>
        <v>0</v>
      </c>
      <c r="H82" s="19">
        <f ca="1">ACS!Q7</f>
        <v>0</v>
      </c>
      <c r="I82" s="19">
        <f ca="1">ACS!R7</f>
        <v>0</v>
      </c>
      <c r="J82" s="240">
        <f ca="1">ACS!S7</f>
        <v>0</v>
      </c>
      <c r="K82" s="106">
        <f ca="1">ACS!L13</f>
        <v>0</v>
      </c>
      <c r="L82" s="41">
        <f ca="1">ACS!M13</f>
        <v>0</v>
      </c>
      <c r="M82" s="19">
        <f ca="1">ACS!N13</f>
        <v>0</v>
      </c>
      <c r="N82" s="19">
        <f ca="1">ACS!O13</f>
        <v>0</v>
      </c>
      <c r="O82" s="19">
        <f ca="1">ACS!P13</f>
        <v>0</v>
      </c>
      <c r="P82" s="19">
        <f ca="1">ACS!Q13</f>
        <v>0</v>
      </c>
      <c r="Q82" s="19">
        <f ca="1">ACS!R13</f>
        <v>0</v>
      </c>
      <c r="R82" s="240">
        <f ca="1">ACS!S13</f>
        <v>0</v>
      </c>
      <c r="S82" s="106">
        <f ca="1">C82+K82</f>
        <v>0</v>
      </c>
      <c r="T82" s="41">
        <f t="shared" ca="1" si="31"/>
        <v>0</v>
      </c>
      <c r="U82" s="19">
        <f t="shared" ca="1" si="32"/>
        <v>0</v>
      </c>
      <c r="V82" s="19">
        <f t="shared" ca="1" si="32"/>
        <v>0</v>
      </c>
      <c r="W82" s="19">
        <f t="shared" ca="1" si="32"/>
        <v>0</v>
      </c>
      <c r="X82" s="19">
        <f t="shared" ca="1" si="32"/>
        <v>0</v>
      </c>
      <c r="Y82" s="19">
        <f t="shared" ca="1" si="32"/>
        <v>0</v>
      </c>
      <c r="Z82" s="20">
        <f t="shared" ca="1" si="32"/>
        <v>0</v>
      </c>
    </row>
    <row r="83" spans="2:26" x14ac:dyDescent="0.25">
      <c r="B83" s="70" t="s">
        <v>140</v>
      </c>
      <c r="C83" s="106">
        <f ca="1">ACS!L8</f>
        <v>0</v>
      </c>
      <c r="D83" s="41">
        <f ca="1">ACS!M8</f>
        <v>0</v>
      </c>
      <c r="E83" s="19">
        <f ca="1">ACS!N8</f>
        <v>0</v>
      </c>
      <c r="F83" s="19">
        <f ca="1">ACS!O8</f>
        <v>0</v>
      </c>
      <c r="G83" s="19">
        <f ca="1">ACS!P8</f>
        <v>0</v>
      </c>
      <c r="H83" s="19">
        <f ca="1">ACS!Q8</f>
        <v>0</v>
      </c>
      <c r="I83" s="19">
        <f ca="1">ACS!R8</f>
        <v>0</v>
      </c>
      <c r="J83" s="240">
        <f ca="1">ACS!S8</f>
        <v>0</v>
      </c>
      <c r="K83" s="106">
        <f ca="1">ACS!L14</f>
        <v>0</v>
      </c>
      <c r="L83" s="41">
        <f ca="1">ACS!M14</f>
        <v>0</v>
      </c>
      <c r="M83" s="19">
        <f ca="1">ACS!N14</f>
        <v>0</v>
      </c>
      <c r="N83" s="19">
        <f ca="1">ACS!O14</f>
        <v>0</v>
      </c>
      <c r="O83" s="19">
        <f ca="1">ACS!P14</f>
        <v>0</v>
      </c>
      <c r="P83" s="19">
        <f ca="1">ACS!Q14</f>
        <v>0</v>
      </c>
      <c r="Q83" s="19">
        <f ca="1">ACS!R14</f>
        <v>0</v>
      </c>
      <c r="R83" s="240">
        <f ca="1">ACS!S14</f>
        <v>0</v>
      </c>
      <c r="S83" s="106">
        <f ca="1">C83+K83</f>
        <v>0</v>
      </c>
      <c r="T83" s="41">
        <f t="shared" ca="1" si="31"/>
        <v>0</v>
      </c>
      <c r="U83" s="19">
        <f t="shared" ca="1" si="32"/>
        <v>0</v>
      </c>
      <c r="V83" s="19">
        <f t="shared" ca="1" si="32"/>
        <v>0</v>
      </c>
      <c r="W83" s="19">
        <f t="shared" ca="1" si="32"/>
        <v>0</v>
      </c>
      <c r="X83" s="19">
        <f t="shared" ca="1" si="32"/>
        <v>0</v>
      </c>
      <c r="Y83" s="19">
        <f t="shared" ca="1" si="32"/>
        <v>0</v>
      </c>
      <c r="Z83" s="20">
        <f t="shared" ca="1" si="32"/>
        <v>0</v>
      </c>
    </row>
    <row r="84" spans="2:26" x14ac:dyDescent="0.25">
      <c r="B84" s="70" t="s">
        <v>582</v>
      </c>
      <c r="C84" s="106">
        <f ca="1">ACS!L9</f>
        <v>0</v>
      </c>
      <c r="D84" s="41">
        <f ca="1">ACS!M9</f>
        <v>0</v>
      </c>
      <c r="E84" s="19">
        <f ca="1">ACS!N9</f>
        <v>0</v>
      </c>
      <c r="F84" s="19">
        <f ca="1">ACS!O9</f>
        <v>0</v>
      </c>
      <c r="G84" s="19">
        <f ca="1">ACS!P9</f>
        <v>0</v>
      </c>
      <c r="H84" s="19">
        <f ca="1">ACS!Q9</f>
        <v>0</v>
      </c>
      <c r="I84" s="19">
        <f ca="1">ACS!R9</f>
        <v>0</v>
      </c>
      <c r="J84" s="240">
        <f ca="1">ACS!S9</f>
        <v>0</v>
      </c>
      <c r="K84" s="106">
        <f ca="1">ACS!L15</f>
        <v>0</v>
      </c>
      <c r="L84" s="41">
        <f ca="1">ACS!M15</f>
        <v>0</v>
      </c>
      <c r="M84" s="19">
        <f ca="1">ACS!N15</f>
        <v>0</v>
      </c>
      <c r="N84" s="19">
        <f ca="1">ACS!O15</f>
        <v>0</v>
      </c>
      <c r="O84" s="19">
        <f ca="1">ACS!P15</f>
        <v>0</v>
      </c>
      <c r="P84" s="19">
        <f ca="1">ACS!Q15</f>
        <v>0</v>
      </c>
      <c r="Q84" s="19">
        <f ca="1">ACS!R15</f>
        <v>0</v>
      </c>
      <c r="R84" s="240">
        <f ca="1">ACS!S15</f>
        <v>0</v>
      </c>
      <c r="S84" s="106">
        <f ca="1">C84+K84</f>
        <v>0</v>
      </c>
      <c r="T84" s="41">
        <f t="shared" ca="1" si="31"/>
        <v>0</v>
      </c>
      <c r="U84" s="19">
        <f t="shared" ca="1" si="32"/>
        <v>0</v>
      </c>
      <c r="V84" s="19">
        <f t="shared" ca="1" si="32"/>
        <v>0</v>
      </c>
      <c r="W84" s="19">
        <f t="shared" ca="1" si="32"/>
        <v>0</v>
      </c>
      <c r="X84" s="19">
        <f t="shared" ca="1" si="32"/>
        <v>0</v>
      </c>
      <c r="Y84" s="19">
        <f t="shared" ca="1" si="32"/>
        <v>0</v>
      </c>
      <c r="Z84" s="20">
        <f t="shared" ca="1" si="32"/>
        <v>0</v>
      </c>
    </row>
    <row r="85" spans="2:26" ht="15.75" thickBot="1" x14ac:dyDescent="0.3">
      <c r="B85" s="71" t="s">
        <v>583</v>
      </c>
      <c r="C85" s="107">
        <f ca="1">ACS!L10</f>
        <v>0</v>
      </c>
      <c r="D85" s="58">
        <f ca="1">ACS!M10</f>
        <v>0</v>
      </c>
      <c r="E85" s="65">
        <f ca="1">ACS!N10</f>
        <v>0</v>
      </c>
      <c r="F85" s="65">
        <f ca="1">ACS!O10</f>
        <v>0</v>
      </c>
      <c r="G85" s="65">
        <f ca="1">ACS!P10</f>
        <v>0</v>
      </c>
      <c r="H85" s="65">
        <f ca="1">ACS!Q10</f>
        <v>0</v>
      </c>
      <c r="I85" s="65">
        <f ca="1">ACS!R10</f>
        <v>0</v>
      </c>
      <c r="J85" s="483">
        <f ca="1">ACS!S10</f>
        <v>0</v>
      </c>
      <c r="K85" s="107">
        <f ca="1">ACS!L16</f>
        <v>0</v>
      </c>
      <c r="L85" s="58">
        <f ca="1">ACS!M16</f>
        <v>0</v>
      </c>
      <c r="M85" s="65">
        <f ca="1">ACS!N16</f>
        <v>0</v>
      </c>
      <c r="N85" s="65">
        <f ca="1">ACS!O16</f>
        <v>0</v>
      </c>
      <c r="O85" s="65">
        <f ca="1">ACS!P16</f>
        <v>0</v>
      </c>
      <c r="P85" s="65">
        <f ca="1">ACS!Q16</f>
        <v>0</v>
      </c>
      <c r="Q85" s="65">
        <f ca="1">ACS!R16</f>
        <v>0</v>
      </c>
      <c r="R85" s="483">
        <f ca="1">ACS!S16</f>
        <v>0</v>
      </c>
      <c r="S85" s="107">
        <f ca="1">C85+K85</f>
        <v>0</v>
      </c>
      <c r="T85" s="58">
        <f t="shared" ca="1" si="31"/>
        <v>0</v>
      </c>
      <c r="U85" s="65">
        <f t="shared" ca="1" si="32"/>
        <v>0</v>
      </c>
      <c r="V85" s="65">
        <f t="shared" ca="1" si="32"/>
        <v>0</v>
      </c>
      <c r="W85" s="65">
        <f t="shared" ca="1" si="32"/>
        <v>0</v>
      </c>
      <c r="X85" s="65">
        <f t="shared" ca="1" si="32"/>
        <v>0</v>
      </c>
      <c r="Y85" s="65">
        <f t="shared" ca="1" si="32"/>
        <v>0</v>
      </c>
      <c r="Z85" s="237">
        <f t="shared" ca="1" si="32"/>
        <v>0</v>
      </c>
    </row>
    <row r="86" spans="2:26" ht="15.75" thickBot="1" x14ac:dyDescent="0.3">
      <c r="B86" s="66" t="s">
        <v>201</v>
      </c>
      <c r="C86" s="67">
        <f t="shared" ref="C86:Z86" ca="1" si="33">SUM(C81:C85)</f>
        <v>0</v>
      </c>
      <c r="D86" s="68">
        <f t="shared" ca="1" si="33"/>
        <v>0</v>
      </c>
      <c r="E86" s="68">
        <f t="shared" ca="1" si="33"/>
        <v>0</v>
      </c>
      <c r="F86" s="68">
        <f t="shared" ca="1" si="33"/>
        <v>0</v>
      </c>
      <c r="G86" s="68">
        <f t="shared" ca="1" si="33"/>
        <v>0</v>
      </c>
      <c r="H86" s="68">
        <f t="shared" ca="1" si="33"/>
        <v>0</v>
      </c>
      <c r="I86" s="68">
        <f t="shared" ca="1" si="33"/>
        <v>0</v>
      </c>
      <c r="J86" s="484">
        <f t="shared" ca="1" si="33"/>
        <v>0</v>
      </c>
      <c r="K86" s="67">
        <f t="shared" ca="1" si="33"/>
        <v>26</v>
      </c>
      <c r="L86" s="68">
        <f t="shared" ca="1" si="33"/>
        <v>3</v>
      </c>
      <c r="M86" s="68">
        <f t="shared" ca="1" si="33"/>
        <v>0</v>
      </c>
      <c r="N86" s="68">
        <f t="shared" ca="1" si="33"/>
        <v>0</v>
      </c>
      <c r="O86" s="68">
        <f t="shared" ca="1" si="33"/>
        <v>0</v>
      </c>
      <c r="P86" s="68">
        <f t="shared" ca="1" si="33"/>
        <v>1</v>
      </c>
      <c r="Q86" s="68">
        <f t="shared" ca="1" si="33"/>
        <v>0</v>
      </c>
      <c r="R86" s="484">
        <f t="shared" ca="1" si="33"/>
        <v>2</v>
      </c>
      <c r="S86" s="67">
        <f t="shared" ca="1" si="33"/>
        <v>26</v>
      </c>
      <c r="T86" s="68">
        <f t="shared" ca="1" si="33"/>
        <v>3</v>
      </c>
      <c r="U86" s="68">
        <f t="shared" ca="1" si="33"/>
        <v>0</v>
      </c>
      <c r="V86" s="68">
        <f t="shared" ca="1" si="33"/>
        <v>0</v>
      </c>
      <c r="W86" s="68">
        <f t="shared" ca="1" si="33"/>
        <v>0</v>
      </c>
      <c r="X86" s="68">
        <f t="shared" ca="1" si="33"/>
        <v>1</v>
      </c>
      <c r="Y86" s="68">
        <f t="shared" ca="1" si="33"/>
        <v>0</v>
      </c>
      <c r="Z86" s="385">
        <f t="shared" ca="1" si="33"/>
        <v>2</v>
      </c>
    </row>
    <row r="87" spans="2:26" ht="15.75" thickBot="1" x14ac:dyDescent="0.3">
      <c r="B87" s="917" t="s">
        <v>505</v>
      </c>
      <c r="C87" s="918"/>
      <c r="D87" s="918"/>
      <c r="E87" s="918"/>
      <c r="F87" s="918"/>
      <c r="G87" s="918"/>
      <c r="H87" s="918"/>
      <c r="I87" s="918"/>
      <c r="J87" s="918"/>
      <c r="K87" s="918"/>
      <c r="L87" s="918"/>
      <c r="M87" s="918"/>
      <c r="N87" s="918"/>
      <c r="O87" s="918"/>
      <c r="P87" s="918"/>
      <c r="Q87" s="918"/>
      <c r="R87" s="918"/>
      <c r="S87" s="919"/>
      <c r="T87" s="919"/>
      <c r="U87" s="919"/>
      <c r="V87" s="919"/>
      <c r="W87" s="919"/>
      <c r="X87" s="919"/>
      <c r="Y87" s="919"/>
      <c r="Z87" s="920"/>
    </row>
    <row r="88" spans="2:26" x14ac:dyDescent="0.25">
      <c r="B88" s="69" t="s">
        <v>105</v>
      </c>
      <c r="C88" s="105" t="str">
        <f>'Other ESRs &amp; ERs'!M5</f>
        <v>n/a</v>
      </c>
      <c r="D88" s="36">
        <f ca="1">'Other ESRs &amp; ERs'!N5</f>
        <v>0</v>
      </c>
      <c r="E88" s="9" t="str">
        <f>'Other ESRs &amp; ERs'!O5</f>
        <v>n/a</v>
      </c>
      <c r="F88" s="9" t="str">
        <f>'Other ESRs &amp; ERs'!P5</f>
        <v>n/a</v>
      </c>
      <c r="G88" s="9" t="str">
        <f>'Other ESRs &amp; ERs'!Q5</f>
        <v>n/a</v>
      </c>
      <c r="H88" s="9" t="str">
        <f>'Other ESRs &amp; ERs'!R5</f>
        <v>n/a</v>
      </c>
      <c r="I88" s="9" t="str">
        <f>'Other ESRs &amp; ERs'!S5</f>
        <v>n/a</v>
      </c>
      <c r="J88" s="239" t="str">
        <f>'Other ESRs &amp; ERs'!T5</f>
        <v>n/a</v>
      </c>
      <c r="K88" s="105" t="str">
        <f>'Other ESRs &amp; ERs'!M12</f>
        <v>n/a</v>
      </c>
      <c r="L88" s="36">
        <f ca="1">'Other ESRs &amp; ERs'!N12</f>
        <v>0</v>
      </c>
      <c r="M88" s="9" t="str">
        <f>'Other ESRs &amp; ERs'!O12</f>
        <v>n/a</v>
      </c>
      <c r="N88" s="9" t="str">
        <f>'Other ESRs &amp; ERs'!P12</f>
        <v>n/a</v>
      </c>
      <c r="O88" s="9" t="str">
        <f>'Other ESRs &amp; ERs'!Q12</f>
        <v>n/a</v>
      </c>
      <c r="P88" s="9" t="str">
        <f>'Other ESRs &amp; ERs'!R12</f>
        <v>n/a</v>
      </c>
      <c r="Q88" s="9" t="str">
        <f>'Other ESRs &amp; ERs'!S12</f>
        <v>n/a</v>
      </c>
      <c r="R88" s="239" t="str">
        <f>'Other ESRs &amp; ERs'!T12</f>
        <v>n/a</v>
      </c>
      <c r="S88" s="105" t="s">
        <v>146</v>
      </c>
      <c r="T88" s="36">
        <f ca="1">D88+L88</f>
        <v>0</v>
      </c>
      <c r="U88" s="9" t="s">
        <v>146</v>
      </c>
      <c r="V88" s="9" t="s">
        <v>146</v>
      </c>
      <c r="W88" s="9" t="s">
        <v>146</v>
      </c>
      <c r="X88" s="9" t="s">
        <v>146</v>
      </c>
      <c r="Y88" s="9" t="s">
        <v>146</v>
      </c>
      <c r="Z88" s="10" t="s">
        <v>146</v>
      </c>
    </row>
    <row r="89" spans="2:26" x14ac:dyDescent="0.25">
      <c r="B89" s="70" t="s">
        <v>139</v>
      </c>
      <c r="C89" s="106">
        <f ca="1">'Other ESRs &amp; ERs'!M6</f>
        <v>22</v>
      </c>
      <c r="D89" s="41">
        <f ca="1">'Other ESRs &amp; ERs'!N6</f>
        <v>3</v>
      </c>
      <c r="E89" s="19">
        <f ca="1">'Other ESRs &amp; ERs'!O6</f>
        <v>0</v>
      </c>
      <c r="F89" s="19">
        <f ca="1">'Other ESRs &amp; ERs'!P6</f>
        <v>0</v>
      </c>
      <c r="G89" s="19">
        <f ca="1">'Other ESRs &amp; ERs'!Q6</f>
        <v>0</v>
      </c>
      <c r="H89" s="19">
        <f ca="1">'Other ESRs &amp; ERs'!R6</f>
        <v>0</v>
      </c>
      <c r="I89" s="19">
        <f ca="1">'Other ESRs &amp; ERs'!S6</f>
        <v>0</v>
      </c>
      <c r="J89" s="240">
        <f ca="1">'Other ESRs &amp; ERs'!T6</f>
        <v>3</v>
      </c>
      <c r="K89" s="106">
        <f ca="1">'Other ESRs &amp; ERs'!M13</f>
        <v>40</v>
      </c>
      <c r="L89" s="41">
        <f ca="1">'Other ESRs &amp; ERs'!N13</f>
        <v>3</v>
      </c>
      <c r="M89" s="19">
        <f ca="1">'Other ESRs &amp; ERs'!O13</f>
        <v>0</v>
      </c>
      <c r="N89" s="19">
        <f ca="1">'Other ESRs &amp; ERs'!P13</f>
        <v>0</v>
      </c>
      <c r="O89" s="19">
        <f ca="1">'Other ESRs &amp; ERs'!Q13</f>
        <v>0</v>
      </c>
      <c r="P89" s="19">
        <f ca="1">'Other ESRs &amp; ERs'!R13</f>
        <v>0</v>
      </c>
      <c r="Q89" s="19">
        <f ca="1">'Other ESRs &amp; ERs'!S13</f>
        <v>0</v>
      </c>
      <c r="R89" s="240">
        <f ca="1">'Other ESRs &amp; ERs'!T13</f>
        <v>3</v>
      </c>
      <c r="S89" s="106">
        <f t="shared" ref="S89:Z89" ca="1" si="34">C89+K89</f>
        <v>62</v>
      </c>
      <c r="T89" s="41">
        <f t="shared" ca="1" si="34"/>
        <v>6</v>
      </c>
      <c r="U89" s="19">
        <f t="shared" ca="1" si="34"/>
        <v>0</v>
      </c>
      <c r="V89" s="19">
        <f t="shared" ca="1" si="34"/>
        <v>0</v>
      </c>
      <c r="W89" s="19">
        <f t="shared" ca="1" si="34"/>
        <v>0</v>
      </c>
      <c r="X89" s="19">
        <f t="shared" ca="1" si="34"/>
        <v>0</v>
      </c>
      <c r="Y89" s="19">
        <f t="shared" ca="1" si="34"/>
        <v>0</v>
      </c>
      <c r="Z89" s="20">
        <f t="shared" ca="1" si="34"/>
        <v>6</v>
      </c>
    </row>
    <row r="90" spans="2:26" x14ac:dyDescent="0.25">
      <c r="B90" s="70" t="s">
        <v>592</v>
      </c>
      <c r="C90" s="106">
        <f ca="1">'Other ESRs &amp; ERs'!M7</f>
        <v>6</v>
      </c>
      <c r="D90" s="41">
        <f ca="1">'Other ESRs &amp; ERs'!N7</f>
        <v>4</v>
      </c>
      <c r="E90" s="19">
        <f ca="1">'Other ESRs &amp; ERs'!O7</f>
        <v>0</v>
      </c>
      <c r="F90" s="19">
        <f ca="1">'Other ESRs &amp; ERs'!P7</f>
        <v>0</v>
      </c>
      <c r="G90" s="19">
        <f ca="1">'Other ESRs &amp; ERs'!Q7</f>
        <v>0</v>
      </c>
      <c r="H90" s="19">
        <f ca="1">'Other ESRs &amp; ERs'!R7</f>
        <v>0</v>
      </c>
      <c r="I90" s="19">
        <f ca="1">'Other ESRs &amp; ERs'!S7</f>
        <v>0</v>
      </c>
      <c r="J90" s="240">
        <f ca="1">'Other ESRs &amp; ERs'!T7</f>
        <v>4</v>
      </c>
      <c r="K90" s="106">
        <f ca="1">'Other ESRs &amp; ERs'!M14</f>
        <v>1</v>
      </c>
      <c r="L90" s="41">
        <f ca="1">'Other ESRs &amp; ERs'!N14</f>
        <v>1</v>
      </c>
      <c r="M90" s="19">
        <f ca="1">'Other ESRs &amp; ERs'!O14</f>
        <v>0</v>
      </c>
      <c r="N90" s="19">
        <f ca="1">'Other ESRs &amp; ERs'!P14</f>
        <v>0</v>
      </c>
      <c r="O90" s="19">
        <f ca="1">'Other ESRs &amp; ERs'!Q14</f>
        <v>0</v>
      </c>
      <c r="P90" s="19">
        <f ca="1">'Other ESRs &amp; ERs'!R14</f>
        <v>0</v>
      </c>
      <c r="Q90" s="19">
        <f ca="1">'Other ESRs &amp; ERs'!S14</f>
        <v>1</v>
      </c>
      <c r="R90" s="240">
        <f ca="1">'Other ESRs &amp; ERs'!T14</f>
        <v>0</v>
      </c>
      <c r="S90" s="106">
        <f t="shared" ref="S90:T94" ca="1" si="35">C90+K90</f>
        <v>7</v>
      </c>
      <c r="T90" s="41">
        <f t="shared" ca="1" si="35"/>
        <v>5</v>
      </c>
      <c r="U90" s="19">
        <f t="shared" ref="U90:Z94" ca="1" si="36">E90+M90</f>
        <v>0</v>
      </c>
      <c r="V90" s="19">
        <f t="shared" ca="1" si="36"/>
        <v>0</v>
      </c>
      <c r="W90" s="19">
        <f t="shared" ca="1" si="36"/>
        <v>0</v>
      </c>
      <c r="X90" s="19">
        <f t="shared" ca="1" si="36"/>
        <v>0</v>
      </c>
      <c r="Y90" s="19">
        <f t="shared" ca="1" si="36"/>
        <v>1</v>
      </c>
      <c r="Z90" s="20">
        <f t="shared" ca="1" si="36"/>
        <v>4</v>
      </c>
    </row>
    <row r="91" spans="2:26" x14ac:dyDescent="0.25">
      <c r="B91" s="70" t="s">
        <v>140</v>
      </c>
      <c r="C91" s="106">
        <f ca="1">'Other ESRs &amp; ERs'!M8</f>
        <v>2</v>
      </c>
      <c r="D91" s="41">
        <f ca="1">'Other ESRs &amp; ERs'!N8</f>
        <v>2</v>
      </c>
      <c r="E91" s="19">
        <f ca="1">'Other ESRs &amp; ERs'!O8</f>
        <v>1</v>
      </c>
      <c r="F91" s="19">
        <f ca="1">'Other ESRs &amp; ERs'!P8</f>
        <v>0</v>
      </c>
      <c r="G91" s="19">
        <f ca="1">'Other ESRs &amp; ERs'!Q8</f>
        <v>0</v>
      </c>
      <c r="H91" s="19">
        <f ca="1">'Other ESRs &amp; ERs'!R8</f>
        <v>0</v>
      </c>
      <c r="I91" s="19">
        <f ca="1">'Other ESRs &amp; ERs'!S8</f>
        <v>0</v>
      </c>
      <c r="J91" s="240">
        <f ca="1">'Other ESRs &amp; ERs'!T8</f>
        <v>1</v>
      </c>
      <c r="K91" s="106">
        <f ca="1">'Other ESRs &amp; ERs'!M15</f>
        <v>12</v>
      </c>
      <c r="L91" s="41">
        <f ca="1">'Other ESRs &amp; ERs'!N15</f>
        <v>11</v>
      </c>
      <c r="M91" s="19">
        <f ca="1">'Other ESRs &amp; ERs'!O15</f>
        <v>0</v>
      </c>
      <c r="N91" s="19">
        <f ca="1">'Other ESRs &amp; ERs'!P15</f>
        <v>0</v>
      </c>
      <c r="O91" s="19">
        <f ca="1">'Other ESRs &amp; ERs'!Q15</f>
        <v>1</v>
      </c>
      <c r="P91" s="19">
        <f ca="1">'Other ESRs &amp; ERs'!R15</f>
        <v>1</v>
      </c>
      <c r="Q91" s="19">
        <f ca="1">'Other ESRs &amp; ERs'!S15</f>
        <v>2</v>
      </c>
      <c r="R91" s="240">
        <f ca="1">'Other ESRs &amp; ERs'!T15</f>
        <v>6</v>
      </c>
      <c r="S91" s="106">
        <f t="shared" ca="1" si="35"/>
        <v>14</v>
      </c>
      <c r="T91" s="41">
        <f t="shared" ca="1" si="35"/>
        <v>13</v>
      </c>
      <c r="U91" s="19">
        <f t="shared" ca="1" si="36"/>
        <v>1</v>
      </c>
      <c r="V91" s="19">
        <f t="shared" ca="1" si="36"/>
        <v>0</v>
      </c>
      <c r="W91" s="19">
        <f t="shared" ca="1" si="36"/>
        <v>1</v>
      </c>
      <c r="X91" s="19">
        <f t="shared" ca="1" si="36"/>
        <v>1</v>
      </c>
      <c r="Y91" s="19">
        <f t="shared" ca="1" si="36"/>
        <v>2</v>
      </c>
      <c r="Z91" s="20">
        <f t="shared" ca="1" si="36"/>
        <v>7</v>
      </c>
    </row>
    <row r="92" spans="2:26" x14ac:dyDescent="0.25">
      <c r="B92" s="70" t="s">
        <v>582</v>
      </c>
      <c r="C92" s="106">
        <f ca="1">'Other ESRs &amp; ERs'!M9</f>
        <v>0</v>
      </c>
      <c r="D92" s="41">
        <f ca="1">'Other ESRs &amp; ERs'!N9</f>
        <v>0</v>
      </c>
      <c r="E92" s="19">
        <f ca="1">'Other ESRs &amp; ERs'!O9</f>
        <v>0</v>
      </c>
      <c r="F92" s="19">
        <f ca="1">'Other ESRs &amp; ERs'!P9</f>
        <v>0</v>
      </c>
      <c r="G92" s="19">
        <f ca="1">'Other ESRs &amp; ERs'!Q9</f>
        <v>0</v>
      </c>
      <c r="H92" s="19">
        <f ca="1">'Other ESRs &amp; ERs'!R9</f>
        <v>0</v>
      </c>
      <c r="I92" s="19">
        <f ca="1">'Other ESRs &amp; ERs'!S9</f>
        <v>0</v>
      </c>
      <c r="J92" s="240">
        <f ca="1">'Other ESRs &amp; ERs'!T9</f>
        <v>0</v>
      </c>
      <c r="K92" s="106">
        <f ca="1">'Other ESRs &amp; ERs'!M16</f>
        <v>1</v>
      </c>
      <c r="L92" s="41">
        <f ca="1">'Other ESRs &amp; ERs'!N16</f>
        <v>1</v>
      </c>
      <c r="M92" s="19">
        <f ca="1">'Other ESRs &amp; ERs'!O16</f>
        <v>0</v>
      </c>
      <c r="N92" s="19">
        <f ca="1">'Other ESRs &amp; ERs'!P16</f>
        <v>0</v>
      </c>
      <c r="O92" s="19">
        <f ca="1">'Other ESRs &amp; ERs'!Q16</f>
        <v>0</v>
      </c>
      <c r="P92" s="19">
        <f ca="1">'Other ESRs &amp; ERs'!R16</f>
        <v>0</v>
      </c>
      <c r="Q92" s="19">
        <f ca="1">'Other ESRs &amp; ERs'!S16</f>
        <v>1</v>
      </c>
      <c r="R92" s="240">
        <f ca="1">'Other ESRs &amp; ERs'!T16</f>
        <v>0</v>
      </c>
      <c r="S92" s="106">
        <f t="shared" ca="1" si="35"/>
        <v>1</v>
      </c>
      <c r="T92" s="41">
        <f t="shared" ca="1" si="35"/>
        <v>1</v>
      </c>
      <c r="U92" s="19">
        <f t="shared" ca="1" si="36"/>
        <v>0</v>
      </c>
      <c r="V92" s="19">
        <f t="shared" ca="1" si="36"/>
        <v>0</v>
      </c>
      <c r="W92" s="19">
        <f t="shared" ca="1" si="36"/>
        <v>0</v>
      </c>
      <c r="X92" s="19">
        <f t="shared" ca="1" si="36"/>
        <v>0</v>
      </c>
      <c r="Y92" s="19">
        <f t="shared" ca="1" si="36"/>
        <v>1</v>
      </c>
      <c r="Z92" s="20">
        <f t="shared" ca="1" si="36"/>
        <v>0</v>
      </c>
    </row>
    <row r="93" spans="2:26" x14ac:dyDescent="0.25">
      <c r="B93" s="477" t="s">
        <v>583</v>
      </c>
      <c r="C93" s="106">
        <f ca="1">'Other ESRs &amp; ERs'!M10</f>
        <v>0</v>
      </c>
      <c r="D93" s="41">
        <f ca="1">'Other ESRs &amp; ERs'!N10</f>
        <v>0</v>
      </c>
      <c r="E93" s="19">
        <f ca="1">'Other ESRs &amp; ERs'!O10</f>
        <v>0</v>
      </c>
      <c r="F93" s="19">
        <f ca="1">'Other ESRs &amp; ERs'!P10</f>
        <v>0</v>
      </c>
      <c r="G93" s="19">
        <f ca="1">'Other ESRs &amp; ERs'!Q10</f>
        <v>0</v>
      </c>
      <c r="H93" s="19">
        <f ca="1">'Other ESRs &amp; ERs'!R10</f>
        <v>0</v>
      </c>
      <c r="I93" s="19">
        <f ca="1">'Other ESRs &amp; ERs'!S10</f>
        <v>0</v>
      </c>
      <c r="J93" s="240">
        <f ca="1">'Other ESRs &amp; ERs'!T10</f>
        <v>0</v>
      </c>
      <c r="K93" s="106">
        <f ca="1">'Other ESRs &amp; ERs'!M18</f>
        <v>0</v>
      </c>
      <c r="L93" s="41">
        <f ca="1">'Other ESRs &amp; ERs'!N18</f>
        <v>0</v>
      </c>
      <c r="M93" s="19">
        <f ca="1">'Other ESRs &amp; ERs'!O18</f>
        <v>0</v>
      </c>
      <c r="N93" s="19">
        <f ca="1">'Other ESRs &amp; ERs'!P18</f>
        <v>0</v>
      </c>
      <c r="O93" s="19">
        <f ca="1">'Other ESRs &amp; ERs'!Q18</f>
        <v>0</v>
      </c>
      <c r="P93" s="19">
        <f ca="1">'Other ESRs &amp; ERs'!R18</f>
        <v>0</v>
      </c>
      <c r="Q93" s="19">
        <f ca="1">'Other ESRs &amp; ERs'!S18</f>
        <v>0</v>
      </c>
      <c r="R93" s="240">
        <f ca="1">'Other ESRs &amp; ERs'!T18</f>
        <v>0</v>
      </c>
      <c r="S93" s="106">
        <f t="shared" ca="1" si="35"/>
        <v>0</v>
      </c>
      <c r="T93" s="41">
        <f t="shared" ca="1" si="35"/>
        <v>0</v>
      </c>
      <c r="U93" s="19">
        <f t="shared" ca="1" si="36"/>
        <v>0</v>
      </c>
      <c r="V93" s="19">
        <f t="shared" ca="1" si="36"/>
        <v>0</v>
      </c>
      <c r="W93" s="19">
        <f t="shared" ca="1" si="36"/>
        <v>0</v>
      </c>
      <c r="X93" s="19">
        <f t="shared" ca="1" si="36"/>
        <v>0</v>
      </c>
      <c r="Y93" s="19">
        <f t="shared" ca="1" si="36"/>
        <v>0</v>
      </c>
      <c r="Z93" s="20">
        <f t="shared" ca="1" si="36"/>
        <v>0</v>
      </c>
    </row>
    <row r="94" spans="2:26" ht="15.75" thickBot="1" x14ac:dyDescent="0.3">
      <c r="B94" s="478" t="s">
        <v>465</v>
      </c>
      <c r="C94" s="107">
        <f ca="1">'Other ESRs &amp; ERs'!M11</f>
        <v>2</v>
      </c>
      <c r="D94" s="58">
        <f ca="1">'Other ESRs &amp; ERs'!N11</f>
        <v>2</v>
      </c>
      <c r="E94" s="65">
        <f ca="1">'Other ESRs &amp; ERs'!O11</f>
        <v>0</v>
      </c>
      <c r="F94" s="65">
        <f ca="1">'Other ESRs &amp; ERs'!P11</f>
        <v>0</v>
      </c>
      <c r="G94" s="65">
        <f ca="1">'Other ESRs &amp; ERs'!Q11</f>
        <v>0</v>
      </c>
      <c r="H94" s="65">
        <f ca="1">'Other ESRs &amp; ERs'!R11</f>
        <v>0</v>
      </c>
      <c r="I94" s="65">
        <f ca="1">'Other ESRs &amp; ERs'!S11</f>
        <v>1</v>
      </c>
      <c r="J94" s="483">
        <f ca="1">'Other ESRs &amp; ERs'!T11</f>
        <v>1</v>
      </c>
      <c r="K94" s="107">
        <f ca="1">'Other ESRs &amp; ERs'!M19</f>
        <v>0</v>
      </c>
      <c r="L94" s="58">
        <f ca="1">'Other ESRs &amp; ERs'!N19</f>
        <v>0</v>
      </c>
      <c r="M94" s="65">
        <f ca="1">'Other ESRs &amp; ERs'!O19</f>
        <v>0</v>
      </c>
      <c r="N94" s="65">
        <f ca="1">'Other ESRs &amp; ERs'!P19</f>
        <v>0</v>
      </c>
      <c r="O94" s="65">
        <f ca="1">'Other ESRs &amp; ERs'!Q19</f>
        <v>0</v>
      </c>
      <c r="P94" s="65">
        <f ca="1">'Other ESRs &amp; ERs'!R19</f>
        <v>0</v>
      </c>
      <c r="Q94" s="65">
        <f ca="1">'Other ESRs &amp; ERs'!S19</f>
        <v>0</v>
      </c>
      <c r="R94" s="483">
        <f ca="1">'Other ESRs &amp; ERs'!T19</f>
        <v>0</v>
      </c>
      <c r="S94" s="107">
        <f t="shared" ca="1" si="35"/>
        <v>2</v>
      </c>
      <c r="T94" s="58">
        <f t="shared" ca="1" si="35"/>
        <v>2</v>
      </c>
      <c r="U94" s="65">
        <f t="shared" ca="1" si="36"/>
        <v>0</v>
      </c>
      <c r="V94" s="65">
        <f t="shared" ca="1" si="36"/>
        <v>0</v>
      </c>
      <c r="W94" s="65">
        <f t="shared" ca="1" si="36"/>
        <v>0</v>
      </c>
      <c r="X94" s="65">
        <f t="shared" ca="1" si="36"/>
        <v>0</v>
      </c>
      <c r="Y94" s="65">
        <f t="shared" ca="1" si="36"/>
        <v>1</v>
      </c>
      <c r="Z94" s="237">
        <f t="shared" ca="1" si="36"/>
        <v>1</v>
      </c>
    </row>
    <row r="95" spans="2:26" ht="15.75" thickBot="1" x14ac:dyDescent="0.3">
      <c r="B95" s="66" t="s">
        <v>201</v>
      </c>
      <c r="C95" s="67">
        <f t="shared" ref="C95:Z95" ca="1" si="37">SUM(C89:C93)</f>
        <v>30</v>
      </c>
      <c r="D95" s="68">
        <f t="shared" ca="1" si="37"/>
        <v>9</v>
      </c>
      <c r="E95" s="68">
        <f t="shared" ca="1" si="37"/>
        <v>1</v>
      </c>
      <c r="F95" s="68">
        <f t="shared" ca="1" si="37"/>
        <v>0</v>
      </c>
      <c r="G95" s="68">
        <f t="shared" ca="1" si="37"/>
        <v>0</v>
      </c>
      <c r="H95" s="68">
        <f t="shared" ca="1" si="37"/>
        <v>0</v>
      </c>
      <c r="I95" s="68">
        <f t="shared" ca="1" si="37"/>
        <v>0</v>
      </c>
      <c r="J95" s="484">
        <f t="shared" ca="1" si="37"/>
        <v>8</v>
      </c>
      <c r="K95" s="67">
        <f t="shared" ca="1" si="37"/>
        <v>54</v>
      </c>
      <c r="L95" s="68">
        <f t="shared" ca="1" si="37"/>
        <v>16</v>
      </c>
      <c r="M95" s="68">
        <f t="shared" ca="1" si="37"/>
        <v>0</v>
      </c>
      <c r="N95" s="68">
        <f t="shared" ca="1" si="37"/>
        <v>0</v>
      </c>
      <c r="O95" s="68">
        <f t="shared" ca="1" si="37"/>
        <v>1</v>
      </c>
      <c r="P95" s="68">
        <f t="shared" ca="1" si="37"/>
        <v>1</v>
      </c>
      <c r="Q95" s="68">
        <f t="shared" ca="1" si="37"/>
        <v>4</v>
      </c>
      <c r="R95" s="484">
        <f t="shared" ca="1" si="37"/>
        <v>9</v>
      </c>
      <c r="S95" s="67">
        <f t="shared" ca="1" si="37"/>
        <v>84</v>
      </c>
      <c r="T95" s="68">
        <f t="shared" ca="1" si="37"/>
        <v>25</v>
      </c>
      <c r="U95" s="68">
        <f t="shared" ca="1" si="37"/>
        <v>1</v>
      </c>
      <c r="V95" s="68">
        <f t="shared" ca="1" si="37"/>
        <v>0</v>
      </c>
      <c r="W95" s="68">
        <f t="shared" ca="1" si="37"/>
        <v>1</v>
      </c>
      <c r="X95" s="68">
        <f t="shared" ca="1" si="37"/>
        <v>1</v>
      </c>
      <c r="Y95" s="68">
        <f t="shared" ca="1" si="37"/>
        <v>4</v>
      </c>
      <c r="Z95" s="385">
        <f t="shared" ca="1" si="37"/>
        <v>17</v>
      </c>
    </row>
    <row r="96" spans="2:26" x14ac:dyDescent="0.25">
      <c r="B96" s="72" t="s">
        <v>203</v>
      </c>
    </row>
  </sheetData>
  <sheetProtection algorithmName="SHA-512" hashValue="/qez7LZ5ccQh3tGUtICIu/vGFG4wwgG8vP1GakSXcfr4eB4dj4DFAzCguYot70F6ey6csCW7vY8rquuyCEJtUw==" saltValue="6dBG/omlSEA4q6cBA4oabQ==" spinCount="100000" sheet="1" objects="1" scenarios="1"/>
  <protectedRanges>
    <protectedRange sqref="C1" name="Range1_1"/>
  </protectedRanges>
  <mergeCells count="16">
    <mergeCell ref="B87:Z87"/>
    <mergeCell ref="B46:Z46"/>
    <mergeCell ref="B54:Z54"/>
    <mergeCell ref="B62:Z62"/>
    <mergeCell ref="B71:Z71"/>
    <mergeCell ref="B79:Z79"/>
    <mergeCell ref="B5:Z5"/>
    <mergeCell ref="B14:Z14"/>
    <mergeCell ref="B22:Z22"/>
    <mergeCell ref="B30:Z30"/>
    <mergeCell ref="B38:Z38"/>
    <mergeCell ref="B3:B4"/>
    <mergeCell ref="S3:Y3"/>
    <mergeCell ref="C3:J3"/>
    <mergeCell ref="K3:R3"/>
    <mergeCell ref="B2:Z2"/>
  </mergeCells>
  <phoneticPr fontId="1" type="noConversion"/>
  <pageMargins left="0.7" right="0.7" top="0.75" bottom="0.75" header="0.3" footer="0.3"/>
  <pageSetup paperSize="9" scale="51" fitToWidth="0" orientation="portrait" r:id="rId1"/>
  <rowBreaks count="1" manualBreakCount="1">
    <brk id="2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pageSetUpPr fitToPage="1"/>
  </sheetPr>
  <dimension ref="B1:S55"/>
  <sheetViews>
    <sheetView zoomScaleNormal="100" workbookViewId="0">
      <pane xSplit="2" ySplit="3" topLeftCell="C4" activePane="bottomRight" state="frozen"/>
      <selection activeCell="A2" sqref="A2"/>
      <selection pane="topRight" activeCell="A2" sqref="A2"/>
      <selection pane="bottomLeft" activeCell="A2" sqref="A2"/>
      <selection pane="bottomRight" activeCell="C1" sqref="C1"/>
    </sheetView>
  </sheetViews>
  <sheetFormatPr defaultColWidth="8.85546875" defaultRowHeight="15" x14ac:dyDescent="0.25"/>
  <cols>
    <col min="1" max="1" width="3.140625" customWidth="1"/>
    <col min="2" max="2" width="14.42578125" customWidth="1"/>
    <col min="3" max="3" width="9.28515625" bestFit="1" customWidth="1"/>
    <col min="4" max="18" width="8.28515625" customWidth="1"/>
  </cols>
  <sheetData>
    <row r="1" spans="2:19" ht="15.75" thickBot="1" x14ac:dyDescent="0.3">
      <c r="B1" s="140" t="s">
        <v>165</v>
      </c>
      <c r="C1" s="141">
        <f>'Summary (Expanded)'!C1</f>
        <v>45450</v>
      </c>
      <c r="K1" s="64"/>
    </row>
    <row r="2" spans="2:19" ht="16.5" thickBot="1" x14ac:dyDescent="0.3">
      <c r="B2" s="914" t="s">
        <v>204</v>
      </c>
      <c r="C2" s="915"/>
      <c r="D2" s="915"/>
      <c r="E2" s="915"/>
      <c r="F2" s="915"/>
      <c r="G2" s="915"/>
      <c r="H2" s="915"/>
      <c r="I2" s="915"/>
      <c r="J2" s="915"/>
      <c r="K2" s="915"/>
      <c r="L2" s="915"/>
      <c r="M2" s="915"/>
      <c r="N2" s="915"/>
      <c r="O2" s="915"/>
      <c r="P2" s="915"/>
      <c r="Q2" s="915"/>
      <c r="R2" s="916"/>
      <c r="S2" s="386"/>
    </row>
    <row r="3" spans="2:19" ht="36.75" thickBot="1" x14ac:dyDescent="0.3">
      <c r="B3" s="921" t="s">
        <v>148</v>
      </c>
      <c r="C3" s="75" t="s">
        <v>262</v>
      </c>
      <c r="D3" s="489" t="s">
        <v>82</v>
      </c>
      <c r="E3" s="76" t="s">
        <v>153</v>
      </c>
      <c r="F3" s="76" t="s">
        <v>152</v>
      </c>
      <c r="G3" s="76" t="s">
        <v>151</v>
      </c>
      <c r="H3" s="76" t="s">
        <v>445</v>
      </c>
      <c r="I3" s="76" t="s">
        <v>527</v>
      </c>
      <c r="J3" s="490" t="s">
        <v>766</v>
      </c>
      <c r="K3" s="116" t="s">
        <v>262</v>
      </c>
      <c r="L3" s="116" t="s">
        <v>82</v>
      </c>
      <c r="M3" s="76" t="s">
        <v>153</v>
      </c>
      <c r="N3" s="76" t="s">
        <v>152</v>
      </c>
      <c r="O3" s="76" t="s">
        <v>151</v>
      </c>
      <c r="P3" s="76" t="s">
        <v>445</v>
      </c>
      <c r="Q3" s="223" t="s">
        <v>527</v>
      </c>
      <c r="R3" s="223" t="s">
        <v>766</v>
      </c>
    </row>
    <row r="4" spans="2:19" ht="15.75" thickBot="1" x14ac:dyDescent="0.3">
      <c r="B4" s="922"/>
      <c r="C4" s="923" t="s">
        <v>70</v>
      </c>
      <c r="D4" s="919"/>
      <c r="E4" s="919"/>
      <c r="F4" s="919"/>
      <c r="G4" s="919"/>
      <c r="H4" s="919"/>
      <c r="I4" s="919"/>
      <c r="J4" s="920"/>
      <c r="K4" s="917" t="s">
        <v>214</v>
      </c>
      <c r="L4" s="918"/>
      <c r="M4" s="918"/>
      <c r="N4" s="918"/>
      <c r="O4" s="918"/>
      <c r="P4" s="918"/>
      <c r="Q4" s="918"/>
      <c r="R4" s="924"/>
    </row>
    <row r="5" spans="2:19" x14ac:dyDescent="0.25">
      <c r="B5" s="69" t="s">
        <v>105</v>
      </c>
      <c r="C5" s="105" t="s">
        <v>146</v>
      </c>
      <c r="D5" s="36">
        <f ca="1">'SST ESRs &amp; ERs'!M5+'SST ESRs &amp; ERs'!M12</f>
        <v>1</v>
      </c>
      <c r="E5" s="9" t="s">
        <v>146</v>
      </c>
      <c r="F5" s="9" t="s">
        <v>146</v>
      </c>
      <c r="G5" s="9" t="s">
        <v>146</v>
      </c>
      <c r="H5" s="9" t="s">
        <v>146</v>
      </c>
      <c r="I5" s="9" t="s">
        <v>146</v>
      </c>
      <c r="J5" s="239" t="s">
        <v>146</v>
      </c>
      <c r="K5" s="105" t="s">
        <v>146</v>
      </c>
      <c r="L5" s="36">
        <f ca="1">'MiTek ESRs &amp; ERs'!M5+'MiTek ESRs &amp; ERs'!M11</f>
        <v>0</v>
      </c>
      <c r="M5" s="9" t="s">
        <v>146</v>
      </c>
      <c r="N5" s="9" t="s">
        <v>146</v>
      </c>
      <c r="O5" s="9" t="s">
        <v>146</v>
      </c>
      <c r="P5" s="9" t="s">
        <v>146</v>
      </c>
      <c r="Q5" s="9" t="s">
        <v>146</v>
      </c>
      <c r="R5" s="10" t="s">
        <v>146</v>
      </c>
    </row>
    <row r="6" spans="2:19" x14ac:dyDescent="0.25">
      <c r="B6" s="70" t="s">
        <v>139</v>
      </c>
      <c r="C6" s="106">
        <f ca="1">'SST ESRs &amp; ERs'!L6+'SST ESRs &amp; ERs'!L13</f>
        <v>318</v>
      </c>
      <c r="D6" s="41">
        <f ca="1">'SST ESRs &amp; ERs'!M6+'SST ESRs &amp; ERs'!M13</f>
        <v>27</v>
      </c>
      <c r="E6" s="19">
        <f ca="1">'SST ESRs &amp; ERs'!N6+'SST ESRs &amp; ERs'!N13</f>
        <v>0</v>
      </c>
      <c r="F6" s="19">
        <f ca="1">'SST ESRs &amp; ERs'!O6+'SST ESRs &amp; ERs'!O13</f>
        <v>0</v>
      </c>
      <c r="G6" s="19">
        <f ca="1">'SST ESRs &amp; ERs'!P6+'SST ESRs &amp; ERs'!P13</f>
        <v>0</v>
      </c>
      <c r="H6" s="19">
        <f ca="1">'SST ESRs &amp; ERs'!Q6+'SST ESRs &amp; ERs'!Q13</f>
        <v>0</v>
      </c>
      <c r="I6" s="19">
        <f ca="1">'SST ESRs &amp; ERs'!R6+'SST ESRs &amp; ERs'!R13</f>
        <v>0</v>
      </c>
      <c r="J6" s="240">
        <f ca="1">'SST ESRs &amp; ERs'!S6+'SST ESRs &amp; ERs'!S13</f>
        <v>26</v>
      </c>
      <c r="K6" s="106">
        <f ca="1">'MiTek ESRs &amp; ERs'!L6+'MiTek ESRs &amp; ERs'!L12</f>
        <v>162</v>
      </c>
      <c r="L6" s="41">
        <f ca="1">'MiTek ESRs &amp; ERs'!M6+'MiTek ESRs &amp; ERs'!M12</f>
        <v>14</v>
      </c>
      <c r="M6" s="19">
        <f ca="1">'MiTek ESRs &amp; ERs'!N6+'MiTek ESRs &amp; ERs'!N12</f>
        <v>0</v>
      </c>
      <c r="N6" s="19">
        <f ca="1">'MiTek ESRs &amp; ERs'!O6+'MiTek ESRs &amp; ERs'!O12</f>
        <v>0</v>
      </c>
      <c r="O6" s="19">
        <f ca="1">'MiTek ESRs &amp; ERs'!P6+'MiTek ESRs &amp; ERs'!P12</f>
        <v>0</v>
      </c>
      <c r="P6" s="19">
        <f ca="1">'MiTek ESRs &amp; ERs'!Q6+'MiTek ESRs &amp; ERs'!Q12</f>
        <v>0</v>
      </c>
      <c r="Q6" s="19">
        <f ca="1">'MiTek ESRs &amp; ERs'!R6+'MiTek ESRs &amp; ERs'!R12</f>
        <v>0</v>
      </c>
      <c r="R6" s="20">
        <f ca="1">'MiTek ESRs &amp; ERs'!S6+'MiTek ESRs &amp; ERs'!S12</f>
        <v>4</v>
      </c>
    </row>
    <row r="7" spans="2:19" x14ac:dyDescent="0.25">
      <c r="B7" s="70" t="s">
        <v>592</v>
      </c>
      <c r="C7" s="106">
        <f ca="1">'SST ESRs &amp; ERs'!L7+'SST ESRs &amp; ERs'!L14</f>
        <v>14</v>
      </c>
      <c r="D7" s="41">
        <f ca="1">'SST ESRs &amp; ERs'!M7+'SST ESRs &amp; ERs'!M14</f>
        <v>6</v>
      </c>
      <c r="E7" s="19">
        <f ca="1">'SST ESRs &amp; ERs'!N7+'SST ESRs &amp; ERs'!N14</f>
        <v>0</v>
      </c>
      <c r="F7" s="19">
        <f ca="1">'SST ESRs &amp; ERs'!O7+'SST ESRs &amp; ERs'!O14</f>
        <v>0</v>
      </c>
      <c r="G7" s="19">
        <f ca="1">'SST ESRs &amp; ERs'!P7+'SST ESRs &amp; ERs'!P14</f>
        <v>0</v>
      </c>
      <c r="H7" s="19">
        <f ca="1">'SST ESRs &amp; ERs'!Q7+'SST ESRs &amp; ERs'!Q14</f>
        <v>0</v>
      </c>
      <c r="I7" s="19">
        <f ca="1">'SST ESRs &amp; ERs'!R7+'SST ESRs &amp; ERs'!R14</f>
        <v>0</v>
      </c>
      <c r="J7" s="240">
        <f ca="1">'SST ESRs &amp; ERs'!S7+'SST ESRs &amp; ERs'!S14</f>
        <v>6</v>
      </c>
      <c r="K7" s="106">
        <f ca="1">'MiTek ESRs &amp; ERs'!L7+'MiTek ESRs &amp; ERs'!L13</f>
        <v>17</v>
      </c>
      <c r="L7" s="41">
        <f ca="1">'MiTek ESRs &amp; ERs'!M7+'MiTek ESRs &amp; ERs'!M13</f>
        <v>3</v>
      </c>
      <c r="M7" s="19">
        <f ca="1">'MiTek ESRs &amp; ERs'!N7+'MiTek ESRs &amp; ERs'!N13</f>
        <v>0</v>
      </c>
      <c r="N7" s="19">
        <f ca="1">'MiTek ESRs &amp; ERs'!O7+'MiTek ESRs &amp; ERs'!O13</f>
        <v>0</v>
      </c>
      <c r="O7" s="19">
        <f ca="1">'MiTek ESRs &amp; ERs'!P7+'MiTek ESRs &amp; ERs'!P13</f>
        <v>0</v>
      </c>
      <c r="P7" s="19">
        <f ca="1">'MiTek ESRs &amp; ERs'!Q7+'MiTek ESRs &amp; ERs'!Q13</f>
        <v>0</v>
      </c>
      <c r="Q7" s="19">
        <f ca="1">'MiTek ESRs &amp; ERs'!R7+'MiTek ESRs &amp; ERs'!R13</f>
        <v>0</v>
      </c>
      <c r="R7" s="20">
        <f ca="1">'MiTek ESRs &amp; ERs'!S7+'MiTek ESRs &amp; ERs'!S13</f>
        <v>3</v>
      </c>
    </row>
    <row r="8" spans="2:19" x14ac:dyDescent="0.25">
      <c r="B8" s="70" t="s">
        <v>140</v>
      </c>
      <c r="C8" s="106">
        <f ca="1">'SST ESRs &amp; ERs'!L8+'SST ESRs &amp; ERs'!L15</f>
        <v>35</v>
      </c>
      <c r="D8" s="41">
        <f ca="1">'SST ESRs &amp; ERs'!M8+'SST ESRs &amp; ERs'!M15</f>
        <v>8</v>
      </c>
      <c r="E8" s="19">
        <f ca="1">'SST ESRs &amp; ERs'!N8+'SST ESRs &amp; ERs'!N15</f>
        <v>0</v>
      </c>
      <c r="F8" s="19">
        <f ca="1">'SST ESRs &amp; ERs'!O8+'SST ESRs &amp; ERs'!O15</f>
        <v>0</v>
      </c>
      <c r="G8" s="19">
        <f ca="1">'SST ESRs &amp; ERs'!P8+'SST ESRs &amp; ERs'!P15</f>
        <v>0</v>
      </c>
      <c r="H8" s="19">
        <f ca="1">'SST ESRs &amp; ERs'!Q8+'SST ESRs &amp; ERs'!Q15</f>
        <v>0</v>
      </c>
      <c r="I8" s="19">
        <f ca="1">'SST ESRs &amp; ERs'!R8+'SST ESRs &amp; ERs'!R15</f>
        <v>0</v>
      </c>
      <c r="J8" s="240">
        <f ca="1">'SST ESRs &amp; ERs'!S8+'SST ESRs &amp; ERs'!S15</f>
        <v>8</v>
      </c>
      <c r="K8" s="106">
        <f ca="1">'MiTek ESRs &amp; ERs'!L8+'MiTek ESRs &amp; ERs'!L14</f>
        <v>4</v>
      </c>
      <c r="L8" s="41">
        <f ca="1">'MiTek ESRs &amp; ERs'!M8+'MiTek ESRs &amp; ERs'!M14</f>
        <v>1</v>
      </c>
      <c r="M8" s="19">
        <f ca="1">'MiTek ESRs &amp; ERs'!N8+'MiTek ESRs &amp; ERs'!N14</f>
        <v>0</v>
      </c>
      <c r="N8" s="19">
        <f ca="1">'MiTek ESRs &amp; ERs'!O8+'MiTek ESRs &amp; ERs'!O14</f>
        <v>0</v>
      </c>
      <c r="O8" s="19">
        <f ca="1">'MiTek ESRs &amp; ERs'!P8+'MiTek ESRs &amp; ERs'!P14</f>
        <v>0</v>
      </c>
      <c r="P8" s="19">
        <f ca="1">'MiTek ESRs &amp; ERs'!Q8+'MiTek ESRs &amp; ERs'!Q14</f>
        <v>0</v>
      </c>
      <c r="Q8" s="19">
        <f ca="1">'MiTek ESRs &amp; ERs'!R8+'MiTek ESRs &amp; ERs'!R14</f>
        <v>0</v>
      </c>
      <c r="R8" s="20">
        <f ca="1">'MiTek ESRs &amp; ERs'!S8+'MiTek ESRs &amp; ERs'!S14</f>
        <v>1</v>
      </c>
    </row>
    <row r="9" spans="2:19" x14ac:dyDescent="0.25">
      <c r="B9" s="70" t="s">
        <v>582</v>
      </c>
      <c r="C9" s="106">
        <f ca="1">'SST ESRs &amp; ERs'!L9+'SST ESRs &amp; ERs'!L16</f>
        <v>39</v>
      </c>
      <c r="D9" s="41">
        <f ca="1">'SST ESRs &amp; ERs'!M9+'SST ESRs &amp; ERs'!M16</f>
        <v>23</v>
      </c>
      <c r="E9" s="19">
        <f ca="1">'SST ESRs &amp; ERs'!N9+'SST ESRs &amp; ERs'!N16</f>
        <v>0</v>
      </c>
      <c r="F9" s="19">
        <f ca="1">'SST ESRs &amp; ERs'!O9+'SST ESRs &amp; ERs'!O16</f>
        <v>0</v>
      </c>
      <c r="G9" s="19">
        <f ca="1">'SST ESRs &amp; ERs'!P9+'SST ESRs &amp; ERs'!P16</f>
        <v>0</v>
      </c>
      <c r="H9" s="19">
        <f ca="1">'SST ESRs &amp; ERs'!Q9+'SST ESRs &amp; ERs'!Q16</f>
        <v>0</v>
      </c>
      <c r="I9" s="19">
        <f ca="1">'SST ESRs &amp; ERs'!R9+'SST ESRs &amp; ERs'!R16</f>
        <v>0</v>
      </c>
      <c r="J9" s="240">
        <f ca="1">'SST ESRs &amp; ERs'!S9+'SST ESRs &amp; ERs'!S16</f>
        <v>23</v>
      </c>
      <c r="K9" s="106">
        <f ca="1">'MiTek ESRs &amp; ERs'!L9+'MiTek ESRs &amp; ERs'!L15</f>
        <v>3</v>
      </c>
      <c r="L9" s="41">
        <f ca="1">'MiTek ESRs &amp; ERs'!M9+'MiTek ESRs &amp; ERs'!M15</f>
        <v>3</v>
      </c>
      <c r="M9" s="19">
        <f ca="1">'MiTek ESRs &amp; ERs'!N9+'MiTek ESRs &amp; ERs'!N15</f>
        <v>0</v>
      </c>
      <c r="N9" s="19">
        <f ca="1">'MiTek ESRs &amp; ERs'!O9+'MiTek ESRs &amp; ERs'!O15</f>
        <v>0</v>
      </c>
      <c r="O9" s="19">
        <f ca="1">'MiTek ESRs &amp; ERs'!P9+'MiTek ESRs &amp; ERs'!P15</f>
        <v>0</v>
      </c>
      <c r="P9" s="19">
        <f ca="1">'MiTek ESRs &amp; ERs'!Q9+'MiTek ESRs &amp; ERs'!Q15</f>
        <v>0</v>
      </c>
      <c r="Q9" s="19">
        <f ca="1">'MiTek ESRs &amp; ERs'!R9+'MiTek ESRs &amp; ERs'!R15</f>
        <v>1</v>
      </c>
      <c r="R9" s="20">
        <f ca="1">'MiTek ESRs &amp; ERs'!S9+'MiTek ESRs &amp; ERs'!S15</f>
        <v>2</v>
      </c>
    </row>
    <row r="10" spans="2:19" x14ac:dyDescent="0.25">
      <c r="B10" s="477" t="s">
        <v>583</v>
      </c>
      <c r="C10" s="106">
        <f ca="1">'SST ESRs &amp; ERs'!L10+'SST ESRs &amp; ERs'!L17</f>
        <v>7</v>
      </c>
      <c r="D10" s="41">
        <f ca="1">'SST ESRs &amp; ERs'!M10+'SST ESRs &amp; ERs'!M17</f>
        <v>1</v>
      </c>
      <c r="E10" s="19">
        <f ca="1">'SST ESRs &amp; ERs'!N10+'SST ESRs &amp; ERs'!N17</f>
        <v>0</v>
      </c>
      <c r="F10" s="19">
        <f ca="1">'SST ESRs &amp; ERs'!O10+'SST ESRs &amp; ERs'!O17</f>
        <v>0</v>
      </c>
      <c r="G10" s="19">
        <f ca="1">'SST ESRs &amp; ERs'!P10+'SST ESRs &amp; ERs'!P17</f>
        <v>0</v>
      </c>
      <c r="H10" s="19">
        <f ca="1">'SST ESRs &amp; ERs'!Q10+'SST ESRs &amp; ERs'!Q17</f>
        <v>0</v>
      </c>
      <c r="I10" s="19">
        <f ca="1">'SST ESRs &amp; ERs'!R10+'SST ESRs &amp; ERs'!R17</f>
        <v>0</v>
      </c>
      <c r="J10" s="240">
        <f ca="1">'SST ESRs &amp; ERs'!S10+'SST ESRs &amp; ERs'!S17</f>
        <v>1</v>
      </c>
      <c r="K10" s="106">
        <f ca="1">'MiTek ESRs &amp; ERs'!L10+'MiTek ESRs &amp; ERs'!L16</f>
        <v>10</v>
      </c>
      <c r="L10" s="41">
        <f ca="1">'MiTek ESRs &amp; ERs'!M10+'MiTek ESRs &amp; ERs'!M16</f>
        <v>3</v>
      </c>
      <c r="M10" s="19">
        <f ca="1">'MiTek ESRs &amp; ERs'!N10+'MiTek ESRs &amp; ERs'!N16</f>
        <v>0</v>
      </c>
      <c r="N10" s="19">
        <f ca="1">'MiTek ESRs &amp; ERs'!O10+'MiTek ESRs &amp; ERs'!O16</f>
        <v>0</v>
      </c>
      <c r="O10" s="19">
        <f ca="1">'MiTek ESRs &amp; ERs'!P10+'MiTek ESRs &amp; ERs'!P16</f>
        <v>0</v>
      </c>
      <c r="P10" s="19">
        <f ca="1">'MiTek ESRs &amp; ERs'!Q10+'MiTek ESRs &amp; ERs'!Q16</f>
        <v>1</v>
      </c>
      <c r="Q10" s="19">
        <f ca="1">'MiTek ESRs &amp; ERs'!R10+'MiTek ESRs &amp; ERs'!R16</f>
        <v>0</v>
      </c>
      <c r="R10" s="20">
        <f ca="1">'MiTek ESRs &amp; ERs'!S10+'MiTek ESRs &amp; ERs'!S16</f>
        <v>1</v>
      </c>
    </row>
    <row r="11" spans="2:19" ht="15.75" thickBot="1" x14ac:dyDescent="0.3">
      <c r="B11" s="71" t="s">
        <v>465</v>
      </c>
      <c r="C11" s="107">
        <f ca="1">'SST ESRs &amp; ERs'!L11+'SST ESRs &amp; ERs'!L18</f>
        <v>31</v>
      </c>
      <c r="D11" s="58">
        <f ca="1">'SST ESRs &amp; ERs'!M11+'SST ESRs &amp; ERs'!M18</f>
        <v>4</v>
      </c>
      <c r="E11" s="65">
        <f ca="1">'SST ESRs &amp; ERs'!N11+'SST ESRs &amp; ERs'!N18</f>
        <v>0</v>
      </c>
      <c r="F11" s="65">
        <f ca="1">'SST ESRs &amp; ERs'!O11+'SST ESRs &amp; ERs'!O18</f>
        <v>0</v>
      </c>
      <c r="G11" s="65">
        <f ca="1">'SST ESRs &amp; ERs'!P11+'SST ESRs &amp; ERs'!P18</f>
        <v>0</v>
      </c>
      <c r="H11" s="65">
        <f ca="1">'SST ESRs &amp; ERs'!Q11+'SST ESRs &amp; ERs'!Q18</f>
        <v>0</v>
      </c>
      <c r="I11" s="65">
        <f ca="1">'SST ESRs &amp; ERs'!R11+'SST ESRs &amp; ERs'!R18</f>
        <v>0</v>
      </c>
      <c r="J11" s="483">
        <f ca="1">'SST ESRs &amp; ERs'!S11+'SST ESRs &amp; ERs'!S18</f>
        <v>4</v>
      </c>
      <c r="K11" s="107">
        <v>0</v>
      </c>
      <c r="L11" s="58">
        <v>0</v>
      </c>
      <c r="M11" s="65">
        <v>0</v>
      </c>
      <c r="N11" s="65">
        <v>0</v>
      </c>
      <c r="O11" s="65">
        <v>0</v>
      </c>
      <c r="P11" s="65">
        <v>0</v>
      </c>
      <c r="Q11" s="65">
        <v>0</v>
      </c>
      <c r="R11" s="237">
        <v>0</v>
      </c>
    </row>
    <row r="12" spans="2:19" ht="15.75" thickBot="1" x14ac:dyDescent="0.3">
      <c r="B12" s="66" t="s">
        <v>201</v>
      </c>
      <c r="C12" s="67">
        <f t="shared" ref="C12:P12" ca="1" si="0">SUM(C6:C11)</f>
        <v>444</v>
      </c>
      <c r="D12" s="68">
        <f t="shared" ca="1" si="0"/>
        <v>69</v>
      </c>
      <c r="E12" s="68">
        <f t="shared" ca="1" si="0"/>
        <v>0</v>
      </c>
      <c r="F12" s="68">
        <f t="shared" ca="1" si="0"/>
        <v>0</v>
      </c>
      <c r="G12" s="68">
        <f t="shared" ca="1" si="0"/>
        <v>0</v>
      </c>
      <c r="H12" s="68">
        <f t="shared" ca="1" si="0"/>
        <v>0</v>
      </c>
      <c r="I12" s="68">
        <f ca="1">SUM(I6:I11)</f>
        <v>0</v>
      </c>
      <c r="J12" s="484">
        <f ca="1">SUM(J6:J11)</f>
        <v>68</v>
      </c>
      <c r="K12" s="67">
        <f t="shared" ca="1" si="0"/>
        <v>196</v>
      </c>
      <c r="L12" s="68">
        <f t="shared" ca="1" si="0"/>
        <v>24</v>
      </c>
      <c r="M12" s="68">
        <f t="shared" ca="1" si="0"/>
        <v>0</v>
      </c>
      <c r="N12" s="68">
        <f t="shared" ca="1" si="0"/>
        <v>0</v>
      </c>
      <c r="O12" s="68">
        <f t="shared" ca="1" si="0"/>
        <v>0</v>
      </c>
      <c r="P12" s="68">
        <f t="shared" ca="1" si="0"/>
        <v>1</v>
      </c>
      <c r="Q12" s="68">
        <f ca="1">SUM(Q6:Q11)</f>
        <v>1</v>
      </c>
      <c r="R12" s="385">
        <f ca="1">SUM(R6:R11)</f>
        <v>11</v>
      </c>
    </row>
    <row r="13" spans="2:19" ht="15.75" thickBot="1" x14ac:dyDescent="0.3">
      <c r="B13" s="218"/>
      <c r="C13" s="923" t="s">
        <v>55</v>
      </c>
      <c r="D13" s="919"/>
      <c r="E13" s="919"/>
      <c r="F13" s="919"/>
      <c r="G13" s="919"/>
      <c r="H13" s="919"/>
      <c r="I13" s="919"/>
      <c r="J13" s="920"/>
      <c r="K13" s="917" t="s">
        <v>118</v>
      </c>
      <c r="L13" s="918"/>
      <c r="M13" s="918"/>
      <c r="N13" s="918"/>
      <c r="O13" s="918"/>
      <c r="P13" s="918"/>
      <c r="Q13" s="918"/>
      <c r="R13" s="924"/>
    </row>
    <row r="14" spans="2:19" x14ac:dyDescent="0.25">
      <c r="B14" s="69" t="s">
        <v>105</v>
      </c>
      <c r="C14" s="105" t="s">
        <v>146</v>
      </c>
      <c r="D14" s="36">
        <f ca="1">'Hilti ESRs'!M5+'Hilti ESRs'!M11</f>
        <v>0</v>
      </c>
      <c r="E14" s="9" t="s">
        <v>146</v>
      </c>
      <c r="F14" s="9" t="s">
        <v>146</v>
      </c>
      <c r="G14" s="9" t="s">
        <v>146</v>
      </c>
      <c r="H14" s="9" t="s">
        <v>146</v>
      </c>
      <c r="I14" s="9" t="s">
        <v>146</v>
      </c>
      <c r="J14" s="239" t="s">
        <v>146</v>
      </c>
      <c r="K14" s="105" t="s">
        <v>146</v>
      </c>
      <c r="L14" s="36">
        <f ca="1">'Powers ESRs'!M5+'Powers ESRs'!M11</f>
        <v>0</v>
      </c>
      <c r="M14" s="9" t="s">
        <v>146</v>
      </c>
      <c r="N14" s="9" t="s">
        <v>146</v>
      </c>
      <c r="O14" s="9" t="s">
        <v>146</v>
      </c>
      <c r="P14" s="9" t="s">
        <v>146</v>
      </c>
      <c r="Q14" s="9" t="s">
        <v>146</v>
      </c>
      <c r="R14" s="10" t="s">
        <v>146</v>
      </c>
    </row>
    <row r="15" spans="2:19" x14ac:dyDescent="0.25">
      <c r="B15" s="70" t="s">
        <v>139</v>
      </c>
      <c r="C15" s="106">
        <f ca="1">'Hilti ESRs'!L6+'Hilti ESRs'!L12</f>
        <v>0</v>
      </c>
      <c r="D15" s="41">
        <f ca="1">'Hilti ESRs'!M6+'Hilti ESRs'!M12</f>
        <v>0</v>
      </c>
      <c r="E15" s="19">
        <f ca="1">'Hilti ESRs'!N6+'Hilti ESRs'!N12</f>
        <v>0</v>
      </c>
      <c r="F15" s="19">
        <f ca="1">'Hilti ESRs'!O6+'Hilti ESRs'!O12</f>
        <v>0</v>
      </c>
      <c r="G15" s="19">
        <f ca="1">'Hilti ESRs'!P6+'Hilti ESRs'!P12</f>
        <v>0</v>
      </c>
      <c r="H15" s="19">
        <f ca="1">'Hilti ESRs'!Q6+'Hilti ESRs'!Q12</f>
        <v>0</v>
      </c>
      <c r="I15" s="19">
        <f ca="1">'Hilti ESRs'!R6+'Hilti ESRs'!R12</f>
        <v>0</v>
      </c>
      <c r="J15" s="240">
        <f ca="1">'Hilti ESRs'!S6+'Hilti ESRs'!S12</f>
        <v>0</v>
      </c>
      <c r="K15" s="106">
        <f ca="1">'Powers ESRs'!L6+'Powers ESRs'!L12</f>
        <v>0</v>
      </c>
      <c r="L15" s="41">
        <f ca="1">'Powers ESRs'!M6+'Powers ESRs'!M12</f>
        <v>0</v>
      </c>
      <c r="M15" s="19">
        <f ca="1">'Powers ESRs'!N6+'Powers ESRs'!N12</f>
        <v>0</v>
      </c>
      <c r="N15" s="19">
        <f ca="1">'Powers ESRs'!O6+'Powers ESRs'!O12</f>
        <v>0</v>
      </c>
      <c r="O15" s="19">
        <f ca="1">'Powers ESRs'!P6+'Powers ESRs'!P12</f>
        <v>0</v>
      </c>
      <c r="P15" s="19">
        <f ca="1">'Powers ESRs'!Q6+'Powers ESRs'!Q12</f>
        <v>0</v>
      </c>
      <c r="Q15" s="19">
        <f ca="1">'Powers ESRs'!R6+'Powers ESRs'!R12</f>
        <v>0</v>
      </c>
      <c r="R15" s="20">
        <f ca="1">'Powers ESRs'!S6+'Powers ESRs'!S12</f>
        <v>0</v>
      </c>
    </row>
    <row r="16" spans="2:19" x14ac:dyDescent="0.25">
      <c r="B16" s="70" t="s">
        <v>592</v>
      </c>
      <c r="C16" s="106">
        <f ca="1">'Hilti ESRs'!L7+'Hilti ESRs'!L13</f>
        <v>0</v>
      </c>
      <c r="D16" s="41">
        <f ca="1">'Hilti ESRs'!M7+'Hilti ESRs'!M13</f>
        <v>0</v>
      </c>
      <c r="E16" s="19">
        <f ca="1">'Hilti ESRs'!N7+'Hilti ESRs'!N13</f>
        <v>0</v>
      </c>
      <c r="F16" s="19">
        <f ca="1">'Hilti ESRs'!O7+'Hilti ESRs'!O13</f>
        <v>0</v>
      </c>
      <c r="G16" s="19">
        <f ca="1">'Hilti ESRs'!P7+'Hilti ESRs'!P13</f>
        <v>0</v>
      </c>
      <c r="H16" s="19">
        <f ca="1">'Hilti ESRs'!Q7+'Hilti ESRs'!Q13</f>
        <v>0</v>
      </c>
      <c r="I16" s="19">
        <f ca="1">'Hilti ESRs'!R7+'Hilti ESRs'!R13</f>
        <v>0</v>
      </c>
      <c r="J16" s="240">
        <f ca="1">'Hilti ESRs'!S7+'Hilti ESRs'!S13</f>
        <v>0</v>
      </c>
      <c r="K16" s="106">
        <f ca="1">'Powers ESRs'!L7+'Powers ESRs'!L13</f>
        <v>0</v>
      </c>
      <c r="L16" s="41">
        <f ca="1">'Powers ESRs'!M7+'Powers ESRs'!M13</f>
        <v>0</v>
      </c>
      <c r="M16" s="19">
        <f ca="1">'Powers ESRs'!N7+'Powers ESRs'!N13</f>
        <v>0</v>
      </c>
      <c r="N16" s="19">
        <f ca="1">'Powers ESRs'!O7+'Powers ESRs'!O13</f>
        <v>0</v>
      </c>
      <c r="O16" s="19">
        <f ca="1">'Powers ESRs'!P7+'Powers ESRs'!P13</f>
        <v>0</v>
      </c>
      <c r="P16" s="19">
        <f ca="1">'Powers ESRs'!Q7+'Powers ESRs'!Q13</f>
        <v>0</v>
      </c>
      <c r="Q16" s="19">
        <f ca="1">'Powers ESRs'!R7+'Powers ESRs'!R13</f>
        <v>0</v>
      </c>
      <c r="R16" s="20">
        <f ca="1">'Powers ESRs'!S7+'Powers ESRs'!S13</f>
        <v>0</v>
      </c>
    </row>
    <row r="17" spans="2:18" x14ac:dyDescent="0.25">
      <c r="B17" s="70" t="s">
        <v>140</v>
      </c>
      <c r="C17" s="106">
        <f ca="1">'Hilti ESRs'!L8+'Hilti ESRs'!L14</f>
        <v>65</v>
      </c>
      <c r="D17" s="41">
        <f ca="1">'Hilti ESRs'!M8+'Hilti ESRs'!M14</f>
        <v>14</v>
      </c>
      <c r="E17" s="19">
        <f ca="1">'Hilti ESRs'!N8+'Hilti ESRs'!N14</f>
        <v>0</v>
      </c>
      <c r="F17" s="19">
        <f ca="1">'Hilti ESRs'!O8+'Hilti ESRs'!O14</f>
        <v>0</v>
      </c>
      <c r="G17" s="19">
        <f ca="1">'Hilti ESRs'!P8+'Hilti ESRs'!P14</f>
        <v>0</v>
      </c>
      <c r="H17" s="19">
        <f ca="1">'Hilti ESRs'!Q8+'Hilti ESRs'!Q14</f>
        <v>0</v>
      </c>
      <c r="I17" s="19">
        <f ca="1">'Hilti ESRs'!R8+'Hilti ESRs'!R14</f>
        <v>0</v>
      </c>
      <c r="J17" s="240">
        <f ca="1">'Hilti ESRs'!S8+'Hilti ESRs'!S14</f>
        <v>14</v>
      </c>
      <c r="K17" s="106">
        <f ca="1">'Powers ESRs'!L8+'Powers ESRs'!L14</f>
        <v>17</v>
      </c>
      <c r="L17" s="41">
        <f ca="1">'Powers ESRs'!M8+'Powers ESRs'!M14</f>
        <v>10</v>
      </c>
      <c r="M17" s="19">
        <f ca="1">'Powers ESRs'!N8+'Powers ESRs'!N14</f>
        <v>0</v>
      </c>
      <c r="N17" s="19">
        <f ca="1">'Powers ESRs'!O8+'Powers ESRs'!O14</f>
        <v>0</v>
      </c>
      <c r="O17" s="19">
        <f ca="1">'Powers ESRs'!P8+'Powers ESRs'!P14</f>
        <v>0</v>
      </c>
      <c r="P17" s="19">
        <f ca="1">'Powers ESRs'!Q8+'Powers ESRs'!Q14</f>
        <v>0</v>
      </c>
      <c r="Q17" s="19">
        <f ca="1">'Powers ESRs'!R8+'Powers ESRs'!R14</f>
        <v>0</v>
      </c>
      <c r="R17" s="20">
        <f ca="1">'Powers ESRs'!S8+'Powers ESRs'!S14</f>
        <v>10</v>
      </c>
    </row>
    <row r="18" spans="2:18" x14ac:dyDescent="0.25">
      <c r="B18" s="70" t="s">
        <v>582</v>
      </c>
      <c r="C18" s="106">
        <f ca="1">'Hilti ESRs'!L9+'Hilti ESRs'!L15</f>
        <v>79</v>
      </c>
      <c r="D18" s="41">
        <f ca="1">'Hilti ESRs'!M9+'Hilti ESRs'!M15</f>
        <v>27</v>
      </c>
      <c r="E18" s="19">
        <f ca="1">'Hilti ESRs'!N9+'Hilti ESRs'!N15</f>
        <v>0</v>
      </c>
      <c r="F18" s="19">
        <f ca="1">'Hilti ESRs'!O9+'Hilti ESRs'!O15</f>
        <v>0</v>
      </c>
      <c r="G18" s="19">
        <f ca="1">'Hilti ESRs'!P9+'Hilti ESRs'!P15</f>
        <v>0</v>
      </c>
      <c r="H18" s="19">
        <f ca="1">'Hilti ESRs'!Q9+'Hilti ESRs'!Q15</f>
        <v>0</v>
      </c>
      <c r="I18" s="19">
        <f ca="1">'Hilti ESRs'!R9+'Hilti ESRs'!R15</f>
        <v>2</v>
      </c>
      <c r="J18" s="240">
        <f ca="1">'Hilti ESRs'!S9+'Hilti ESRs'!S15</f>
        <v>23</v>
      </c>
      <c r="K18" s="106">
        <f ca="1">'Powers ESRs'!L9+'Powers ESRs'!L15</f>
        <v>40</v>
      </c>
      <c r="L18" s="41">
        <f ca="1">'Powers ESRs'!M9+'Powers ESRs'!M15</f>
        <v>21</v>
      </c>
      <c r="M18" s="19">
        <f ca="1">'Powers ESRs'!N9+'Powers ESRs'!N15</f>
        <v>0</v>
      </c>
      <c r="N18" s="19">
        <f ca="1">'Powers ESRs'!O9+'Powers ESRs'!O15</f>
        <v>0</v>
      </c>
      <c r="O18" s="19">
        <f ca="1">'Powers ESRs'!P9+'Powers ESRs'!P15</f>
        <v>0</v>
      </c>
      <c r="P18" s="19">
        <f ca="1">'Powers ESRs'!Q9+'Powers ESRs'!Q15</f>
        <v>0</v>
      </c>
      <c r="Q18" s="19">
        <f ca="1">'Powers ESRs'!R9+'Powers ESRs'!R15</f>
        <v>0</v>
      </c>
      <c r="R18" s="20">
        <f ca="1">'Powers ESRs'!S9+'Powers ESRs'!S15</f>
        <v>20</v>
      </c>
    </row>
    <row r="19" spans="2:18" ht="15.75" thickBot="1" x14ac:dyDescent="0.3">
      <c r="B19" s="71" t="s">
        <v>583</v>
      </c>
      <c r="C19" s="107">
        <f ca="1">'Hilti ESRs'!L10+'Hilti ESRs'!L16</f>
        <v>0</v>
      </c>
      <c r="D19" s="58">
        <f ca="1">'Hilti ESRs'!M10+'Hilti ESRs'!M16</f>
        <v>0</v>
      </c>
      <c r="E19" s="65">
        <f ca="1">'Hilti ESRs'!N10+'Hilti ESRs'!N16</f>
        <v>0</v>
      </c>
      <c r="F19" s="65">
        <f ca="1">'Hilti ESRs'!O10+'Hilti ESRs'!O16</f>
        <v>0</v>
      </c>
      <c r="G19" s="65">
        <f ca="1">'Hilti ESRs'!P10+'Hilti ESRs'!P16</f>
        <v>0</v>
      </c>
      <c r="H19" s="65">
        <f ca="1">'Hilti ESRs'!Q10+'Hilti ESRs'!Q16</f>
        <v>0</v>
      </c>
      <c r="I19" s="65">
        <f ca="1">'Hilti ESRs'!R10+'Hilti ESRs'!R16</f>
        <v>0</v>
      </c>
      <c r="J19" s="483">
        <f ca="1">'Hilti ESRs'!S10+'Hilti ESRs'!S16</f>
        <v>0</v>
      </c>
      <c r="K19" s="107">
        <f ca="1">'Powers ESRs'!L10+'Powers ESRs'!L16</f>
        <v>0</v>
      </c>
      <c r="L19" s="58">
        <f ca="1">'Powers ESRs'!M10+'Powers ESRs'!M16</f>
        <v>0</v>
      </c>
      <c r="M19" s="65">
        <f ca="1">'Powers ESRs'!N10+'Powers ESRs'!N16</f>
        <v>0</v>
      </c>
      <c r="N19" s="65">
        <f ca="1">'Powers ESRs'!O10+'Powers ESRs'!O16</f>
        <v>0</v>
      </c>
      <c r="O19" s="65">
        <f ca="1">'Powers ESRs'!P10+'Powers ESRs'!P16</f>
        <v>0</v>
      </c>
      <c r="P19" s="65">
        <f ca="1">'Powers ESRs'!Q10+'Powers ESRs'!Q16</f>
        <v>0</v>
      </c>
      <c r="Q19" s="65">
        <f ca="1">'Powers ESRs'!R10+'Powers ESRs'!R16</f>
        <v>0</v>
      </c>
      <c r="R19" s="237">
        <f ca="1">'Powers ESRs'!S10+'Powers ESRs'!S16</f>
        <v>0</v>
      </c>
    </row>
    <row r="20" spans="2:18" ht="15.75" thickBot="1" x14ac:dyDescent="0.3">
      <c r="B20" s="66" t="s">
        <v>201</v>
      </c>
      <c r="C20" s="67">
        <f t="shared" ref="C20:O20" ca="1" si="1">SUM(C15:C19)</f>
        <v>144</v>
      </c>
      <c r="D20" s="68">
        <f t="shared" ca="1" si="1"/>
        <v>41</v>
      </c>
      <c r="E20" s="68">
        <f t="shared" ca="1" si="1"/>
        <v>0</v>
      </c>
      <c r="F20" s="68">
        <f t="shared" ca="1" si="1"/>
        <v>0</v>
      </c>
      <c r="G20" s="68">
        <f t="shared" ca="1" si="1"/>
        <v>0</v>
      </c>
      <c r="H20" s="68">
        <f ca="1">SUM(H15:H19)</f>
        <v>0</v>
      </c>
      <c r="I20" s="68">
        <f ca="1">SUM(I15:I19)</f>
        <v>2</v>
      </c>
      <c r="J20" s="484">
        <f ca="1">SUM(J15:J19)</f>
        <v>37</v>
      </c>
      <c r="K20" s="67">
        <f t="shared" ca="1" si="1"/>
        <v>57</v>
      </c>
      <c r="L20" s="68">
        <f t="shared" ca="1" si="1"/>
        <v>31</v>
      </c>
      <c r="M20" s="68">
        <f t="shared" ca="1" si="1"/>
        <v>0</v>
      </c>
      <c r="N20" s="68">
        <f t="shared" ca="1" si="1"/>
        <v>0</v>
      </c>
      <c r="O20" s="68">
        <f t="shared" ca="1" si="1"/>
        <v>0</v>
      </c>
      <c r="P20" s="68">
        <f ca="1">SUM(P15:P19)</f>
        <v>0</v>
      </c>
      <c r="Q20" s="68">
        <f ca="1">SUM(Q15:Q19)</f>
        <v>0</v>
      </c>
      <c r="R20" s="385">
        <f ca="1">SUM(R15:R19)</f>
        <v>30</v>
      </c>
    </row>
    <row r="21" spans="2:18" ht="15.75" thickBot="1" x14ac:dyDescent="0.3">
      <c r="B21" s="218"/>
      <c r="C21" s="923" t="s">
        <v>205</v>
      </c>
      <c r="D21" s="919"/>
      <c r="E21" s="919"/>
      <c r="F21" s="919"/>
      <c r="G21" s="919"/>
      <c r="H21" s="919"/>
      <c r="I21" s="919"/>
      <c r="J21" s="920"/>
      <c r="K21" s="923" t="s">
        <v>206</v>
      </c>
      <c r="L21" s="919"/>
      <c r="M21" s="919"/>
      <c r="N21" s="919"/>
      <c r="O21" s="919"/>
      <c r="P21" s="919"/>
      <c r="Q21" s="919"/>
      <c r="R21" s="920"/>
    </row>
    <row r="22" spans="2:18" x14ac:dyDescent="0.25">
      <c r="B22" s="69" t="s">
        <v>105</v>
      </c>
      <c r="C22" s="105" t="s">
        <v>146</v>
      </c>
      <c r="D22" s="36">
        <f ca="1">'ITW ESRs &amp; ERs'!M5+'ITW ESRs &amp; ERs'!M11</f>
        <v>0</v>
      </c>
      <c r="E22" s="9" t="s">
        <v>146</v>
      </c>
      <c r="F22" s="9" t="s">
        <v>146</v>
      </c>
      <c r="G22" s="9" t="s">
        <v>146</v>
      </c>
      <c r="H22" s="9" t="s">
        <v>146</v>
      </c>
      <c r="I22" s="9" t="s">
        <v>146</v>
      </c>
      <c r="J22" s="239" t="s">
        <v>146</v>
      </c>
      <c r="K22" s="105" t="s">
        <v>146</v>
      </c>
      <c r="L22" s="36">
        <f ca="1">'KC Metals ESRs'!M5+'KC Metals ESRs'!M11</f>
        <v>0</v>
      </c>
      <c r="M22" s="9" t="s">
        <v>146</v>
      </c>
      <c r="N22" s="9" t="s">
        <v>146</v>
      </c>
      <c r="O22" s="9" t="s">
        <v>146</v>
      </c>
      <c r="P22" s="9" t="s">
        <v>146</v>
      </c>
      <c r="Q22" s="9" t="s">
        <v>146</v>
      </c>
      <c r="R22" s="10" t="s">
        <v>146</v>
      </c>
    </row>
    <row r="23" spans="2:18" x14ac:dyDescent="0.25">
      <c r="B23" s="70" t="s">
        <v>139</v>
      </c>
      <c r="C23" s="106">
        <f ca="1">'ITW ESRs &amp; ERs'!L6+'ITW ESRs &amp; ERs'!L12</f>
        <v>0</v>
      </c>
      <c r="D23" s="41">
        <f ca="1">'ITW ESRs &amp; ERs'!M6+'ITW ESRs &amp; ERs'!M12</f>
        <v>0</v>
      </c>
      <c r="E23" s="19">
        <f ca="1">'ITW ESRs &amp; ERs'!N6+'ITW ESRs &amp; ERs'!N12</f>
        <v>0</v>
      </c>
      <c r="F23" s="19">
        <f ca="1">'ITW ESRs &amp; ERs'!O6+'ITW ESRs &amp; ERs'!O12</f>
        <v>0</v>
      </c>
      <c r="G23" s="19">
        <f ca="1">'ITW ESRs &amp; ERs'!P6+'ITW ESRs &amp; ERs'!P12</f>
        <v>0</v>
      </c>
      <c r="H23" s="19">
        <f ca="1">'ITW ESRs &amp; ERs'!Q6+'ITW ESRs &amp; ERs'!Q12</f>
        <v>0</v>
      </c>
      <c r="I23" s="19">
        <f ca="1">'ITW ESRs &amp; ERs'!R6+'ITW ESRs &amp; ERs'!R12</f>
        <v>0</v>
      </c>
      <c r="J23" s="240">
        <f ca="1">'ITW ESRs &amp; ERs'!S6+'ITW ESRs &amp; ERs'!S12</f>
        <v>0</v>
      </c>
      <c r="K23" s="106">
        <f ca="1">'KC Metals ESRs'!L6+'KC Metals ESRs'!L12</f>
        <v>0</v>
      </c>
      <c r="L23" s="41">
        <f ca="1">'KC Metals ESRs'!M6+'KC Metals ESRs'!M12</f>
        <v>0</v>
      </c>
      <c r="M23" s="19">
        <f ca="1">'KC Metals ESRs'!N6+'KC Metals ESRs'!N12</f>
        <v>0</v>
      </c>
      <c r="N23" s="19">
        <f ca="1">'KC Metals ESRs'!O6+'KC Metals ESRs'!O12</f>
        <v>0</v>
      </c>
      <c r="O23" s="19">
        <f ca="1">'KC Metals ESRs'!P6+'KC Metals ESRs'!P12</f>
        <v>0</v>
      </c>
      <c r="P23" s="19">
        <f ca="1">'KC Metals ESRs'!Q6+'KC Metals ESRs'!Q12</f>
        <v>0</v>
      </c>
      <c r="Q23" s="19">
        <f ca="1">'KC Metals ESRs'!R6+'KC Metals ESRs'!R12</f>
        <v>0</v>
      </c>
      <c r="R23" s="20">
        <f ca="1">'KC Metals ESRs'!S6+'KC Metals ESRs'!S12</f>
        <v>0</v>
      </c>
    </row>
    <row r="24" spans="2:18" x14ac:dyDescent="0.25">
      <c r="B24" s="70" t="s">
        <v>592</v>
      </c>
      <c r="C24" s="106">
        <f ca="1">'ITW ESRs &amp; ERs'!L7+'ITW ESRs &amp; ERs'!L13</f>
        <v>0</v>
      </c>
      <c r="D24" s="41">
        <f ca="1">'ITW ESRs &amp; ERs'!M7+'ITW ESRs &amp; ERs'!M13</f>
        <v>0</v>
      </c>
      <c r="E24" s="19">
        <f ca="1">'ITW ESRs &amp; ERs'!N7+'ITW ESRs &amp; ERs'!N13</f>
        <v>0</v>
      </c>
      <c r="F24" s="19">
        <f ca="1">'ITW ESRs &amp; ERs'!O7+'ITW ESRs &amp; ERs'!O13</f>
        <v>0</v>
      </c>
      <c r="G24" s="19">
        <f ca="1">'ITW ESRs &amp; ERs'!P7+'ITW ESRs &amp; ERs'!P13</f>
        <v>0</v>
      </c>
      <c r="H24" s="19">
        <f ca="1">'ITW ESRs &amp; ERs'!Q7+'ITW ESRs &amp; ERs'!Q13</f>
        <v>0</v>
      </c>
      <c r="I24" s="19">
        <f ca="1">'ITW ESRs &amp; ERs'!R7+'ITW ESRs &amp; ERs'!R13</f>
        <v>0</v>
      </c>
      <c r="J24" s="240">
        <f ca="1">'ITW ESRs &amp; ERs'!S7+'ITW ESRs &amp; ERs'!S13</f>
        <v>0</v>
      </c>
      <c r="K24" s="106">
        <f ca="1">'KC Metals ESRs'!L7+'KC Metals ESRs'!L13</f>
        <v>0</v>
      </c>
      <c r="L24" s="41">
        <f ca="1">'KC Metals ESRs'!M7+'KC Metals ESRs'!M13</f>
        <v>0</v>
      </c>
      <c r="M24" s="19">
        <f ca="1">'KC Metals ESRs'!N7+'KC Metals ESRs'!N13</f>
        <v>0</v>
      </c>
      <c r="N24" s="19">
        <f ca="1">'KC Metals ESRs'!O7+'KC Metals ESRs'!O13</f>
        <v>0</v>
      </c>
      <c r="O24" s="19">
        <f ca="1">'KC Metals ESRs'!P7+'KC Metals ESRs'!P13</f>
        <v>0</v>
      </c>
      <c r="P24" s="19">
        <f ca="1">'KC Metals ESRs'!Q7+'KC Metals ESRs'!Q13</f>
        <v>0</v>
      </c>
      <c r="Q24" s="19">
        <f ca="1">'KC Metals ESRs'!R7+'KC Metals ESRs'!R13</f>
        <v>0</v>
      </c>
      <c r="R24" s="20">
        <f ca="1">'KC Metals ESRs'!S7+'KC Metals ESRs'!S13</f>
        <v>0</v>
      </c>
    </row>
    <row r="25" spans="2:18" x14ac:dyDescent="0.25">
      <c r="B25" s="70" t="s">
        <v>140</v>
      </c>
      <c r="C25" s="106">
        <f ca="1">'ITW ESRs &amp; ERs'!L8+'ITW ESRs &amp; ERs'!L14</f>
        <v>17</v>
      </c>
      <c r="D25" s="41">
        <f ca="1">'ITW ESRs &amp; ERs'!M8+'ITW ESRs &amp; ERs'!M14</f>
        <v>17</v>
      </c>
      <c r="E25" s="19">
        <f ca="1">'ITW ESRs &amp; ERs'!N8+'ITW ESRs &amp; ERs'!N14</f>
        <v>0</v>
      </c>
      <c r="F25" s="19">
        <f ca="1">'ITW ESRs &amp; ERs'!O8+'ITW ESRs &amp; ERs'!O14</f>
        <v>0</v>
      </c>
      <c r="G25" s="19">
        <f ca="1">'ITW ESRs &amp; ERs'!P8+'ITW ESRs &amp; ERs'!P14</f>
        <v>0</v>
      </c>
      <c r="H25" s="19">
        <f ca="1">'ITW ESRs &amp; ERs'!Q8+'ITW ESRs &amp; ERs'!Q14</f>
        <v>0</v>
      </c>
      <c r="I25" s="19">
        <f ca="1">'ITW ESRs &amp; ERs'!R8+'ITW ESRs &amp; ERs'!R14</f>
        <v>1</v>
      </c>
      <c r="J25" s="240">
        <f ca="1">'ITW ESRs &amp; ERs'!S8+'ITW ESRs &amp; ERs'!S14</f>
        <v>8</v>
      </c>
      <c r="K25" s="106">
        <f ca="1">'KC Metals ESRs'!L8+'KC Metals ESRs'!L14</f>
        <v>0</v>
      </c>
      <c r="L25" s="41">
        <f ca="1">'KC Metals ESRs'!M8+'KC Metals ESRs'!M14</f>
        <v>0</v>
      </c>
      <c r="M25" s="19">
        <f ca="1">'KC Metals ESRs'!N8+'KC Metals ESRs'!N14</f>
        <v>0</v>
      </c>
      <c r="N25" s="19">
        <f ca="1">'KC Metals ESRs'!O8+'KC Metals ESRs'!O14</f>
        <v>0</v>
      </c>
      <c r="O25" s="19">
        <f ca="1">'KC Metals ESRs'!P8+'KC Metals ESRs'!P14</f>
        <v>0</v>
      </c>
      <c r="P25" s="19">
        <f ca="1">'KC Metals ESRs'!Q8+'KC Metals ESRs'!Q14</f>
        <v>0</v>
      </c>
      <c r="Q25" s="19">
        <f ca="1">'KC Metals ESRs'!R8+'KC Metals ESRs'!R14</f>
        <v>0</v>
      </c>
      <c r="R25" s="20">
        <f ca="1">'KC Metals ESRs'!S8+'KC Metals ESRs'!S14</f>
        <v>0</v>
      </c>
    </row>
    <row r="26" spans="2:18" x14ac:dyDescent="0.25">
      <c r="B26" s="70" t="s">
        <v>582</v>
      </c>
      <c r="C26" s="106">
        <f ca="1">'ITW ESRs &amp; ERs'!L9+'ITW ESRs &amp; ERs'!L15</f>
        <v>16</v>
      </c>
      <c r="D26" s="41">
        <f ca="1">'ITW ESRs &amp; ERs'!M9+'ITW ESRs &amp; ERs'!M15</f>
        <v>14</v>
      </c>
      <c r="E26" s="19">
        <f ca="1">'ITW ESRs &amp; ERs'!N9+'ITW ESRs &amp; ERs'!N15</f>
        <v>0</v>
      </c>
      <c r="F26" s="19">
        <f ca="1">'ITW ESRs &amp; ERs'!O9+'ITW ESRs &amp; ERs'!O15</f>
        <v>0</v>
      </c>
      <c r="G26" s="19">
        <f ca="1">'ITW ESRs &amp; ERs'!P9+'ITW ESRs &amp; ERs'!P15</f>
        <v>1</v>
      </c>
      <c r="H26" s="19">
        <f ca="1">'ITW ESRs &amp; ERs'!Q9+'ITW ESRs &amp; ERs'!Q15</f>
        <v>1</v>
      </c>
      <c r="I26" s="19">
        <f ca="1">'ITW ESRs &amp; ERs'!R9+'ITW ESRs &amp; ERs'!R15</f>
        <v>1</v>
      </c>
      <c r="J26" s="240">
        <f ca="1">'ITW ESRs &amp; ERs'!S9+'ITW ESRs &amp; ERs'!S15</f>
        <v>7</v>
      </c>
      <c r="K26" s="106">
        <f ca="1">'KC Metals ESRs'!L9+'KC Metals ESRs'!L15</f>
        <v>0</v>
      </c>
      <c r="L26" s="41">
        <f ca="1">'KC Metals ESRs'!M9+'KC Metals ESRs'!M15</f>
        <v>0</v>
      </c>
      <c r="M26" s="19">
        <f ca="1">'KC Metals ESRs'!N9+'KC Metals ESRs'!N15</f>
        <v>0</v>
      </c>
      <c r="N26" s="19">
        <f ca="1">'KC Metals ESRs'!O9+'KC Metals ESRs'!O15</f>
        <v>0</v>
      </c>
      <c r="O26" s="19">
        <f ca="1">'KC Metals ESRs'!P9+'KC Metals ESRs'!P15</f>
        <v>0</v>
      </c>
      <c r="P26" s="19">
        <f ca="1">'KC Metals ESRs'!Q9+'KC Metals ESRs'!Q15</f>
        <v>0</v>
      </c>
      <c r="Q26" s="19">
        <f ca="1">'KC Metals ESRs'!R9+'KC Metals ESRs'!R15</f>
        <v>0</v>
      </c>
      <c r="R26" s="20">
        <f ca="1">'KC Metals ESRs'!S9+'KC Metals ESRs'!S15</f>
        <v>0</v>
      </c>
    </row>
    <row r="27" spans="2:18" ht="15.75" thickBot="1" x14ac:dyDescent="0.3">
      <c r="B27" s="71" t="s">
        <v>583</v>
      </c>
      <c r="C27" s="107">
        <f ca="1">'ITW ESRs &amp; ERs'!L10+'ITW ESRs &amp; ERs'!L16</f>
        <v>10</v>
      </c>
      <c r="D27" s="58">
        <f ca="1">'ITW ESRs &amp; ERs'!M10+'ITW ESRs &amp; ERs'!M16</f>
        <v>2</v>
      </c>
      <c r="E27" s="65">
        <f ca="1">'ITW ESRs &amp; ERs'!N10+'ITW ESRs &amp; ERs'!N16</f>
        <v>0</v>
      </c>
      <c r="F27" s="65">
        <f ca="1">'ITW ESRs &amp; ERs'!O10+'ITW ESRs &amp; ERs'!O16</f>
        <v>0</v>
      </c>
      <c r="G27" s="65">
        <f ca="1">'ITW ESRs &amp; ERs'!P10+'ITW ESRs &amp; ERs'!P16</f>
        <v>0</v>
      </c>
      <c r="H27" s="65">
        <f ca="1">'ITW ESRs &amp; ERs'!Q10+'ITW ESRs &amp; ERs'!Q16</f>
        <v>0</v>
      </c>
      <c r="I27" s="65">
        <f ca="1">'ITW ESRs &amp; ERs'!R10+'ITW ESRs &amp; ERs'!R16</f>
        <v>0</v>
      </c>
      <c r="J27" s="483">
        <f ca="1">'ITW ESRs &amp; ERs'!S10+'ITW ESRs &amp; ERs'!S16</f>
        <v>1</v>
      </c>
      <c r="K27" s="107">
        <f ca="1">'KC Metals ESRs'!L10+'KC Metals ESRs'!L16</f>
        <v>0</v>
      </c>
      <c r="L27" s="58">
        <f ca="1">'KC Metals ESRs'!M10+'KC Metals ESRs'!M16</f>
        <v>0</v>
      </c>
      <c r="M27" s="65">
        <f ca="1">'KC Metals ESRs'!N10+'KC Metals ESRs'!N16</f>
        <v>0</v>
      </c>
      <c r="N27" s="65">
        <f ca="1">'KC Metals ESRs'!O10+'KC Metals ESRs'!O16</f>
        <v>0</v>
      </c>
      <c r="O27" s="65">
        <f ca="1">'KC Metals ESRs'!P10+'KC Metals ESRs'!P16</f>
        <v>0</v>
      </c>
      <c r="P27" s="65">
        <f ca="1">'KC Metals ESRs'!Q10+'KC Metals ESRs'!Q16</f>
        <v>0</v>
      </c>
      <c r="Q27" s="65">
        <f ca="1">'KC Metals ESRs'!R10+'KC Metals ESRs'!R16</f>
        <v>0</v>
      </c>
      <c r="R27" s="237">
        <f ca="1">'KC Metals ESRs'!S10+'KC Metals ESRs'!S16</f>
        <v>0</v>
      </c>
    </row>
    <row r="28" spans="2:18" ht="15.75" thickBot="1" x14ac:dyDescent="0.3">
      <c r="B28" s="66" t="s">
        <v>201</v>
      </c>
      <c r="C28" s="67">
        <f ca="1">SUM(C23:C27)</f>
        <v>43</v>
      </c>
      <c r="D28" s="68">
        <f t="shared" ref="D28:O28" ca="1" si="2">SUM(D23:D27)</f>
        <v>33</v>
      </c>
      <c r="E28" s="68">
        <f t="shared" ca="1" si="2"/>
        <v>0</v>
      </c>
      <c r="F28" s="68">
        <f t="shared" ca="1" si="2"/>
        <v>0</v>
      </c>
      <c r="G28" s="68">
        <f t="shared" ca="1" si="2"/>
        <v>1</v>
      </c>
      <c r="H28" s="68">
        <f ca="1">SUM(H23:H27)</f>
        <v>1</v>
      </c>
      <c r="I28" s="68">
        <f ca="1">SUM(I23:I27)</f>
        <v>2</v>
      </c>
      <c r="J28" s="484">
        <f ca="1">SUM(J23:J27)</f>
        <v>16</v>
      </c>
      <c r="K28" s="67">
        <f ca="1">SUM(K23:K27)</f>
        <v>0</v>
      </c>
      <c r="L28" s="68">
        <f t="shared" ca="1" si="2"/>
        <v>0</v>
      </c>
      <c r="M28" s="68">
        <f t="shared" ca="1" si="2"/>
        <v>0</v>
      </c>
      <c r="N28" s="68">
        <f t="shared" ca="1" si="2"/>
        <v>0</v>
      </c>
      <c r="O28" s="68">
        <f t="shared" ca="1" si="2"/>
        <v>0</v>
      </c>
      <c r="P28" s="68">
        <f ca="1">SUM(P23:P27)</f>
        <v>0</v>
      </c>
      <c r="Q28" s="68">
        <f ca="1">SUM(Q23:Q27)</f>
        <v>0</v>
      </c>
      <c r="R28" s="385">
        <f ca="1">SUM(R23:R27)</f>
        <v>0</v>
      </c>
    </row>
    <row r="29" spans="2:18" ht="15.75" thickBot="1" x14ac:dyDescent="0.3">
      <c r="B29" s="218"/>
      <c r="C29" s="923" t="s">
        <v>416</v>
      </c>
      <c r="D29" s="919"/>
      <c r="E29" s="919"/>
      <c r="F29" s="919"/>
      <c r="G29" s="919"/>
      <c r="H29" s="919"/>
      <c r="I29" s="919"/>
      <c r="J29" s="920"/>
      <c r="K29" s="923" t="s">
        <v>417</v>
      </c>
      <c r="L29" s="919"/>
      <c r="M29" s="919"/>
      <c r="N29" s="919"/>
      <c r="O29" s="919"/>
      <c r="P29" s="919"/>
      <c r="Q29" s="919"/>
      <c r="R29" s="920"/>
    </row>
    <row r="30" spans="2:18" x14ac:dyDescent="0.25">
      <c r="B30" s="69" t="s">
        <v>105</v>
      </c>
      <c r="C30" s="105" t="s">
        <v>146</v>
      </c>
      <c r="D30" s="36">
        <f ca="1">SIKA!M5+SIKA!M11</f>
        <v>0</v>
      </c>
      <c r="E30" s="9" t="s">
        <v>146</v>
      </c>
      <c r="F30" s="9" t="s">
        <v>146</v>
      </c>
      <c r="G30" s="9" t="s">
        <v>146</v>
      </c>
      <c r="H30" s="9" t="s">
        <v>146</v>
      </c>
      <c r="I30" s="9" t="s">
        <v>146</v>
      </c>
      <c r="J30" s="239" t="s">
        <v>146</v>
      </c>
      <c r="K30" s="105" t="s">
        <v>146</v>
      </c>
      <c r="L30" s="36">
        <f ca="1">LINFORD!M5+LINFORD!M12</f>
        <v>0</v>
      </c>
      <c r="M30" s="9" t="s">
        <v>146</v>
      </c>
      <c r="N30" s="9" t="s">
        <v>146</v>
      </c>
      <c r="O30" s="9" t="s">
        <v>146</v>
      </c>
      <c r="P30" s="9" t="s">
        <v>146</v>
      </c>
      <c r="Q30" s="9" t="s">
        <v>146</v>
      </c>
      <c r="R30" s="10" t="s">
        <v>146</v>
      </c>
    </row>
    <row r="31" spans="2:18" x14ac:dyDescent="0.25">
      <c r="B31" s="70" t="s">
        <v>139</v>
      </c>
      <c r="C31" s="106">
        <f ca="1">SIKA!L6+SIKA!L12</f>
        <v>0</v>
      </c>
      <c r="D31" s="41">
        <f ca="1">SIKA!M6+SIKA!M12</f>
        <v>0</v>
      </c>
      <c r="E31" s="19">
        <f ca="1">SIKA!N6+SIKA!N12</f>
        <v>0</v>
      </c>
      <c r="F31" s="19">
        <f ca="1">SIKA!O6+SIKA!O12</f>
        <v>0</v>
      </c>
      <c r="G31" s="19">
        <f ca="1">SIKA!P6+SIKA!P12</f>
        <v>0</v>
      </c>
      <c r="H31" s="19">
        <f ca="1">SIKA!Q6+SIKA!Q12</f>
        <v>0</v>
      </c>
      <c r="I31" s="19">
        <f ca="1">SIKA!R6+SIKA!R12</f>
        <v>0</v>
      </c>
      <c r="J31" s="240">
        <f ca="1">SIKA!S6+SIKA!S12</f>
        <v>0</v>
      </c>
      <c r="K31" s="106">
        <f ca="1">LINFORD!L6+LINFORD!L13</f>
        <v>0</v>
      </c>
      <c r="L31" s="41">
        <f ca="1">LINFORD!M6+LINFORD!M13</f>
        <v>0</v>
      </c>
      <c r="M31" s="19">
        <f ca="1">LINFORD!N6+LINFORD!N13</f>
        <v>0</v>
      </c>
      <c r="N31" s="19">
        <f ca="1">LINFORD!O6+LINFORD!O13</f>
        <v>0</v>
      </c>
      <c r="O31" s="19">
        <f ca="1">LINFORD!P6+LINFORD!P13</f>
        <v>0</v>
      </c>
      <c r="P31" s="19">
        <f ca="1">LINFORD!Q6+LINFORD!Q13</f>
        <v>0</v>
      </c>
      <c r="Q31" s="19">
        <f ca="1">LINFORD!R6+LINFORD!R13</f>
        <v>0</v>
      </c>
      <c r="R31" s="20">
        <f ca="1">LINFORD!S6+LINFORD!S13</f>
        <v>0</v>
      </c>
    </row>
    <row r="32" spans="2:18" x14ac:dyDescent="0.25">
      <c r="B32" s="70" t="s">
        <v>592</v>
      </c>
      <c r="C32" s="106">
        <f ca="1">SIKA!L7+SIKA!L13</f>
        <v>0</v>
      </c>
      <c r="D32" s="41">
        <f ca="1">SIKA!M7+SIKA!M13</f>
        <v>0</v>
      </c>
      <c r="E32" s="19">
        <f ca="1">SIKA!N7+SIKA!N13</f>
        <v>0</v>
      </c>
      <c r="F32" s="19">
        <f ca="1">SIKA!O7+SIKA!O13</f>
        <v>0</v>
      </c>
      <c r="G32" s="19">
        <f ca="1">SIKA!P7+SIKA!P13</f>
        <v>0</v>
      </c>
      <c r="H32" s="19">
        <f ca="1">SIKA!Q7+SIKA!Q13</f>
        <v>0</v>
      </c>
      <c r="I32" s="19">
        <f ca="1">SIKA!R7+SIKA!R13</f>
        <v>0</v>
      </c>
      <c r="J32" s="240">
        <f ca="1">SIKA!S7+SIKA!S13</f>
        <v>0</v>
      </c>
      <c r="K32" s="106">
        <f ca="1">LINFORD!L7+LINFORD!L14</f>
        <v>0</v>
      </c>
      <c r="L32" s="41">
        <f ca="1">LINFORD!M7+LINFORD!M14</f>
        <v>0</v>
      </c>
      <c r="M32" s="19">
        <f ca="1">LINFORD!N7+LINFORD!N14</f>
        <v>0</v>
      </c>
      <c r="N32" s="19">
        <f ca="1">LINFORD!O7+LINFORD!O14</f>
        <v>0</v>
      </c>
      <c r="O32" s="19">
        <f ca="1">LINFORD!P7+LINFORD!P14</f>
        <v>0</v>
      </c>
      <c r="P32" s="19">
        <f ca="1">LINFORD!Q7+LINFORD!Q14</f>
        <v>0</v>
      </c>
      <c r="Q32" s="19">
        <f ca="1">LINFORD!R7+LINFORD!R14</f>
        <v>0</v>
      </c>
      <c r="R32" s="20">
        <f ca="1">LINFORD!S7+LINFORD!S14</f>
        <v>0</v>
      </c>
    </row>
    <row r="33" spans="2:18" x14ac:dyDescent="0.25">
      <c r="B33" s="70" t="s">
        <v>140</v>
      </c>
      <c r="C33" s="106">
        <f ca="1">SIKA!L8+SIKA!L14</f>
        <v>0</v>
      </c>
      <c r="D33" s="41">
        <f ca="1">SIKA!M8+SIKA!M14</f>
        <v>0</v>
      </c>
      <c r="E33" s="19">
        <f ca="1">SIKA!N8+SIKA!N14</f>
        <v>0</v>
      </c>
      <c r="F33" s="19">
        <f ca="1">SIKA!O8+SIKA!O14</f>
        <v>0</v>
      </c>
      <c r="G33" s="19">
        <f ca="1">SIKA!P8+SIKA!P14</f>
        <v>0</v>
      </c>
      <c r="H33" s="19">
        <f ca="1">SIKA!Q8+SIKA!Q14</f>
        <v>0</v>
      </c>
      <c r="I33" s="19">
        <f ca="1">SIKA!R8+SIKA!R14</f>
        <v>0</v>
      </c>
      <c r="J33" s="240">
        <f ca="1">SIKA!S8+SIKA!S14</f>
        <v>0</v>
      </c>
      <c r="K33" s="106">
        <f ca="1">LINFORD!L8+LINFORD!L15</f>
        <v>0</v>
      </c>
      <c r="L33" s="41">
        <f ca="1">LINFORD!M8+LINFORD!M15</f>
        <v>0</v>
      </c>
      <c r="M33" s="19">
        <f ca="1">LINFORD!N8+LINFORD!N15</f>
        <v>0</v>
      </c>
      <c r="N33" s="19">
        <f ca="1">LINFORD!O8+LINFORD!O15</f>
        <v>0</v>
      </c>
      <c r="O33" s="19">
        <f ca="1">LINFORD!P8+LINFORD!P15</f>
        <v>0</v>
      </c>
      <c r="P33" s="19">
        <f ca="1">LINFORD!Q8+LINFORD!Q15</f>
        <v>0</v>
      </c>
      <c r="Q33" s="19">
        <f ca="1">LINFORD!R8+LINFORD!R15</f>
        <v>0</v>
      </c>
      <c r="R33" s="20">
        <f ca="1">LINFORD!S8+LINFORD!S15</f>
        <v>0</v>
      </c>
    </row>
    <row r="34" spans="2:18" x14ac:dyDescent="0.25">
      <c r="B34" s="70" t="s">
        <v>582</v>
      </c>
      <c r="C34" s="106">
        <f ca="1">SIKA!L9+SIKA!L15</f>
        <v>4</v>
      </c>
      <c r="D34" s="41">
        <f ca="1">SIKA!M9+SIKA!M15</f>
        <v>4</v>
      </c>
      <c r="E34" s="19">
        <f ca="1">SIKA!N9+SIKA!N15</f>
        <v>0</v>
      </c>
      <c r="F34" s="19">
        <f ca="1">SIKA!O9+SIKA!O15</f>
        <v>0</v>
      </c>
      <c r="G34" s="19">
        <f ca="1">SIKA!P9+SIKA!P15</f>
        <v>0</v>
      </c>
      <c r="H34" s="19">
        <f ca="1">SIKA!Q9+SIKA!Q15</f>
        <v>1</v>
      </c>
      <c r="I34" s="19">
        <f ca="1">SIKA!R9+SIKA!R15</f>
        <v>1</v>
      </c>
      <c r="J34" s="240">
        <f ca="1">SIKA!S9+SIKA!S15</f>
        <v>2</v>
      </c>
      <c r="K34" s="106">
        <f ca="1">LINFORD!L9+LINFORD!L16</f>
        <v>0</v>
      </c>
      <c r="L34" s="41">
        <f ca="1">LINFORD!M9+LINFORD!M16</f>
        <v>0</v>
      </c>
      <c r="M34" s="19">
        <f ca="1">LINFORD!N9+LINFORD!N16</f>
        <v>0</v>
      </c>
      <c r="N34" s="19">
        <f ca="1">LINFORD!O9+LINFORD!O16</f>
        <v>0</v>
      </c>
      <c r="O34" s="19">
        <f ca="1">LINFORD!P9+LINFORD!P16</f>
        <v>0</v>
      </c>
      <c r="P34" s="19">
        <f ca="1">LINFORD!Q9+LINFORD!Q16</f>
        <v>0</v>
      </c>
      <c r="Q34" s="19">
        <f ca="1">LINFORD!R9+LINFORD!R16</f>
        <v>0</v>
      </c>
      <c r="R34" s="20">
        <f ca="1">LINFORD!S9+LINFORD!S16</f>
        <v>0</v>
      </c>
    </row>
    <row r="35" spans="2:18" x14ac:dyDescent="0.25">
      <c r="B35" s="477" t="s">
        <v>583</v>
      </c>
      <c r="C35" s="106">
        <f ca="1">SIKA!L10+SIKA!L16</f>
        <v>0</v>
      </c>
      <c r="D35" s="41">
        <f ca="1">SIKA!M10+SIKA!M16</f>
        <v>0</v>
      </c>
      <c r="E35" s="19">
        <f ca="1">SIKA!N10+SIKA!N16</f>
        <v>0</v>
      </c>
      <c r="F35" s="19">
        <f ca="1">SIKA!O10+SIKA!O16</f>
        <v>0</v>
      </c>
      <c r="G35" s="19">
        <f ca="1">SIKA!P10+SIKA!P16</f>
        <v>0</v>
      </c>
      <c r="H35" s="19">
        <f ca="1">SIKA!Q10+SIKA!Q16</f>
        <v>0</v>
      </c>
      <c r="I35" s="19">
        <f ca="1">SIKA!R10+SIKA!R16</f>
        <v>0</v>
      </c>
      <c r="J35" s="240">
        <f ca="1">SIKA!S10+SIKA!S16</f>
        <v>0</v>
      </c>
      <c r="K35" s="106">
        <f ca="1">LINFORD!L10+LINFORD!L17</f>
        <v>0</v>
      </c>
      <c r="L35" s="41">
        <f ca="1">LINFORD!M10+LINFORD!M17</f>
        <v>0</v>
      </c>
      <c r="M35" s="19">
        <f ca="1">LINFORD!N10+LINFORD!N17</f>
        <v>0</v>
      </c>
      <c r="N35" s="19">
        <f ca="1">LINFORD!O10+LINFORD!O17</f>
        <v>0</v>
      </c>
      <c r="O35" s="19">
        <f ca="1">LINFORD!P10+LINFORD!P17</f>
        <v>0</v>
      </c>
      <c r="P35" s="19">
        <f ca="1">LINFORD!Q10+LINFORD!Q17</f>
        <v>0</v>
      </c>
      <c r="Q35" s="19">
        <f ca="1">LINFORD!R10+LINFORD!R17</f>
        <v>0</v>
      </c>
      <c r="R35" s="20">
        <f ca="1">LINFORD!S10+LINFORD!S17</f>
        <v>0</v>
      </c>
    </row>
    <row r="36" spans="2:18" ht="15.75" thickBot="1" x14ac:dyDescent="0.3">
      <c r="B36" s="71" t="s">
        <v>415</v>
      </c>
      <c r="C36" s="107"/>
      <c r="D36" s="58"/>
      <c r="E36" s="65"/>
      <c r="F36" s="65"/>
      <c r="G36" s="65"/>
      <c r="H36" s="65"/>
      <c r="I36" s="65"/>
      <c r="J36" s="483"/>
      <c r="K36" s="107">
        <f ca="1">LINFORD!L11+LINFORD!L18</f>
        <v>0</v>
      </c>
      <c r="L36" s="58">
        <f ca="1">LINFORD!M11+LINFORD!M18</f>
        <v>0</v>
      </c>
      <c r="M36" s="65">
        <f ca="1">LINFORD!N11+LINFORD!N18</f>
        <v>0</v>
      </c>
      <c r="N36" s="65">
        <f ca="1">LINFORD!O11+LINFORD!O18</f>
        <v>0</v>
      </c>
      <c r="O36" s="65">
        <f ca="1">LINFORD!P11+LINFORD!P18</f>
        <v>0</v>
      </c>
      <c r="P36" s="65">
        <f ca="1">LINFORD!Q11+LINFORD!Q18</f>
        <v>0</v>
      </c>
      <c r="Q36" s="65">
        <f ca="1">LINFORD!R11+LINFORD!R18</f>
        <v>0</v>
      </c>
      <c r="R36" s="237">
        <f ca="1">LINFORD!S11+LINFORD!S18</f>
        <v>0</v>
      </c>
    </row>
    <row r="37" spans="2:18" ht="15.75" thickBot="1" x14ac:dyDescent="0.3">
      <c r="B37" s="66" t="s">
        <v>201</v>
      </c>
      <c r="C37" s="67">
        <f t="shared" ref="C37:H37" ca="1" si="3">SUM(C31:C35)</f>
        <v>4</v>
      </c>
      <c r="D37" s="68">
        <f t="shared" ca="1" si="3"/>
        <v>4</v>
      </c>
      <c r="E37" s="68">
        <f t="shared" ca="1" si="3"/>
        <v>0</v>
      </c>
      <c r="F37" s="68">
        <f t="shared" ca="1" si="3"/>
        <v>0</v>
      </c>
      <c r="G37" s="68">
        <f t="shared" ca="1" si="3"/>
        <v>0</v>
      </c>
      <c r="H37" s="68">
        <f t="shared" ca="1" si="3"/>
        <v>1</v>
      </c>
      <c r="I37" s="68">
        <f ca="1">SUM(I31:I35)</f>
        <v>1</v>
      </c>
      <c r="J37" s="484">
        <f ca="1">SUM(J31:J35)</f>
        <v>2</v>
      </c>
      <c r="K37" s="67">
        <f t="shared" ref="K37:P37" ca="1" si="4">SUM(K31:K36)</f>
        <v>0</v>
      </c>
      <c r="L37" s="68">
        <f t="shared" ca="1" si="4"/>
        <v>0</v>
      </c>
      <c r="M37" s="68">
        <f t="shared" ca="1" si="4"/>
        <v>0</v>
      </c>
      <c r="N37" s="68">
        <f t="shared" ca="1" si="4"/>
        <v>0</v>
      </c>
      <c r="O37" s="68">
        <f t="shared" ca="1" si="4"/>
        <v>0</v>
      </c>
      <c r="P37" s="68">
        <f t="shared" ca="1" si="4"/>
        <v>0</v>
      </c>
      <c r="Q37" s="68">
        <f ca="1">SUM(Q31:Q36)</f>
        <v>0</v>
      </c>
      <c r="R37" s="385">
        <f ca="1">SUM(R31:R36)</f>
        <v>0</v>
      </c>
    </row>
    <row r="38" spans="2:18" ht="15.75" thickBot="1" x14ac:dyDescent="0.3">
      <c r="B38" s="218"/>
      <c r="C38" s="923" t="s">
        <v>418</v>
      </c>
      <c r="D38" s="919"/>
      <c r="E38" s="919"/>
      <c r="F38" s="919"/>
      <c r="G38" s="919"/>
      <c r="H38" s="919"/>
      <c r="I38" s="919"/>
      <c r="J38" s="920"/>
      <c r="K38" s="923" t="s">
        <v>503</v>
      </c>
      <c r="L38" s="919"/>
      <c r="M38" s="919"/>
      <c r="N38" s="919"/>
      <c r="O38" s="919"/>
      <c r="P38" s="919"/>
      <c r="Q38" s="919"/>
      <c r="R38" s="920"/>
    </row>
    <row r="39" spans="2:18" x14ac:dyDescent="0.25">
      <c r="B39" s="69" t="s">
        <v>105</v>
      </c>
      <c r="C39" s="105" t="s">
        <v>146</v>
      </c>
      <c r="D39" s="36">
        <f ca="1">EJOT!M5+EJOT!M11</f>
        <v>0</v>
      </c>
      <c r="E39" s="9" t="s">
        <v>146</v>
      </c>
      <c r="F39" s="9" t="s">
        <v>146</v>
      </c>
      <c r="G39" s="9" t="s">
        <v>146</v>
      </c>
      <c r="H39" s="9" t="s">
        <v>146</v>
      </c>
      <c r="I39" s="9" t="s">
        <v>146</v>
      </c>
      <c r="J39" s="239" t="s">
        <v>146</v>
      </c>
      <c r="K39" s="105" t="s">
        <v>146</v>
      </c>
      <c r="L39" s="36">
        <f ca="1">ACS!M5+ACS!M11</f>
        <v>0</v>
      </c>
      <c r="M39" s="9" t="s">
        <v>146</v>
      </c>
      <c r="N39" s="9" t="s">
        <v>146</v>
      </c>
      <c r="O39" s="9" t="s">
        <v>146</v>
      </c>
      <c r="P39" s="9" t="s">
        <v>146</v>
      </c>
      <c r="Q39" s="9" t="s">
        <v>146</v>
      </c>
      <c r="R39" s="10" t="s">
        <v>146</v>
      </c>
    </row>
    <row r="40" spans="2:18" x14ac:dyDescent="0.25">
      <c r="B40" s="70" t="s">
        <v>139</v>
      </c>
      <c r="C40" s="106">
        <f ca="1">EJOT!L6+EJOT!L12</f>
        <v>0</v>
      </c>
      <c r="D40" s="41">
        <f ca="1">EJOT!M6+EJOT!M12</f>
        <v>0</v>
      </c>
      <c r="E40" s="19">
        <f ca="1">EJOT!N6+EJOT!N12</f>
        <v>0</v>
      </c>
      <c r="F40" s="19">
        <f ca="1">EJOT!O6+EJOT!O12</f>
        <v>0</v>
      </c>
      <c r="G40" s="19">
        <f ca="1">EJOT!P6+EJOT!P12</f>
        <v>0</v>
      </c>
      <c r="H40" s="19">
        <f ca="1">EJOT!Q6+EJOT!Q12</f>
        <v>0</v>
      </c>
      <c r="I40" s="19">
        <f ca="1">EJOT!R6+EJOT!R12</f>
        <v>0</v>
      </c>
      <c r="J40" s="240">
        <f ca="1">EJOT!S6+EJOT!S12</f>
        <v>0</v>
      </c>
      <c r="K40" s="106">
        <f ca="1">ACS!L6+ACS!L12</f>
        <v>26</v>
      </c>
      <c r="L40" s="41">
        <f ca="1">ACS!M6+ACS!M12</f>
        <v>3</v>
      </c>
      <c r="M40" s="19">
        <f ca="1">ACS!N6+ACS!N12</f>
        <v>0</v>
      </c>
      <c r="N40" s="19">
        <f ca="1">ACS!O6+ACS!O12</f>
        <v>0</v>
      </c>
      <c r="O40" s="19">
        <f ca="1">ACS!P6+ACS!P12</f>
        <v>0</v>
      </c>
      <c r="P40" s="19">
        <f ca="1">ACS!Q6+ACS!Q12</f>
        <v>1</v>
      </c>
      <c r="Q40" s="19">
        <f ca="1">ACS!R6+ACS!R12</f>
        <v>0</v>
      </c>
      <c r="R40" s="20">
        <f ca="1">ACS!S6+ACS!S12</f>
        <v>2</v>
      </c>
    </row>
    <row r="41" spans="2:18" x14ac:dyDescent="0.25">
      <c r="B41" s="70" t="s">
        <v>592</v>
      </c>
      <c r="C41" s="106">
        <f ca="1">EJOT!L7+EJOT!L13</f>
        <v>0</v>
      </c>
      <c r="D41" s="41">
        <f ca="1">EJOT!M7+EJOT!M13</f>
        <v>0</v>
      </c>
      <c r="E41" s="19">
        <f ca="1">EJOT!N7+EJOT!N13</f>
        <v>0</v>
      </c>
      <c r="F41" s="19">
        <f ca="1">EJOT!O7+EJOT!O13</f>
        <v>0</v>
      </c>
      <c r="G41" s="19">
        <f ca="1">EJOT!P7+EJOT!P13</f>
        <v>0</v>
      </c>
      <c r="H41" s="19">
        <f ca="1">EJOT!Q7+EJOT!Q13</f>
        <v>0</v>
      </c>
      <c r="I41" s="19">
        <f ca="1">EJOT!R7+EJOT!R13</f>
        <v>0</v>
      </c>
      <c r="J41" s="240">
        <f ca="1">EJOT!S7+EJOT!S13</f>
        <v>0</v>
      </c>
      <c r="K41" s="106">
        <f ca="1">ACS!L7+ACS!L13</f>
        <v>0</v>
      </c>
      <c r="L41" s="41">
        <f ca="1">ACS!M7+ACS!M13</f>
        <v>0</v>
      </c>
      <c r="M41" s="19">
        <f ca="1">ACS!N7+ACS!N13</f>
        <v>0</v>
      </c>
      <c r="N41" s="19">
        <f ca="1">ACS!O7+ACS!O13</f>
        <v>0</v>
      </c>
      <c r="O41" s="19">
        <f ca="1">ACS!P7+ACS!P13</f>
        <v>0</v>
      </c>
      <c r="P41" s="19">
        <f ca="1">ACS!Q7+ACS!Q13</f>
        <v>0</v>
      </c>
      <c r="Q41" s="19">
        <f ca="1">ACS!R7+ACS!R13</f>
        <v>0</v>
      </c>
      <c r="R41" s="20">
        <f ca="1">ACS!S7+ACS!S13</f>
        <v>0</v>
      </c>
    </row>
    <row r="42" spans="2:18" x14ac:dyDescent="0.25">
      <c r="B42" s="70" t="s">
        <v>140</v>
      </c>
      <c r="C42" s="106">
        <f ca="1">EJOT!L8+EJOT!L14</f>
        <v>2</v>
      </c>
      <c r="D42" s="41">
        <f ca="1">EJOT!M8+EJOT!M14</f>
        <v>1</v>
      </c>
      <c r="E42" s="19">
        <f ca="1">EJOT!N8+EJOT!N14</f>
        <v>0</v>
      </c>
      <c r="F42" s="19">
        <f ca="1">EJOT!O8+EJOT!O14</f>
        <v>0</v>
      </c>
      <c r="G42" s="19">
        <f ca="1">EJOT!P8+EJOT!P14</f>
        <v>0</v>
      </c>
      <c r="H42" s="19">
        <f ca="1">EJOT!Q8+EJOT!Q14</f>
        <v>0</v>
      </c>
      <c r="I42" s="19">
        <f ca="1">EJOT!R8+EJOT!R14</f>
        <v>1</v>
      </c>
      <c r="J42" s="240">
        <f ca="1">EJOT!S8+EJOT!S14</f>
        <v>0</v>
      </c>
      <c r="K42" s="106">
        <f ca="1">ACS!L8+ACS!L14</f>
        <v>0</v>
      </c>
      <c r="L42" s="41">
        <f ca="1">ACS!M8+ACS!M14</f>
        <v>0</v>
      </c>
      <c r="M42" s="19">
        <f ca="1">ACS!N8+ACS!N14</f>
        <v>0</v>
      </c>
      <c r="N42" s="19">
        <f ca="1">ACS!O8+ACS!O14</f>
        <v>0</v>
      </c>
      <c r="O42" s="19">
        <f ca="1">ACS!P8+ACS!P14</f>
        <v>0</v>
      </c>
      <c r="P42" s="19">
        <f ca="1">ACS!Q8+ACS!Q14</f>
        <v>0</v>
      </c>
      <c r="Q42" s="19">
        <f ca="1">ACS!R8+ACS!R14</f>
        <v>0</v>
      </c>
      <c r="R42" s="20">
        <f ca="1">ACS!S8+ACS!S14</f>
        <v>0</v>
      </c>
    </row>
    <row r="43" spans="2:18" x14ac:dyDescent="0.25">
      <c r="B43" s="70" t="s">
        <v>582</v>
      </c>
      <c r="C43" s="106">
        <f ca="1">EJOT!L9+EJOT!L15</f>
        <v>3</v>
      </c>
      <c r="D43" s="41">
        <f ca="1">EJOT!M9+EJOT!M15</f>
        <v>2</v>
      </c>
      <c r="E43" s="19">
        <f ca="1">EJOT!N9+EJOT!N15</f>
        <v>0</v>
      </c>
      <c r="F43" s="19">
        <f ca="1">EJOT!O9+EJOT!O15</f>
        <v>0</v>
      </c>
      <c r="G43" s="19">
        <f ca="1">EJOT!P9+EJOT!P15</f>
        <v>0</v>
      </c>
      <c r="H43" s="19">
        <f ca="1">EJOT!Q9+EJOT!Q15</f>
        <v>0</v>
      </c>
      <c r="I43" s="19">
        <f ca="1">EJOT!R9+EJOT!R15</f>
        <v>0</v>
      </c>
      <c r="J43" s="240">
        <f ca="1">EJOT!S9+EJOT!S15</f>
        <v>2</v>
      </c>
      <c r="K43" s="106">
        <f ca="1">ACS!L9+ACS!L15</f>
        <v>0</v>
      </c>
      <c r="L43" s="41">
        <f ca="1">ACS!M9+ACS!M15</f>
        <v>0</v>
      </c>
      <c r="M43" s="19">
        <f ca="1">ACS!N9+ACS!N15</f>
        <v>0</v>
      </c>
      <c r="N43" s="19">
        <f ca="1">ACS!O9+ACS!O15</f>
        <v>0</v>
      </c>
      <c r="O43" s="19">
        <f ca="1">ACS!P9+ACS!P15</f>
        <v>0</v>
      </c>
      <c r="P43" s="19">
        <f ca="1">ACS!Q9+ACS!Q15</f>
        <v>0</v>
      </c>
      <c r="Q43" s="19">
        <f ca="1">ACS!R9+ACS!R15</f>
        <v>0</v>
      </c>
      <c r="R43" s="20">
        <f ca="1">ACS!S9+ACS!S15</f>
        <v>0</v>
      </c>
    </row>
    <row r="44" spans="2:18" ht="15.75" thickBot="1" x14ac:dyDescent="0.3">
      <c r="B44" s="71" t="s">
        <v>583</v>
      </c>
      <c r="C44" s="107">
        <f ca="1">EJOT!L10+EJOT!L16</f>
        <v>0</v>
      </c>
      <c r="D44" s="58">
        <f ca="1">EJOT!M10+EJOT!M16</f>
        <v>0</v>
      </c>
      <c r="E44" s="65">
        <f ca="1">EJOT!N10+EJOT!N16</f>
        <v>0</v>
      </c>
      <c r="F44" s="65">
        <f ca="1">EJOT!O10+EJOT!O16</f>
        <v>0</v>
      </c>
      <c r="G44" s="65">
        <f ca="1">EJOT!P10+EJOT!P16</f>
        <v>0</v>
      </c>
      <c r="H44" s="65">
        <f ca="1">EJOT!Q10+EJOT!Q16</f>
        <v>0</v>
      </c>
      <c r="I44" s="65">
        <f ca="1">EJOT!R10+EJOT!R16</f>
        <v>0</v>
      </c>
      <c r="J44" s="483">
        <f ca="1">EJOT!S10+EJOT!S16</f>
        <v>0</v>
      </c>
      <c r="K44" s="107">
        <f ca="1">ACS!L10+ACS!L16</f>
        <v>0</v>
      </c>
      <c r="L44" s="58">
        <f ca="1">ACS!M10+ACS!M16</f>
        <v>0</v>
      </c>
      <c r="M44" s="65">
        <f ca="1">ACS!N10+ACS!N16</f>
        <v>0</v>
      </c>
      <c r="N44" s="65">
        <f ca="1">ACS!O10+ACS!O16</f>
        <v>0</v>
      </c>
      <c r="O44" s="65">
        <f ca="1">ACS!P10+ACS!P16</f>
        <v>0</v>
      </c>
      <c r="P44" s="65">
        <f ca="1">ACS!Q10+ACS!Q16</f>
        <v>0</v>
      </c>
      <c r="Q44" s="65">
        <f ca="1">ACS!R10+ACS!R16</f>
        <v>0</v>
      </c>
      <c r="R44" s="237">
        <f ca="1">ACS!S10+ACS!S16</f>
        <v>0</v>
      </c>
    </row>
    <row r="45" spans="2:18" ht="15.75" thickBot="1" x14ac:dyDescent="0.3">
      <c r="B45" s="66" t="s">
        <v>201</v>
      </c>
      <c r="C45" s="67">
        <f t="shared" ref="C45:H45" ca="1" si="5">SUM(C40:C44)</f>
        <v>5</v>
      </c>
      <c r="D45" s="68">
        <f t="shared" ca="1" si="5"/>
        <v>3</v>
      </c>
      <c r="E45" s="68">
        <f t="shared" ca="1" si="5"/>
        <v>0</v>
      </c>
      <c r="F45" s="68">
        <f t="shared" ca="1" si="5"/>
        <v>0</v>
      </c>
      <c r="G45" s="68">
        <f t="shared" ca="1" si="5"/>
        <v>0</v>
      </c>
      <c r="H45" s="68">
        <f t="shared" ca="1" si="5"/>
        <v>0</v>
      </c>
      <c r="I45" s="68">
        <f ca="1">SUM(I40:I44)</f>
        <v>1</v>
      </c>
      <c r="J45" s="484">
        <f ca="1">SUM(J40:J44)</f>
        <v>2</v>
      </c>
      <c r="K45" s="67">
        <f t="shared" ref="K45:P45" ca="1" si="6">SUM(K40:K44)</f>
        <v>26</v>
      </c>
      <c r="L45" s="68">
        <f t="shared" ca="1" si="6"/>
        <v>3</v>
      </c>
      <c r="M45" s="68">
        <f t="shared" ca="1" si="6"/>
        <v>0</v>
      </c>
      <c r="N45" s="68">
        <f t="shared" ca="1" si="6"/>
        <v>0</v>
      </c>
      <c r="O45" s="68">
        <f t="shared" ca="1" si="6"/>
        <v>0</v>
      </c>
      <c r="P45" s="68">
        <f t="shared" ca="1" si="6"/>
        <v>1</v>
      </c>
      <c r="Q45" s="68">
        <f ca="1">SUM(Q40:Q44)</f>
        <v>0</v>
      </c>
      <c r="R45" s="385">
        <f ca="1">SUM(R40:R44)</f>
        <v>2</v>
      </c>
    </row>
    <row r="46" spans="2:18" ht="15.75" thickBot="1" x14ac:dyDescent="0.3">
      <c r="B46" s="218"/>
      <c r="C46" s="923" t="s">
        <v>505</v>
      </c>
      <c r="D46" s="919"/>
      <c r="E46" s="919"/>
      <c r="F46" s="919"/>
      <c r="G46" s="919"/>
      <c r="H46" s="919"/>
      <c r="I46" s="919"/>
      <c r="J46" s="920"/>
    </row>
    <row r="47" spans="2:18" x14ac:dyDescent="0.25">
      <c r="B47" s="69" t="s">
        <v>105</v>
      </c>
      <c r="C47" s="105" t="s">
        <v>146</v>
      </c>
      <c r="D47" s="36">
        <f ca="1">'Other ESRs &amp; ERs'!N5+'Other ESRs &amp; ERs'!N12</f>
        <v>0</v>
      </c>
      <c r="E47" s="9" t="s">
        <v>146</v>
      </c>
      <c r="F47" s="9" t="s">
        <v>146</v>
      </c>
      <c r="G47" s="9" t="s">
        <v>146</v>
      </c>
      <c r="H47" s="9" t="s">
        <v>146</v>
      </c>
      <c r="I47" s="9" t="s">
        <v>146</v>
      </c>
      <c r="J47" s="10" t="s">
        <v>146</v>
      </c>
    </row>
    <row r="48" spans="2:18" x14ac:dyDescent="0.25">
      <c r="B48" s="477" t="s">
        <v>139</v>
      </c>
      <c r="C48" s="106">
        <f ca="1">'Other ESRs &amp; ERs'!M6+'Other ESRs &amp; ERs'!M13</f>
        <v>62</v>
      </c>
      <c r="D48" s="41">
        <f ca="1">'Other ESRs &amp; ERs'!N6+'Other ESRs &amp; ERs'!N13</f>
        <v>6</v>
      </c>
      <c r="E48" s="19">
        <f ca="1">'Other ESRs &amp; ERs'!O6+'Other ESRs &amp; ERs'!O13</f>
        <v>0</v>
      </c>
      <c r="F48" s="19">
        <f ca="1">'Other ESRs &amp; ERs'!P6+'Other ESRs &amp; ERs'!P13</f>
        <v>0</v>
      </c>
      <c r="G48" s="19">
        <f ca="1">'Other ESRs &amp; ERs'!Q6+'Other ESRs &amp; ERs'!Q13</f>
        <v>0</v>
      </c>
      <c r="H48" s="19">
        <f ca="1">'Other ESRs &amp; ERs'!R6+'Other ESRs &amp; ERs'!R13</f>
        <v>0</v>
      </c>
      <c r="I48" s="19">
        <f ca="1">'Other ESRs &amp; ERs'!S6+'Other ESRs &amp; ERs'!S13</f>
        <v>0</v>
      </c>
      <c r="J48" s="20">
        <f ca="1">'Other ESRs &amp; ERs'!T6+'Other ESRs &amp; ERs'!T13</f>
        <v>6</v>
      </c>
    </row>
    <row r="49" spans="2:10" x14ac:dyDescent="0.25">
      <c r="B49" s="477" t="s">
        <v>592</v>
      </c>
      <c r="C49" s="106">
        <f ca="1">'Other ESRs &amp; ERs'!M7+'Other ESRs &amp; ERs'!M14</f>
        <v>7</v>
      </c>
      <c r="D49" s="41">
        <f ca="1">'Other ESRs &amp; ERs'!N7+'Other ESRs &amp; ERs'!N14</f>
        <v>5</v>
      </c>
      <c r="E49" s="19">
        <f ca="1">'Other ESRs &amp; ERs'!O7+'Other ESRs &amp; ERs'!O14</f>
        <v>0</v>
      </c>
      <c r="F49" s="19">
        <f ca="1">'Other ESRs &amp; ERs'!P7+'Other ESRs &amp; ERs'!P14</f>
        <v>0</v>
      </c>
      <c r="G49" s="19">
        <f ca="1">'Other ESRs &amp; ERs'!Q7+'Other ESRs &amp; ERs'!Q14</f>
        <v>0</v>
      </c>
      <c r="H49" s="19">
        <f ca="1">'Other ESRs &amp; ERs'!R7+'Other ESRs &amp; ERs'!R14</f>
        <v>0</v>
      </c>
      <c r="I49" s="19">
        <f ca="1">'Other ESRs &amp; ERs'!S7+'Other ESRs &amp; ERs'!S14</f>
        <v>1</v>
      </c>
      <c r="J49" s="20">
        <f ca="1">'Other ESRs &amp; ERs'!T7+'Other ESRs &amp; ERs'!T14</f>
        <v>4</v>
      </c>
    </row>
    <row r="50" spans="2:10" x14ac:dyDescent="0.25">
      <c r="B50" s="477" t="s">
        <v>140</v>
      </c>
      <c r="C50" s="106">
        <f ca="1">'Other ESRs &amp; ERs'!M8+'Other ESRs &amp; ERs'!M15</f>
        <v>14</v>
      </c>
      <c r="D50" s="41">
        <f ca="1">'Other ESRs &amp; ERs'!N8+'Other ESRs &amp; ERs'!N15</f>
        <v>13</v>
      </c>
      <c r="E50" s="19">
        <f ca="1">'Other ESRs &amp; ERs'!O8+'Other ESRs &amp; ERs'!O15</f>
        <v>1</v>
      </c>
      <c r="F50" s="19">
        <f ca="1">'Other ESRs &amp; ERs'!P8+'Other ESRs &amp; ERs'!P15</f>
        <v>0</v>
      </c>
      <c r="G50" s="19">
        <f ca="1">'Other ESRs &amp; ERs'!Q8+'Other ESRs &amp; ERs'!Q15</f>
        <v>1</v>
      </c>
      <c r="H50" s="19">
        <f ca="1">'Other ESRs &amp; ERs'!R8+'Other ESRs &amp; ERs'!R15</f>
        <v>1</v>
      </c>
      <c r="I50" s="19">
        <f ca="1">'Other ESRs &amp; ERs'!S8+'Other ESRs &amp; ERs'!S15</f>
        <v>2</v>
      </c>
      <c r="J50" s="20">
        <f ca="1">'Other ESRs &amp; ERs'!T8+'Other ESRs &amp; ERs'!T15</f>
        <v>7</v>
      </c>
    </row>
    <row r="51" spans="2:10" x14ac:dyDescent="0.25">
      <c r="B51" s="477" t="s">
        <v>582</v>
      </c>
      <c r="C51" s="106">
        <f ca="1">'Other ESRs &amp; ERs'!M9+'Other ESRs &amp; ERs'!M16</f>
        <v>1</v>
      </c>
      <c r="D51" s="41">
        <f ca="1">'Other ESRs &amp; ERs'!N9+'Other ESRs &amp; ERs'!N16</f>
        <v>1</v>
      </c>
      <c r="E51" s="19">
        <f ca="1">'Other ESRs &amp; ERs'!O9+'Other ESRs &amp; ERs'!O16</f>
        <v>0</v>
      </c>
      <c r="F51" s="19">
        <f ca="1">'Other ESRs &amp; ERs'!P9+'Other ESRs &amp; ERs'!P16</f>
        <v>0</v>
      </c>
      <c r="G51" s="19">
        <f ca="1">'Other ESRs &amp; ERs'!Q9+'Other ESRs &amp; ERs'!Q16</f>
        <v>0</v>
      </c>
      <c r="H51" s="19">
        <f ca="1">'Other ESRs &amp; ERs'!R9+'Other ESRs &amp; ERs'!R16</f>
        <v>0</v>
      </c>
      <c r="I51" s="19">
        <f ca="1">'Other ESRs &amp; ERs'!S9+'Other ESRs &amp; ERs'!S16</f>
        <v>1</v>
      </c>
      <c r="J51" s="20">
        <f ca="1">'Other ESRs &amp; ERs'!T9+'Other ESRs &amp; ERs'!T16</f>
        <v>0</v>
      </c>
    </row>
    <row r="52" spans="2:10" x14ac:dyDescent="0.25">
      <c r="B52" s="477" t="s">
        <v>583</v>
      </c>
      <c r="C52" s="106">
        <f ca="1">'Other ESRs &amp; ERs'!M10+'Other ESRs &amp; ERs'!M18</f>
        <v>0</v>
      </c>
      <c r="D52" s="41">
        <f ca="1">'Other ESRs &amp; ERs'!N10+'Other ESRs &amp; ERs'!N18</f>
        <v>0</v>
      </c>
      <c r="E52" s="19">
        <f ca="1">'Other ESRs &amp; ERs'!O10+'Other ESRs &amp; ERs'!O18</f>
        <v>0</v>
      </c>
      <c r="F52" s="19">
        <f ca="1">'Other ESRs &amp; ERs'!P10+'Other ESRs &amp; ERs'!P18</f>
        <v>0</v>
      </c>
      <c r="G52" s="19">
        <f ca="1">'Other ESRs &amp; ERs'!Q10+'Other ESRs &amp; ERs'!Q18</f>
        <v>0</v>
      </c>
      <c r="H52" s="19">
        <f ca="1">'Other ESRs &amp; ERs'!R10+'Other ESRs &amp; ERs'!R18</f>
        <v>0</v>
      </c>
      <c r="I52" s="19">
        <f ca="1">'Other ESRs &amp; ERs'!S10+'Other ESRs &amp; ERs'!S18</f>
        <v>0</v>
      </c>
      <c r="J52" s="20">
        <f ca="1">'Other ESRs &amp; ERs'!T10+'Other ESRs &amp; ERs'!T18</f>
        <v>0</v>
      </c>
    </row>
    <row r="53" spans="2:10" ht="15.75" thickBot="1" x14ac:dyDescent="0.3">
      <c r="B53" s="199" t="s">
        <v>465</v>
      </c>
      <c r="C53" s="107">
        <f ca="1">'Other ESRs &amp; ERs'!M11+'Other ESRs &amp; ERs'!M19</f>
        <v>2</v>
      </c>
      <c r="D53" s="58">
        <f ca="1">'Other ESRs &amp; ERs'!N11+'Other ESRs &amp; ERs'!N19</f>
        <v>2</v>
      </c>
      <c r="E53" s="65">
        <f ca="1">'Other ESRs &amp; ERs'!O11+'Other ESRs &amp; ERs'!O19</f>
        <v>0</v>
      </c>
      <c r="F53" s="65">
        <f ca="1">'Other ESRs &amp; ERs'!P11+'Other ESRs &amp; ERs'!P19</f>
        <v>0</v>
      </c>
      <c r="G53" s="65">
        <f ca="1">'Other ESRs &amp; ERs'!Q11+'Other ESRs &amp; ERs'!Q19</f>
        <v>0</v>
      </c>
      <c r="H53" s="65">
        <f ca="1">'Other ESRs &amp; ERs'!R11+'Other ESRs &amp; ERs'!R19</f>
        <v>0</v>
      </c>
      <c r="I53" s="65">
        <f ca="1">'Other ESRs &amp; ERs'!S11+'Other ESRs &amp; ERs'!S19</f>
        <v>1</v>
      </c>
      <c r="J53" s="237">
        <f ca="1">'Other ESRs &amp; ERs'!T11+'Other ESRs &amp; ERs'!T19</f>
        <v>1</v>
      </c>
    </row>
    <row r="54" spans="2:10" ht="15.75" thickBot="1" x14ac:dyDescent="0.3">
      <c r="B54" s="470" t="s">
        <v>201</v>
      </c>
      <c r="C54" s="67">
        <f t="shared" ref="C54:H54" ca="1" si="7">SUM(C48:C52)</f>
        <v>84</v>
      </c>
      <c r="D54" s="68">
        <f t="shared" ca="1" si="7"/>
        <v>25</v>
      </c>
      <c r="E54" s="68">
        <f t="shared" ca="1" si="7"/>
        <v>1</v>
      </c>
      <c r="F54" s="68">
        <f t="shared" ca="1" si="7"/>
        <v>0</v>
      </c>
      <c r="G54" s="68">
        <f t="shared" ca="1" si="7"/>
        <v>1</v>
      </c>
      <c r="H54" s="68">
        <f t="shared" ca="1" si="7"/>
        <v>1</v>
      </c>
      <c r="I54" s="68">
        <f ca="1">SUM(I48:I52)</f>
        <v>4</v>
      </c>
      <c r="J54" s="385">
        <f ca="1">SUM(J48:J52)</f>
        <v>17</v>
      </c>
    </row>
    <row r="55" spans="2:10" x14ac:dyDescent="0.25">
      <c r="B55" s="72" t="s">
        <v>203</v>
      </c>
    </row>
  </sheetData>
  <sheetProtection algorithmName="SHA-512" hashValue="qLwpZ8t2h+GXCJHRY45sjE5fHbv1F3Xy6C92YzNy73JJ9TSu63jzMhTbw6+tDbq2w9kr44DY/xeKFIiuFoqYeQ==" saltValue="qnnr+KHa0plzmcIaOFGNsg==" spinCount="100000" sheet="1" objects="1" scenarios="1"/>
  <mergeCells count="13">
    <mergeCell ref="C29:J29"/>
    <mergeCell ref="C38:J38"/>
    <mergeCell ref="C46:J46"/>
    <mergeCell ref="K29:R29"/>
    <mergeCell ref="K38:R38"/>
    <mergeCell ref="B3:B4"/>
    <mergeCell ref="C4:J4"/>
    <mergeCell ref="C13:J13"/>
    <mergeCell ref="C21:J21"/>
    <mergeCell ref="B2:R2"/>
    <mergeCell ref="K4:R4"/>
    <mergeCell ref="K13:R13"/>
    <mergeCell ref="K21:R21"/>
  </mergeCells>
  <pageMargins left="0.7" right="0.7" top="0.75" bottom="0.75" header="0.3" footer="0.3"/>
  <pageSetup scale="56" orientation="portrait" r:id="rId1"/>
  <rowBreaks count="1" manualBreakCount="1">
    <brk id="28" max="16383" man="1"/>
  </rowBreaks>
  <ignoredErrors>
    <ignoredError sqref="K3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B1:Y13"/>
  <sheetViews>
    <sheetView zoomScaleNormal="100" workbookViewId="0">
      <selection activeCell="C1" sqref="C1"/>
    </sheetView>
  </sheetViews>
  <sheetFormatPr defaultColWidth="8.85546875" defaultRowHeight="15" x14ac:dyDescent="0.25"/>
  <cols>
    <col min="1" max="1" width="3.140625" customWidth="1"/>
    <col min="2" max="2" width="14.140625" customWidth="1"/>
    <col min="3" max="24" width="8.28515625" customWidth="1"/>
  </cols>
  <sheetData>
    <row r="1" spans="2:25" ht="15.75" thickBot="1" x14ac:dyDescent="0.3">
      <c r="B1" s="140" t="s">
        <v>165</v>
      </c>
      <c r="C1" s="141">
        <f>'Summary (Expanded)'!C1</f>
        <v>45450</v>
      </c>
      <c r="E1" s="64"/>
      <c r="O1" s="186"/>
      <c r="P1" s="186"/>
      <c r="Q1" s="186"/>
      <c r="R1" s="186"/>
      <c r="S1" s="186"/>
      <c r="T1" s="186"/>
      <c r="U1" s="186"/>
      <c r="V1" s="186"/>
      <c r="W1" s="186"/>
      <c r="X1" s="186"/>
    </row>
    <row r="2" spans="2:25" ht="16.5" thickBot="1" x14ac:dyDescent="0.3">
      <c r="B2" s="183" t="s">
        <v>265</v>
      </c>
      <c r="C2" s="184"/>
      <c r="D2" s="184"/>
      <c r="E2" s="184"/>
      <c r="F2" s="184"/>
      <c r="G2" s="184"/>
      <c r="H2" s="184"/>
      <c r="I2" s="184"/>
      <c r="J2" s="184"/>
      <c r="K2" s="184"/>
      <c r="L2" s="184"/>
      <c r="M2" s="184"/>
      <c r="N2" s="184"/>
      <c r="O2" s="185"/>
      <c r="P2" s="185"/>
      <c r="Q2" s="185"/>
      <c r="R2" s="185"/>
      <c r="S2" s="185"/>
      <c r="T2" s="187"/>
      <c r="U2" s="185"/>
      <c r="V2" s="187"/>
      <c r="W2" s="185"/>
      <c r="X2" s="187"/>
    </row>
    <row r="3" spans="2:25" ht="15.75" thickBot="1" x14ac:dyDescent="0.3">
      <c r="B3" s="925" t="s">
        <v>148</v>
      </c>
      <c r="C3" s="917" t="s">
        <v>70</v>
      </c>
      <c r="D3" s="924"/>
      <c r="E3" s="917" t="s">
        <v>81</v>
      </c>
      <c r="F3" s="924" t="s">
        <v>81</v>
      </c>
      <c r="G3" s="917" t="s">
        <v>55</v>
      </c>
      <c r="H3" s="924" t="s">
        <v>55</v>
      </c>
      <c r="I3" s="917" t="s">
        <v>118</v>
      </c>
      <c r="J3" s="924" t="s">
        <v>118</v>
      </c>
      <c r="K3" s="917" t="s">
        <v>205</v>
      </c>
      <c r="L3" s="924" t="s">
        <v>205</v>
      </c>
      <c r="M3" s="917" t="s">
        <v>206</v>
      </c>
      <c r="N3" s="924" t="s">
        <v>206</v>
      </c>
      <c r="O3" s="917" t="s">
        <v>416</v>
      </c>
      <c r="P3" s="924" t="s">
        <v>206</v>
      </c>
      <c r="Q3" s="917" t="s">
        <v>417</v>
      </c>
      <c r="R3" s="924" t="s">
        <v>206</v>
      </c>
      <c r="S3" s="917" t="s">
        <v>418</v>
      </c>
      <c r="T3" s="924" t="s">
        <v>206</v>
      </c>
      <c r="U3" s="917" t="s">
        <v>503</v>
      </c>
      <c r="V3" s="924" t="s">
        <v>206</v>
      </c>
      <c r="W3" s="917" t="s">
        <v>505</v>
      </c>
      <c r="X3" s="924" t="s">
        <v>206</v>
      </c>
    </row>
    <row r="4" spans="2:25" ht="15.75" thickBot="1" x14ac:dyDescent="0.3">
      <c r="B4" s="922"/>
      <c r="C4" s="112" t="s">
        <v>263</v>
      </c>
      <c r="D4" s="113" t="s">
        <v>264</v>
      </c>
      <c r="E4" s="112" t="s">
        <v>263</v>
      </c>
      <c r="F4" s="113" t="s">
        <v>264</v>
      </c>
      <c r="G4" s="112" t="s">
        <v>263</v>
      </c>
      <c r="H4" s="113" t="s">
        <v>264</v>
      </c>
      <c r="I4" s="112" t="s">
        <v>263</v>
      </c>
      <c r="J4" s="113" t="s">
        <v>264</v>
      </c>
      <c r="K4" s="112" t="s">
        <v>263</v>
      </c>
      <c r="L4" s="113" t="s">
        <v>264</v>
      </c>
      <c r="M4" s="112" t="s">
        <v>263</v>
      </c>
      <c r="N4" s="113" t="s">
        <v>264</v>
      </c>
      <c r="O4" s="112" t="s">
        <v>263</v>
      </c>
      <c r="P4" s="113" t="s">
        <v>264</v>
      </c>
      <c r="Q4" s="112" t="s">
        <v>263</v>
      </c>
      <c r="R4" s="113" t="s">
        <v>264</v>
      </c>
      <c r="S4" s="112" t="s">
        <v>263</v>
      </c>
      <c r="T4" s="113" t="s">
        <v>264</v>
      </c>
      <c r="U4" s="112" t="s">
        <v>263</v>
      </c>
      <c r="V4" s="113" t="s">
        <v>264</v>
      </c>
      <c r="W4" s="112" t="s">
        <v>263</v>
      </c>
      <c r="X4" s="113" t="s">
        <v>264</v>
      </c>
    </row>
    <row r="5" spans="2:25" x14ac:dyDescent="0.25">
      <c r="B5" s="70" t="s">
        <v>105</v>
      </c>
      <c r="C5" s="114" t="s">
        <v>146</v>
      </c>
      <c r="D5" s="108">
        <f ca="1">'SST ESRs &amp; ERs'!M5+'SST ESRs &amp; ERs'!M12</f>
        <v>1</v>
      </c>
      <c r="E5" s="114" t="s">
        <v>146</v>
      </c>
      <c r="F5" s="108">
        <f ca="1">'MiTek ESRs &amp; ERs'!M5+'MiTek ESRs &amp; ERs'!M11</f>
        <v>0</v>
      </c>
      <c r="G5" s="114" t="s">
        <v>146</v>
      </c>
      <c r="H5" s="108">
        <f ca="1">'Hilti ESRs'!M5+'Hilti ESRs'!M11</f>
        <v>0</v>
      </c>
      <c r="I5" s="114" t="s">
        <v>146</v>
      </c>
      <c r="J5" s="108">
        <f ca="1">'Powers ESRs'!M5+'Powers ESRs'!M11</f>
        <v>0</v>
      </c>
      <c r="K5" s="114" t="s">
        <v>146</v>
      </c>
      <c r="L5" s="108">
        <f ca="1">'ITW ESRs &amp; ERs'!M5+'ITW ESRs &amp; ERs'!M11</f>
        <v>0</v>
      </c>
      <c r="M5" s="114" t="s">
        <v>146</v>
      </c>
      <c r="N5" s="108">
        <f ca="1">'KC Metals ESRs'!M5+'KC Metals ESRs'!M11</f>
        <v>0</v>
      </c>
      <c r="O5" s="114" t="s">
        <v>146</v>
      </c>
      <c r="P5" s="108">
        <f ca="1">SIKA!M5+SIKA!M11</f>
        <v>0</v>
      </c>
      <c r="Q5" s="114" t="s">
        <v>146</v>
      </c>
      <c r="R5" s="108">
        <f ca="1">LINFORD!M5+LINFORD!M12</f>
        <v>0</v>
      </c>
      <c r="S5" s="114" t="s">
        <v>146</v>
      </c>
      <c r="T5" s="108">
        <f ca="1">EJOT!M5+EJOT!M11</f>
        <v>0</v>
      </c>
      <c r="U5" s="114" t="s">
        <v>146</v>
      </c>
      <c r="V5" s="108">
        <f ca="1">ACS!M6+ACS!M12</f>
        <v>3</v>
      </c>
      <c r="W5" s="114" t="s">
        <v>146</v>
      </c>
      <c r="X5" s="108">
        <f ca="1">'Other ESRs &amp; ERs'!N5+'Other ESRs &amp; ERs'!N12</f>
        <v>0</v>
      </c>
    </row>
    <row r="6" spans="2:25" x14ac:dyDescent="0.25">
      <c r="B6" s="70" t="s">
        <v>139</v>
      </c>
      <c r="C6" s="114">
        <f ca="1">'SST ESRs &amp; ERs'!L6+'SST ESRs &amp; ERs'!L13</f>
        <v>318</v>
      </c>
      <c r="D6" s="109">
        <f ca="1">'SST ESRs &amp; ERs'!M6+'SST ESRs &amp; ERs'!M13</f>
        <v>27</v>
      </c>
      <c r="E6" s="114">
        <f ca="1">'MiTek ESRs &amp; ERs'!L6+'MiTek ESRs &amp; ERs'!L12</f>
        <v>162</v>
      </c>
      <c r="F6" s="109">
        <f ca="1">'MiTek ESRs &amp; ERs'!M6+'MiTek ESRs &amp; ERs'!M12</f>
        <v>14</v>
      </c>
      <c r="G6" s="114">
        <f ca="1">'Hilti ESRs'!L6+'Hilti ESRs'!L12</f>
        <v>0</v>
      </c>
      <c r="H6" s="109">
        <f ca="1">'Hilti ESRs'!M6+'Hilti ESRs'!M12</f>
        <v>0</v>
      </c>
      <c r="I6" s="114">
        <f ca="1">'Powers ESRs'!L6+'Powers ESRs'!L12</f>
        <v>0</v>
      </c>
      <c r="J6" s="109">
        <f ca="1">'Powers ESRs'!M6+'Powers ESRs'!M12</f>
        <v>0</v>
      </c>
      <c r="K6" s="114">
        <f ca="1">'ITW ESRs &amp; ERs'!L6+'ITW ESRs &amp; ERs'!L12</f>
        <v>0</v>
      </c>
      <c r="L6" s="109">
        <f ca="1">'ITW ESRs &amp; ERs'!M6+'ITW ESRs &amp; ERs'!M12</f>
        <v>0</v>
      </c>
      <c r="M6" s="114">
        <f ca="1">'KC Metals ESRs'!L6+'KC Metals ESRs'!L12</f>
        <v>0</v>
      </c>
      <c r="N6" s="109">
        <f ca="1">'KC Metals ESRs'!M6+'KC Metals ESRs'!M12</f>
        <v>0</v>
      </c>
      <c r="O6" s="114">
        <f ca="1">SIKA!L6+SIKA!L12</f>
        <v>0</v>
      </c>
      <c r="P6" s="109">
        <f ca="1">SIKA!M6+SIKA!M12</f>
        <v>0</v>
      </c>
      <c r="Q6" s="114">
        <f ca="1">LINFORD!L6+LINFORD!L13</f>
        <v>0</v>
      </c>
      <c r="R6" s="109">
        <f ca="1">LINFORD!M6+LINFORD!M13</f>
        <v>0</v>
      </c>
      <c r="S6" s="114">
        <f ca="1">EJOT!L6+EJOT!L12</f>
        <v>0</v>
      </c>
      <c r="T6" s="109">
        <f ca="1">EJOT!M6+EJOT!M12</f>
        <v>0</v>
      </c>
      <c r="U6" s="114">
        <f ca="1">ACS!L6+ACS!L12</f>
        <v>26</v>
      </c>
      <c r="V6" s="108">
        <f ca="1">ACS!M7+ACS!M13</f>
        <v>0</v>
      </c>
      <c r="W6" s="114">
        <f ca="1">'Other ESRs &amp; ERs'!M6+'Other ESRs &amp; ERs'!M13</f>
        <v>62</v>
      </c>
      <c r="X6" s="108">
        <f ca="1">'Other ESRs &amp; ERs'!N6+'Other ESRs &amp; ERs'!N13</f>
        <v>6</v>
      </c>
    </row>
    <row r="7" spans="2:25" x14ac:dyDescent="0.25">
      <c r="B7" s="70" t="s">
        <v>592</v>
      </c>
      <c r="C7" s="114">
        <f ca="1">'SST ESRs &amp; ERs'!L7+'SST ESRs &amp; ERs'!L14</f>
        <v>14</v>
      </c>
      <c r="D7" s="109">
        <f ca="1">'SST ESRs &amp; ERs'!M7+'SST ESRs &amp; ERs'!M14</f>
        <v>6</v>
      </c>
      <c r="E7" s="114">
        <f ca="1">'MiTek ESRs &amp; ERs'!L7+'MiTek ESRs &amp; ERs'!L13</f>
        <v>17</v>
      </c>
      <c r="F7" s="109">
        <f ca="1">'MiTek ESRs &amp; ERs'!M7+'MiTek ESRs &amp; ERs'!M13</f>
        <v>3</v>
      </c>
      <c r="G7" s="114">
        <f ca="1">'Hilti ESRs'!L7+'Hilti ESRs'!L13</f>
        <v>0</v>
      </c>
      <c r="H7" s="109">
        <f ca="1">'Hilti ESRs'!M7+'Hilti ESRs'!M13</f>
        <v>0</v>
      </c>
      <c r="I7" s="114">
        <f ca="1">'Powers ESRs'!L7+'Powers ESRs'!L13</f>
        <v>0</v>
      </c>
      <c r="J7" s="109">
        <f ca="1">'Powers ESRs'!M7+'Powers ESRs'!M13</f>
        <v>0</v>
      </c>
      <c r="K7" s="114">
        <f ca="1">'ITW ESRs &amp; ERs'!L7+'ITW ESRs &amp; ERs'!L13</f>
        <v>0</v>
      </c>
      <c r="L7" s="109">
        <f ca="1">'ITW ESRs &amp; ERs'!M7+'ITW ESRs &amp; ERs'!M13</f>
        <v>0</v>
      </c>
      <c r="M7" s="114">
        <f ca="1">'KC Metals ESRs'!L7+'KC Metals ESRs'!L13</f>
        <v>0</v>
      </c>
      <c r="N7" s="109">
        <f ca="1">'KC Metals ESRs'!M7+'KC Metals ESRs'!M13</f>
        <v>0</v>
      </c>
      <c r="O7" s="114">
        <f ca="1">SIKA!L7+SIKA!L13</f>
        <v>0</v>
      </c>
      <c r="P7" s="109">
        <f ca="1">SIKA!M7+SIKA!M13</f>
        <v>0</v>
      </c>
      <c r="Q7" s="114">
        <f ca="1">LINFORD!L7+LINFORD!L14</f>
        <v>0</v>
      </c>
      <c r="R7" s="109">
        <f ca="1">LINFORD!M7+LINFORD!M14</f>
        <v>0</v>
      </c>
      <c r="S7" s="114">
        <f ca="1">EJOT!L7+EJOT!L13</f>
        <v>0</v>
      </c>
      <c r="T7" s="109">
        <f ca="1">EJOT!M7+EJOT!M13</f>
        <v>0</v>
      </c>
      <c r="U7" s="114">
        <f ca="1">ACS!L7+ACS!L13</f>
        <v>0</v>
      </c>
      <c r="V7" s="108">
        <f ca="1">ACS!M8+ACS!M14</f>
        <v>0</v>
      </c>
      <c r="W7" s="114">
        <f ca="1">'Other ESRs &amp; ERs'!M7+'Other ESRs &amp; ERs'!M14</f>
        <v>7</v>
      </c>
      <c r="X7" s="108">
        <f ca="1">'Other ESRs &amp; ERs'!N7+'Other ESRs &amp; ERs'!N14</f>
        <v>5</v>
      </c>
    </row>
    <row r="8" spans="2:25" x14ac:dyDescent="0.25">
      <c r="B8" s="70" t="s">
        <v>140</v>
      </c>
      <c r="C8" s="114">
        <f ca="1">'SST ESRs &amp; ERs'!L8+'SST ESRs &amp; ERs'!L15</f>
        <v>35</v>
      </c>
      <c r="D8" s="109">
        <f ca="1">'SST ESRs &amp; ERs'!M8+'SST ESRs &amp; ERs'!M15</f>
        <v>8</v>
      </c>
      <c r="E8" s="114">
        <f ca="1">'MiTek ESRs &amp; ERs'!L8+'MiTek ESRs &amp; ERs'!L14</f>
        <v>4</v>
      </c>
      <c r="F8" s="109">
        <f ca="1">'MiTek ESRs &amp; ERs'!M8+'MiTek ESRs &amp; ERs'!M14</f>
        <v>1</v>
      </c>
      <c r="G8" s="114">
        <f ca="1">'Hilti ESRs'!L8+'Hilti ESRs'!L14</f>
        <v>65</v>
      </c>
      <c r="H8" s="109">
        <f ca="1">'Hilti ESRs'!M8+'Hilti ESRs'!M14</f>
        <v>14</v>
      </c>
      <c r="I8" s="114">
        <f ca="1">'Powers ESRs'!L8+'Powers ESRs'!L14</f>
        <v>17</v>
      </c>
      <c r="J8" s="109">
        <f ca="1">'Powers ESRs'!M8+'Powers ESRs'!M14</f>
        <v>10</v>
      </c>
      <c r="K8" s="114">
        <f ca="1">'ITW ESRs &amp; ERs'!L8+'ITW ESRs &amp; ERs'!L14</f>
        <v>17</v>
      </c>
      <c r="L8" s="109">
        <f ca="1">'ITW ESRs &amp; ERs'!M8+'ITW ESRs &amp; ERs'!M14</f>
        <v>17</v>
      </c>
      <c r="M8" s="114">
        <f ca="1">'KC Metals ESRs'!L8+'KC Metals ESRs'!L14</f>
        <v>0</v>
      </c>
      <c r="N8" s="109">
        <f ca="1">'KC Metals ESRs'!M8+'KC Metals ESRs'!M14</f>
        <v>0</v>
      </c>
      <c r="O8" s="114">
        <f ca="1">SIKA!L8+SIKA!L14</f>
        <v>0</v>
      </c>
      <c r="P8" s="109">
        <f ca="1">SIKA!M8+SIKA!M14</f>
        <v>0</v>
      </c>
      <c r="Q8" s="114">
        <f ca="1">LINFORD!L8+LINFORD!L15</f>
        <v>0</v>
      </c>
      <c r="R8" s="109">
        <f ca="1">LINFORD!M8+LINFORD!M15</f>
        <v>0</v>
      </c>
      <c r="S8" s="114">
        <f ca="1">EJOT!L8+EJOT!L14</f>
        <v>2</v>
      </c>
      <c r="T8" s="109">
        <f ca="1">EJOT!M8+EJOT!M14</f>
        <v>1</v>
      </c>
      <c r="U8" s="114">
        <f ca="1">ACS!L8+ACS!L14</f>
        <v>0</v>
      </c>
      <c r="V8" s="108">
        <f ca="1">ACS!M9+ACS!M15</f>
        <v>0</v>
      </c>
      <c r="W8" s="114">
        <f ca="1">'Other ESRs &amp; ERs'!M8+'Other ESRs &amp; ERs'!M15</f>
        <v>14</v>
      </c>
      <c r="X8" s="108">
        <f ca="1">'Other ESRs &amp; ERs'!N8+'Other ESRs &amp; ERs'!N15</f>
        <v>13</v>
      </c>
    </row>
    <row r="9" spans="2:25" x14ac:dyDescent="0.25">
      <c r="B9" s="70" t="s">
        <v>582</v>
      </c>
      <c r="C9" s="114">
        <f ca="1">'SST ESRs &amp; ERs'!L9+'SST ESRs &amp; ERs'!L16</f>
        <v>39</v>
      </c>
      <c r="D9" s="109">
        <f ca="1">'SST ESRs &amp; ERs'!M9+'SST ESRs &amp; ERs'!M16</f>
        <v>23</v>
      </c>
      <c r="E9" s="114">
        <f ca="1">'MiTek ESRs &amp; ERs'!L9+'MiTek ESRs &amp; ERs'!L15</f>
        <v>3</v>
      </c>
      <c r="F9" s="109">
        <f ca="1">'MiTek ESRs &amp; ERs'!M9+'MiTek ESRs &amp; ERs'!M15</f>
        <v>3</v>
      </c>
      <c r="G9" s="114">
        <f ca="1">'Hilti ESRs'!L9+'Hilti ESRs'!L15</f>
        <v>79</v>
      </c>
      <c r="H9" s="109">
        <f ca="1">'Hilti ESRs'!M9+'Hilti ESRs'!M15</f>
        <v>27</v>
      </c>
      <c r="I9" s="114">
        <f ca="1">'Powers ESRs'!L9+'Powers ESRs'!L15</f>
        <v>40</v>
      </c>
      <c r="J9" s="109">
        <f ca="1">'Powers ESRs'!M9+'Powers ESRs'!M15</f>
        <v>21</v>
      </c>
      <c r="K9" s="114">
        <f ca="1">'ITW ESRs &amp; ERs'!L9+'ITW ESRs &amp; ERs'!L15</f>
        <v>16</v>
      </c>
      <c r="L9" s="109">
        <f ca="1">'ITW ESRs &amp; ERs'!M9+'ITW ESRs &amp; ERs'!M15</f>
        <v>14</v>
      </c>
      <c r="M9" s="114">
        <f ca="1">'KC Metals ESRs'!L9+'KC Metals ESRs'!L15</f>
        <v>0</v>
      </c>
      <c r="N9" s="109">
        <f ca="1">'KC Metals ESRs'!M9+'KC Metals ESRs'!M15</f>
        <v>0</v>
      </c>
      <c r="O9" s="114">
        <f ca="1">SIKA!L9+SIKA!L15</f>
        <v>4</v>
      </c>
      <c r="P9" s="109">
        <f ca="1">SIKA!M9+SIKA!M15</f>
        <v>4</v>
      </c>
      <c r="Q9" s="114">
        <f ca="1">LINFORD!L9+LINFORD!L16</f>
        <v>0</v>
      </c>
      <c r="R9" s="109">
        <f ca="1">LINFORD!M9+LINFORD!M16</f>
        <v>0</v>
      </c>
      <c r="S9" s="114">
        <f ca="1">EJOT!L9+EJOT!L15</f>
        <v>3</v>
      </c>
      <c r="T9" s="109">
        <f ca="1">EJOT!M9+EJOT!M15</f>
        <v>2</v>
      </c>
      <c r="U9" s="114">
        <f ca="1">ACS!L9+ACS!L15</f>
        <v>0</v>
      </c>
      <c r="V9" s="108">
        <f ca="1">ACS!M10+ACS!M16</f>
        <v>0</v>
      </c>
      <c r="W9" s="114">
        <f ca="1">'Other ESRs &amp; ERs'!M9+'Other ESRs &amp; ERs'!M16</f>
        <v>1</v>
      </c>
      <c r="X9" s="108">
        <f ca="1">'Other ESRs &amp; ERs'!N9+'Other ESRs &amp; ERs'!N16</f>
        <v>1</v>
      </c>
    </row>
    <row r="10" spans="2:25" x14ac:dyDescent="0.25">
      <c r="B10" s="71" t="s">
        <v>583</v>
      </c>
      <c r="C10" s="234">
        <f ca="1">'SST ESRs &amp; ERs'!L10+'SST ESRs &amp; ERs'!L17</f>
        <v>7</v>
      </c>
      <c r="D10" s="110">
        <f ca="1">'SST ESRs &amp; ERs'!M10+'SST ESRs &amp; ERs'!M17</f>
        <v>1</v>
      </c>
      <c r="E10" s="115">
        <f ca="1">'MiTek ESRs &amp; ERs'!L10+'MiTek ESRs &amp; ERs'!L16</f>
        <v>10</v>
      </c>
      <c r="F10" s="110">
        <f ca="1">'MiTek ESRs &amp; ERs'!M10+'MiTek ESRs &amp; ERs'!M16</f>
        <v>3</v>
      </c>
      <c r="G10" s="115">
        <f ca="1">'Hilti ESRs'!L10+'Hilti ESRs'!L16</f>
        <v>0</v>
      </c>
      <c r="H10" s="110">
        <f ca="1">'Hilti ESRs'!M10+'Hilti ESRs'!M16</f>
        <v>0</v>
      </c>
      <c r="I10" s="115">
        <f ca="1">'Powers ESRs'!L10+'Powers ESRs'!L16</f>
        <v>0</v>
      </c>
      <c r="J10" s="110">
        <f ca="1">'Powers ESRs'!M10+'Powers ESRs'!M16</f>
        <v>0</v>
      </c>
      <c r="K10" s="115">
        <f ca="1">'ITW ESRs &amp; ERs'!L10+'ITW ESRs &amp; ERs'!L16</f>
        <v>10</v>
      </c>
      <c r="L10" s="110">
        <f ca="1">'ITW ESRs &amp; ERs'!M10+'ITW ESRs &amp; ERs'!M16</f>
        <v>2</v>
      </c>
      <c r="M10" s="115">
        <f ca="1">'KC Metals ESRs'!L10+'KC Metals ESRs'!L16</f>
        <v>0</v>
      </c>
      <c r="N10" s="110">
        <f ca="1">'KC Metals ESRs'!M10+'KC Metals ESRs'!M16</f>
        <v>0</v>
      </c>
      <c r="O10" s="115">
        <f ca="1">SIKA!L10+SIKA!L16</f>
        <v>0</v>
      </c>
      <c r="P10" s="110">
        <f ca="1">SIKA!M10+SIKA!M16</f>
        <v>0</v>
      </c>
      <c r="Q10" s="115">
        <f ca="1">LINFORD!L10+LINFORD!L17</f>
        <v>0</v>
      </c>
      <c r="R10" s="110">
        <f ca="1">LINFORD!M10+LINFORD!M17</f>
        <v>0</v>
      </c>
      <c r="S10" s="115">
        <f ca="1">EJOT!L10+EJOT!L16</f>
        <v>0</v>
      </c>
      <c r="T10" s="110">
        <f ca="1">EJOT!M10+EJOT!M16</f>
        <v>0</v>
      </c>
      <c r="U10" s="115">
        <f ca="1">ACS!L10+ACS!L16</f>
        <v>0</v>
      </c>
      <c r="V10" s="108">
        <f ca="1">ACS!M11+ACS!M17</f>
        <v>3</v>
      </c>
      <c r="W10" s="114">
        <f ca="1">'Other ESRs &amp; ERs'!M10+'Other ESRs &amp; ERs'!M18</f>
        <v>0</v>
      </c>
      <c r="X10" s="108">
        <f ca="1">'Other ESRs &amp; ERs'!N10+'Other ESRs &amp; ERs'!N18</f>
        <v>0</v>
      </c>
    </row>
    <row r="11" spans="2:25" ht="15.75" thickBot="1" x14ac:dyDescent="0.3">
      <c r="B11" s="199" t="s">
        <v>465</v>
      </c>
      <c r="C11" s="115">
        <f ca="1">'SST ESRs &amp; ERs'!L11+'SST ESRs &amp; ERs'!L18</f>
        <v>31</v>
      </c>
      <c r="D11" s="110">
        <f ca="1">'SST ESRs &amp; ERs'!M11+'SST ESRs &amp; ERs'!M18</f>
        <v>4</v>
      </c>
      <c r="E11" s="200">
        <v>0</v>
      </c>
      <c r="F11" s="201">
        <v>0</v>
      </c>
      <c r="G11" s="200">
        <v>0</v>
      </c>
      <c r="H11" s="201">
        <v>0</v>
      </c>
      <c r="I11" s="200">
        <v>0</v>
      </c>
      <c r="J11" s="201">
        <v>0</v>
      </c>
      <c r="K11" s="200">
        <v>0</v>
      </c>
      <c r="L11" s="201">
        <v>0</v>
      </c>
      <c r="M11" s="200">
        <v>0</v>
      </c>
      <c r="N11" s="201">
        <v>0</v>
      </c>
      <c r="O11" s="200">
        <v>0</v>
      </c>
      <c r="P11" s="201">
        <v>0</v>
      </c>
      <c r="Q11" s="200">
        <v>0</v>
      </c>
      <c r="R11" s="201">
        <v>0</v>
      </c>
      <c r="S11" s="200">
        <v>0</v>
      </c>
      <c r="T11" s="201">
        <v>0</v>
      </c>
      <c r="U11" s="200">
        <v>0</v>
      </c>
      <c r="V11" s="108">
        <v>0</v>
      </c>
      <c r="W11" s="114">
        <f ca="1">'Other ESRs &amp; ERs'!M11+'Other ESRs &amp; ERs'!M19</f>
        <v>2</v>
      </c>
      <c r="X11" s="108">
        <f ca="1">'Other ESRs &amp; ERs'!N11+'Other ESRs &amp; ERs'!N19</f>
        <v>2</v>
      </c>
      <c r="Y11" s="192"/>
    </row>
    <row r="12" spans="2:25" ht="15.75" thickBot="1" x14ac:dyDescent="0.3">
      <c r="B12" s="66" t="s">
        <v>201</v>
      </c>
      <c r="C12" s="67">
        <f ca="1">SUM(C6:C11)</f>
        <v>444</v>
      </c>
      <c r="D12" s="111">
        <f ca="1">SUM(D6:D11)</f>
        <v>69</v>
      </c>
      <c r="E12" s="67">
        <f t="shared" ref="E12:T12" ca="1" si="0">SUM(E6:E11)</f>
        <v>196</v>
      </c>
      <c r="F12" s="111">
        <f t="shared" ca="1" si="0"/>
        <v>24</v>
      </c>
      <c r="G12" s="67">
        <f t="shared" ca="1" si="0"/>
        <v>144</v>
      </c>
      <c r="H12" s="111">
        <f t="shared" ca="1" si="0"/>
        <v>41</v>
      </c>
      <c r="I12" s="67">
        <f t="shared" ca="1" si="0"/>
        <v>57</v>
      </c>
      <c r="J12" s="111">
        <f t="shared" ca="1" si="0"/>
        <v>31</v>
      </c>
      <c r="K12" s="67">
        <f t="shared" ca="1" si="0"/>
        <v>43</v>
      </c>
      <c r="L12" s="111">
        <f t="shared" ca="1" si="0"/>
        <v>33</v>
      </c>
      <c r="M12" s="67">
        <f t="shared" ca="1" si="0"/>
        <v>0</v>
      </c>
      <c r="N12" s="111">
        <f t="shared" ca="1" si="0"/>
        <v>0</v>
      </c>
      <c r="O12" s="67">
        <f t="shared" ca="1" si="0"/>
        <v>4</v>
      </c>
      <c r="P12" s="111">
        <f t="shared" ca="1" si="0"/>
        <v>4</v>
      </c>
      <c r="Q12" s="67">
        <f t="shared" ca="1" si="0"/>
        <v>0</v>
      </c>
      <c r="R12" s="111">
        <f t="shared" ca="1" si="0"/>
        <v>0</v>
      </c>
      <c r="S12" s="67">
        <f t="shared" ca="1" si="0"/>
        <v>5</v>
      </c>
      <c r="T12" s="111">
        <f t="shared" ca="1" si="0"/>
        <v>3</v>
      </c>
      <c r="U12" s="67">
        <f ca="1">SUM(U6:U11)</f>
        <v>26</v>
      </c>
      <c r="V12" s="111">
        <f ca="1">SUM(V6:V11)</f>
        <v>3</v>
      </c>
      <c r="W12" s="67">
        <f ca="1">SUM(W6:W11)</f>
        <v>86</v>
      </c>
      <c r="X12" s="111">
        <f ca="1">SUM(X6:X11)</f>
        <v>27</v>
      </c>
    </row>
    <row r="13" spans="2:25" x14ac:dyDescent="0.25">
      <c r="B13" s="72" t="s">
        <v>203</v>
      </c>
      <c r="C13" s="73"/>
    </row>
  </sheetData>
  <sheetProtection algorithmName="SHA-512" hashValue="h5SvH+p6XsZdNS36zEb3iKpTgLqnmpqdS2Y6TQ4pthkEnVFstg0ShVD25VdS+8hZvamejuueK0QlEUpOdOL7uA==" saltValue="r78Jnmf2mPZFzXXsTwnxqQ==" spinCount="100000" sheet="1" objects="1" scenarios="1"/>
  <mergeCells count="12">
    <mergeCell ref="K3:L3"/>
    <mergeCell ref="M3:N3"/>
    <mergeCell ref="C3:D3"/>
    <mergeCell ref="B3:B4"/>
    <mergeCell ref="E3:F3"/>
    <mergeCell ref="G3:H3"/>
    <mergeCell ref="I3:J3"/>
    <mergeCell ref="U3:V3"/>
    <mergeCell ref="W3:X3"/>
    <mergeCell ref="O3:P3"/>
    <mergeCell ref="Q3:R3"/>
    <mergeCell ref="S3:T3"/>
  </mergeCells>
  <pageMargins left="0.7" right="0.7" top="0.75" bottom="0.75" header="0.3" footer="0.3"/>
  <pageSetup scale="79" orientation="portrait" r:id="rId1"/>
  <rowBreaks count="1" manualBreakCount="1">
    <brk id="1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pageSetUpPr fitToPage="1"/>
  </sheetPr>
  <dimension ref="B1:J15"/>
  <sheetViews>
    <sheetView zoomScaleNormal="100" workbookViewId="0">
      <selection activeCell="C1" sqref="C1"/>
    </sheetView>
  </sheetViews>
  <sheetFormatPr defaultColWidth="8.85546875" defaultRowHeight="15" x14ac:dyDescent="0.25"/>
  <cols>
    <col min="1" max="1" width="3.140625" customWidth="1"/>
    <col min="2" max="2" width="18.5703125" customWidth="1"/>
    <col min="3" max="3" width="9.28515625" bestFit="1" customWidth="1"/>
  </cols>
  <sheetData>
    <row r="1" spans="2:10" ht="15.75" thickBot="1" x14ac:dyDescent="0.3">
      <c r="B1" s="140" t="s">
        <v>165</v>
      </c>
      <c r="C1" s="141">
        <f>'Summary (Expanded)'!C1</f>
        <v>45450</v>
      </c>
    </row>
    <row r="2" spans="2:10" ht="16.149999999999999" customHeight="1" thickBot="1" x14ac:dyDescent="0.3">
      <c r="B2" s="926" t="s">
        <v>208</v>
      </c>
      <c r="C2" s="927"/>
      <c r="D2" s="927"/>
      <c r="E2" s="927"/>
      <c r="F2" s="927"/>
      <c r="G2" s="927"/>
      <c r="H2" s="927"/>
      <c r="I2" s="927"/>
      <c r="J2" s="928"/>
    </row>
    <row r="3" spans="2:10" ht="24.75" thickBot="1" x14ac:dyDescent="0.3">
      <c r="B3" s="75" t="s">
        <v>207</v>
      </c>
      <c r="C3" s="489" t="s">
        <v>262</v>
      </c>
      <c r="D3" s="489" t="s">
        <v>82</v>
      </c>
      <c r="E3" s="76" t="s">
        <v>153</v>
      </c>
      <c r="F3" s="76" t="s">
        <v>152</v>
      </c>
      <c r="G3" s="76" t="s">
        <v>151</v>
      </c>
      <c r="H3" s="76" t="s">
        <v>445</v>
      </c>
      <c r="I3" s="76" t="s">
        <v>527</v>
      </c>
      <c r="J3" s="490" t="s">
        <v>766</v>
      </c>
    </row>
    <row r="4" spans="2:10" x14ac:dyDescent="0.25">
      <c r="B4" s="537" t="s">
        <v>70</v>
      </c>
      <c r="C4" s="188">
        <f ca="1">SUM('SST ESRs &amp; ERs'!L6:L11,'SST ESRs &amp; ERs'!L13:L18)</f>
        <v>444</v>
      </c>
      <c r="D4" s="188">
        <f ca="1">SUM('SST ESRs &amp; ERs'!M6:M11,'SST ESRs &amp; ERs'!M13:M18)</f>
        <v>69</v>
      </c>
      <c r="E4" s="188">
        <f ca="1">SUM('SST ESRs &amp; ERs'!N6:N11,'SST ESRs &amp; ERs'!N13:N18)</f>
        <v>0</v>
      </c>
      <c r="F4" s="188">
        <f ca="1">SUM('SST ESRs &amp; ERs'!O6:O11,'SST ESRs &amp; ERs'!O13:O18)</f>
        <v>0</v>
      </c>
      <c r="G4" s="188">
        <f ca="1">SUM('SST ESRs &amp; ERs'!P6:P11,'SST ESRs &amp; ERs'!P13:P18)</f>
        <v>0</v>
      </c>
      <c r="H4" s="188">
        <f ca="1">SUM('SST ESRs &amp; ERs'!Q6:Q11,'SST ESRs &amp; ERs'!Q13:Q18)</f>
        <v>0</v>
      </c>
      <c r="I4" s="188">
        <f ca="1">SUM('SST ESRs &amp; ERs'!R6:R11,'SST ESRs &amp; ERs'!R13:R18)</f>
        <v>0</v>
      </c>
      <c r="J4" s="538">
        <f ca="1">SUM('SST ESRs &amp; ERs'!S6:S11,'SST ESRs &amp; ERs'!S13:S18)</f>
        <v>68</v>
      </c>
    </row>
    <row r="5" spans="2:10" x14ac:dyDescent="0.25">
      <c r="B5" s="533" t="s">
        <v>81</v>
      </c>
      <c r="C5" s="93">
        <f ca="1">SUM('MiTek ESRs &amp; ERs'!L6:L10,'MiTek ESRs &amp; ERs'!L12:L16)</f>
        <v>196</v>
      </c>
      <c r="D5" s="93">
        <f ca="1">SUM('MiTek ESRs &amp; ERs'!M6:M10,'MiTek ESRs &amp; ERs'!M12:M16)</f>
        <v>24</v>
      </c>
      <c r="E5" s="93">
        <f ca="1">SUM('MiTek ESRs &amp; ERs'!N6:N10,'MiTek ESRs &amp; ERs'!N12:N16)</f>
        <v>0</v>
      </c>
      <c r="F5" s="93">
        <f ca="1">SUM('MiTek ESRs &amp; ERs'!O6:O10,'MiTek ESRs &amp; ERs'!O12:O16)</f>
        <v>0</v>
      </c>
      <c r="G5" s="93">
        <f ca="1">SUM('MiTek ESRs &amp; ERs'!P6:P10,'MiTek ESRs &amp; ERs'!P12:P16)</f>
        <v>0</v>
      </c>
      <c r="H5" s="93">
        <f ca="1">SUM('MiTek ESRs &amp; ERs'!Q6:Q10,'MiTek ESRs &amp; ERs'!Q12:Q16)</f>
        <v>1</v>
      </c>
      <c r="I5" s="93">
        <f ca="1">SUM('MiTek ESRs &amp; ERs'!R6:R10,'MiTek ESRs &amp; ERs'!R12:R16)</f>
        <v>1</v>
      </c>
      <c r="J5" s="534">
        <f ca="1">SUM('MiTek ESRs &amp; ERs'!S6:S10,'MiTek ESRs &amp; ERs'!S12:S16)</f>
        <v>11</v>
      </c>
    </row>
    <row r="6" spans="2:10" x14ac:dyDescent="0.25">
      <c r="B6" s="533" t="s">
        <v>55</v>
      </c>
      <c r="C6" s="93">
        <f ca="1">SUM('Hilti ESRs'!L6:L10,'Hilti ESRs'!L12:L16)</f>
        <v>144</v>
      </c>
      <c r="D6" s="93">
        <f ca="1">SUM('Hilti ESRs'!M6:M10,'Hilti ESRs'!M12:M16)</f>
        <v>41</v>
      </c>
      <c r="E6" s="93">
        <f ca="1">SUM('Hilti ESRs'!N6:N10,'Hilti ESRs'!N12:N16)</f>
        <v>0</v>
      </c>
      <c r="F6" s="93">
        <f ca="1">SUM('Hilti ESRs'!O6:O10,'Hilti ESRs'!O12:O16)</f>
        <v>0</v>
      </c>
      <c r="G6" s="93">
        <f ca="1">SUM('Hilti ESRs'!P6:P10,'Hilti ESRs'!P12:P16)</f>
        <v>0</v>
      </c>
      <c r="H6" s="93">
        <f ca="1">SUM('Hilti ESRs'!Q6:Q10,'Hilti ESRs'!Q12:Q16)</f>
        <v>0</v>
      </c>
      <c r="I6" s="93">
        <f ca="1">SUM('Hilti ESRs'!R6:R10,'Hilti ESRs'!R12:R16)</f>
        <v>2</v>
      </c>
      <c r="J6" s="534">
        <f ca="1">SUM('Hilti ESRs'!S6:S10,'Hilti ESRs'!S12:S16)</f>
        <v>37</v>
      </c>
    </row>
    <row r="7" spans="2:10" x14ac:dyDescent="0.25">
      <c r="B7" s="533" t="s">
        <v>118</v>
      </c>
      <c r="C7" s="93">
        <f ca="1">SUM('Powers ESRs'!L6:L10,'Powers ESRs'!L12:L16)</f>
        <v>57</v>
      </c>
      <c r="D7" s="93">
        <f ca="1">SUM('Powers ESRs'!M6:M10,'Powers ESRs'!M12:M16)</f>
        <v>31</v>
      </c>
      <c r="E7" s="93">
        <f ca="1">SUM('Powers ESRs'!N6:N10,'Powers ESRs'!N12:N16)</f>
        <v>0</v>
      </c>
      <c r="F7" s="93">
        <f ca="1">SUM('Powers ESRs'!O6:O10,'Powers ESRs'!O12:O16)</f>
        <v>0</v>
      </c>
      <c r="G7" s="93">
        <f ca="1">SUM('Powers ESRs'!P6:P10,'Powers ESRs'!P12:P16)</f>
        <v>0</v>
      </c>
      <c r="H7" s="93">
        <f ca="1">SUM('Powers ESRs'!Q6:Q10,'Powers ESRs'!Q12:Q16)</f>
        <v>0</v>
      </c>
      <c r="I7" s="93">
        <f ca="1">SUM('Powers ESRs'!R6:R10,'Powers ESRs'!R12:R16)</f>
        <v>0</v>
      </c>
      <c r="J7" s="534">
        <f ca="1">SUM('Powers ESRs'!S6:S10,'Powers ESRs'!S12:S16)</f>
        <v>30</v>
      </c>
    </row>
    <row r="8" spans="2:10" x14ac:dyDescent="0.25">
      <c r="B8" s="533" t="s">
        <v>205</v>
      </c>
      <c r="C8" s="93">
        <f ca="1">SUM('ITW ESRs &amp; ERs'!L6:L10,'ITW ESRs &amp; ERs'!L12:L16)</f>
        <v>43</v>
      </c>
      <c r="D8" s="93">
        <f ca="1">SUM('ITW ESRs &amp; ERs'!M6:M10,'ITW ESRs &amp; ERs'!M12:M16)</f>
        <v>33</v>
      </c>
      <c r="E8" s="93">
        <f ca="1">SUM('ITW ESRs &amp; ERs'!N6:N10,'ITW ESRs &amp; ERs'!N12:N16)</f>
        <v>0</v>
      </c>
      <c r="F8" s="93">
        <f ca="1">SUM('ITW ESRs &amp; ERs'!O6:O10,'ITW ESRs &amp; ERs'!O12:O16)</f>
        <v>0</v>
      </c>
      <c r="G8" s="93">
        <f ca="1">SUM('ITW ESRs &amp; ERs'!P6:P10,'ITW ESRs &amp; ERs'!P12:P16)</f>
        <v>1</v>
      </c>
      <c r="H8" s="93">
        <f ca="1">SUM('ITW ESRs &amp; ERs'!Q6:Q10,'ITW ESRs &amp; ERs'!Q12:Q16)</f>
        <v>1</v>
      </c>
      <c r="I8" s="93">
        <f ca="1">SUM('ITW ESRs &amp; ERs'!R6:R10,'ITW ESRs &amp; ERs'!R12:R16)</f>
        <v>2</v>
      </c>
      <c r="J8" s="534">
        <f ca="1">SUM('ITW ESRs &amp; ERs'!S6:S10,'ITW ESRs &amp; ERs'!S12:S16)</f>
        <v>16</v>
      </c>
    </row>
    <row r="9" spans="2:10" x14ac:dyDescent="0.25">
      <c r="B9" s="533" t="s">
        <v>206</v>
      </c>
      <c r="C9" s="93">
        <f ca="1">SUM('KC Metals ESRs'!L6:L10,'KC Metals ESRs'!L12:L16)</f>
        <v>0</v>
      </c>
      <c r="D9" s="93">
        <f ca="1">SUM('KC Metals ESRs'!M6:M10,'KC Metals ESRs'!M12:M16)</f>
        <v>0</v>
      </c>
      <c r="E9" s="93">
        <f ca="1">SUM('KC Metals ESRs'!N6:N10,'KC Metals ESRs'!N12:N16)</f>
        <v>0</v>
      </c>
      <c r="F9" s="93">
        <f ca="1">SUM('KC Metals ESRs'!O6:O10,'KC Metals ESRs'!O12:O16)</f>
        <v>0</v>
      </c>
      <c r="G9" s="93">
        <f ca="1">SUM('KC Metals ESRs'!P6:P10,'KC Metals ESRs'!P12:P16)</f>
        <v>0</v>
      </c>
      <c r="H9" s="93">
        <f ca="1">SUM('KC Metals ESRs'!Q6:Q10,'KC Metals ESRs'!Q12:Q16)</f>
        <v>0</v>
      </c>
      <c r="I9" s="93">
        <f ca="1">SUM('KC Metals ESRs'!R6:R10,'KC Metals ESRs'!R12:R16)</f>
        <v>0</v>
      </c>
      <c r="J9" s="534">
        <f ca="1">SUM('KC Metals ESRs'!S6:S10,'KC Metals ESRs'!S12:S16)</f>
        <v>0</v>
      </c>
    </row>
    <row r="10" spans="2:10" x14ac:dyDescent="0.25">
      <c r="B10" s="533" t="s">
        <v>416</v>
      </c>
      <c r="C10" s="93">
        <f ca="1">SUM(SIKA!L6:L10,SIKA!L12:L16)</f>
        <v>4</v>
      </c>
      <c r="D10" s="93">
        <f ca="1">SUM(SIKA!M6:M10,SIKA!M12:M16)</f>
        <v>4</v>
      </c>
      <c r="E10" s="93">
        <f ca="1">SUM(SIKA!N6:N10,SIKA!N12:N16)</f>
        <v>0</v>
      </c>
      <c r="F10" s="93">
        <f ca="1">SUM(SIKA!O6:O10,SIKA!O12:O16)</f>
        <v>0</v>
      </c>
      <c r="G10" s="93">
        <f ca="1">SUM(SIKA!P6:P10,SIKA!P12:P16)</f>
        <v>0</v>
      </c>
      <c r="H10" s="93">
        <f ca="1">SUM(SIKA!Q6:Q10,SIKA!Q12:Q16)</f>
        <v>1</v>
      </c>
      <c r="I10" s="93">
        <f ca="1">SUM(SIKA!R6:R10,SIKA!R12:R16)</f>
        <v>1</v>
      </c>
      <c r="J10" s="534">
        <f ca="1">SUM(SIKA!S6:S10,SIKA!S12:S16)</f>
        <v>2</v>
      </c>
    </row>
    <row r="11" spans="2:10" x14ac:dyDescent="0.25">
      <c r="B11" s="533" t="s">
        <v>417</v>
      </c>
      <c r="C11" s="93">
        <f ca="1">SUM(LINFORD!L6:L11,LINFORD!L13:L18)</f>
        <v>0</v>
      </c>
      <c r="D11" s="93">
        <f ca="1">SUM(LINFORD!M6:M11,LINFORD!M13:M18)</f>
        <v>0</v>
      </c>
      <c r="E11" s="93">
        <f ca="1">SUM(LINFORD!N6:N11,LINFORD!N13:N18)</f>
        <v>0</v>
      </c>
      <c r="F11" s="93">
        <f ca="1">SUM(LINFORD!O6:O11,LINFORD!O13:O18)</f>
        <v>0</v>
      </c>
      <c r="G11" s="93">
        <f ca="1">SUM(LINFORD!P6:P11,LINFORD!P13:P18)</f>
        <v>0</v>
      </c>
      <c r="H11" s="93">
        <f ca="1">SUM(LINFORD!Q6:Q11,LINFORD!Q13:Q18)</f>
        <v>0</v>
      </c>
      <c r="I11" s="93">
        <f ca="1">SUM(LINFORD!R6:R11,LINFORD!R13:R18)</f>
        <v>0</v>
      </c>
      <c r="J11" s="534">
        <f ca="1">SUM(LINFORD!S6:S11,LINFORD!S13:S18)</f>
        <v>0</v>
      </c>
    </row>
    <row r="12" spans="2:10" ht="16.5" customHeight="1" x14ac:dyDescent="0.25">
      <c r="B12" s="533" t="s">
        <v>418</v>
      </c>
      <c r="C12" s="93">
        <f ca="1">SUM(EJOT!L6:L10,EJOT!L12:L16)</f>
        <v>5</v>
      </c>
      <c r="D12" s="93">
        <f ca="1">SUM(EJOT!M6:M10,EJOT!M12:M16)</f>
        <v>3</v>
      </c>
      <c r="E12" s="93">
        <f ca="1">SUM(EJOT!N6:N10,EJOT!N12:N16)</f>
        <v>0</v>
      </c>
      <c r="F12" s="93">
        <f ca="1">SUM(EJOT!O6:O10,EJOT!O12:O16)</f>
        <v>0</v>
      </c>
      <c r="G12" s="93">
        <f ca="1">SUM(EJOT!P6:P10,EJOT!P12:P16)</f>
        <v>0</v>
      </c>
      <c r="H12" s="93">
        <f ca="1">SUM(EJOT!Q6:Q10,EJOT!Q12:Q16)</f>
        <v>0</v>
      </c>
      <c r="I12" s="93">
        <f ca="1">SUM(EJOT!R6:R10,EJOT!R12:R16)</f>
        <v>1</v>
      </c>
      <c r="J12" s="534">
        <f ca="1">SUM(EJOT!S6:S10,EJOT!S12:S16)</f>
        <v>2</v>
      </c>
    </row>
    <row r="13" spans="2:10" ht="16.5" customHeight="1" x14ac:dyDescent="0.25">
      <c r="B13" s="533" t="s">
        <v>503</v>
      </c>
      <c r="C13" s="93">
        <f ca="1">SUM(ACS!L6:L10)+SUM(ACS!L12:L16)</f>
        <v>26</v>
      </c>
      <c r="D13" s="93">
        <f ca="1">SUM(ACS!M6:M10)+SUM(ACS!M12:M16)</f>
        <v>3</v>
      </c>
      <c r="E13" s="93">
        <f ca="1">SUM(ACS!N6:N10)+SUM(ACS!N12:N16)</f>
        <v>0</v>
      </c>
      <c r="F13" s="93">
        <f ca="1">SUM(ACS!O6:O10)+SUM(ACS!O12:O16)</f>
        <v>0</v>
      </c>
      <c r="G13" s="93">
        <f ca="1">SUM(ACS!P6:P10)+SUM(ACS!P12:P16)</f>
        <v>0</v>
      </c>
      <c r="H13" s="93">
        <f ca="1">SUM(ACS!Q6:Q10)+SUM(ACS!Q12:Q16)</f>
        <v>1</v>
      </c>
      <c r="I13" s="93">
        <f ca="1">SUM(ACS!R6:R10)+SUM(ACS!R12:R16)</f>
        <v>0</v>
      </c>
      <c r="J13" s="534">
        <f ca="1">SUM(ACS!S6:S10)+SUM(ACS!S12:S16)</f>
        <v>2</v>
      </c>
    </row>
    <row r="14" spans="2:10" ht="16.5" customHeight="1" thickBot="1" x14ac:dyDescent="0.3">
      <c r="B14" s="535" t="s">
        <v>504</v>
      </c>
      <c r="C14" s="94">
        <f ca="1">SUM('Other ESRs &amp; ERs'!M6:M11)+SUM('Other ESRs &amp; ERs'!M13:M19)</f>
        <v>86</v>
      </c>
      <c r="D14" s="94">
        <f ca="1">SUM('Other ESRs &amp; ERs'!N6:N11)+SUM('Other ESRs &amp; ERs'!N13:N19)</f>
        <v>27</v>
      </c>
      <c r="E14" s="94">
        <f ca="1">SUM('Other ESRs &amp; ERs'!O6:O11)+SUM('Other ESRs &amp; ERs'!O13:O19)</f>
        <v>1</v>
      </c>
      <c r="F14" s="94">
        <f ca="1">SUM('Other ESRs &amp; ERs'!P6:P11)+SUM('Other ESRs &amp; ERs'!P13:P19)</f>
        <v>0</v>
      </c>
      <c r="G14" s="94">
        <f ca="1">SUM('Other ESRs &amp; ERs'!Q6:Q11)+SUM('Other ESRs &amp; ERs'!Q13:Q19)</f>
        <v>1</v>
      </c>
      <c r="H14" s="94">
        <f ca="1">SUM('Other ESRs &amp; ERs'!R6:R11)+SUM('Other ESRs &amp; ERs'!R13:R19)</f>
        <v>1</v>
      </c>
      <c r="I14" s="94">
        <f ca="1">SUM('Other ESRs &amp; ERs'!S6:S11)+SUM('Other ESRs &amp; ERs'!S13:S19)</f>
        <v>5</v>
      </c>
      <c r="J14" s="536">
        <f ca="1">SUM('Other ESRs &amp; ERs'!T6:T11)+SUM('Other ESRs &amp; ERs'!T13:T19)</f>
        <v>18</v>
      </c>
    </row>
    <row r="15" spans="2:10" x14ac:dyDescent="0.25">
      <c r="B15" s="73" t="s">
        <v>325</v>
      </c>
      <c r="C15" s="73"/>
    </row>
  </sheetData>
  <sheetProtection algorithmName="SHA-512" hashValue="EpqfEh1eb8OWQks1MA5IcJNFJirprWR6TI5VVZq5zCvQLJK/eylMTRELGKH//ypTO01eG3L0sPaN6f3FO0FR4g==" saltValue="+RdiPZ7e+vkgABZy3Nnb5A==" spinCount="100000" sheet="1" objects="1" scenarios="1"/>
  <mergeCells count="1">
    <mergeCell ref="B2:J2"/>
  </mergeCells>
  <pageMargins left="0.7" right="0.7" top="0.75" bottom="0.75" header="0.3" footer="0.3"/>
  <pageSetup orientation="portrait" r:id="rId1"/>
  <rowBreaks count="1" manualBreakCount="1">
    <brk id="14" max="16383"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V196"/>
  <sheetViews>
    <sheetView zoomScaleNormal="100" workbookViewId="0">
      <pane ySplit="1" topLeftCell="A2" activePane="bottomLeft" state="frozen"/>
      <selection pane="bottomLeft" activeCell="D5" sqref="D5"/>
    </sheetView>
  </sheetViews>
  <sheetFormatPr defaultColWidth="8.85546875" defaultRowHeight="15" x14ac:dyDescent="0.2"/>
  <cols>
    <col min="1" max="1" width="7.140625" style="246" bestFit="1" customWidth="1"/>
    <col min="2" max="2" width="10" style="3" bestFit="1" customWidth="1"/>
    <col min="3" max="3" width="14.7109375" style="244" customWidth="1"/>
    <col min="4" max="4" width="50.7109375" style="245" customWidth="1"/>
    <col min="5" max="5" width="8.28515625" style="245" customWidth="1"/>
    <col min="6" max="6" width="7.7109375" style="246" customWidth="1"/>
    <col min="7" max="7" width="8.140625" style="1" bestFit="1" customWidth="1"/>
    <col min="8" max="8" width="9.28515625" style="247" customWidth="1"/>
    <col min="9" max="9" width="17.42578125" style="135" customWidth="1"/>
    <col min="10" max="10" width="6.28515625" style="246" customWidth="1"/>
    <col min="11" max="11" width="13.5703125" style="246" customWidth="1"/>
    <col min="12" max="12" width="9.140625" style="246" customWidth="1"/>
    <col min="13" max="13" width="9.85546875" style="246" bestFit="1" customWidth="1"/>
    <col min="14" max="21" width="8.85546875" style="246"/>
    <col min="22" max="22" width="9.28515625" style="246" bestFit="1" customWidth="1"/>
    <col min="23" max="16384" width="8.85546875" style="246"/>
  </cols>
  <sheetData>
    <row r="1" spans="1:22" x14ac:dyDescent="0.2">
      <c r="A1" s="243" t="s">
        <v>165</v>
      </c>
      <c r="B1" s="132">
        <v>45450</v>
      </c>
    </row>
    <row r="2" spans="1:22" ht="15.75" thickBot="1" x14ac:dyDescent="0.25">
      <c r="A2" s="248"/>
    </row>
    <row r="3" spans="1:22" ht="12.4" hidden="1" customHeight="1" thickBot="1" x14ac:dyDescent="0.25">
      <c r="A3" s="937" t="s">
        <v>74</v>
      </c>
      <c r="B3" s="938"/>
      <c r="C3" s="938"/>
      <c r="D3" s="938"/>
      <c r="E3" s="938"/>
      <c r="F3" s="938"/>
      <c r="G3" s="938"/>
      <c r="H3" s="939"/>
      <c r="J3" s="951" t="s">
        <v>158</v>
      </c>
      <c r="K3" s="952"/>
      <c r="L3" s="952"/>
      <c r="M3" s="952"/>
      <c r="N3" s="952"/>
      <c r="O3" s="952"/>
      <c r="P3" s="952"/>
      <c r="Q3" s="952"/>
      <c r="R3" s="952"/>
      <c r="S3" s="953"/>
    </row>
    <row r="4" spans="1:22" ht="26.25" customHeight="1" thickBot="1" x14ac:dyDescent="0.25">
      <c r="A4" s="249"/>
      <c r="B4" s="83" t="s">
        <v>52</v>
      </c>
      <c r="C4" s="83" t="s">
        <v>148</v>
      </c>
      <c r="D4" s="83" t="s">
        <v>6</v>
      </c>
      <c r="E4" s="83" t="s">
        <v>217</v>
      </c>
      <c r="F4" s="84" t="s">
        <v>7</v>
      </c>
      <c r="G4" s="86" t="s">
        <v>215</v>
      </c>
      <c r="H4" s="85" t="s">
        <v>76</v>
      </c>
      <c r="J4" s="498" t="s">
        <v>8</v>
      </c>
      <c r="K4" s="499" t="s">
        <v>148</v>
      </c>
      <c r="L4" s="499" t="s">
        <v>262</v>
      </c>
      <c r="M4" s="499" t="s">
        <v>82</v>
      </c>
      <c r="N4" s="391" t="s">
        <v>153</v>
      </c>
      <c r="O4" s="391" t="s">
        <v>152</v>
      </c>
      <c r="P4" s="391" t="s">
        <v>151</v>
      </c>
      <c r="Q4" s="391" t="s">
        <v>445</v>
      </c>
      <c r="R4" s="76" t="s">
        <v>527</v>
      </c>
      <c r="S4" s="490" t="s">
        <v>766</v>
      </c>
    </row>
    <row r="5" spans="1:22" ht="15.75" customHeight="1" thickBot="1" x14ac:dyDescent="0.3">
      <c r="A5" s="254"/>
      <c r="B5" s="7"/>
      <c r="C5" s="255"/>
      <c r="D5" s="48" t="s">
        <v>149</v>
      </c>
      <c r="E5" s="256"/>
      <c r="F5" s="255"/>
      <c r="G5" s="761"/>
      <c r="H5" s="257"/>
      <c r="J5" s="942" t="s">
        <v>150</v>
      </c>
      <c r="K5" s="496" t="s">
        <v>105</v>
      </c>
      <c r="L5" s="174" t="s">
        <v>146</v>
      </c>
      <c r="M5" s="388">
        <f t="shared" ref="M5:M11" ca="1" si="0">COUNTIFS($B$6:$B$78,"=ER*",$C$6:$C$78,$K5,$H$6:$H$78,"&gt;"&amp;TODAY()-90)</f>
        <v>1</v>
      </c>
      <c r="N5" s="492" t="s">
        <v>146</v>
      </c>
      <c r="O5" s="492" t="s">
        <v>146</v>
      </c>
      <c r="P5" s="492" t="s">
        <v>146</v>
      </c>
      <c r="Q5" s="492" t="s">
        <v>146</v>
      </c>
      <c r="R5" s="492" t="s">
        <v>146</v>
      </c>
      <c r="S5" s="497" t="s">
        <v>146</v>
      </c>
      <c r="T5" s="1"/>
      <c r="U5" s="1"/>
    </row>
    <row r="6" spans="1:22" ht="15" customHeight="1" x14ac:dyDescent="0.2">
      <c r="A6" s="260">
        <v>1</v>
      </c>
      <c r="B6" s="393" t="s">
        <v>147</v>
      </c>
      <c r="C6" s="261" t="s">
        <v>105</v>
      </c>
      <c r="D6" s="262" t="s">
        <v>105</v>
      </c>
      <c r="E6" s="263" t="s">
        <v>146</v>
      </c>
      <c r="F6" s="264" t="s">
        <v>146</v>
      </c>
      <c r="G6" s="762">
        <v>45070</v>
      </c>
      <c r="H6" s="390">
        <v>45504</v>
      </c>
      <c r="J6" s="943"/>
      <c r="K6" s="273" t="s">
        <v>139</v>
      </c>
      <c r="L6" s="266">
        <f t="shared" ref="L6:L11" ca="1" si="1">SUMIFS($E$6:$E$78,$B$6:$B$78,"=ER*",$C$6:$C$78,$K6,$H$6:$H$78,"&gt;"&amp;TODAY()-90)</f>
        <v>93</v>
      </c>
      <c r="M6" s="266">
        <f t="shared" ca="1" si="0"/>
        <v>6</v>
      </c>
      <c r="N6" s="266">
        <f t="shared" ref="N6:N11" ca="1" si="2">COUNTIFS($B$6:$B$78,"=ER*",$C$6:$C$78,$K6,$F$6:$F$78,"=2006",$H$6:$H$78,"&gt;"&amp;TODAY()-90)</f>
        <v>0</v>
      </c>
      <c r="O6" s="266">
        <f t="shared" ref="O6:O11" ca="1" si="3">COUNTIFS($B$6:$B$78,"=ER*",$C$6:$C$78,$K6,$F$6:$F$78,"=2009",$H$6:$H$78,"&gt;"&amp;TODAY()-90)</f>
        <v>0</v>
      </c>
      <c r="P6" s="267">
        <f t="shared" ref="P6:P11" ca="1" si="4">COUNTIFS($B$6:$B$78,"=ER*",$C$6:$C$78,$K6,$F$6:$F$78,"=2012",$H$6:$H$78,"&gt;"&amp;TODAY()-90)</f>
        <v>0</v>
      </c>
      <c r="Q6" s="267">
        <f t="shared" ref="Q6:Q11" ca="1" si="5">COUNTIFS($B$6:$B$78,"=ER*",$C$6:$C$78,$K6,$F$6:$F$78,"=2015",$H$6:$H$78,"&gt;"&amp;TODAY()-90)</f>
        <v>0</v>
      </c>
      <c r="R6" s="267">
        <f t="shared" ref="R6:R11" ca="1" si="6">COUNTIFS($B$6:$B$78,"=ER*",$C$6:$C$78,$K6,$F$6:$F$78,"=2018",$H$6:$H$78,"&gt;"&amp;TODAY()-90)</f>
        <v>0</v>
      </c>
      <c r="S6" s="493">
        <f t="shared" ref="S6:S11" ca="1" si="7">COUNTIFS($B$6:$B$78,"=ER*",$C$6:$C$78,$K6,$F$6:$F$78,"=2021",$H$6:$H$78,"&gt;"&amp;TODAY()-90)</f>
        <v>6</v>
      </c>
      <c r="T6" s="1"/>
    </row>
    <row r="7" spans="1:22" ht="24" x14ac:dyDescent="0.2">
      <c r="A7" s="260">
        <v>2</v>
      </c>
      <c r="B7" s="393" t="s">
        <v>12</v>
      </c>
      <c r="C7" s="16" t="s">
        <v>139</v>
      </c>
      <c r="D7" s="95" t="s">
        <v>868</v>
      </c>
      <c r="E7" s="270">
        <f>IF(ISBLANK(D7),"",LEN(D7)-LEN(SUBSTITUTE(D7,",",""))+1)</f>
        <v>20</v>
      </c>
      <c r="F7" s="271">
        <v>2021</v>
      </c>
      <c r="G7" s="737">
        <v>45223</v>
      </c>
      <c r="H7" s="265">
        <v>45535</v>
      </c>
      <c r="J7" s="943"/>
      <c r="K7" s="273" t="s">
        <v>592</v>
      </c>
      <c r="L7" s="266">
        <f t="shared" ca="1" si="1"/>
        <v>0</v>
      </c>
      <c r="M7" s="266">
        <f t="shared" ca="1" si="0"/>
        <v>0</v>
      </c>
      <c r="N7" s="266">
        <f t="shared" ca="1" si="2"/>
        <v>0</v>
      </c>
      <c r="O7" s="266">
        <f t="shared" ca="1" si="3"/>
        <v>0</v>
      </c>
      <c r="P7" s="267">
        <f t="shared" ca="1" si="4"/>
        <v>0</v>
      </c>
      <c r="Q7" s="267">
        <f t="shared" ca="1" si="5"/>
        <v>0</v>
      </c>
      <c r="R7" s="267">
        <f t="shared" ca="1" si="6"/>
        <v>0</v>
      </c>
      <c r="S7" s="493">
        <f t="shared" ca="1" si="7"/>
        <v>0</v>
      </c>
      <c r="T7" s="1"/>
      <c r="V7" s="272"/>
    </row>
    <row r="8" spans="1:22" ht="60" x14ac:dyDescent="0.2">
      <c r="A8" s="260">
        <v>3</v>
      </c>
      <c r="B8" s="393" t="s">
        <v>69</v>
      </c>
      <c r="C8" s="269" t="s">
        <v>139</v>
      </c>
      <c r="D8" s="95" t="s">
        <v>876</v>
      </c>
      <c r="E8" s="270">
        <f>IF(ISBLANK(D8),"",LEN(D8)-LEN(SUBSTITUTE(D8,",",""))+1)</f>
        <v>43</v>
      </c>
      <c r="F8" s="271">
        <v>2021</v>
      </c>
      <c r="G8" s="737">
        <v>45181</v>
      </c>
      <c r="H8" s="265">
        <v>45473</v>
      </c>
      <c r="J8" s="943"/>
      <c r="K8" s="273" t="s">
        <v>140</v>
      </c>
      <c r="L8" s="266">
        <f t="shared" ca="1" si="1"/>
        <v>20</v>
      </c>
      <c r="M8" s="266">
        <f t="shared" ca="1" si="0"/>
        <v>3</v>
      </c>
      <c r="N8" s="266">
        <f t="shared" ca="1" si="2"/>
        <v>0</v>
      </c>
      <c r="O8" s="266">
        <f t="shared" ca="1" si="3"/>
        <v>0</v>
      </c>
      <c r="P8" s="267">
        <f t="shared" ca="1" si="4"/>
        <v>0</v>
      </c>
      <c r="Q8" s="267">
        <f t="shared" ca="1" si="5"/>
        <v>0</v>
      </c>
      <c r="R8" s="267">
        <f t="shared" ca="1" si="6"/>
        <v>0</v>
      </c>
      <c r="S8" s="493">
        <f t="shared" ca="1" si="7"/>
        <v>3</v>
      </c>
      <c r="T8" s="1"/>
      <c r="U8" s="272"/>
    </row>
    <row r="9" spans="1:22" ht="12" customHeight="1" x14ac:dyDescent="0.2">
      <c r="A9" s="260">
        <v>4</v>
      </c>
      <c r="B9" s="393" t="s">
        <v>13</v>
      </c>
      <c r="C9" s="16" t="s">
        <v>139</v>
      </c>
      <c r="D9" s="95" t="s">
        <v>443</v>
      </c>
      <c r="E9" s="270">
        <f>IF(ISBLANK(D9),"",LEN(D9)-LEN(SUBSTITUTE(D9,",",""))+1)</f>
        <v>3</v>
      </c>
      <c r="F9" s="271">
        <v>2021</v>
      </c>
      <c r="G9" s="737">
        <v>45322</v>
      </c>
      <c r="H9" s="265">
        <v>45688</v>
      </c>
      <c r="J9" s="943"/>
      <c r="K9" s="273" t="s">
        <v>582</v>
      </c>
      <c r="L9" s="266">
        <f t="shared" ca="1" si="1"/>
        <v>9</v>
      </c>
      <c r="M9" s="266">
        <f t="shared" ca="1" si="0"/>
        <v>9</v>
      </c>
      <c r="N9" s="266">
        <f t="shared" ca="1" si="2"/>
        <v>0</v>
      </c>
      <c r="O9" s="266">
        <f t="shared" ca="1" si="3"/>
        <v>0</v>
      </c>
      <c r="P9" s="267">
        <f t="shared" ca="1" si="4"/>
        <v>0</v>
      </c>
      <c r="Q9" s="267">
        <f t="shared" ca="1" si="5"/>
        <v>0</v>
      </c>
      <c r="R9" s="267">
        <f t="shared" ca="1" si="6"/>
        <v>0</v>
      </c>
      <c r="S9" s="493">
        <f t="shared" ca="1" si="7"/>
        <v>9</v>
      </c>
      <c r="T9" s="1"/>
    </row>
    <row r="10" spans="1:22" x14ac:dyDescent="0.2">
      <c r="A10" s="260">
        <v>5</v>
      </c>
      <c r="B10" s="393" t="s">
        <v>14</v>
      </c>
      <c r="C10" s="269" t="s">
        <v>139</v>
      </c>
      <c r="D10" s="95" t="s">
        <v>869</v>
      </c>
      <c r="E10" s="270">
        <f>IF(ISBLANK(D10),"",LEN(D10)-LEN(SUBSTITUTE(D10,",",""))+1)</f>
        <v>3</v>
      </c>
      <c r="F10" s="271">
        <v>2021</v>
      </c>
      <c r="G10" s="737">
        <v>45412</v>
      </c>
      <c r="H10" s="553">
        <v>45777</v>
      </c>
      <c r="J10" s="943"/>
      <c r="K10" s="273" t="s">
        <v>583</v>
      </c>
      <c r="L10" s="266">
        <f t="shared" ca="1" si="1"/>
        <v>0</v>
      </c>
      <c r="M10" s="266">
        <f t="shared" ca="1" si="0"/>
        <v>0</v>
      </c>
      <c r="N10" s="266">
        <f t="shared" ca="1" si="2"/>
        <v>0</v>
      </c>
      <c r="O10" s="266">
        <f t="shared" ca="1" si="3"/>
        <v>0</v>
      </c>
      <c r="P10" s="267">
        <f t="shared" ca="1" si="4"/>
        <v>0</v>
      </c>
      <c r="Q10" s="267">
        <f t="shared" ca="1" si="5"/>
        <v>0</v>
      </c>
      <c r="R10" s="267">
        <f t="shared" ca="1" si="6"/>
        <v>0</v>
      </c>
      <c r="S10" s="493">
        <f t="shared" ca="1" si="7"/>
        <v>0</v>
      </c>
      <c r="T10" s="1"/>
    </row>
    <row r="11" spans="1:22" ht="48.75" thickBot="1" x14ac:dyDescent="0.25">
      <c r="A11" s="260">
        <v>6</v>
      </c>
      <c r="B11" s="393" t="s">
        <v>68</v>
      </c>
      <c r="C11" s="16" t="s">
        <v>140</v>
      </c>
      <c r="D11" s="387" t="s">
        <v>794</v>
      </c>
      <c r="E11" s="270">
        <f>IF(ISBLANK(D11),"",LEN(D11)-LEN(SUBSTITUTE(D11,",",""))+1)</f>
        <v>16</v>
      </c>
      <c r="F11" s="271">
        <v>2021</v>
      </c>
      <c r="G11" s="737">
        <v>45334</v>
      </c>
      <c r="H11" s="553">
        <v>45716</v>
      </c>
      <c r="J11" s="944"/>
      <c r="K11" s="500" t="s">
        <v>465</v>
      </c>
      <c r="L11" s="501">
        <f t="shared" ca="1" si="1"/>
        <v>8</v>
      </c>
      <c r="M11" s="501">
        <f t="shared" ca="1" si="0"/>
        <v>1</v>
      </c>
      <c r="N11" s="501">
        <f t="shared" ca="1" si="2"/>
        <v>0</v>
      </c>
      <c r="O11" s="501">
        <f t="shared" ca="1" si="3"/>
        <v>0</v>
      </c>
      <c r="P11" s="502">
        <f t="shared" ca="1" si="4"/>
        <v>0</v>
      </c>
      <c r="Q11" s="502">
        <f t="shared" ca="1" si="5"/>
        <v>0</v>
      </c>
      <c r="R11" s="502">
        <f t="shared" ca="1" si="6"/>
        <v>0</v>
      </c>
      <c r="S11" s="503">
        <f t="shared" ca="1" si="7"/>
        <v>1</v>
      </c>
      <c r="T11" s="1"/>
    </row>
    <row r="12" spans="1:22" x14ac:dyDescent="0.2">
      <c r="A12" s="260">
        <v>7</v>
      </c>
      <c r="B12" s="393" t="s">
        <v>116</v>
      </c>
      <c r="C12" s="16" t="s">
        <v>582</v>
      </c>
      <c r="D12" s="387" t="s">
        <v>642</v>
      </c>
      <c r="E12" s="270">
        <f t="shared" ref="E12:E20" si="8">IF(ISBLANK(D12),"",LEN(D12)-LEN(SUBSTITUTE(D12,",",""))+1)</f>
        <v>1</v>
      </c>
      <c r="F12" s="271">
        <v>2021</v>
      </c>
      <c r="G12" s="737">
        <v>45322</v>
      </c>
      <c r="H12" s="265">
        <v>45688</v>
      </c>
      <c r="J12" s="945" t="s">
        <v>10</v>
      </c>
      <c r="K12" s="506" t="s">
        <v>105</v>
      </c>
      <c r="L12" s="258" t="s">
        <v>146</v>
      </c>
      <c r="M12" s="258">
        <f t="shared" ref="M12:M18" ca="1" si="9">COUNTIFS($B$6:$B$78,"=ESR*",$C$6:$C$78,$K12,$H$6:$H$78,"&gt;"&amp;TODAY()-90)</f>
        <v>0</v>
      </c>
      <c r="N12" s="259" t="s">
        <v>146</v>
      </c>
      <c r="O12" s="259" t="s">
        <v>146</v>
      </c>
      <c r="P12" s="259" t="s">
        <v>146</v>
      </c>
      <c r="Q12" s="259" t="s">
        <v>146</v>
      </c>
      <c r="R12" s="9" t="s">
        <v>146</v>
      </c>
      <c r="S12" s="10" t="s">
        <v>146</v>
      </c>
      <c r="T12" s="1"/>
    </row>
    <row r="13" spans="1:22" x14ac:dyDescent="0.2">
      <c r="A13" s="260">
        <v>8</v>
      </c>
      <c r="B13" s="393" t="s">
        <v>372</v>
      </c>
      <c r="C13" s="16" t="s">
        <v>582</v>
      </c>
      <c r="D13" s="387" t="s">
        <v>617</v>
      </c>
      <c r="E13" s="96">
        <f t="shared" si="8"/>
        <v>1</v>
      </c>
      <c r="F13" s="42">
        <v>2021</v>
      </c>
      <c r="G13" s="737">
        <v>45188</v>
      </c>
      <c r="H13" s="553">
        <v>45504</v>
      </c>
      <c r="J13" s="946"/>
      <c r="K13" s="504" t="s">
        <v>139</v>
      </c>
      <c r="L13" s="266">
        <f t="shared" ref="L13:L18" ca="1" si="10">SUMIFS($E$6:$E$78,$B$6:$B$78,"=ESR*",$C$6:$C$78,$K13,$H$6:$H$78,"&gt;"&amp;TODAY()-90)</f>
        <v>225</v>
      </c>
      <c r="M13" s="266">
        <f t="shared" ca="1" si="9"/>
        <v>21</v>
      </c>
      <c r="N13" s="267">
        <f t="shared" ref="N13:N18" ca="1" si="11">COUNTIFS($B$6:$B$78,"=ESR*",$C$6:$C$78,$K13,$F$6:$F$78,"=2006",$H$6:$H$78,"&gt;"&amp;TODAY()-90)</f>
        <v>0</v>
      </c>
      <c r="O13" s="267">
        <f t="shared" ref="O13:O18" ca="1" si="12">COUNTIFS($B$6:$B$78,"=ESR*",$C$6:$C$78,$K13,$F$6:$F$78,"=2009",$H$6:$H$78,"&gt;"&amp;TODAY()-90)</f>
        <v>0</v>
      </c>
      <c r="P13" s="267">
        <f t="shared" ref="P13:P18" ca="1" si="13">COUNTIFS($B$6:$B$78,"=ESR*",$C$6:$C$78,$K13,$F$6:$F$78,"=2012",$H$6:$H$78,"&gt;"&amp;TODAY()-90)</f>
        <v>0</v>
      </c>
      <c r="Q13" s="267">
        <f t="shared" ref="Q13:Q18" ca="1" si="14">COUNTIFS($B$6:$B$78,"=ESR*",$C$6:$C$78,$K13,$F$6:$F$78,"=2015",$H$6:$H$78,"&gt;"&amp;TODAY()-90)</f>
        <v>0</v>
      </c>
      <c r="R13" s="267">
        <f t="shared" ref="R13:R18" ca="1" si="15">COUNTIFS($B$6:$B$78,"=ESR*",$C$6:$C$78,$K13,$F$6:$F$78,"=2018",$H$6:$H$78,"&gt;"&amp;TODAY()-90)</f>
        <v>0</v>
      </c>
      <c r="S13" s="493">
        <f t="shared" ref="S13:S18" ca="1" si="16">COUNTIFS($B$6:$B$78,"=ESR*",$C$6:$C$78,$K13,$F$6:$F$78,"=2021",$H$6:$H$78,"&gt;"&amp;TODAY()-90)</f>
        <v>20</v>
      </c>
      <c r="T13" s="1"/>
    </row>
    <row r="14" spans="1:22" x14ac:dyDescent="0.2">
      <c r="A14" s="260">
        <v>9</v>
      </c>
      <c r="B14" s="393" t="s">
        <v>144</v>
      </c>
      <c r="C14" s="269" t="s">
        <v>140</v>
      </c>
      <c r="D14" s="387" t="s">
        <v>145</v>
      </c>
      <c r="E14" s="270">
        <f t="shared" si="8"/>
        <v>1</v>
      </c>
      <c r="F14" s="271">
        <v>2021</v>
      </c>
      <c r="G14" s="737">
        <v>45223</v>
      </c>
      <c r="H14" s="265">
        <v>45473</v>
      </c>
      <c r="J14" s="946"/>
      <c r="K14" s="504" t="s">
        <v>592</v>
      </c>
      <c r="L14" s="266">
        <f t="shared" ca="1" si="10"/>
        <v>14</v>
      </c>
      <c r="M14" s="266">
        <f t="shared" ca="1" si="9"/>
        <v>6</v>
      </c>
      <c r="N14" s="267">
        <f t="shared" ca="1" si="11"/>
        <v>0</v>
      </c>
      <c r="O14" s="267">
        <f t="shared" ca="1" si="12"/>
        <v>0</v>
      </c>
      <c r="P14" s="267">
        <f t="shared" ca="1" si="13"/>
        <v>0</v>
      </c>
      <c r="Q14" s="267">
        <f t="shared" ca="1" si="14"/>
        <v>0</v>
      </c>
      <c r="R14" s="267">
        <f t="shared" ca="1" si="15"/>
        <v>0</v>
      </c>
      <c r="S14" s="493">
        <f t="shared" ca="1" si="16"/>
        <v>6</v>
      </c>
      <c r="T14" s="1"/>
    </row>
    <row r="15" spans="1:22" ht="14.25" customHeight="1" x14ac:dyDescent="0.2">
      <c r="A15" s="260">
        <v>10</v>
      </c>
      <c r="B15" s="393" t="s">
        <v>345</v>
      </c>
      <c r="C15" s="269" t="s">
        <v>582</v>
      </c>
      <c r="D15" s="274" t="s">
        <v>605</v>
      </c>
      <c r="E15" s="270">
        <f t="shared" si="8"/>
        <v>1</v>
      </c>
      <c r="F15" s="271">
        <v>2021</v>
      </c>
      <c r="G15" s="737">
        <v>45188</v>
      </c>
      <c r="H15" s="265">
        <v>45626</v>
      </c>
      <c r="J15" s="946"/>
      <c r="K15" s="504" t="s">
        <v>140</v>
      </c>
      <c r="L15" s="266">
        <f t="shared" ca="1" si="10"/>
        <v>15</v>
      </c>
      <c r="M15" s="266">
        <f t="shared" ca="1" si="9"/>
        <v>5</v>
      </c>
      <c r="N15" s="267">
        <f t="shared" ca="1" si="11"/>
        <v>0</v>
      </c>
      <c r="O15" s="267">
        <f t="shared" ca="1" si="12"/>
        <v>0</v>
      </c>
      <c r="P15" s="267">
        <f t="shared" ca="1" si="13"/>
        <v>0</v>
      </c>
      <c r="Q15" s="267">
        <f t="shared" ca="1" si="14"/>
        <v>0</v>
      </c>
      <c r="R15" s="267">
        <f t="shared" ca="1" si="15"/>
        <v>0</v>
      </c>
      <c r="S15" s="493">
        <f t="shared" ca="1" si="16"/>
        <v>5</v>
      </c>
      <c r="T15" s="1"/>
    </row>
    <row r="16" spans="1:22" ht="15" customHeight="1" x14ac:dyDescent="0.2">
      <c r="A16" s="260">
        <v>11</v>
      </c>
      <c r="B16" s="393" t="s">
        <v>361</v>
      </c>
      <c r="C16" s="269" t="s">
        <v>582</v>
      </c>
      <c r="D16" s="274" t="s">
        <v>362</v>
      </c>
      <c r="E16" s="270">
        <f>IF(ISBLANK(D16),"",LEN(D16)-LEN(SUBSTITUTE(D16,",",""))+1)</f>
        <v>1</v>
      </c>
      <c r="F16" s="271">
        <v>2021</v>
      </c>
      <c r="G16" s="737">
        <v>45322</v>
      </c>
      <c r="H16" s="265">
        <v>45688</v>
      </c>
      <c r="J16" s="946"/>
      <c r="K16" s="504" t="s">
        <v>582</v>
      </c>
      <c r="L16" s="266">
        <f t="shared" ca="1" si="10"/>
        <v>30</v>
      </c>
      <c r="M16" s="266">
        <f t="shared" ca="1" si="9"/>
        <v>14</v>
      </c>
      <c r="N16" s="267">
        <f t="shared" ca="1" si="11"/>
        <v>0</v>
      </c>
      <c r="O16" s="267">
        <f t="shared" ca="1" si="12"/>
        <v>0</v>
      </c>
      <c r="P16" s="267">
        <f t="shared" ca="1" si="13"/>
        <v>0</v>
      </c>
      <c r="Q16" s="267">
        <f t="shared" ca="1" si="14"/>
        <v>0</v>
      </c>
      <c r="R16" s="267">
        <f t="shared" ca="1" si="15"/>
        <v>0</v>
      </c>
      <c r="S16" s="493">
        <f t="shared" ca="1" si="16"/>
        <v>14</v>
      </c>
      <c r="T16" s="1"/>
      <c r="U16" s="1" t="s">
        <v>374</v>
      </c>
    </row>
    <row r="17" spans="1:20" ht="48" x14ac:dyDescent="0.2">
      <c r="A17" s="260">
        <v>12</v>
      </c>
      <c r="B17" s="393" t="s">
        <v>359</v>
      </c>
      <c r="C17" s="269" t="s">
        <v>139</v>
      </c>
      <c r="D17" s="774" t="s">
        <v>923</v>
      </c>
      <c r="E17" s="270">
        <f>IF(ISBLANK(D17),"",LEN(D17)-LEN(SUBSTITUTE(D17,",",""))+1)</f>
        <v>22</v>
      </c>
      <c r="F17" s="271">
        <v>2021</v>
      </c>
      <c r="G17" s="737">
        <v>45322</v>
      </c>
      <c r="H17" s="275">
        <v>45688</v>
      </c>
      <c r="J17" s="946"/>
      <c r="K17" s="504" t="s">
        <v>583</v>
      </c>
      <c r="L17" s="266">
        <f t="shared" ca="1" si="10"/>
        <v>7</v>
      </c>
      <c r="M17" s="266">
        <f t="shared" ca="1" si="9"/>
        <v>1</v>
      </c>
      <c r="N17" s="267">
        <f t="shared" ca="1" si="11"/>
        <v>0</v>
      </c>
      <c r="O17" s="267">
        <f t="shared" ca="1" si="12"/>
        <v>0</v>
      </c>
      <c r="P17" s="267">
        <f t="shared" ca="1" si="13"/>
        <v>0</v>
      </c>
      <c r="Q17" s="267">
        <f t="shared" ca="1" si="14"/>
        <v>0</v>
      </c>
      <c r="R17" s="267">
        <f t="shared" ca="1" si="15"/>
        <v>0</v>
      </c>
      <c r="S17" s="493">
        <f t="shared" ca="1" si="16"/>
        <v>1</v>
      </c>
      <c r="T17" s="1"/>
    </row>
    <row r="18" spans="1:20" ht="15.75" customHeight="1" thickBot="1" x14ac:dyDescent="0.25">
      <c r="A18" s="260">
        <v>13</v>
      </c>
      <c r="B18" s="393" t="s">
        <v>369</v>
      </c>
      <c r="C18" s="269" t="s">
        <v>582</v>
      </c>
      <c r="D18" s="387" t="s">
        <v>618</v>
      </c>
      <c r="E18" s="270">
        <f t="shared" si="8"/>
        <v>1</v>
      </c>
      <c r="F18" s="271">
        <v>2021</v>
      </c>
      <c r="G18" s="91">
        <v>45359</v>
      </c>
      <c r="H18" s="815">
        <v>45747</v>
      </c>
      <c r="J18" s="947"/>
      <c r="K18" s="198" t="s">
        <v>465</v>
      </c>
      <c r="L18" s="389">
        <f t="shared" ca="1" si="10"/>
        <v>23</v>
      </c>
      <c r="M18" s="389">
        <f t="shared" ca="1" si="9"/>
        <v>3</v>
      </c>
      <c r="N18" s="491">
        <f t="shared" ca="1" si="11"/>
        <v>0</v>
      </c>
      <c r="O18" s="491">
        <f t="shared" ca="1" si="12"/>
        <v>0</v>
      </c>
      <c r="P18" s="491">
        <f t="shared" ca="1" si="13"/>
        <v>0</v>
      </c>
      <c r="Q18" s="491">
        <f t="shared" ca="1" si="14"/>
        <v>0</v>
      </c>
      <c r="R18" s="491">
        <f t="shared" ca="1" si="15"/>
        <v>0</v>
      </c>
      <c r="S18" s="495">
        <f t="shared" ca="1" si="16"/>
        <v>3</v>
      </c>
      <c r="T18" s="1"/>
    </row>
    <row r="19" spans="1:20" ht="24.75" thickBot="1" x14ac:dyDescent="0.25">
      <c r="A19" s="260">
        <v>14</v>
      </c>
      <c r="B19" s="393" t="s">
        <v>430</v>
      </c>
      <c r="C19" s="269" t="s">
        <v>140</v>
      </c>
      <c r="D19" s="387" t="s">
        <v>673</v>
      </c>
      <c r="E19" s="270">
        <f t="shared" si="8"/>
        <v>3</v>
      </c>
      <c r="F19" s="271">
        <v>2021</v>
      </c>
      <c r="G19" s="91">
        <v>45362</v>
      </c>
      <c r="H19" s="815">
        <v>45747</v>
      </c>
      <c r="J19" s="940" t="s">
        <v>154</v>
      </c>
      <c r="K19" s="941"/>
      <c r="L19" s="507">
        <f t="shared" ref="L19:R19" ca="1" si="17">SUM(L5:L18)</f>
        <v>444</v>
      </c>
      <c r="M19" s="507">
        <f t="shared" ca="1" si="17"/>
        <v>70</v>
      </c>
      <c r="N19" s="507">
        <f t="shared" ca="1" si="17"/>
        <v>0</v>
      </c>
      <c r="O19" s="507">
        <f t="shared" ca="1" si="17"/>
        <v>0</v>
      </c>
      <c r="P19" s="507">
        <f t="shared" ca="1" si="17"/>
        <v>0</v>
      </c>
      <c r="Q19" s="507">
        <f t="shared" ca="1" si="17"/>
        <v>0</v>
      </c>
      <c r="R19" s="507">
        <f t="shared" ca="1" si="17"/>
        <v>0</v>
      </c>
      <c r="S19" s="508">
        <f ca="1">SUM(S5:S18)</f>
        <v>68</v>
      </c>
      <c r="T19" s="1"/>
    </row>
    <row r="20" spans="1:20" ht="24" x14ac:dyDescent="0.2">
      <c r="A20" s="260">
        <v>15</v>
      </c>
      <c r="B20" s="393" t="s">
        <v>467</v>
      </c>
      <c r="C20" s="269" t="s">
        <v>139</v>
      </c>
      <c r="D20" s="402" t="s">
        <v>655</v>
      </c>
      <c r="E20" s="277">
        <f t="shared" si="8"/>
        <v>2</v>
      </c>
      <c r="F20" s="53">
        <v>2021</v>
      </c>
      <c r="G20" s="799">
        <v>45259</v>
      </c>
      <c r="H20" s="800">
        <v>45657</v>
      </c>
      <c r="J20" s="948" t="s">
        <v>303</v>
      </c>
      <c r="K20" s="510" t="s">
        <v>105</v>
      </c>
      <c r="L20" s="258" t="s">
        <v>146</v>
      </c>
      <c r="M20" s="258" t="s">
        <v>146</v>
      </c>
      <c r="N20" s="259" t="s">
        <v>146</v>
      </c>
      <c r="O20" s="259" t="s">
        <v>146</v>
      </c>
      <c r="P20" s="259" t="s">
        <v>146</v>
      </c>
      <c r="Q20" s="259" t="s">
        <v>146</v>
      </c>
      <c r="R20" s="259" t="s">
        <v>146</v>
      </c>
      <c r="S20" s="384" t="s">
        <v>146</v>
      </c>
      <c r="T20" s="1"/>
    </row>
    <row r="21" spans="1:20" ht="24" x14ac:dyDescent="0.2">
      <c r="A21" s="260">
        <v>16</v>
      </c>
      <c r="B21" s="393" t="s">
        <v>514</v>
      </c>
      <c r="C21" s="269" t="s">
        <v>582</v>
      </c>
      <c r="D21" s="402" t="s">
        <v>700</v>
      </c>
      <c r="E21" s="277">
        <f>IF(ISBLANK(D21),"",LEN(D21)-LEN(SUBSTITUTE(D21,",",""))+1)</f>
        <v>1</v>
      </c>
      <c r="F21" s="53">
        <v>2021</v>
      </c>
      <c r="G21" s="737">
        <v>45188</v>
      </c>
      <c r="H21" s="279">
        <v>45504</v>
      </c>
      <c r="J21" s="949"/>
      <c r="K21" s="509" t="s">
        <v>139</v>
      </c>
      <c r="L21" s="266">
        <f ca="1">SUMIFS($E$6:$E$1023,$B$6:$B$1023,"=RR*",$C$6:$C$1023,$K21,$H$6:$H$1023,"&gt;"&amp;TODAY()-90)</f>
        <v>0</v>
      </c>
      <c r="M21" s="266">
        <f ca="1">COUNTIFS($B$6:$B$1023,"=RR*",$C$6:$C$1023,$K21,$H$6:$H$1023,"&gt;"&amp;TODAY()-90)</f>
        <v>0</v>
      </c>
      <c r="N21" s="267">
        <f ca="1">COUNTIFS($B$6:$B$1023,"=RR*",$C$6:$C$1023,$K21,$F$6:$F$1023,"=2006",$H$6:$H$1023,"&gt;"&amp;TODAY()-90)</f>
        <v>0</v>
      </c>
      <c r="O21" s="267">
        <f ca="1">COUNTIFS($B$6:$B$1023,"=RR*",$C$6:$C$1023,$K21,$F$6:$F$1023,"=2009",$H$6:$H$1023,"&gt;"&amp;TODAY()-90)</f>
        <v>0</v>
      </c>
      <c r="P21" s="267">
        <f ca="1">COUNTIFS($B$6:$B$1023,"=RR*",$C$6:$C$1023,$K21,$F$6:$F$1023,"=2012",$H$6:$H$1023,"&gt;"&amp;TODAY()-90)</f>
        <v>0</v>
      </c>
      <c r="Q21" s="267">
        <f ca="1">COUNTIFS($B$6:$B$1023,"=RR*",$C$6:$C$1023,$K21,$F$6:$F$1023,"=2015",$H$6:$H$1023,"&gt;"&amp;TODAY()-90)</f>
        <v>0</v>
      </c>
      <c r="R21" s="267">
        <f ca="1">COUNTIFS($B$6:$B$1023,"=RR*",$C$6:$C$1023,$K21,$F$6:$F$1023,"=2018",$H$6:$H$1023,"&gt;"&amp;TODAY()-90)</f>
        <v>0</v>
      </c>
      <c r="S21" s="493">
        <f ca="1">COUNTIFS($B$6:$B$1023,"=RR*",$C$6:$C$1023,$K21,$F$6:$F$1023,"=2021",$H$6:$H$1023,"&gt;"&amp;TODAY()-90)</f>
        <v>0</v>
      </c>
      <c r="T21" s="1"/>
    </row>
    <row r="22" spans="1:20" ht="48" x14ac:dyDescent="0.2">
      <c r="A22" s="260">
        <v>17</v>
      </c>
      <c r="B22" s="393" t="s">
        <v>789</v>
      </c>
      <c r="C22" s="16" t="s">
        <v>465</v>
      </c>
      <c r="D22" s="686" t="s">
        <v>877</v>
      </c>
      <c r="E22" s="277">
        <f>IF(ISBLANK(D22),"",LEN(D22)-LEN(SUBSTITUTE(D22,",",""))+1)</f>
        <v>8</v>
      </c>
      <c r="F22" s="53">
        <v>2021</v>
      </c>
      <c r="G22" s="763">
        <v>45170</v>
      </c>
      <c r="H22" s="279">
        <v>45596</v>
      </c>
      <c r="J22" s="949"/>
      <c r="K22" s="509" t="s">
        <v>592</v>
      </c>
      <c r="L22" s="266">
        <f ca="1">SUMIFS($E$6:$E$1023,$B$6:$B$1023,"=RR*",$C$6:$C$1023,$K22,$H$6:$H$1023,"&gt;"&amp;TODAY()-90)</f>
        <v>0</v>
      </c>
      <c r="M22" s="266">
        <f ca="1">COUNTIFS($B$6:$B$1023,"=RR*",$C$6:$C$1023,$K22,$H$6:$H$1023,"&gt;"&amp;TODAY()-90)</f>
        <v>0</v>
      </c>
      <c r="N22" s="267">
        <f ca="1">COUNTIFS($B$6:$B$1023,"=RR*",$C$6:$C$1023,$K22,$F$6:$F$1023,"=2006",$H$6:$H$1023,"&gt;"&amp;TODAY()-90)</f>
        <v>0</v>
      </c>
      <c r="O22" s="267">
        <f ca="1">COUNTIFS($B$6:$B$1023,"=RR*",$C$6:$C$1023,$K22,$F$6:$F$1023,"=2009",$H$6:$H$1023,"&gt;"&amp;TODAY()-90)</f>
        <v>0</v>
      </c>
      <c r="P22" s="267">
        <f ca="1">COUNTIFS($B$6:$B$1023,"=RR*",$C$6:$C$1023,$K22,$F$6:$F$1023,"=2012",$H$6:$H$1023,"&gt;"&amp;TODAY()-90)</f>
        <v>0</v>
      </c>
      <c r="Q22" s="267">
        <f ca="1">COUNTIFS($B$6:$B$1023,"=RR*",$C$6:$C$1023,$K22,$F$6:$F$1023,"=2015",$H$6:$H$1023,"&gt;"&amp;TODAY()-90)</f>
        <v>0</v>
      </c>
      <c r="R22" s="267">
        <f ca="1">COUNTIFS($B$6:$B$1023,"=RR*",$C$6:$C$1023,$K22,$F$6:$F$1023,"=2018",$H$6:$H$1023,"&gt;"&amp;TODAY()-90)</f>
        <v>0</v>
      </c>
      <c r="S22" s="493">
        <f ca="1">COUNTIFS($B$6:$B$1023,"=RR*",$C$6:$C$1023,$K22,$F$6:$F$1023,"=2021",$H$6:$H$1023,"&gt;"&amp;TODAY()-90)</f>
        <v>0</v>
      </c>
      <c r="T22" s="1"/>
    </row>
    <row r="23" spans="1:20" x14ac:dyDescent="0.2">
      <c r="A23" s="260">
        <v>18</v>
      </c>
      <c r="B23" s="393" t="s">
        <v>747</v>
      </c>
      <c r="C23" s="269" t="s">
        <v>582</v>
      </c>
      <c r="D23" s="402" t="s">
        <v>748</v>
      </c>
      <c r="E23" s="277">
        <f>IF(ISBLANK(D23),"",LEN(D23)-LEN(SUBSTITUTE(D23,",",""))+1)</f>
        <v>1</v>
      </c>
      <c r="F23" s="53">
        <v>2021</v>
      </c>
      <c r="G23" s="737">
        <v>45412</v>
      </c>
      <c r="H23" s="667">
        <v>45777</v>
      </c>
      <c r="I23" s="733"/>
      <c r="J23" s="949"/>
      <c r="K23" s="509" t="s">
        <v>140</v>
      </c>
      <c r="L23" s="266">
        <f ca="1">SUMIFS($E$6:$E$1023,$B$6:$B$1023,"=RR*",$C$6:$C$1023,$K23,$H$6:$H$1023,"&gt;"&amp;TODAY()-90)</f>
        <v>0</v>
      </c>
      <c r="M23" s="266">
        <f ca="1">COUNTIFS($B$6:$B$1023,"=RR*",$C$6:$C$1023,$K23,$H$6:$H$1023,"&gt;"&amp;TODAY()-90)</f>
        <v>0</v>
      </c>
      <c r="N23" s="267">
        <f ca="1">COUNTIFS($B$6:$B$1023,"=RR*",$C$6:$C$1023,$K23,$F$6:$F$1023,"=2006",$H$6:$H$1023,"&gt;"&amp;TODAY()-90)</f>
        <v>0</v>
      </c>
      <c r="O23" s="267">
        <f ca="1">COUNTIFS($B$6:$B$1023,"=RR*",$C$6:$C$1023,$K23,$F$6:$F$1023,"=2009",$H$6:$H$1023,"&gt;"&amp;TODAY()-90)</f>
        <v>0</v>
      </c>
      <c r="P23" s="267">
        <f ca="1">COUNTIFS($B$6:$B$1023,"=RR*",$C$6:$C$1023,$K23,$F$6:$F$1023,"=2012",$H$6:$H$1023,"&gt;"&amp;TODAY()-90)</f>
        <v>0</v>
      </c>
      <c r="Q23" s="267">
        <f ca="1">COUNTIFS($B$6:$B$1023,"=RR*",$C$6:$C$1023,$K23,$F$6:$F$1023,"=2015",$H$6:$H$1023,"&gt;"&amp;TODAY()-90)</f>
        <v>0</v>
      </c>
      <c r="R23" s="267">
        <f ca="1">COUNTIFS($B$6:$B$1023,"=RR*",$C$6:$C$1023,$K23,$F$6:$F$1023,"=2018",$H$6:$H$1023,"&gt;"&amp;TODAY()-90)</f>
        <v>0</v>
      </c>
      <c r="S23" s="493">
        <f ca="1">COUNTIFS($B$6:$B$1023,"=RR*",$C$6:$C$1023,$K23,$F$6:$F$1023,"=2021",$H$6:$H$1023,"&gt;"&amp;TODAY()-90)</f>
        <v>0</v>
      </c>
      <c r="T23" s="1"/>
    </row>
    <row r="24" spans="1:20" x14ac:dyDescent="0.2">
      <c r="A24" s="260">
        <v>19</v>
      </c>
      <c r="B24" s="393" t="s">
        <v>753</v>
      </c>
      <c r="C24" s="16" t="s">
        <v>582</v>
      </c>
      <c r="D24" s="402" t="s">
        <v>754</v>
      </c>
      <c r="E24" s="277">
        <f>IF(ISBLANK(D24),"",LEN(D24)-LEN(SUBSTITUTE(D24,",",""))+1)</f>
        <v>1</v>
      </c>
      <c r="F24" s="53">
        <v>2021</v>
      </c>
      <c r="G24" s="737">
        <v>45188</v>
      </c>
      <c r="H24" s="279">
        <v>45473</v>
      </c>
      <c r="J24" s="949"/>
      <c r="K24" s="509" t="s">
        <v>582</v>
      </c>
      <c r="L24" s="266">
        <f ca="1">SUMIFS($E$6:$E$1023,$B$6:$B$1023,"=RR*",$C$6:$C$1023,$K24,$H$6:$H$1023,"&gt;"&amp;TODAY()-90)</f>
        <v>0</v>
      </c>
      <c r="M24" s="266">
        <f ca="1">COUNTIFS($B$6:$B$1023,"=RR*",$C$6:$C$1023,$K24,$H$6:$H$1023,"&gt;"&amp;TODAY()-90)</f>
        <v>0</v>
      </c>
      <c r="N24" s="267">
        <f ca="1">COUNTIFS($B$6:$B$1023,"=RR*",$C$6:$C$1023,$K24,$F$6:$F$1023,"=2006",$H$6:$H$1023,"&gt;"&amp;TODAY()-90)</f>
        <v>0</v>
      </c>
      <c r="O24" s="267">
        <f ca="1">COUNTIFS($B$6:$B$1023,"=RR*",$C$6:$C$1023,$K24,$F$6:$F$1023,"=2009",$H$6:$H$1023,"&gt;"&amp;TODAY()-90)</f>
        <v>0</v>
      </c>
      <c r="P24" s="267">
        <f ca="1">COUNTIFS($B$6:$B$1023,"=RR*",$C$6:$C$1023,$K24,$F$6:$F$1023,"=2012",$H$6:$H$1023,"&gt;"&amp;TODAY()-90)</f>
        <v>0</v>
      </c>
      <c r="Q24" s="267">
        <f ca="1">COUNTIFS($B$6:$B$1023,"=RR*",$C$6:$C$1023,$K24,$F$6:$F$1023,"=2015",$H$6:$H$1023,"&gt;"&amp;TODAY()-90)</f>
        <v>0</v>
      </c>
      <c r="R24" s="267">
        <f ca="1">COUNTIFS($B$6:$B$1023,"=RR*",$C$6:$C$1023,$K24,$F$6:$F$1023,"=2018",$H$6:$H$1023,"&gt;"&amp;TODAY()-90)</f>
        <v>0</v>
      </c>
      <c r="S24" s="493">
        <f ca="1">COUNTIFS($B$6:$B$1023,"=RR*",$C$6:$C$1023,$K24,$F$6:$F$1023,"=2021",$H$6:$H$1023,"&gt;"&amp;TODAY()-90)</f>
        <v>0</v>
      </c>
      <c r="T24" s="1"/>
    </row>
    <row r="25" spans="1:20" ht="24.75" thickBot="1" x14ac:dyDescent="0.25">
      <c r="A25" s="260">
        <v>20</v>
      </c>
      <c r="B25" s="393" t="s">
        <v>934</v>
      </c>
      <c r="C25" s="16" t="s">
        <v>582</v>
      </c>
      <c r="D25" s="402" t="s">
        <v>935</v>
      </c>
      <c r="E25" s="277">
        <f>IF(ISBLANK(D25),"",LEN(D25)-LEN(SUBSTITUTE(D25,",",""))+1)</f>
        <v>1</v>
      </c>
      <c r="F25" s="53">
        <v>2021</v>
      </c>
      <c r="G25" s="763">
        <v>45391</v>
      </c>
      <c r="H25" s="667">
        <v>45777</v>
      </c>
      <c r="J25" s="950"/>
      <c r="K25" s="511" t="s">
        <v>583</v>
      </c>
      <c r="L25" s="501">
        <f ca="1">SUMIFS($E$6:$E$1023,$B$6:$B$1023,"=RR*",$C$6:$C$1023,$K25,$H$6:$H$1023,"&gt;"&amp;TODAY()-90)</f>
        <v>0</v>
      </c>
      <c r="M25" s="501">
        <f ca="1">COUNTIFS($B$6:$B$1023,"=RR*",$C$6:$C$1023,$K25,$H$6:$H$1023,"&gt;"&amp;TODAY()-90)</f>
        <v>0</v>
      </c>
      <c r="N25" s="502">
        <f ca="1">COUNTIFS($B$6:$B$1023,"=RR*",$C$6:$C$1023,$K25,$F$6:$F$1023,"=2006",$H$6:$H$1023,"&gt;"&amp;TODAY()-90)</f>
        <v>0</v>
      </c>
      <c r="O25" s="502">
        <f ca="1">COUNTIFS($B$6:$B$1023,"=RR*",$C$6:$C$1023,$K25,$F$6:$F$1023,"=2009",$H$6:$H$1023,"&gt;"&amp;TODAY()-90)</f>
        <v>0</v>
      </c>
      <c r="P25" s="502">
        <f ca="1">COUNTIFS($B$6:$B$1023,"=RR*",$C$6:$C$1023,$K25,$F$6:$F$1023,"=2012",$H$6:$H$1023,"&gt;"&amp;TODAY()-90)</f>
        <v>0</v>
      </c>
      <c r="Q25" s="502">
        <f ca="1">COUNTIFS($B$6:$B$1023,"=RR*",$C$6:$C$1023,$K25,$F$6:$F$1023,"=2015",$H$6:$H$1023,"&gt;"&amp;TODAY()-90)</f>
        <v>0</v>
      </c>
      <c r="R25" s="502">
        <f ca="1">COUNTIFS($B$6:$B$1023,"=RR*",$C$6:$C$1023,$K25,$F$6:$F$1023,"=2018",$H$6:$H$1023,"&gt;"&amp;TODAY()-90)</f>
        <v>0</v>
      </c>
      <c r="S25" s="503">
        <f ca="1">COUNTIFS($B$6:$B$1023,"=RR*",$C$6:$C$1023,$K25,$F$6:$F$1023,"=2021",$H$6:$H$1023,"&gt;"&amp;TODAY()-90)</f>
        <v>0</v>
      </c>
    </row>
    <row r="26" spans="1:20" ht="15.75" thickBot="1" x14ac:dyDescent="0.25">
      <c r="A26" s="260">
        <v>21</v>
      </c>
      <c r="B26" s="652"/>
      <c r="C26" s="280"/>
      <c r="D26" s="276"/>
      <c r="E26" s="277"/>
      <c r="F26" s="278"/>
      <c r="G26" s="763"/>
      <c r="H26" s="667" t="s">
        <v>146</v>
      </c>
      <c r="J26" s="935" t="s">
        <v>154</v>
      </c>
      <c r="K26" s="936"/>
      <c r="L26" s="281">
        <f t="shared" ref="L26:R26" ca="1" si="18">SUM(L20:L25)</f>
        <v>0</v>
      </c>
      <c r="M26" s="281">
        <f t="shared" ca="1" si="18"/>
        <v>0</v>
      </c>
      <c r="N26" s="281">
        <f t="shared" ca="1" si="18"/>
        <v>0</v>
      </c>
      <c r="O26" s="281">
        <f t="shared" ca="1" si="18"/>
        <v>0</v>
      </c>
      <c r="P26" s="281">
        <f t="shared" ca="1" si="18"/>
        <v>0</v>
      </c>
      <c r="Q26" s="281">
        <f t="shared" ca="1" si="18"/>
        <v>0</v>
      </c>
      <c r="R26" s="281">
        <f t="shared" ca="1" si="18"/>
        <v>0</v>
      </c>
      <c r="S26" s="512">
        <f ca="1">SUM(S20:S25)</f>
        <v>0</v>
      </c>
    </row>
    <row r="27" spans="1:20" ht="15.75" thickBot="1" x14ac:dyDescent="0.3">
      <c r="A27" s="284"/>
      <c r="B27" s="22"/>
      <c r="C27" s="285"/>
      <c r="D27" s="887" t="s">
        <v>9</v>
      </c>
      <c r="E27" s="458"/>
      <c r="F27" s="285"/>
      <c r="G27" s="764"/>
      <c r="H27" s="287"/>
      <c r="J27" s="282"/>
      <c r="K27" s="282"/>
      <c r="L27" s="283"/>
      <c r="M27" s="283"/>
      <c r="N27" s="283"/>
      <c r="O27" s="283"/>
      <c r="P27" s="283"/>
      <c r="Q27" s="283"/>
    </row>
    <row r="28" spans="1:20" x14ac:dyDescent="0.2">
      <c r="A28" s="260">
        <v>1</v>
      </c>
      <c r="B28" s="178" t="s">
        <v>15</v>
      </c>
      <c r="C28" s="288" t="s">
        <v>582</v>
      </c>
      <c r="D28" s="459" t="s">
        <v>680</v>
      </c>
      <c r="E28" s="460">
        <f>IF(ISBLANK(D28),"",LEN(D28)-LEN(SUBSTITUTE(D28,",",""))+1)</f>
        <v>1</v>
      </c>
      <c r="F28" s="264">
        <v>2021</v>
      </c>
      <c r="G28" s="801">
        <v>45352</v>
      </c>
      <c r="H28" s="738">
        <v>45717</v>
      </c>
      <c r="J28" s="1"/>
    </row>
    <row r="29" spans="1:20" x14ac:dyDescent="0.2">
      <c r="A29" s="260">
        <v>2</v>
      </c>
      <c r="B29" s="394" t="s">
        <v>18</v>
      </c>
      <c r="C29" s="289" t="s">
        <v>140</v>
      </c>
      <c r="D29" s="17" t="s">
        <v>736</v>
      </c>
      <c r="E29" s="270">
        <f t="shared" ref="E29:E78" si="19">IF(ISBLANK(D29),"",LEN(D29)-LEN(SUBSTITUTE(D29,",",""))+1)</f>
        <v>2</v>
      </c>
      <c r="F29" s="264">
        <v>2021</v>
      </c>
      <c r="G29" s="737">
        <v>45170</v>
      </c>
      <c r="H29" s="275">
        <v>45536</v>
      </c>
    </row>
    <row r="30" spans="1:20" ht="24" x14ac:dyDescent="0.2">
      <c r="A30" s="260">
        <v>3</v>
      </c>
      <c r="B30" s="394" t="s">
        <v>19</v>
      </c>
      <c r="C30" s="289" t="s">
        <v>139</v>
      </c>
      <c r="D30" s="17" t="s">
        <v>621</v>
      </c>
      <c r="E30" s="270">
        <f t="shared" si="19"/>
        <v>6</v>
      </c>
      <c r="F30" s="271">
        <v>2021</v>
      </c>
      <c r="G30" s="91">
        <v>45292</v>
      </c>
      <c r="H30" s="815">
        <v>45658</v>
      </c>
      <c r="J30" s="1"/>
    </row>
    <row r="31" spans="1:20" ht="24.75" customHeight="1" x14ac:dyDescent="0.2">
      <c r="A31" s="260">
        <v>4</v>
      </c>
      <c r="B31" s="394" t="s">
        <v>20</v>
      </c>
      <c r="C31" s="289" t="s">
        <v>592</v>
      </c>
      <c r="D31" s="17" t="s">
        <v>579</v>
      </c>
      <c r="E31" s="270">
        <f t="shared" si="19"/>
        <v>2</v>
      </c>
      <c r="F31" s="271">
        <v>2021</v>
      </c>
      <c r="G31" s="91">
        <v>45078</v>
      </c>
      <c r="H31" s="739">
        <v>45444</v>
      </c>
    </row>
    <row r="32" spans="1:20" ht="36" x14ac:dyDescent="0.2">
      <c r="A32" s="260">
        <v>5</v>
      </c>
      <c r="B32" s="394" t="s">
        <v>22</v>
      </c>
      <c r="C32" s="289" t="s">
        <v>139</v>
      </c>
      <c r="D32" s="437" t="s">
        <v>864</v>
      </c>
      <c r="E32" s="270">
        <f t="shared" ref="E32:E49" si="20">IF(ISBLANK(D32),"",LEN(D32)-LEN(SUBSTITUTE(D32,",",""))+1)</f>
        <v>17</v>
      </c>
      <c r="F32" s="271">
        <v>2021</v>
      </c>
      <c r="G32" s="91">
        <v>45292</v>
      </c>
      <c r="H32" s="815">
        <v>45658</v>
      </c>
      <c r="J32" s="1"/>
    </row>
    <row r="33" spans="1:14" ht="24" customHeight="1" x14ac:dyDescent="0.2">
      <c r="A33" s="260">
        <v>6</v>
      </c>
      <c r="B33" s="394" t="s">
        <v>23</v>
      </c>
      <c r="C33" s="289" t="s">
        <v>582</v>
      </c>
      <c r="D33" s="398" t="s">
        <v>871</v>
      </c>
      <c r="E33" s="270">
        <f t="shared" si="20"/>
        <v>11</v>
      </c>
      <c r="F33" s="271">
        <v>2021</v>
      </c>
      <c r="G33" s="801">
        <v>45413</v>
      </c>
      <c r="H33" s="738">
        <v>45778</v>
      </c>
      <c r="J33" s="1"/>
    </row>
    <row r="34" spans="1:14" ht="26.25" customHeight="1" x14ac:dyDescent="0.2">
      <c r="A34" s="260">
        <v>7</v>
      </c>
      <c r="B34" s="394" t="s">
        <v>24</v>
      </c>
      <c r="C34" s="24" t="s">
        <v>140</v>
      </c>
      <c r="D34" s="17" t="s">
        <v>608</v>
      </c>
      <c r="E34" s="270">
        <f t="shared" si="20"/>
        <v>1</v>
      </c>
      <c r="F34" s="271">
        <v>2021</v>
      </c>
      <c r="G34" s="91">
        <v>45292</v>
      </c>
      <c r="H34" s="815">
        <v>45658</v>
      </c>
      <c r="J34" s="1"/>
    </row>
    <row r="35" spans="1:14" x14ac:dyDescent="0.2">
      <c r="A35" s="260">
        <v>8</v>
      </c>
      <c r="B35" s="56" t="s">
        <v>25</v>
      </c>
      <c r="C35" s="289" t="s">
        <v>592</v>
      </c>
      <c r="D35" s="17" t="s">
        <v>227</v>
      </c>
      <c r="E35" s="270">
        <f t="shared" si="20"/>
        <v>5</v>
      </c>
      <c r="F35" s="271">
        <v>2021</v>
      </c>
      <c r="G35" s="91">
        <v>45231</v>
      </c>
      <c r="H35" s="739">
        <v>45597</v>
      </c>
      <c r="J35" s="1"/>
    </row>
    <row r="36" spans="1:14" x14ac:dyDescent="0.2">
      <c r="A36" s="260">
        <v>9</v>
      </c>
      <c r="B36" s="394" t="s">
        <v>26</v>
      </c>
      <c r="C36" s="24" t="s">
        <v>139</v>
      </c>
      <c r="D36" s="17" t="s">
        <v>942</v>
      </c>
      <c r="E36" s="96">
        <f t="shared" si="20"/>
        <v>5</v>
      </c>
      <c r="F36" s="42">
        <v>2021</v>
      </c>
      <c r="G36" s="801">
        <v>45413</v>
      </c>
      <c r="H36" s="738">
        <v>45778</v>
      </c>
      <c r="J36" s="1"/>
    </row>
    <row r="37" spans="1:14" ht="36.75" customHeight="1" x14ac:dyDescent="0.2">
      <c r="A37" s="260">
        <v>10</v>
      </c>
      <c r="B37" s="394" t="s">
        <v>27</v>
      </c>
      <c r="C37" s="289" t="s">
        <v>582</v>
      </c>
      <c r="D37" s="17" t="s">
        <v>619</v>
      </c>
      <c r="E37" s="270">
        <f t="shared" si="20"/>
        <v>1</v>
      </c>
      <c r="F37" s="271">
        <v>2021</v>
      </c>
      <c r="G37" s="91">
        <v>45108</v>
      </c>
      <c r="H37" s="815">
        <v>45474</v>
      </c>
      <c r="J37" s="1"/>
    </row>
    <row r="38" spans="1:14" ht="24" customHeight="1" x14ac:dyDescent="0.2">
      <c r="A38" s="260">
        <v>11</v>
      </c>
      <c r="B38" s="394" t="s">
        <v>103</v>
      </c>
      <c r="C38" s="289" t="s">
        <v>105</v>
      </c>
      <c r="D38" s="17" t="s">
        <v>104</v>
      </c>
      <c r="E38" s="270">
        <f t="shared" si="20"/>
        <v>1</v>
      </c>
      <c r="F38" s="271" t="s">
        <v>146</v>
      </c>
      <c r="G38" s="91">
        <v>44531</v>
      </c>
      <c r="H38" s="815" t="s">
        <v>500</v>
      </c>
      <c r="J38" s="1"/>
    </row>
    <row r="39" spans="1:14" ht="28.5" customHeight="1" x14ac:dyDescent="0.2">
      <c r="A39" s="260">
        <v>12</v>
      </c>
      <c r="B39" s="394" t="s">
        <v>29</v>
      </c>
      <c r="C39" s="289" t="s">
        <v>139</v>
      </c>
      <c r="D39" s="17" t="s">
        <v>856</v>
      </c>
      <c r="E39" s="270">
        <f t="shared" si="20"/>
        <v>9</v>
      </c>
      <c r="F39" s="271">
        <v>2021</v>
      </c>
      <c r="G39" s="91">
        <v>45292</v>
      </c>
      <c r="H39" s="815">
        <v>45658</v>
      </c>
    </row>
    <row r="40" spans="1:14" ht="42" customHeight="1" x14ac:dyDescent="0.2">
      <c r="A40" s="260">
        <v>13</v>
      </c>
      <c r="B40" s="394" t="s">
        <v>0</v>
      </c>
      <c r="C40" s="289" t="s">
        <v>139</v>
      </c>
      <c r="D40" s="437" t="s">
        <v>928</v>
      </c>
      <c r="E40" s="270">
        <f t="shared" si="20"/>
        <v>25</v>
      </c>
      <c r="F40" s="271">
        <v>2021</v>
      </c>
      <c r="G40" s="801">
        <v>45352</v>
      </c>
      <c r="H40" s="738">
        <v>45717</v>
      </c>
      <c r="J40" s="1"/>
      <c r="N40" s="1"/>
    </row>
    <row r="41" spans="1:14" ht="40.5" customHeight="1" x14ac:dyDescent="0.2">
      <c r="A41" s="260">
        <v>14</v>
      </c>
      <c r="B41" s="394" t="s">
        <v>1</v>
      </c>
      <c r="C41" s="289" t="s">
        <v>139</v>
      </c>
      <c r="D41" s="437" t="s">
        <v>890</v>
      </c>
      <c r="E41" s="270">
        <f t="shared" si="20"/>
        <v>15</v>
      </c>
      <c r="F41" s="271">
        <v>2021</v>
      </c>
      <c r="G41" s="91">
        <v>45292</v>
      </c>
      <c r="H41" s="815">
        <v>45658</v>
      </c>
      <c r="J41" s="1"/>
    </row>
    <row r="42" spans="1:14" ht="27" customHeight="1" x14ac:dyDescent="0.2">
      <c r="A42" s="260">
        <v>15</v>
      </c>
      <c r="B42" s="56" t="s">
        <v>2</v>
      </c>
      <c r="C42" s="289" t="s">
        <v>139</v>
      </c>
      <c r="D42" s="17" t="s">
        <v>924</v>
      </c>
      <c r="E42" s="270">
        <f t="shared" si="20"/>
        <v>4</v>
      </c>
      <c r="F42" s="271">
        <v>2021</v>
      </c>
      <c r="G42" s="801">
        <v>45292</v>
      </c>
      <c r="H42" s="738">
        <v>45597</v>
      </c>
      <c r="J42" s="1"/>
    </row>
    <row r="43" spans="1:14" ht="30.75" customHeight="1" x14ac:dyDescent="0.2">
      <c r="A43" s="260">
        <v>16</v>
      </c>
      <c r="B43" s="394" t="s">
        <v>3</v>
      </c>
      <c r="C43" s="289" t="s">
        <v>139</v>
      </c>
      <c r="D43" s="437" t="s">
        <v>900</v>
      </c>
      <c r="E43" s="270">
        <f t="shared" si="20"/>
        <v>6</v>
      </c>
      <c r="F43" s="271">
        <v>2021</v>
      </c>
      <c r="G43" s="91">
        <v>45292</v>
      </c>
      <c r="H43" s="815">
        <v>45658</v>
      </c>
      <c r="J43" s="1"/>
    </row>
    <row r="44" spans="1:14" ht="45" customHeight="1" x14ac:dyDescent="0.2">
      <c r="A44" s="260">
        <v>17</v>
      </c>
      <c r="B44" s="394" t="s">
        <v>4</v>
      </c>
      <c r="C44" s="289" t="s">
        <v>139</v>
      </c>
      <c r="D44" s="17" t="s">
        <v>656</v>
      </c>
      <c r="E44" s="270">
        <f t="shared" si="20"/>
        <v>11</v>
      </c>
      <c r="F44" s="271">
        <v>2021</v>
      </c>
      <c r="G44" s="91">
        <v>45108</v>
      </c>
      <c r="H44" s="815">
        <v>45474</v>
      </c>
      <c r="J44" s="1"/>
    </row>
    <row r="45" spans="1:14" ht="23.25" customHeight="1" x14ac:dyDescent="0.2">
      <c r="A45" s="260">
        <v>18</v>
      </c>
      <c r="B45" s="394" t="s">
        <v>5</v>
      </c>
      <c r="C45" s="289" t="s">
        <v>139</v>
      </c>
      <c r="D45" s="17" t="s">
        <v>528</v>
      </c>
      <c r="E45" s="270">
        <f t="shared" si="20"/>
        <v>6</v>
      </c>
      <c r="F45" s="271">
        <v>2023</v>
      </c>
      <c r="G45" s="91">
        <v>45292</v>
      </c>
      <c r="H45" s="815">
        <v>45658</v>
      </c>
    </row>
    <row r="46" spans="1:14" ht="24" x14ac:dyDescent="0.2">
      <c r="A46" s="260">
        <v>19</v>
      </c>
      <c r="B46" s="394" t="s">
        <v>44</v>
      </c>
      <c r="C46" s="289" t="s">
        <v>139</v>
      </c>
      <c r="D46" s="17" t="s">
        <v>857</v>
      </c>
      <c r="E46" s="270">
        <f t="shared" si="20"/>
        <v>13</v>
      </c>
      <c r="F46" s="271">
        <v>2021</v>
      </c>
      <c r="G46" s="91">
        <v>45292</v>
      </c>
      <c r="H46" s="815">
        <v>45658</v>
      </c>
      <c r="J46" s="1"/>
    </row>
    <row r="47" spans="1:14" ht="27" customHeight="1" x14ac:dyDescent="0.2">
      <c r="A47" s="260">
        <v>20</v>
      </c>
      <c r="B47" s="394" t="s">
        <v>45</v>
      </c>
      <c r="C47" s="289" t="s">
        <v>139</v>
      </c>
      <c r="D47" s="17" t="s">
        <v>681</v>
      </c>
      <c r="E47" s="270">
        <f t="shared" si="20"/>
        <v>2</v>
      </c>
      <c r="F47" s="271">
        <v>2021</v>
      </c>
      <c r="G47" s="742">
        <v>45383</v>
      </c>
      <c r="H47" s="30">
        <v>45748</v>
      </c>
      <c r="J47" s="1"/>
    </row>
    <row r="48" spans="1:14" ht="45" customHeight="1" x14ac:dyDescent="0.2">
      <c r="A48" s="260">
        <v>21</v>
      </c>
      <c r="B48" s="394" t="s">
        <v>46</v>
      </c>
      <c r="C48" s="289" t="s">
        <v>139</v>
      </c>
      <c r="D48" s="398" t="s">
        <v>884</v>
      </c>
      <c r="E48" s="270">
        <f t="shared" si="20"/>
        <v>16</v>
      </c>
      <c r="F48" s="271">
        <v>2021</v>
      </c>
      <c r="G48" s="801">
        <v>45078</v>
      </c>
      <c r="H48" s="738">
        <v>45444</v>
      </c>
      <c r="J48" s="290"/>
    </row>
    <row r="49" spans="1:11" ht="36" customHeight="1" x14ac:dyDescent="0.2">
      <c r="A49" s="260">
        <v>22</v>
      </c>
      <c r="B49" s="394" t="s">
        <v>47</v>
      </c>
      <c r="C49" s="289" t="s">
        <v>139</v>
      </c>
      <c r="D49" s="398" t="s">
        <v>918</v>
      </c>
      <c r="E49" s="270">
        <f t="shared" si="20"/>
        <v>17</v>
      </c>
      <c r="F49" s="271">
        <v>2021</v>
      </c>
      <c r="G49" s="801">
        <v>45261</v>
      </c>
      <c r="H49" s="738">
        <v>45627</v>
      </c>
      <c r="J49" s="1"/>
    </row>
    <row r="50" spans="1:11" ht="37.5" customHeight="1" x14ac:dyDescent="0.2">
      <c r="A50" s="260">
        <v>23</v>
      </c>
      <c r="B50" s="394" t="s">
        <v>48</v>
      </c>
      <c r="C50" s="289" t="s">
        <v>139</v>
      </c>
      <c r="D50" s="17" t="s">
        <v>728</v>
      </c>
      <c r="E50" s="270">
        <f t="shared" si="19"/>
        <v>8</v>
      </c>
      <c r="F50" s="271">
        <v>2021</v>
      </c>
      <c r="G50" s="742">
        <v>45323</v>
      </c>
      <c r="H50" s="30">
        <v>45689</v>
      </c>
      <c r="J50" s="1"/>
      <c r="K50" s="1"/>
    </row>
    <row r="51" spans="1:11" ht="27" customHeight="1" x14ac:dyDescent="0.2">
      <c r="A51" s="260">
        <v>24</v>
      </c>
      <c r="B51" s="56" t="s">
        <v>302</v>
      </c>
      <c r="C51" s="550" t="s">
        <v>592</v>
      </c>
      <c r="D51" s="59" t="s">
        <v>937</v>
      </c>
      <c r="E51" s="551">
        <f t="shared" si="19"/>
        <v>4</v>
      </c>
      <c r="F51" s="58">
        <v>2021</v>
      </c>
      <c r="G51" s="742">
        <v>45383</v>
      </c>
      <c r="H51" s="30">
        <v>45748</v>
      </c>
      <c r="J51" s="1"/>
    </row>
    <row r="52" spans="1:11" s="1" customFormat="1" ht="27.75" customHeight="1" x14ac:dyDescent="0.2">
      <c r="A52" s="260">
        <v>25</v>
      </c>
      <c r="B52" s="394" t="s">
        <v>142</v>
      </c>
      <c r="C52" s="289" t="s">
        <v>582</v>
      </c>
      <c r="D52" s="17" t="s">
        <v>663</v>
      </c>
      <c r="E52" s="270">
        <f t="shared" si="19"/>
        <v>1</v>
      </c>
      <c r="F52" s="271">
        <v>2021</v>
      </c>
      <c r="G52" s="91">
        <v>45352</v>
      </c>
      <c r="H52" s="815">
        <v>45717</v>
      </c>
      <c r="I52" s="135"/>
    </row>
    <row r="53" spans="1:11" ht="29.25" customHeight="1" x14ac:dyDescent="0.2">
      <c r="A53" s="260">
        <v>26</v>
      </c>
      <c r="B53" s="394" t="s">
        <v>49</v>
      </c>
      <c r="C53" s="289" t="s">
        <v>582</v>
      </c>
      <c r="D53" s="17" t="s">
        <v>749</v>
      </c>
      <c r="E53" s="270">
        <f t="shared" si="19"/>
        <v>3</v>
      </c>
      <c r="F53" s="271">
        <v>2021</v>
      </c>
      <c r="G53" s="91">
        <v>45170</v>
      </c>
      <c r="H53" s="815">
        <v>45536</v>
      </c>
      <c r="J53" s="1"/>
    </row>
    <row r="54" spans="1:11" ht="24" x14ac:dyDescent="0.2">
      <c r="A54" s="260">
        <v>27</v>
      </c>
      <c r="B54" s="394" t="s">
        <v>117</v>
      </c>
      <c r="C54" s="24" t="s">
        <v>583</v>
      </c>
      <c r="D54" s="17" t="s">
        <v>778</v>
      </c>
      <c r="E54" s="270">
        <f t="shared" si="19"/>
        <v>7</v>
      </c>
      <c r="F54" s="271">
        <v>2021</v>
      </c>
      <c r="G54" s="91">
        <v>45292</v>
      </c>
      <c r="H54" s="815">
        <v>45658</v>
      </c>
      <c r="J54" s="1"/>
    </row>
    <row r="55" spans="1:11" ht="27.75" customHeight="1" x14ac:dyDescent="0.2">
      <c r="A55" s="260">
        <v>28</v>
      </c>
      <c r="B55" s="394" t="s">
        <v>355</v>
      </c>
      <c r="C55" s="289" t="s">
        <v>592</v>
      </c>
      <c r="D55" s="17" t="s">
        <v>664</v>
      </c>
      <c r="E55" s="270">
        <f t="shared" si="19"/>
        <v>1</v>
      </c>
      <c r="F55" s="271">
        <v>2021</v>
      </c>
      <c r="G55" s="91">
        <v>45292</v>
      </c>
      <c r="H55" s="815">
        <v>45658</v>
      </c>
      <c r="J55" s="1"/>
    </row>
    <row r="56" spans="1:11" x14ac:dyDescent="0.2">
      <c r="A56" s="260">
        <v>29</v>
      </c>
      <c r="B56" s="178" t="s">
        <v>50</v>
      </c>
      <c r="C56" s="289" t="s">
        <v>582</v>
      </c>
      <c r="D56" s="17" t="s">
        <v>859</v>
      </c>
      <c r="E56" s="270">
        <f t="shared" si="19"/>
        <v>5</v>
      </c>
      <c r="F56" s="271">
        <v>2021</v>
      </c>
      <c r="G56" s="737">
        <v>45323</v>
      </c>
      <c r="H56" s="30">
        <v>45689</v>
      </c>
      <c r="J56" s="1"/>
    </row>
    <row r="57" spans="1:11" ht="27.75" customHeight="1" x14ac:dyDescent="0.2">
      <c r="A57" s="260">
        <v>30</v>
      </c>
      <c r="B57" s="394" t="s">
        <v>51</v>
      </c>
      <c r="C57" s="289" t="s">
        <v>139</v>
      </c>
      <c r="D57" s="17" t="s">
        <v>665</v>
      </c>
      <c r="E57" s="270">
        <f t="shared" si="19"/>
        <v>3</v>
      </c>
      <c r="F57" s="271">
        <v>2021</v>
      </c>
      <c r="G57" s="737">
        <v>45323</v>
      </c>
      <c r="H57" s="30">
        <v>45689</v>
      </c>
      <c r="J57" s="1"/>
    </row>
    <row r="58" spans="1:11" ht="26.25" customHeight="1" x14ac:dyDescent="0.2">
      <c r="A58" s="260">
        <v>31</v>
      </c>
      <c r="B58" s="394" t="s">
        <v>75</v>
      </c>
      <c r="C58" s="289" t="s">
        <v>139</v>
      </c>
      <c r="D58" s="403" t="s">
        <v>750</v>
      </c>
      <c r="E58" s="270">
        <f t="shared" si="19"/>
        <v>6</v>
      </c>
      <c r="F58" s="271">
        <v>2021</v>
      </c>
      <c r="G58" s="737">
        <v>45323</v>
      </c>
      <c r="H58" s="30">
        <v>45689</v>
      </c>
      <c r="J58" s="1"/>
    </row>
    <row r="59" spans="1:11" ht="26.25" customHeight="1" x14ac:dyDescent="0.2">
      <c r="A59" s="260">
        <v>32</v>
      </c>
      <c r="B59" s="394" t="s">
        <v>64</v>
      </c>
      <c r="C59" s="289" t="s">
        <v>140</v>
      </c>
      <c r="D59" s="395" t="s">
        <v>807</v>
      </c>
      <c r="E59" s="270">
        <f t="shared" si="19"/>
        <v>3</v>
      </c>
      <c r="F59" s="271">
        <v>2021</v>
      </c>
      <c r="G59" s="91">
        <v>45139</v>
      </c>
      <c r="H59" s="739">
        <v>45505</v>
      </c>
      <c r="J59" s="1"/>
    </row>
    <row r="60" spans="1:11" ht="24" x14ac:dyDescent="0.2">
      <c r="A60" s="260">
        <v>33</v>
      </c>
      <c r="B60" s="394" t="s">
        <v>65</v>
      </c>
      <c r="C60" s="289" t="s">
        <v>582</v>
      </c>
      <c r="D60" s="395" t="s">
        <v>645</v>
      </c>
      <c r="E60" s="270">
        <f t="shared" si="19"/>
        <v>1</v>
      </c>
      <c r="F60" s="271">
        <v>2021</v>
      </c>
      <c r="G60" s="91">
        <v>45139</v>
      </c>
      <c r="H60" s="739">
        <v>45505</v>
      </c>
      <c r="J60" s="1"/>
    </row>
    <row r="61" spans="1:11" ht="24" x14ac:dyDescent="0.2">
      <c r="A61" s="260">
        <v>34</v>
      </c>
      <c r="B61" s="394" t="s">
        <v>66</v>
      </c>
      <c r="C61" s="289" t="s">
        <v>140</v>
      </c>
      <c r="D61" s="560" t="s">
        <v>804</v>
      </c>
      <c r="E61" s="270">
        <f t="shared" si="19"/>
        <v>7</v>
      </c>
      <c r="F61" s="271">
        <v>2021</v>
      </c>
      <c r="G61" s="91">
        <v>45139</v>
      </c>
      <c r="H61" s="739">
        <v>45505</v>
      </c>
      <c r="J61" s="1"/>
    </row>
    <row r="62" spans="1:11" ht="23.25" customHeight="1" x14ac:dyDescent="0.2">
      <c r="A62" s="260">
        <v>35</v>
      </c>
      <c r="B62" s="394" t="s">
        <v>373</v>
      </c>
      <c r="C62" s="291" t="s">
        <v>139</v>
      </c>
      <c r="D62" s="387" t="s">
        <v>808</v>
      </c>
      <c r="E62" s="270">
        <f t="shared" si="19"/>
        <v>8</v>
      </c>
      <c r="F62" s="278">
        <v>2021</v>
      </c>
      <c r="G62" s="91">
        <v>45231</v>
      </c>
      <c r="H62" s="739">
        <v>45505</v>
      </c>
      <c r="J62" s="1"/>
    </row>
    <row r="63" spans="1:11" ht="60" x14ac:dyDescent="0.2">
      <c r="A63" s="260">
        <v>36</v>
      </c>
      <c r="B63" s="394" t="s">
        <v>73</v>
      </c>
      <c r="C63" s="291" t="s">
        <v>139</v>
      </c>
      <c r="D63" s="29" t="s">
        <v>860</v>
      </c>
      <c r="E63" s="270">
        <f t="shared" si="19"/>
        <v>37</v>
      </c>
      <c r="F63" s="278">
        <v>2021</v>
      </c>
      <c r="G63" s="91">
        <v>45292</v>
      </c>
      <c r="H63" s="815">
        <v>45658</v>
      </c>
      <c r="J63" s="1"/>
    </row>
    <row r="64" spans="1:11" ht="24" x14ac:dyDescent="0.2">
      <c r="A64" s="260">
        <v>37</v>
      </c>
      <c r="B64" s="394" t="s">
        <v>399</v>
      </c>
      <c r="C64" s="289" t="s">
        <v>582</v>
      </c>
      <c r="D64" s="29" t="s">
        <v>602</v>
      </c>
      <c r="E64" s="270">
        <f t="shared" si="19"/>
        <v>1</v>
      </c>
      <c r="F64" s="278">
        <v>2021</v>
      </c>
      <c r="G64" s="91">
        <v>45170</v>
      </c>
      <c r="H64" s="815">
        <v>45536</v>
      </c>
      <c r="J64" s="1"/>
    </row>
    <row r="65" spans="1:13" ht="36" x14ac:dyDescent="0.2">
      <c r="A65" s="260">
        <v>38</v>
      </c>
      <c r="B65" s="181" t="s">
        <v>466</v>
      </c>
      <c r="C65" s="288" t="s">
        <v>465</v>
      </c>
      <c r="D65" s="603" t="s">
        <v>848</v>
      </c>
      <c r="E65" s="263">
        <f>IF(ISBLANK(D65),"",LEN(D65)-LEN(SUBSTITUTE(D65,",",""))+1)</f>
        <v>11</v>
      </c>
      <c r="F65" s="271">
        <v>2021</v>
      </c>
      <c r="G65" s="577">
        <v>45231</v>
      </c>
      <c r="H65" s="800">
        <v>45597</v>
      </c>
      <c r="J65" s="1"/>
      <c r="K65" s="1"/>
    </row>
    <row r="66" spans="1:13" ht="36.75" customHeight="1" x14ac:dyDescent="0.2">
      <c r="A66" s="260">
        <v>39</v>
      </c>
      <c r="B66" s="394" t="s">
        <v>682</v>
      </c>
      <c r="C66" s="28" t="s">
        <v>465</v>
      </c>
      <c r="D66" s="29" t="s">
        <v>683</v>
      </c>
      <c r="E66" s="270">
        <f t="shared" si="19"/>
        <v>1</v>
      </c>
      <c r="F66" s="278">
        <v>2021</v>
      </c>
      <c r="G66" s="882">
        <v>45383</v>
      </c>
      <c r="H66" s="18">
        <v>45748</v>
      </c>
      <c r="J66" s="1"/>
    </row>
    <row r="67" spans="1:13" ht="24" customHeight="1" x14ac:dyDescent="0.2">
      <c r="A67" s="260">
        <v>40</v>
      </c>
      <c r="B67" s="394" t="s">
        <v>427</v>
      </c>
      <c r="C67" s="291" t="s">
        <v>582</v>
      </c>
      <c r="D67" s="29" t="s">
        <v>428</v>
      </c>
      <c r="E67" s="270">
        <f>IF(ISBLANK(D67),"",LEN(D67)-LEN(SUBSTITUTE(D67,",",""))+1)</f>
        <v>1</v>
      </c>
      <c r="F67" s="278">
        <v>2021</v>
      </c>
      <c r="G67" s="763">
        <v>45323</v>
      </c>
      <c r="H67" s="667">
        <v>45689</v>
      </c>
      <c r="J67" s="1"/>
    </row>
    <row r="68" spans="1:13" ht="24" x14ac:dyDescent="0.2">
      <c r="A68" s="260">
        <v>41</v>
      </c>
      <c r="B68" s="394" t="s">
        <v>574</v>
      </c>
      <c r="C68" s="28" t="s">
        <v>582</v>
      </c>
      <c r="D68" s="552" t="s">
        <v>797</v>
      </c>
      <c r="E68" s="270">
        <f t="shared" si="19"/>
        <v>1</v>
      </c>
      <c r="F68" s="278">
        <v>2021</v>
      </c>
      <c r="G68" s="882">
        <v>45383</v>
      </c>
      <c r="H68" s="18">
        <v>45748</v>
      </c>
      <c r="J68" s="1"/>
    </row>
    <row r="69" spans="1:13" x14ac:dyDescent="0.2">
      <c r="A69" s="260">
        <v>42</v>
      </c>
      <c r="B69" s="394" t="s">
        <v>575</v>
      </c>
      <c r="C69" s="28" t="s">
        <v>140</v>
      </c>
      <c r="D69" s="438" t="s">
        <v>885</v>
      </c>
      <c r="E69" s="96">
        <f t="shared" si="19"/>
        <v>2</v>
      </c>
      <c r="F69" s="53">
        <v>2021</v>
      </c>
      <c r="G69" s="816">
        <v>45413</v>
      </c>
      <c r="H69" s="739">
        <v>45778</v>
      </c>
      <c r="J69" s="1"/>
    </row>
    <row r="70" spans="1:13" ht="36" x14ac:dyDescent="0.2">
      <c r="A70" s="260">
        <v>43</v>
      </c>
      <c r="B70" s="394" t="s">
        <v>733</v>
      </c>
      <c r="C70" s="291" t="s">
        <v>139</v>
      </c>
      <c r="D70" s="29" t="s">
        <v>819</v>
      </c>
      <c r="E70" s="270">
        <f t="shared" si="19"/>
        <v>10</v>
      </c>
      <c r="F70" s="278">
        <v>2021</v>
      </c>
      <c r="G70" s="91">
        <v>45170</v>
      </c>
      <c r="H70" s="815">
        <v>45536</v>
      </c>
      <c r="J70" s="1"/>
    </row>
    <row r="71" spans="1:13" ht="24" x14ac:dyDescent="0.2">
      <c r="A71" s="260">
        <v>44</v>
      </c>
      <c r="B71" s="394" t="s">
        <v>873</v>
      </c>
      <c r="C71" s="291" t="s">
        <v>592</v>
      </c>
      <c r="D71" s="29" t="s">
        <v>874</v>
      </c>
      <c r="E71" s="263">
        <f t="shared" si="19"/>
        <v>1</v>
      </c>
      <c r="F71" s="278">
        <v>2021</v>
      </c>
      <c r="G71" s="816">
        <v>45352</v>
      </c>
      <c r="H71" s="739">
        <v>45717</v>
      </c>
      <c r="J71" s="1"/>
    </row>
    <row r="72" spans="1:13" x14ac:dyDescent="0.2">
      <c r="A72" s="260">
        <v>45</v>
      </c>
      <c r="B72" s="394" t="s">
        <v>755</v>
      </c>
      <c r="C72" s="291" t="s">
        <v>592</v>
      </c>
      <c r="D72" s="29" t="s">
        <v>756</v>
      </c>
      <c r="E72" s="263">
        <f t="shared" si="19"/>
        <v>1</v>
      </c>
      <c r="F72" s="278">
        <v>2021</v>
      </c>
      <c r="G72" s="799">
        <v>45078</v>
      </c>
      <c r="H72" s="800">
        <v>45444</v>
      </c>
      <c r="J72" s="1"/>
    </row>
    <row r="73" spans="1:13" ht="36" x14ac:dyDescent="0.2">
      <c r="A73" s="260">
        <v>46</v>
      </c>
      <c r="B73" s="56" t="s">
        <v>904</v>
      </c>
      <c r="C73" s="736" t="s">
        <v>582</v>
      </c>
      <c r="D73" s="552" t="s">
        <v>906</v>
      </c>
      <c r="E73" s="551">
        <v>1</v>
      </c>
      <c r="F73" s="41">
        <v>2021</v>
      </c>
      <c r="G73" s="91">
        <v>45200</v>
      </c>
      <c r="H73" s="800">
        <v>45566</v>
      </c>
      <c r="J73" s="1"/>
    </row>
    <row r="74" spans="1:13" ht="72" x14ac:dyDescent="0.2">
      <c r="A74" s="260">
        <v>47</v>
      </c>
      <c r="B74" s="394" t="s">
        <v>790</v>
      </c>
      <c r="C74" s="291" t="s">
        <v>465</v>
      </c>
      <c r="D74" s="552" t="s">
        <v>915</v>
      </c>
      <c r="E74" s="263">
        <f>IF(ISBLANK(D74),"",LEN(D74)-LEN(SUBSTITUTE(D74,",",""))+1)</f>
        <v>11</v>
      </c>
      <c r="F74" s="278">
        <v>2021</v>
      </c>
      <c r="G74" s="799">
        <v>45231</v>
      </c>
      <c r="H74" s="800">
        <v>45597</v>
      </c>
    </row>
    <row r="75" spans="1:13" ht="47.25" customHeight="1" x14ac:dyDescent="0.2">
      <c r="A75" s="730">
        <v>48</v>
      </c>
      <c r="B75" s="394" t="s">
        <v>861</v>
      </c>
      <c r="C75" s="289" t="s">
        <v>582</v>
      </c>
      <c r="D75" s="395" t="s">
        <v>862</v>
      </c>
      <c r="E75" s="270">
        <f t="shared" ref="E75:E76" si="21">IF(ISBLANK(D75),"",LEN(D75)-LEN(SUBSTITUTE(D75,",",""))+1)</f>
        <v>1</v>
      </c>
      <c r="F75" s="271">
        <v>2021</v>
      </c>
      <c r="G75" s="91">
        <v>45292</v>
      </c>
      <c r="H75" s="815">
        <v>45658</v>
      </c>
    </row>
    <row r="76" spans="1:13" x14ac:dyDescent="0.2">
      <c r="A76" s="260">
        <v>49</v>
      </c>
      <c r="B76" s="56" t="s">
        <v>891</v>
      </c>
      <c r="C76" s="24" t="s">
        <v>139</v>
      </c>
      <c r="D76" s="395" t="s">
        <v>892</v>
      </c>
      <c r="E76" s="270">
        <f t="shared" si="21"/>
        <v>1</v>
      </c>
      <c r="F76" s="271">
        <v>2021</v>
      </c>
      <c r="G76" s="91">
        <v>45108</v>
      </c>
      <c r="H76" s="815">
        <v>45474</v>
      </c>
    </row>
    <row r="77" spans="1:13" ht="36" x14ac:dyDescent="0.2">
      <c r="A77" s="260">
        <v>50</v>
      </c>
      <c r="B77" s="56" t="s">
        <v>905</v>
      </c>
      <c r="C77" s="24" t="s">
        <v>582</v>
      </c>
      <c r="D77" s="560" t="s">
        <v>907</v>
      </c>
      <c r="E77" s="551">
        <v>1</v>
      </c>
      <c r="F77" s="41">
        <v>2021</v>
      </c>
      <c r="G77" s="91">
        <v>45200</v>
      </c>
      <c r="H77" s="815">
        <v>45566</v>
      </c>
    </row>
    <row r="78" spans="1:13" ht="24.75" customHeight="1" thickBot="1" x14ac:dyDescent="0.25">
      <c r="A78" s="620">
        <v>51</v>
      </c>
      <c r="B78" s="126" t="s">
        <v>893</v>
      </c>
      <c r="C78" s="33" t="s">
        <v>582</v>
      </c>
      <c r="D78" s="818" t="s">
        <v>894</v>
      </c>
      <c r="E78" s="819">
        <f t="shared" si="19"/>
        <v>1</v>
      </c>
      <c r="F78" s="293">
        <v>2021</v>
      </c>
      <c r="G78" s="563">
        <v>45108</v>
      </c>
      <c r="H78" s="820">
        <v>45474</v>
      </c>
      <c r="M78" s="713"/>
    </row>
    <row r="79" spans="1:13" ht="15.75" thickBot="1" x14ac:dyDescent="0.3">
      <c r="A79" s="821"/>
      <c r="B79" s="119"/>
      <c r="C79" s="822"/>
      <c r="D79" s="823" t="s">
        <v>303</v>
      </c>
      <c r="E79" s="823"/>
      <c r="F79" s="822"/>
      <c r="G79" s="785"/>
      <c r="H79" s="824"/>
    </row>
    <row r="80" spans="1:13" ht="24" x14ac:dyDescent="0.2">
      <c r="A80" s="825">
        <v>1</v>
      </c>
      <c r="B80" s="62" t="s">
        <v>12</v>
      </c>
      <c r="C80" s="580" t="s">
        <v>139</v>
      </c>
      <c r="D80" s="659" t="s">
        <v>868</v>
      </c>
      <c r="E80" s="875">
        <f>IF(ISBLANK(D80),"",LEN(D80)-LEN(SUBSTITUTE(D80,",",""))+1)</f>
        <v>20</v>
      </c>
      <c r="F80" s="829">
        <v>2023</v>
      </c>
      <c r="G80" s="762">
        <v>45223</v>
      </c>
      <c r="H80" s="830">
        <v>45535</v>
      </c>
    </row>
    <row r="81" spans="1:17" ht="60" x14ac:dyDescent="0.25">
      <c r="A81" s="260">
        <v>2</v>
      </c>
      <c r="B81" s="393" t="s">
        <v>69</v>
      </c>
      <c r="C81" s="269" t="s">
        <v>139</v>
      </c>
      <c r="D81" s="95" t="s">
        <v>876</v>
      </c>
      <c r="E81" s="270">
        <f>IF(ISBLANK(D81),"",LEN(D81)-LEN(SUBSTITUTE(D81,",",""))+1)</f>
        <v>43</v>
      </c>
      <c r="F81" s="271">
        <v>2023</v>
      </c>
      <c r="G81" s="91">
        <v>45181</v>
      </c>
      <c r="H81" s="817">
        <v>45473</v>
      </c>
      <c r="J81"/>
      <c r="K81" s="282"/>
      <c r="L81" s="283"/>
      <c r="M81" s="283"/>
      <c r="N81" s="283"/>
      <c r="O81" s="283"/>
      <c r="P81" s="283"/>
      <c r="Q81" s="283"/>
    </row>
    <row r="82" spans="1:17" x14ac:dyDescent="0.25">
      <c r="A82" s="260">
        <v>3</v>
      </c>
      <c r="B82" s="393" t="s">
        <v>13</v>
      </c>
      <c r="C82" s="289" t="s">
        <v>139</v>
      </c>
      <c r="D82" s="546" t="s">
        <v>443</v>
      </c>
      <c r="E82" s="297">
        <f t="shared" ref="E82:E95" si="22">IF(ISBLANK(D82),"",LEN(D82)-LEN(SUBSTITUTE(D82,",",""))+1)</f>
        <v>3</v>
      </c>
      <c r="F82" s="271">
        <v>2023</v>
      </c>
      <c r="G82" s="91">
        <v>45322</v>
      </c>
      <c r="H82" s="817">
        <v>45688</v>
      </c>
      <c r="J82"/>
      <c r="K82" s="416"/>
      <c r="L82" s="283"/>
      <c r="M82" s="283"/>
      <c r="N82" s="283"/>
      <c r="O82" s="283"/>
      <c r="P82" s="283"/>
      <c r="Q82" s="283"/>
    </row>
    <row r="83" spans="1:17" x14ac:dyDescent="0.2">
      <c r="A83" s="260">
        <v>4</v>
      </c>
      <c r="B83" s="393" t="s">
        <v>14</v>
      </c>
      <c r="C83" s="269" t="s">
        <v>139</v>
      </c>
      <c r="D83" s="95" t="s">
        <v>869</v>
      </c>
      <c r="E83" s="297">
        <f t="shared" si="22"/>
        <v>3</v>
      </c>
      <c r="F83" s="271">
        <v>2023</v>
      </c>
      <c r="G83" s="737">
        <v>45412</v>
      </c>
      <c r="H83" s="553">
        <v>45777</v>
      </c>
    </row>
    <row r="84" spans="1:17" ht="48" x14ac:dyDescent="0.2">
      <c r="A84" s="260">
        <v>5</v>
      </c>
      <c r="B84" s="393" t="s">
        <v>68</v>
      </c>
      <c r="C84" s="16" t="s">
        <v>140</v>
      </c>
      <c r="D84" s="387" t="s">
        <v>794</v>
      </c>
      <c r="E84" s="270">
        <f t="shared" si="22"/>
        <v>16</v>
      </c>
      <c r="F84" s="271">
        <v>2023</v>
      </c>
      <c r="G84" s="737">
        <v>45334</v>
      </c>
      <c r="H84" s="553">
        <v>45716</v>
      </c>
    </row>
    <row r="85" spans="1:17" x14ac:dyDescent="0.2">
      <c r="A85" s="260">
        <v>6</v>
      </c>
      <c r="B85" s="393" t="s">
        <v>116</v>
      </c>
      <c r="C85" s="16" t="s">
        <v>582</v>
      </c>
      <c r="D85" s="387" t="s">
        <v>642</v>
      </c>
      <c r="E85" s="297">
        <f t="shared" si="22"/>
        <v>1</v>
      </c>
      <c r="F85" s="42">
        <v>2023</v>
      </c>
      <c r="G85" s="91">
        <v>45322</v>
      </c>
      <c r="H85" s="817">
        <v>45688</v>
      </c>
    </row>
    <row r="86" spans="1:17" x14ac:dyDescent="0.2">
      <c r="A86" s="260">
        <v>7</v>
      </c>
      <c r="B86" s="393" t="s">
        <v>144</v>
      </c>
      <c r="C86" s="269" t="s">
        <v>140</v>
      </c>
      <c r="D86" s="387" t="s">
        <v>145</v>
      </c>
      <c r="E86" s="297">
        <f t="shared" si="22"/>
        <v>1</v>
      </c>
      <c r="F86" s="42">
        <v>2023</v>
      </c>
      <c r="G86" s="91">
        <v>45223</v>
      </c>
      <c r="H86" s="817">
        <v>45473</v>
      </c>
    </row>
    <row r="87" spans="1:17" x14ac:dyDescent="0.25">
      <c r="A87" s="260">
        <v>8</v>
      </c>
      <c r="B87" s="393" t="s">
        <v>345</v>
      </c>
      <c r="C87" s="269" t="s">
        <v>582</v>
      </c>
      <c r="D87" s="274" t="s">
        <v>605</v>
      </c>
      <c r="E87" s="270">
        <f t="shared" si="22"/>
        <v>1</v>
      </c>
      <c r="F87" s="42">
        <v>2023</v>
      </c>
      <c r="G87" s="91">
        <v>45188</v>
      </c>
      <c r="H87" s="817">
        <v>45626</v>
      </c>
      <c r="J87"/>
      <c r="K87" s="282"/>
      <c r="L87" s="283"/>
      <c r="M87" s="283"/>
      <c r="N87" s="283"/>
      <c r="O87" s="283"/>
      <c r="P87" s="283"/>
      <c r="Q87" s="283"/>
    </row>
    <row r="88" spans="1:17" x14ac:dyDescent="0.25">
      <c r="A88" s="260">
        <v>9</v>
      </c>
      <c r="B88" s="393" t="s">
        <v>361</v>
      </c>
      <c r="C88" s="269" t="s">
        <v>582</v>
      </c>
      <c r="D88" s="387" t="s">
        <v>362</v>
      </c>
      <c r="E88" s="297">
        <f t="shared" si="22"/>
        <v>1</v>
      </c>
      <c r="F88" s="42">
        <v>2023</v>
      </c>
      <c r="G88" s="91">
        <v>45322</v>
      </c>
      <c r="H88" s="817">
        <v>45688</v>
      </c>
      <c r="J88"/>
      <c r="K88" s="282"/>
      <c r="L88" s="283"/>
      <c r="M88" s="283"/>
      <c r="N88" s="283"/>
      <c r="O88" s="283"/>
      <c r="P88" s="283"/>
      <c r="Q88" s="283"/>
    </row>
    <row r="89" spans="1:17" ht="48" x14ac:dyDescent="0.25">
      <c r="A89" s="260">
        <v>10</v>
      </c>
      <c r="B89" s="393" t="s">
        <v>359</v>
      </c>
      <c r="C89" s="269" t="s">
        <v>139</v>
      </c>
      <c r="D89" s="774" t="s">
        <v>923</v>
      </c>
      <c r="E89" s="297">
        <f t="shared" si="22"/>
        <v>22</v>
      </c>
      <c r="F89" s="42">
        <v>2023</v>
      </c>
      <c r="G89" s="91">
        <v>45322</v>
      </c>
      <c r="H89" s="815">
        <v>45688</v>
      </c>
      <c r="J89"/>
      <c r="K89" s="282"/>
      <c r="L89" s="283"/>
      <c r="M89" s="283"/>
      <c r="N89" s="283"/>
      <c r="O89" s="283"/>
      <c r="P89" s="283"/>
      <c r="Q89" s="283"/>
    </row>
    <row r="90" spans="1:17" x14ac:dyDescent="0.25">
      <c r="A90" s="260">
        <v>11</v>
      </c>
      <c r="B90" s="393" t="s">
        <v>369</v>
      </c>
      <c r="C90" s="269" t="s">
        <v>582</v>
      </c>
      <c r="D90" s="387" t="s">
        <v>618</v>
      </c>
      <c r="E90" s="297">
        <f t="shared" si="22"/>
        <v>1</v>
      </c>
      <c r="F90" s="42">
        <v>2023</v>
      </c>
      <c r="G90" s="91">
        <v>45359</v>
      </c>
      <c r="H90" s="815">
        <v>45747</v>
      </c>
      <c r="J90"/>
      <c r="K90" s="282"/>
      <c r="L90" s="283"/>
      <c r="M90" s="283"/>
      <c r="N90" s="283"/>
      <c r="O90" s="283"/>
      <c r="P90" s="283"/>
      <c r="Q90" s="283"/>
    </row>
    <row r="91" spans="1:17" ht="24" x14ac:dyDescent="0.25">
      <c r="A91" s="260">
        <v>12</v>
      </c>
      <c r="B91" s="393" t="s">
        <v>430</v>
      </c>
      <c r="C91" s="269" t="s">
        <v>140</v>
      </c>
      <c r="D91" s="387" t="s">
        <v>673</v>
      </c>
      <c r="E91" s="270">
        <f t="shared" si="22"/>
        <v>3</v>
      </c>
      <c r="F91" s="42">
        <v>2023</v>
      </c>
      <c r="G91" s="91">
        <v>45362</v>
      </c>
      <c r="H91" s="815">
        <v>45747</v>
      </c>
      <c r="J91"/>
      <c r="K91" s="282"/>
      <c r="L91" s="283"/>
      <c r="M91" s="283"/>
      <c r="N91" s="283"/>
      <c r="O91" s="283"/>
      <c r="P91" s="283"/>
      <c r="Q91" s="283"/>
    </row>
    <row r="92" spans="1:17" ht="24" x14ac:dyDescent="0.25">
      <c r="A92" s="260">
        <v>13</v>
      </c>
      <c r="B92" s="393" t="s">
        <v>514</v>
      </c>
      <c r="C92" s="269" t="s">
        <v>582</v>
      </c>
      <c r="D92" s="402" t="s">
        <v>700</v>
      </c>
      <c r="E92" s="297">
        <f t="shared" si="22"/>
        <v>1</v>
      </c>
      <c r="F92" s="53">
        <v>2023</v>
      </c>
      <c r="G92" s="91">
        <v>45188</v>
      </c>
      <c r="H92" s="800">
        <v>45504</v>
      </c>
      <c r="J92"/>
      <c r="K92" s="282"/>
      <c r="L92" s="283"/>
      <c r="M92" s="283"/>
      <c r="N92" s="283"/>
      <c r="O92" s="283"/>
      <c r="P92" s="283"/>
      <c r="Q92" s="283"/>
    </row>
    <row r="93" spans="1:17" ht="48" x14ac:dyDescent="0.25">
      <c r="A93" s="260">
        <v>14</v>
      </c>
      <c r="B93" s="393" t="s">
        <v>789</v>
      </c>
      <c r="C93" s="16" t="s">
        <v>465</v>
      </c>
      <c r="D93" s="686" t="s">
        <v>877</v>
      </c>
      <c r="E93" s="270">
        <f t="shared" si="22"/>
        <v>8</v>
      </c>
      <c r="F93" s="53">
        <v>2023</v>
      </c>
      <c r="G93" s="799">
        <v>45170</v>
      </c>
      <c r="H93" s="800">
        <v>45596</v>
      </c>
      <c r="J93"/>
      <c r="K93" s="282"/>
      <c r="L93" s="283"/>
      <c r="M93" s="283"/>
      <c r="N93" s="283"/>
      <c r="O93" s="283"/>
      <c r="P93" s="283"/>
      <c r="Q93" s="283"/>
    </row>
    <row r="94" spans="1:17" x14ac:dyDescent="0.2">
      <c r="A94" s="260">
        <v>15</v>
      </c>
      <c r="B94" s="393" t="s">
        <v>747</v>
      </c>
      <c r="C94" s="269" t="s">
        <v>582</v>
      </c>
      <c r="D94" s="402" t="s">
        <v>748</v>
      </c>
      <c r="E94" s="297">
        <f t="shared" si="22"/>
        <v>1</v>
      </c>
      <c r="F94" s="53">
        <v>2023</v>
      </c>
      <c r="G94" s="737">
        <v>45412</v>
      </c>
      <c r="H94" s="667">
        <v>45777</v>
      </c>
    </row>
    <row r="95" spans="1:17" x14ac:dyDescent="0.2">
      <c r="A95" s="260">
        <v>16</v>
      </c>
      <c r="B95" s="393" t="s">
        <v>753</v>
      </c>
      <c r="C95" s="16" t="s">
        <v>582</v>
      </c>
      <c r="D95" s="402" t="s">
        <v>754</v>
      </c>
      <c r="E95" s="270">
        <f t="shared" si="22"/>
        <v>1</v>
      </c>
      <c r="F95" s="53">
        <v>2023</v>
      </c>
      <c r="G95" s="91">
        <v>45188</v>
      </c>
      <c r="H95" s="800">
        <v>45473</v>
      </c>
      <c r="J95" s="1"/>
    </row>
    <row r="96" spans="1:17" ht="24" x14ac:dyDescent="0.2">
      <c r="A96" s="260">
        <v>17</v>
      </c>
      <c r="B96" s="63" t="s">
        <v>934</v>
      </c>
      <c r="C96" s="16" t="s">
        <v>582</v>
      </c>
      <c r="D96" s="402" t="s">
        <v>935</v>
      </c>
      <c r="E96" s="270">
        <v>1</v>
      </c>
      <c r="F96" s="53">
        <v>2023</v>
      </c>
      <c r="G96" s="763">
        <v>45391</v>
      </c>
      <c r="H96" s="667">
        <v>45777</v>
      </c>
      <c r="J96" s="1"/>
    </row>
    <row r="97" spans="1:10" x14ac:dyDescent="0.2">
      <c r="A97" s="260">
        <v>18</v>
      </c>
      <c r="B97" s="178" t="s">
        <v>15</v>
      </c>
      <c r="C97" s="291" t="s">
        <v>582</v>
      </c>
      <c r="D97" s="17" t="s">
        <v>678</v>
      </c>
      <c r="E97" s="270">
        <f>IF(ISBLANK(D97),"",LEN(D97)-LEN(SUBSTITUTE(D97,",",""))+1)</f>
        <v>1</v>
      </c>
      <c r="F97" s="42">
        <v>2023</v>
      </c>
      <c r="G97" s="801">
        <v>45352</v>
      </c>
      <c r="H97" s="738">
        <v>45717</v>
      </c>
      <c r="J97" s="1"/>
    </row>
    <row r="98" spans="1:10" x14ac:dyDescent="0.2">
      <c r="A98" s="260">
        <v>19</v>
      </c>
      <c r="B98" s="178" t="s">
        <v>18</v>
      </c>
      <c r="C98" s="289" t="s">
        <v>140</v>
      </c>
      <c r="D98" s="17" t="s">
        <v>736</v>
      </c>
      <c r="E98" s="297">
        <f>IF(ISBLANK(D98),"",LEN(D98)-LEN(SUBSTITUTE(D98,",",""))+1)</f>
        <v>2</v>
      </c>
      <c r="F98" s="42">
        <v>2023</v>
      </c>
      <c r="G98" s="91">
        <v>45170</v>
      </c>
      <c r="H98" s="815">
        <v>45536</v>
      </c>
    </row>
    <row r="99" spans="1:10" ht="24" x14ac:dyDescent="0.2">
      <c r="A99" s="260">
        <v>20</v>
      </c>
      <c r="B99" s="178" t="s">
        <v>19</v>
      </c>
      <c r="C99" s="289" t="s">
        <v>139</v>
      </c>
      <c r="D99" s="17" t="s">
        <v>621</v>
      </c>
      <c r="E99" s="270">
        <f>IF(ISBLANK(D99),"",LEN(D99)-LEN(SUBSTITUTE(D99,",",""))+1)</f>
        <v>6</v>
      </c>
      <c r="F99" s="42">
        <v>2023</v>
      </c>
      <c r="G99" s="91">
        <v>45292</v>
      </c>
      <c r="H99" s="815">
        <v>45658</v>
      </c>
      <c r="J99" s="1"/>
    </row>
    <row r="100" spans="1:10" x14ac:dyDescent="0.2">
      <c r="A100" s="260">
        <v>21</v>
      </c>
      <c r="B100" s="178" t="s">
        <v>20</v>
      </c>
      <c r="C100" s="289" t="s">
        <v>592</v>
      </c>
      <c r="D100" s="17" t="s">
        <v>579</v>
      </c>
      <c r="E100" s="304">
        <f>IF(ISBLANK(D100),"",LEN(D100)-LEN(SUBSTITUTE(D100,",",""))+1)</f>
        <v>2</v>
      </c>
      <c r="F100" s="42">
        <v>2023</v>
      </c>
      <c r="G100" s="91">
        <v>45078</v>
      </c>
      <c r="H100" s="739">
        <v>45444</v>
      </c>
      <c r="J100" s="1"/>
    </row>
    <row r="101" spans="1:10" ht="36" x14ac:dyDescent="0.2">
      <c r="A101" s="260">
        <v>22</v>
      </c>
      <c r="B101" s="178" t="s">
        <v>22</v>
      </c>
      <c r="C101" s="289" t="s">
        <v>139</v>
      </c>
      <c r="D101" s="437" t="s">
        <v>864</v>
      </c>
      <c r="E101" s="297">
        <f>IF(ISBLANK(D101),"",LEN(D101)-LEN(SUBSTITUTE(D101,",",""))+1)</f>
        <v>17</v>
      </c>
      <c r="F101" s="42">
        <v>2023</v>
      </c>
      <c r="G101" s="91">
        <v>45292</v>
      </c>
      <c r="H101" s="815">
        <v>45658</v>
      </c>
    </row>
    <row r="102" spans="1:10" ht="24" x14ac:dyDescent="0.2">
      <c r="A102" s="260">
        <v>23</v>
      </c>
      <c r="B102" s="178" t="s">
        <v>23</v>
      </c>
      <c r="C102" s="289" t="s">
        <v>582</v>
      </c>
      <c r="D102" s="398" t="s">
        <v>871</v>
      </c>
      <c r="E102" s="270">
        <f t="shared" ref="E102:E110" si="23">IF(ISBLANK(D102),"",LEN(D102)-LEN(SUBSTITUTE(D102,",",""))+1)</f>
        <v>11</v>
      </c>
      <c r="F102" s="42">
        <v>2023</v>
      </c>
      <c r="G102" s="801">
        <v>45413</v>
      </c>
      <c r="H102" s="738">
        <v>45778</v>
      </c>
      <c r="J102" s="1"/>
    </row>
    <row r="103" spans="1:10" x14ac:dyDescent="0.2">
      <c r="A103" s="260">
        <v>24</v>
      </c>
      <c r="B103" s="178" t="s">
        <v>24</v>
      </c>
      <c r="C103" s="289" t="s">
        <v>140</v>
      </c>
      <c r="D103" s="17" t="s">
        <v>608</v>
      </c>
      <c r="E103" s="297">
        <f t="shared" si="23"/>
        <v>1</v>
      </c>
      <c r="F103" s="42">
        <v>2023</v>
      </c>
      <c r="G103" s="91">
        <v>45292</v>
      </c>
      <c r="H103" s="815">
        <v>45658</v>
      </c>
      <c r="J103" s="1"/>
    </row>
    <row r="104" spans="1:10" x14ac:dyDescent="0.2">
      <c r="A104" s="260">
        <v>25</v>
      </c>
      <c r="B104" s="178" t="s">
        <v>25</v>
      </c>
      <c r="C104" s="289" t="s">
        <v>592</v>
      </c>
      <c r="D104" s="17" t="s">
        <v>227</v>
      </c>
      <c r="E104" s="304">
        <f t="shared" si="23"/>
        <v>5</v>
      </c>
      <c r="F104" s="42">
        <v>2023</v>
      </c>
      <c r="G104" s="91">
        <v>45231</v>
      </c>
      <c r="H104" s="739">
        <v>45597</v>
      </c>
    </row>
    <row r="105" spans="1:10" x14ac:dyDescent="0.2">
      <c r="A105" s="260">
        <v>26</v>
      </c>
      <c r="B105" s="394" t="s">
        <v>26</v>
      </c>
      <c r="C105" s="24" t="s">
        <v>139</v>
      </c>
      <c r="D105" s="17" t="s">
        <v>943</v>
      </c>
      <c r="E105" s="687">
        <f t="shared" si="23"/>
        <v>5</v>
      </c>
      <c r="F105" s="42">
        <v>2023</v>
      </c>
      <c r="G105" s="801">
        <v>45413</v>
      </c>
      <c r="H105" s="738">
        <v>45778</v>
      </c>
      <c r="J105" s="399"/>
    </row>
    <row r="106" spans="1:10" ht="24" x14ac:dyDescent="0.2">
      <c r="A106" s="260">
        <v>27</v>
      </c>
      <c r="B106" s="178" t="s">
        <v>27</v>
      </c>
      <c r="C106" s="289" t="s">
        <v>582</v>
      </c>
      <c r="D106" s="17" t="s">
        <v>619</v>
      </c>
      <c r="E106" s="297">
        <f t="shared" si="23"/>
        <v>1</v>
      </c>
      <c r="F106" s="42">
        <v>2023</v>
      </c>
      <c r="G106" s="91">
        <v>45108</v>
      </c>
      <c r="H106" s="815">
        <v>45474</v>
      </c>
    </row>
    <row r="107" spans="1:10" ht="24" x14ac:dyDescent="0.2">
      <c r="A107" s="260">
        <v>28</v>
      </c>
      <c r="B107" s="178" t="s">
        <v>29</v>
      </c>
      <c r="C107" s="289" t="s">
        <v>139</v>
      </c>
      <c r="D107" s="17" t="s">
        <v>856</v>
      </c>
      <c r="E107" s="297">
        <f t="shared" si="23"/>
        <v>9</v>
      </c>
      <c r="F107" s="42">
        <v>2023</v>
      </c>
      <c r="G107" s="91">
        <v>45292</v>
      </c>
      <c r="H107" s="815">
        <v>45658</v>
      </c>
      <c r="J107" s="290"/>
    </row>
    <row r="108" spans="1:10" ht="48" x14ac:dyDescent="0.2">
      <c r="A108" s="260">
        <v>29</v>
      </c>
      <c r="B108" s="178" t="s">
        <v>0</v>
      </c>
      <c r="C108" s="289" t="s">
        <v>139</v>
      </c>
      <c r="D108" s="437" t="s">
        <v>928</v>
      </c>
      <c r="E108" s="297">
        <f t="shared" si="23"/>
        <v>25</v>
      </c>
      <c r="F108" s="42">
        <v>2023</v>
      </c>
      <c r="G108" s="801">
        <v>45352</v>
      </c>
      <c r="H108" s="738">
        <v>45717</v>
      </c>
    </row>
    <row r="109" spans="1:10" ht="24" x14ac:dyDescent="0.2">
      <c r="A109" s="260">
        <v>30</v>
      </c>
      <c r="B109" s="178" t="s">
        <v>1</v>
      </c>
      <c r="C109" s="289" t="s">
        <v>582</v>
      </c>
      <c r="D109" s="437" t="s">
        <v>890</v>
      </c>
      <c r="E109" s="297">
        <f t="shared" si="23"/>
        <v>15</v>
      </c>
      <c r="F109" s="42">
        <v>2023</v>
      </c>
      <c r="G109" s="91">
        <v>45292</v>
      </c>
      <c r="H109" s="815">
        <v>45658</v>
      </c>
    </row>
    <row r="110" spans="1:10" ht="25.5" customHeight="1" x14ac:dyDescent="0.2">
      <c r="A110" s="260">
        <v>31</v>
      </c>
      <c r="B110" s="178" t="s">
        <v>2</v>
      </c>
      <c r="C110" s="289" t="s">
        <v>139</v>
      </c>
      <c r="D110" s="17" t="s">
        <v>924</v>
      </c>
      <c r="E110" s="297">
        <f t="shared" si="23"/>
        <v>4</v>
      </c>
      <c r="F110" s="41">
        <v>2023</v>
      </c>
      <c r="G110" s="801">
        <v>45292</v>
      </c>
      <c r="H110" s="738">
        <v>45597</v>
      </c>
    </row>
    <row r="111" spans="1:10" ht="24" x14ac:dyDescent="0.2">
      <c r="A111" s="260">
        <v>32</v>
      </c>
      <c r="B111" s="178" t="s">
        <v>3</v>
      </c>
      <c r="C111" s="289" t="s">
        <v>139</v>
      </c>
      <c r="D111" s="437" t="s">
        <v>900</v>
      </c>
      <c r="E111" s="297">
        <f t="shared" ref="E111:E124" si="24">IF(ISBLANK(D111),"",LEN(D111)-LEN(SUBSTITUTE(D111,",",""))+1)</f>
        <v>6</v>
      </c>
      <c r="F111" s="42">
        <v>2023</v>
      </c>
      <c r="G111" s="91">
        <v>45292</v>
      </c>
      <c r="H111" s="815">
        <v>45658</v>
      </c>
    </row>
    <row r="112" spans="1:10" ht="23.25" customHeight="1" x14ac:dyDescent="0.2">
      <c r="A112" s="260">
        <v>33</v>
      </c>
      <c r="B112" s="178" t="s">
        <v>5</v>
      </c>
      <c r="C112" s="289" t="s">
        <v>139</v>
      </c>
      <c r="D112" s="17" t="s">
        <v>528</v>
      </c>
      <c r="E112" s="297">
        <f t="shared" si="24"/>
        <v>6</v>
      </c>
      <c r="F112" s="42">
        <v>2023</v>
      </c>
      <c r="G112" s="91">
        <v>45292</v>
      </c>
      <c r="H112" s="815">
        <v>45658</v>
      </c>
    </row>
    <row r="113" spans="1:17" ht="24" x14ac:dyDescent="0.2">
      <c r="A113" s="260">
        <v>34</v>
      </c>
      <c r="B113" s="178" t="s">
        <v>44</v>
      </c>
      <c r="C113" s="289" t="s">
        <v>139</v>
      </c>
      <c r="D113" s="17" t="s">
        <v>737</v>
      </c>
      <c r="E113" s="297">
        <f t="shared" si="24"/>
        <v>12</v>
      </c>
      <c r="F113" s="656">
        <v>2023</v>
      </c>
      <c r="G113" s="91">
        <v>45292</v>
      </c>
      <c r="H113" s="815">
        <v>45658</v>
      </c>
      <c r="J113" s="290"/>
    </row>
    <row r="114" spans="1:17" ht="24" x14ac:dyDescent="0.2">
      <c r="A114" s="260">
        <v>35</v>
      </c>
      <c r="B114" s="178" t="s">
        <v>45</v>
      </c>
      <c r="C114" s="289" t="s">
        <v>139</v>
      </c>
      <c r="D114" s="17" t="s">
        <v>681</v>
      </c>
      <c r="E114" s="297">
        <f t="shared" si="24"/>
        <v>2</v>
      </c>
      <c r="F114" s="42">
        <v>2023</v>
      </c>
      <c r="G114" s="742">
        <v>45383</v>
      </c>
      <c r="H114" s="30">
        <v>45748</v>
      </c>
    </row>
    <row r="115" spans="1:17" ht="36" x14ac:dyDescent="0.25">
      <c r="A115" s="260">
        <v>36</v>
      </c>
      <c r="B115" s="178" t="s">
        <v>46</v>
      </c>
      <c r="C115" s="289" t="s">
        <v>139</v>
      </c>
      <c r="D115" s="398" t="s">
        <v>858</v>
      </c>
      <c r="E115" s="297">
        <f t="shared" si="24"/>
        <v>17</v>
      </c>
      <c r="F115" s="42">
        <v>2023</v>
      </c>
      <c r="G115" s="801">
        <v>45078</v>
      </c>
      <c r="H115" s="738">
        <v>45444</v>
      </c>
      <c r="J115"/>
      <c r="L115" s="283"/>
      <c r="M115" s="283"/>
      <c r="N115" s="283"/>
      <c r="O115" s="283"/>
      <c r="P115" s="283"/>
      <c r="Q115" s="283"/>
    </row>
    <row r="116" spans="1:17" ht="39" customHeight="1" x14ac:dyDescent="0.2">
      <c r="A116" s="260">
        <v>37</v>
      </c>
      <c r="B116" s="178" t="s">
        <v>47</v>
      </c>
      <c r="C116" s="289" t="s">
        <v>139</v>
      </c>
      <c r="D116" s="398" t="s">
        <v>918</v>
      </c>
      <c r="E116" s="297">
        <f t="shared" si="24"/>
        <v>17</v>
      </c>
      <c r="F116" s="42">
        <v>2023</v>
      </c>
      <c r="G116" s="801">
        <v>45261</v>
      </c>
      <c r="H116" s="738">
        <v>45627</v>
      </c>
    </row>
    <row r="117" spans="1:17" ht="24" x14ac:dyDescent="0.2">
      <c r="A117" s="260">
        <v>38</v>
      </c>
      <c r="B117" s="178" t="s">
        <v>48</v>
      </c>
      <c r="C117" s="289" t="s">
        <v>139</v>
      </c>
      <c r="D117" s="17" t="s">
        <v>728</v>
      </c>
      <c r="E117" s="297">
        <f t="shared" si="24"/>
        <v>8</v>
      </c>
      <c r="F117" s="42">
        <v>2023</v>
      </c>
      <c r="G117" s="742">
        <v>45323</v>
      </c>
      <c r="H117" s="30">
        <v>45689</v>
      </c>
    </row>
    <row r="118" spans="1:17" ht="36" x14ac:dyDescent="0.2">
      <c r="A118" s="260">
        <v>39</v>
      </c>
      <c r="B118" s="178" t="s">
        <v>302</v>
      </c>
      <c r="C118" s="289" t="s">
        <v>592</v>
      </c>
      <c r="D118" s="59" t="s">
        <v>802</v>
      </c>
      <c r="E118" s="551">
        <f t="shared" si="24"/>
        <v>4</v>
      </c>
      <c r="F118" s="53">
        <v>2023</v>
      </c>
      <c r="G118" s="742">
        <v>45383</v>
      </c>
      <c r="H118" s="30">
        <v>45748</v>
      </c>
    </row>
    <row r="119" spans="1:17" ht="24" x14ac:dyDescent="0.2">
      <c r="A119" s="260">
        <v>40</v>
      </c>
      <c r="B119" s="178" t="s">
        <v>49</v>
      </c>
      <c r="C119" s="289" t="s">
        <v>582</v>
      </c>
      <c r="D119" s="17" t="s">
        <v>749</v>
      </c>
      <c r="E119" s="297">
        <f t="shared" si="24"/>
        <v>3</v>
      </c>
      <c r="F119" s="42">
        <v>2023</v>
      </c>
      <c r="G119" s="91">
        <v>45170</v>
      </c>
      <c r="H119" s="815">
        <v>45536</v>
      </c>
      <c r="L119" s="397"/>
    </row>
    <row r="120" spans="1:17" ht="25.5" customHeight="1" x14ac:dyDescent="0.2">
      <c r="A120" s="260">
        <v>41</v>
      </c>
      <c r="B120" s="394" t="s">
        <v>117</v>
      </c>
      <c r="C120" s="269" t="s">
        <v>139</v>
      </c>
      <c r="D120" s="17" t="s">
        <v>778</v>
      </c>
      <c r="E120" s="297">
        <f t="shared" si="24"/>
        <v>7</v>
      </c>
      <c r="F120" s="656">
        <v>2023</v>
      </c>
      <c r="G120" s="91">
        <v>45292</v>
      </c>
      <c r="H120" s="815">
        <v>45658</v>
      </c>
    </row>
    <row r="121" spans="1:17" ht="21" customHeight="1" x14ac:dyDescent="0.25">
      <c r="A121" s="260">
        <v>42</v>
      </c>
      <c r="B121" s="394" t="s">
        <v>355</v>
      </c>
      <c r="C121" s="289" t="s">
        <v>592</v>
      </c>
      <c r="D121" s="17" t="s">
        <v>664</v>
      </c>
      <c r="E121" s="297">
        <f t="shared" si="24"/>
        <v>1</v>
      </c>
      <c r="F121" s="656">
        <v>2020</v>
      </c>
      <c r="G121" s="91">
        <v>45292</v>
      </c>
      <c r="H121" s="815">
        <v>45658</v>
      </c>
      <c r="J121"/>
      <c r="K121" s="282"/>
      <c r="L121" s="283"/>
      <c r="M121" s="283"/>
      <c r="N121" s="283"/>
      <c r="O121" s="283"/>
      <c r="P121" s="283"/>
      <c r="Q121" s="283"/>
    </row>
    <row r="122" spans="1:17" x14ac:dyDescent="0.2">
      <c r="A122" s="260">
        <v>43</v>
      </c>
      <c r="B122" s="178" t="s">
        <v>50</v>
      </c>
      <c r="C122" s="289" t="s">
        <v>582</v>
      </c>
      <c r="D122" s="17" t="s">
        <v>859</v>
      </c>
      <c r="E122" s="297">
        <f t="shared" si="24"/>
        <v>5</v>
      </c>
      <c r="F122" s="42">
        <v>2023</v>
      </c>
      <c r="G122" s="737">
        <v>45323</v>
      </c>
      <c r="H122" s="30">
        <v>45689</v>
      </c>
    </row>
    <row r="123" spans="1:17" ht="24" x14ac:dyDescent="0.2">
      <c r="A123" s="260">
        <v>44</v>
      </c>
      <c r="B123" s="178" t="s">
        <v>695</v>
      </c>
      <c r="C123" s="289" t="s">
        <v>139</v>
      </c>
      <c r="D123" s="17" t="s">
        <v>665</v>
      </c>
      <c r="E123" s="297">
        <f t="shared" si="24"/>
        <v>3</v>
      </c>
      <c r="F123" s="42">
        <v>2023</v>
      </c>
      <c r="G123" s="737">
        <v>45323</v>
      </c>
      <c r="H123" s="30">
        <v>45689</v>
      </c>
    </row>
    <row r="124" spans="1:17" ht="24" x14ac:dyDescent="0.2">
      <c r="A124" s="260">
        <v>45</v>
      </c>
      <c r="B124" s="178" t="s">
        <v>64</v>
      </c>
      <c r="C124" s="289" t="s">
        <v>140</v>
      </c>
      <c r="D124" s="395" t="s">
        <v>807</v>
      </c>
      <c r="E124" s="297">
        <f t="shared" si="24"/>
        <v>3</v>
      </c>
      <c r="F124" s="42">
        <v>2023</v>
      </c>
      <c r="G124" s="91">
        <v>45139</v>
      </c>
      <c r="H124" s="739">
        <v>45505</v>
      </c>
      <c r="J124" s="1"/>
    </row>
    <row r="125" spans="1:17" ht="24" x14ac:dyDescent="0.2">
      <c r="A125" s="260">
        <v>46</v>
      </c>
      <c r="B125" s="178" t="s">
        <v>65</v>
      </c>
      <c r="C125" s="289" t="s">
        <v>582</v>
      </c>
      <c r="D125" s="395" t="s">
        <v>644</v>
      </c>
      <c r="E125" s="297">
        <f t="shared" ref="E125:E135" si="25">IF(ISBLANK(D125),"",LEN(D125)-LEN(SUBSTITUTE(D125,",",""))+1)</f>
        <v>1</v>
      </c>
      <c r="F125" s="42">
        <v>2023</v>
      </c>
      <c r="G125" s="91">
        <v>45139</v>
      </c>
      <c r="H125" s="739">
        <v>45505</v>
      </c>
    </row>
    <row r="126" spans="1:17" ht="24" x14ac:dyDescent="0.2">
      <c r="A126" s="260">
        <v>47</v>
      </c>
      <c r="B126" s="178" t="s">
        <v>66</v>
      </c>
      <c r="C126" s="289" t="s">
        <v>140</v>
      </c>
      <c r="D126" s="560" t="s">
        <v>804</v>
      </c>
      <c r="E126" s="270">
        <f t="shared" si="25"/>
        <v>7</v>
      </c>
      <c r="F126" s="42">
        <v>2023</v>
      </c>
      <c r="G126" s="91">
        <v>45139</v>
      </c>
      <c r="H126" s="739">
        <v>45505</v>
      </c>
      <c r="J126" s="1"/>
    </row>
    <row r="127" spans="1:17" ht="24" x14ac:dyDescent="0.25">
      <c r="A127" s="260">
        <v>48</v>
      </c>
      <c r="B127" s="178" t="s">
        <v>373</v>
      </c>
      <c r="C127" s="269" t="s">
        <v>139</v>
      </c>
      <c r="D127" s="387" t="s">
        <v>808</v>
      </c>
      <c r="E127" s="297">
        <f>IF(ISBLANK(D127),"",LEN(D127)-LEN(SUBSTITUTE(D127,",",""))+1)</f>
        <v>8</v>
      </c>
      <c r="F127" s="42">
        <v>2023</v>
      </c>
      <c r="G127" s="91">
        <v>45231</v>
      </c>
      <c r="H127" s="739">
        <v>45505</v>
      </c>
      <c r="J127"/>
      <c r="K127" s="282"/>
      <c r="L127" s="283"/>
      <c r="M127" s="283"/>
      <c r="N127" s="283"/>
      <c r="O127" s="283"/>
      <c r="P127" s="283"/>
      <c r="Q127" s="283"/>
    </row>
    <row r="128" spans="1:17" ht="60" x14ac:dyDescent="0.2">
      <c r="A128" s="260">
        <v>49</v>
      </c>
      <c r="B128" s="178" t="s">
        <v>73</v>
      </c>
      <c r="C128" s="291" t="s">
        <v>139</v>
      </c>
      <c r="D128" s="29" t="s">
        <v>860</v>
      </c>
      <c r="E128" s="297">
        <f t="shared" si="25"/>
        <v>37</v>
      </c>
      <c r="F128" s="42">
        <v>2023</v>
      </c>
      <c r="G128" s="91">
        <v>45292</v>
      </c>
      <c r="H128" s="815">
        <v>45658</v>
      </c>
    </row>
    <row r="129" spans="1:11" ht="36" x14ac:dyDescent="0.2">
      <c r="A129" s="260">
        <v>50</v>
      </c>
      <c r="B129" s="56" t="s">
        <v>466</v>
      </c>
      <c r="C129" s="289" t="s">
        <v>465</v>
      </c>
      <c r="D129" s="603" t="s">
        <v>848</v>
      </c>
      <c r="E129" s="304">
        <f>IF(ISBLANK(D129),"",LEN(D129)-LEN(SUBSTITUTE(D129,",",""))+1)</f>
        <v>11</v>
      </c>
      <c r="F129" s="656">
        <v>2023</v>
      </c>
      <c r="G129" s="577">
        <v>45231</v>
      </c>
      <c r="H129" s="800">
        <v>45597</v>
      </c>
    </row>
    <row r="130" spans="1:11" ht="24" x14ac:dyDescent="0.2">
      <c r="A130" s="260">
        <v>51</v>
      </c>
      <c r="B130" s="56" t="s">
        <v>682</v>
      </c>
      <c r="C130" s="24" t="s">
        <v>465</v>
      </c>
      <c r="D130" s="395" t="s">
        <v>683</v>
      </c>
      <c r="E130" s="297">
        <f>IF(ISBLANK(D130),"",LEN(D130)-LEN(SUBSTITUTE(D130,",",""))+1)</f>
        <v>1</v>
      </c>
      <c r="F130" s="656">
        <v>2023</v>
      </c>
      <c r="G130" s="882">
        <v>45383</v>
      </c>
      <c r="H130" s="18">
        <v>45748</v>
      </c>
    </row>
    <row r="131" spans="1:11" x14ac:dyDescent="0.2">
      <c r="A131" s="260">
        <v>52</v>
      </c>
      <c r="B131" s="56" t="s">
        <v>427</v>
      </c>
      <c r="C131" s="24" t="s">
        <v>582</v>
      </c>
      <c r="D131" s="395" t="s">
        <v>428</v>
      </c>
      <c r="E131" s="270">
        <f>IF(ISBLANK(D131),"",LEN(D131)-LEN(SUBSTITUTE(D131,",",""))+1)</f>
        <v>1</v>
      </c>
      <c r="F131" s="308">
        <v>2023</v>
      </c>
      <c r="G131" s="737">
        <v>45323</v>
      </c>
      <c r="H131" s="667">
        <v>45689</v>
      </c>
    </row>
    <row r="132" spans="1:11" ht="24" x14ac:dyDescent="0.2">
      <c r="A132" s="260">
        <v>53</v>
      </c>
      <c r="B132" s="653" t="s">
        <v>574</v>
      </c>
      <c r="C132" s="177" t="s">
        <v>582</v>
      </c>
      <c r="D132" s="664" t="s">
        <v>797</v>
      </c>
      <c r="E132" s="297">
        <f t="shared" si="25"/>
        <v>1</v>
      </c>
      <c r="F132" s="630">
        <v>2020</v>
      </c>
      <c r="G132" s="882">
        <v>45383</v>
      </c>
      <c r="H132" s="18">
        <v>45748</v>
      </c>
      <c r="K132" s="1"/>
    </row>
    <row r="133" spans="1:11" x14ac:dyDescent="0.2">
      <c r="A133" s="260">
        <v>54</v>
      </c>
      <c r="B133" s="178" t="s">
        <v>575</v>
      </c>
      <c r="C133" s="24" t="s">
        <v>139</v>
      </c>
      <c r="D133" s="438" t="s">
        <v>885</v>
      </c>
      <c r="E133" s="687">
        <f t="shared" si="25"/>
        <v>2</v>
      </c>
      <c r="F133" s="42">
        <v>2023</v>
      </c>
      <c r="G133" s="816">
        <v>45413</v>
      </c>
      <c r="H133" s="739">
        <v>45778</v>
      </c>
    </row>
    <row r="134" spans="1:11" ht="36" x14ac:dyDescent="0.2">
      <c r="A134" s="260">
        <v>55</v>
      </c>
      <c r="B134" s="394" t="s">
        <v>733</v>
      </c>
      <c r="C134" s="289" t="s">
        <v>139</v>
      </c>
      <c r="D134" s="29" t="s">
        <v>819</v>
      </c>
      <c r="E134" s="297">
        <f t="shared" si="25"/>
        <v>10</v>
      </c>
      <c r="F134" s="42">
        <v>2023</v>
      </c>
      <c r="G134" s="91">
        <v>45170</v>
      </c>
      <c r="H134" s="815">
        <v>45536</v>
      </c>
    </row>
    <row r="135" spans="1:11" ht="24" x14ac:dyDescent="0.2">
      <c r="A135" s="260">
        <v>56</v>
      </c>
      <c r="B135" s="394" t="s">
        <v>873</v>
      </c>
      <c r="C135" s="291" t="s">
        <v>592</v>
      </c>
      <c r="D135" s="29" t="s">
        <v>874</v>
      </c>
      <c r="E135" s="263">
        <f t="shared" si="25"/>
        <v>1</v>
      </c>
      <c r="F135" s="278">
        <v>2023</v>
      </c>
      <c r="G135" s="816">
        <v>45352</v>
      </c>
      <c r="H135" s="739">
        <v>45717</v>
      </c>
      <c r="J135" s="1"/>
    </row>
    <row r="136" spans="1:11" ht="36" x14ac:dyDescent="0.2">
      <c r="A136" s="260">
        <v>57</v>
      </c>
      <c r="B136" s="56" t="s">
        <v>904</v>
      </c>
      <c r="C136" s="736" t="s">
        <v>582</v>
      </c>
      <c r="D136" s="552" t="s">
        <v>906</v>
      </c>
      <c r="E136" s="551">
        <v>1</v>
      </c>
      <c r="F136" s="41">
        <v>2023</v>
      </c>
      <c r="G136" s="91">
        <v>45200</v>
      </c>
      <c r="H136" s="739">
        <v>45566</v>
      </c>
      <c r="J136" s="1"/>
    </row>
    <row r="137" spans="1:11" ht="72" x14ac:dyDescent="0.2">
      <c r="A137" s="260">
        <v>58</v>
      </c>
      <c r="B137" s="56" t="s">
        <v>790</v>
      </c>
      <c r="C137" s="289" t="s">
        <v>465</v>
      </c>
      <c r="D137" s="552" t="s">
        <v>915</v>
      </c>
      <c r="E137" s="270">
        <f>IF(ISBLANK(D137),"",LEN(D137)-LEN(SUBSTITUTE(D137,",",""))+1)</f>
        <v>11</v>
      </c>
      <c r="F137" s="308">
        <v>2023</v>
      </c>
      <c r="G137" s="799">
        <v>45231</v>
      </c>
      <c r="H137" s="800">
        <v>45597</v>
      </c>
    </row>
    <row r="138" spans="1:11" ht="24" x14ac:dyDescent="0.2">
      <c r="A138" s="260">
        <v>59</v>
      </c>
      <c r="B138" s="394" t="s">
        <v>861</v>
      </c>
      <c r="C138" s="289" t="s">
        <v>582</v>
      </c>
      <c r="D138" s="395" t="s">
        <v>862</v>
      </c>
      <c r="E138" s="270">
        <f t="shared" ref="E138:E141" si="26">IF(ISBLANK(D138),"",LEN(D138)-LEN(SUBSTITUTE(D138,",",""))+1)</f>
        <v>1</v>
      </c>
      <c r="F138" s="271">
        <v>2023</v>
      </c>
      <c r="G138" s="91">
        <v>45292</v>
      </c>
      <c r="H138" s="815">
        <v>45658</v>
      </c>
    </row>
    <row r="139" spans="1:11" x14ac:dyDescent="0.2">
      <c r="A139" s="260">
        <v>60</v>
      </c>
      <c r="B139" s="181" t="s">
        <v>891</v>
      </c>
      <c r="C139" s="731" t="s">
        <v>139</v>
      </c>
      <c r="D139" s="714" t="s">
        <v>892</v>
      </c>
      <c r="E139" s="263">
        <f t="shared" si="26"/>
        <v>1</v>
      </c>
      <c r="F139" s="264">
        <v>2023</v>
      </c>
      <c r="G139" s="577">
        <v>45108</v>
      </c>
      <c r="H139" s="817">
        <v>45474</v>
      </c>
    </row>
    <row r="140" spans="1:11" ht="36" x14ac:dyDescent="0.2">
      <c r="A140" s="260">
        <v>61</v>
      </c>
      <c r="B140" s="56" t="s">
        <v>905</v>
      </c>
      <c r="C140" s="24" t="s">
        <v>582</v>
      </c>
      <c r="D140" s="560" t="s">
        <v>907</v>
      </c>
      <c r="E140" s="551">
        <v>1</v>
      </c>
      <c r="F140" s="41">
        <v>2023</v>
      </c>
      <c r="G140" s="91">
        <v>45200</v>
      </c>
      <c r="H140" s="739">
        <v>45566</v>
      </c>
    </row>
    <row r="141" spans="1:11" ht="24.75" thickBot="1" x14ac:dyDescent="0.25">
      <c r="A141" s="260">
        <v>62</v>
      </c>
      <c r="B141" s="126" t="s">
        <v>893</v>
      </c>
      <c r="C141" s="33" t="s">
        <v>582</v>
      </c>
      <c r="D141" s="818" t="s">
        <v>894</v>
      </c>
      <c r="E141" s="819">
        <f t="shared" si="26"/>
        <v>1</v>
      </c>
      <c r="F141" s="293">
        <v>2023</v>
      </c>
      <c r="G141" s="563">
        <v>45108</v>
      </c>
      <c r="H141" s="696">
        <v>45474</v>
      </c>
      <c r="J141" s="1"/>
    </row>
    <row r="142" spans="1:11" ht="15.75" thickBot="1" x14ac:dyDescent="0.25">
      <c r="A142" s="932" t="s">
        <v>715</v>
      </c>
      <c r="B142" s="933"/>
      <c r="C142" s="933"/>
      <c r="D142" s="933"/>
      <c r="E142" s="933"/>
      <c r="F142" s="933"/>
      <c r="G142" s="933"/>
      <c r="H142" s="934"/>
    </row>
    <row r="143" spans="1:11" ht="24.75" thickBot="1" x14ac:dyDescent="0.25">
      <c r="A143" s="851"/>
      <c r="B143" s="226" t="s">
        <v>52</v>
      </c>
      <c r="C143" s="852" t="s">
        <v>148</v>
      </c>
      <c r="D143" s="852" t="s">
        <v>6</v>
      </c>
      <c r="E143" s="852" t="s">
        <v>217</v>
      </c>
      <c r="F143" s="853" t="s">
        <v>7</v>
      </c>
      <c r="G143" s="759" t="s">
        <v>215</v>
      </c>
      <c r="H143" s="854" t="s">
        <v>76</v>
      </c>
    </row>
    <row r="144" spans="1:11" ht="15.75" thickBot="1" x14ac:dyDescent="0.3">
      <c r="A144" s="254"/>
      <c r="B144" s="7"/>
      <c r="C144" s="255"/>
      <c r="D144" s="48" t="s">
        <v>149</v>
      </c>
      <c r="E144" s="256"/>
      <c r="F144" s="255"/>
      <c r="G144" s="761"/>
      <c r="H144" s="257"/>
    </row>
    <row r="145" spans="1:8" x14ac:dyDescent="0.2">
      <c r="A145" s="441">
        <f>A144+1</f>
        <v>1</v>
      </c>
      <c r="B145" s="155" t="s">
        <v>67</v>
      </c>
      <c r="C145" s="309" t="s">
        <v>592</v>
      </c>
      <c r="D145" s="411" t="s">
        <v>224</v>
      </c>
      <c r="E145" s="412">
        <f t="shared" ref="E145:E150" si="27">IF(ISBLANK(D145),"",LEN(D145)-LEN(SUBSTITUTE(D145,",",""))+1)</f>
        <v>1</v>
      </c>
      <c r="F145" s="413">
        <v>2015</v>
      </c>
      <c r="G145" s="766">
        <v>42880</v>
      </c>
      <c r="H145" s="415">
        <v>43251</v>
      </c>
    </row>
    <row r="146" spans="1:8" ht="24" x14ac:dyDescent="0.2">
      <c r="A146" s="441">
        <v>2</v>
      </c>
      <c r="B146" s="544" t="s">
        <v>113</v>
      </c>
      <c r="C146" s="309" t="s">
        <v>139</v>
      </c>
      <c r="D146" s="445" t="s">
        <v>572</v>
      </c>
      <c r="E146" s="412">
        <f t="shared" si="27"/>
        <v>15</v>
      </c>
      <c r="F146" s="413">
        <v>2015</v>
      </c>
      <c r="G146" s="766">
        <v>43495</v>
      </c>
      <c r="H146" s="265">
        <v>43861</v>
      </c>
    </row>
    <row r="147" spans="1:8" x14ac:dyDescent="0.2">
      <c r="A147" s="441">
        <v>3</v>
      </c>
      <c r="B147" s="544" t="s">
        <v>112</v>
      </c>
      <c r="C147" s="309" t="s">
        <v>140</v>
      </c>
      <c r="D147" s="449" t="s">
        <v>114</v>
      </c>
      <c r="E147" s="412">
        <f t="shared" si="27"/>
        <v>1</v>
      </c>
      <c r="F147" s="413">
        <v>2015</v>
      </c>
      <c r="G147" s="766">
        <v>43495</v>
      </c>
      <c r="H147" s="265">
        <v>43861</v>
      </c>
    </row>
    <row r="148" spans="1:8" x14ac:dyDescent="0.2">
      <c r="A148" s="441">
        <v>4</v>
      </c>
      <c r="B148" s="392" t="s">
        <v>490</v>
      </c>
      <c r="C148" s="302" t="s">
        <v>582</v>
      </c>
      <c r="D148" s="547" t="s">
        <v>491</v>
      </c>
      <c r="E148" s="548">
        <f>IF(ISBLANK(D148),"",LEN(D148)-LEN(SUBSTITUTE(D148,",",""))+1)</f>
        <v>1</v>
      </c>
      <c r="F148" s="217">
        <v>2018</v>
      </c>
      <c r="G148" s="767">
        <v>44396</v>
      </c>
      <c r="H148" s="265">
        <v>44469</v>
      </c>
    </row>
    <row r="149" spans="1:8" x14ac:dyDescent="0.2">
      <c r="A149" s="441">
        <v>5</v>
      </c>
      <c r="B149" s="544" t="s">
        <v>488</v>
      </c>
      <c r="C149" s="309" t="s">
        <v>582</v>
      </c>
      <c r="D149" s="540" t="s">
        <v>489</v>
      </c>
      <c r="E149" s="541">
        <f>IF(ISBLANK(D149),"",LEN(D149)-LEN(SUBSTITUTE(D149,",",""))+1)</f>
        <v>1</v>
      </c>
      <c r="F149" s="153">
        <v>2018</v>
      </c>
      <c r="G149" s="768">
        <v>43733</v>
      </c>
      <c r="H149" s="265">
        <v>44104</v>
      </c>
    </row>
    <row r="150" spans="1:8" ht="15.75" thickBot="1" x14ac:dyDescent="0.25">
      <c r="A150" s="441">
        <v>6</v>
      </c>
      <c r="B150" s="155"/>
      <c r="C150" s="309"/>
      <c r="D150" s="411"/>
      <c r="E150" s="412" t="str">
        <f t="shared" si="27"/>
        <v/>
      </c>
      <c r="F150" s="413"/>
      <c r="G150" s="766"/>
      <c r="H150" s="419"/>
    </row>
    <row r="151" spans="1:8" ht="15.75" thickBot="1" x14ac:dyDescent="0.3">
      <c r="A151" s="440"/>
      <c r="B151" s="22"/>
      <c r="C151" s="285"/>
      <c r="D151" s="286" t="s">
        <v>9</v>
      </c>
      <c r="E151" s="286"/>
      <c r="F151" s="285"/>
      <c r="G151" s="764"/>
      <c r="H151" s="287"/>
    </row>
    <row r="152" spans="1:8" x14ac:dyDescent="0.2">
      <c r="A152" s="144">
        <v>1</v>
      </c>
      <c r="B152" s="155" t="s">
        <v>143</v>
      </c>
      <c r="C152" s="309" t="s">
        <v>592</v>
      </c>
      <c r="D152" s="602" t="s">
        <v>225</v>
      </c>
      <c r="E152" s="412">
        <f>IF(ISBLANK(D152),"",LEN(D152)-LEN(SUBSTITUTE(D152,",",""))+1)</f>
        <v>4</v>
      </c>
      <c r="F152" s="413">
        <v>2021</v>
      </c>
      <c r="G152" s="766">
        <v>44378</v>
      </c>
      <c r="H152" s="275">
        <v>44743</v>
      </c>
    </row>
    <row r="153" spans="1:8" x14ac:dyDescent="0.2">
      <c r="A153" s="144">
        <v>2</v>
      </c>
      <c r="B153" s="155" t="s">
        <v>16</v>
      </c>
      <c r="C153" s="309" t="s">
        <v>582</v>
      </c>
      <c r="D153" s="602" t="s">
        <v>17</v>
      </c>
      <c r="E153" s="412">
        <f>IF(ISBLANK(D153),"",LEN(D153)-LEN(SUBSTITUTE(D153,",",""))+1)</f>
        <v>1</v>
      </c>
      <c r="F153" s="413">
        <v>2021</v>
      </c>
      <c r="G153" s="766">
        <v>44621</v>
      </c>
      <c r="H153" s="275">
        <v>44986</v>
      </c>
    </row>
    <row r="154" spans="1:8" ht="24" x14ac:dyDescent="0.2">
      <c r="A154" s="144">
        <v>3</v>
      </c>
      <c r="B154" s="155" t="s">
        <v>743</v>
      </c>
      <c r="C154" s="144" t="s">
        <v>582</v>
      </c>
      <c r="D154" s="160" t="s">
        <v>744</v>
      </c>
      <c r="E154" s="145">
        <f t="shared" ref="E154:E159" si="28">IF(ISBLANK(D154),"",LEN(D154)-LEN(SUBSTITUTE(D154,",",""))+1)</f>
        <v>1</v>
      </c>
      <c r="F154" s="146">
        <v>2012</v>
      </c>
      <c r="G154" s="766">
        <v>41821</v>
      </c>
      <c r="H154" s="453">
        <v>42248</v>
      </c>
    </row>
    <row r="155" spans="1:8" ht="35.25" customHeight="1" x14ac:dyDescent="0.2">
      <c r="A155" s="144">
        <v>4</v>
      </c>
      <c r="B155" s="155" t="s">
        <v>370</v>
      </c>
      <c r="C155" s="309" t="s">
        <v>582</v>
      </c>
      <c r="D155" s="160" t="s">
        <v>606</v>
      </c>
      <c r="E155" s="412">
        <f>IF(ISBLANK(D155),"",LEN(D155)-LEN(SUBSTITUTE(D155,",",""))+1)</f>
        <v>1</v>
      </c>
      <c r="F155" s="413">
        <v>2018</v>
      </c>
      <c r="G155" s="766">
        <v>43831</v>
      </c>
      <c r="H155" s="275">
        <v>44197</v>
      </c>
    </row>
    <row r="156" spans="1:8" x14ac:dyDescent="0.2">
      <c r="A156" s="144">
        <v>5</v>
      </c>
      <c r="B156" s="155" t="s">
        <v>741</v>
      </c>
      <c r="C156" s="144" t="s">
        <v>592</v>
      </c>
      <c r="D156" s="160" t="s">
        <v>742</v>
      </c>
      <c r="E156" s="145">
        <f t="shared" si="28"/>
        <v>1</v>
      </c>
      <c r="F156" s="146">
        <v>2018</v>
      </c>
      <c r="G156" s="766">
        <v>43525</v>
      </c>
      <c r="H156" s="453">
        <v>43739</v>
      </c>
    </row>
    <row r="157" spans="1:8" ht="30" customHeight="1" x14ac:dyDescent="0.2">
      <c r="A157" s="144">
        <v>6</v>
      </c>
      <c r="B157" s="155" t="s">
        <v>371</v>
      </c>
      <c r="C157" s="309" t="s">
        <v>582</v>
      </c>
      <c r="D157" s="160" t="s">
        <v>607</v>
      </c>
      <c r="E157" s="412">
        <f t="shared" si="28"/>
        <v>1</v>
      </c>
      <c r="F157" s="413">
        <v>2018</v>
      </c>
      <c r="G157" s="766">
        <v>43586</v>
      </c>
      <c r="H157" s="275">
        <v>43952</v>
      </c>
    </row>
    <row r="158" spans="1:8" ht="24" x14ac:dyDescent="0.2">
      <c r="A158" s="144">
        <v>7</v>
      </c>
      <c r="B158" s="155" t="s">
        <v>28</v>
      </c>
      <c r="C158" s="309" t="s">
        <v>139</v>
      </c>
      <c r="D158" s="160" t="s">
        <v>722</v>
      </c>
      <c r="E158" s="412">
        <f>IF(ISBLANK(D158),"",LEN(D158)-LEN(SUBSTITUTE(D158,",",""))+1)</f>
        <v>12</v>
      </c>
      <c r="F158" s="413">
        <v>2018</v>
      </c>
      <c r="G158" s="766">
        <v>43831</v>
      </c>
      <c r="H158" s="539">
        <v>44197</v>
      </c>
    </row>
    <row r="159" spans="1:8" ht="36.75" thickBot="1" x14ac:dyDescent="0.25">
      <c r="A159" s="144">
        <v>8</v>
      </c>
      <c r="B159" s="155" t="s">
        <v>432</v>
      </c>
      <c r="C159" s="447" t="s">
        <v>582</v>
      </c>
      <c r="D159" s="454" t="s">
        <v>433</v>
      </c>
      <c r="E159" s="412">
        <f t="shared" si="28"/>
        <v>2</v>
      </c>
      <c r="F159" s="455">
        <v>2015</v>
      </c>
      <c r="G159" s="768">
        <v>43405</v>
      </c>
      <c r="H159" s="305">
        <v>43770</v>
      </c>
    </row>
    <row r="160" spans="1:8" ht="15.75" thickBot="1" x14ac:dyDescent="0.3">
      <c r="A160" s="821"/>
      <c r="B160" s="119"/>
      <c r="C160" s="822"/>
      <c r="D160" s="823" t="s">
        <v>303</v>
      </c>
      <c r="E160" s="823"/>
      <c r="F160" s="822"/>
      <c r="G160" s="785"/>
      <c r="H160" s="824"/>
    </row>
    <row r="161" spans="1:10" x14ac:dyDescent="0.2">
      <c r="A161" s="843">
        <v>1</v>
      </c>
      <c r="B161" s="844" t="s">
        <v>741</v>
      </c>
      <c r="C161" s="845" t="s">
        <v>592</v>
      </c>
      <c r="D161" s="846" t="s">
        <v>742</v>
      </c>
      <c r="E161" s="847">
        <v>1</v>
      </c>
      <c r="F161" s="848">
        <v>2017</v>
      </c>
      <c r="G161" s="849">
        <v>43525</v>
      </c>
      <c r="H161" s="850">
        <v>43739</v>
      </c>
    </row>
    <row r="162" spans="1:10" x14ac:dyDescent="0.2">
      <c r="A162" s="446">
        <v>2</v>
      </c>
      <c r="B162" s="155" t="s">
        <v>326</v>
      </c>
      <c r="C162" s="447" t="s">
        <v>582</v>
      </c>
      <c r="D162" s="448" t="s">
        <v>331</v>
      </c>
      <c r="E162" s="412">
        <f>IF(ISBLANK(D162),"",LEN(D162)-LEN(SUBSTITUTE(D162,",",""))+1)</f>
        <v>1</v>
      </c>
      <c r="F162" s="413">
        <v>2014</v>
      </c>
      <c r="G162" s="770">
        <v>42705</v>
      </c>
      <c r="H162" s="292">
        <v>43374</v>
      </c>
    </row>
    <row r="163" spans="1:10" x14ac:dyDescent="0.2">
      <c r="A163" s="446">
        <v>3</v>
      </c>
      <c r="B163" s="155" t="s">
        <v>328</v>
      </c>
      <c r="C163" s="298" t="s">
        <v>582</v>
      </c>
      <c r="D163" s="299" t="s">
        <v>332</v>
      </c>
      <c r="E163" s="300">
        <f t="shared" ref="E163:E170" si="29">IF(ISBLANK(D163),"",LEN(D163)-LEN(SUBSTITUTE(D163,",",""))+1)</f>
        <v>2</v>
      </c>
      <c r="F163" s="301">
        <v>2002</v>
      </c>
      <c r="G163" s="771">
        <v>40087</v>
      </c>
      <c r="H163" s="292">
        <v>40664</v>
      </c>
    </row>
    <row r="164" spans="1:10" x14ac:dyDescent="0.2">
      <c r="A164" s="446">
        <v>4</v>
      </c>
      <c r="B164" s="155" t="s">
        <v>329</v>
      </c>
      <c r="C164" s="298" t="s">
        <v>592</v>
      </c>
      <c r="D164" s="299" t="s">
        <v>333</v>
      </c>
      <c r="E164" s="300">
        <f t="shared" si="29"/>
        <v>5</v>
      </c>
      <c r="F164" s="301">
        <v>2008</v>
      </c>
      <c r="G164" s="771">
        <v>39692</v>
      </c>
      <c r="H164" s="292">
        <v>40422</v>
      </c>
    </row>
    <row r="165" spans="1:10" x14ac:dyDescent="0.2">
      <c r="A165" s="446">
        <v>5</v>
      </c>
      <c r="B165" s="155" t="s">
        <v>533</v>
      </c>
      <c r="C165" s="302" t="s">
        <v>582</v>
      </c>
      <c r="D165" s="303" t="s">
        <v>21</v>
      </c>
      <c r="E165" s="300">
        <f t="shared" si="29"/>
        <v>1</v>
      </c>
      <c r="F165" s="301">
        <v>2011</v>
      </c>
      <c r="G165" s="771">
        <v>41183</v>
      </c>
      <c r="H165" s="292">
        <v>41944</v>
      </c>
    </row>
    <row r="166" spans="1:10" x14ac:dyDescent="0.2">
      <c r="A166" s="446">
        <v>6</v>
      </c>
      <c r="B166" s="155" t="s">
        <v>330</v>
      </c>
      <c r="C166" s="298" t="s">
        <v>139</v>
      </c>
      <c r="D166" s="299" t="s">
        <v>368</v>
      </c>
      <c r="E166" s="300">
        <f t="shared" si="29"/>
        <v>1</v>
      </c>
      <c r="F166" s="301">
        <v>2006</v>
      </c>
      <c r="G166" s="771"/>
      <c r="H166" s="292">
        <v>40238</v>
      </c>
    </row>
    <row r="167" spans="1:10" ht="24" x14ac:dyDescent="0.2">
      <c r="A167" s="446">
        <v>7</v>
      </c>
      <c r="B167" s="462" t="s">
        <v>327</v>
      </c>
      <c r="C167" s="447" t="s">
        <v>140</v>
      </c>
      <c r="D167" s="165" t="s">
        <v>446</v>
      </c>
      <c r="E167" s="310">
        <f>IF(ISBLANK(D167),"",LEN(D167)-LEN(SUBSTITUTE(D167,",",""))+1)</f>
        <v>13</v>
      </c>
      <c r="F167" s="413">
        <v>2017</v>
      </c>
      <c r="G167" s="770">
        <v>43009</v>
      </c>
      <c r="H167" s="463">
        <v>43586</v>
      </c>
    </row>
    <row r="168" spans="1:10" x14ac:dyDescent="0.2">
      <c r="A168" s="446">
        <v>8</v>
      </c>
      <c r="B168" s="155" t="s">
        <v>534</v>
      </c>
      <c r="C168" s="302" t="s">
        <v>582</v>
      </c>
      <c r="D168" s="303" t="s">
        <v>226</v>
      </c>
      <c r="E168" s="300">
        <f t="shared" si="29"/>
        <v>1</v>
      </c>
      <c r="F168" s="301">
        <v>2008</v>
      </c>
      <c r="G168" s="771">
        <v>40603</v>
      </c>
      <c r="H168" s="292">
        <v>40695</v>
      </c>
    </row>
    <row r="169" spans="1:10" x14ac:dyDescent="0.2">
      <c r="A169" s="446">
        <v>9</v>
      </c>
      <c r="B169" s="155" t="s">
        <v>535</v>
      </c>
      <c r="C169" s="302" t="s">
        <v>139</v>
      </c>
      <c r="D169" s="303" t="s">
        <v>228</v>
      </c>
      <c r="E169" s="300">
        <f t="shared" si="29"/>
        <v>10</v>
      </c>
      <c r="F169" s="301">
        <v>2011</v>
      </c>
      <c r="G169" s="771">
        <v>40664</v>
      </c>
      <c r="H169" s="306">
        <v>41487</v>
      </c>
    </row>
    <row r="170" spans="1:10" x14ac:dyDescent="0.2">
      <c r="A170" s="446">
        <v>10</v>
      </c>
      <c r="B170" s="155" t="s">
        <v>536</v>
      </c>
      <c r="C170" s="298" t="s">
        <v>139</v>
      </c>
      <c r="D170" s="299" t="s">
        <v>334</v>
      </c>
      <c r="E170" s="300">
        <f t="shared" si="29"/>
        <v>4</v>
      </c>
      <c r="F170" s="301">
        <v>2008</v>
      </c>
      <c r="G170" s="771">
        <v>40360</v>
      </c>
      <c r="H170" s="306">
        <v>41122</v>
      </c>
    </row>
    <row r="171" spans="1:10" x14ac:dyDescent="0.2">
      <c r="A171" s="446">
        <v>11</v>
      </c>
      <c r="B171" s="155" t="s">
        <v>537</v>
      </c>
      <c r="C171" s="302" t="s">
        <v>139</v>
      </c>
      <c r="D171" s="307" t="s">
        <v>229</v>
      </c>
      <c r="E171" s="300">
        <f t="shared" ref="E171:E176" si="30">IF(ISBLANK(D171),"",LEN(D171)-LEN(SUBSTITUTE(D171,",",""))+1)</f>
        <v>1</v>
      </c>
      <c r="F171" s="301">
        <v>2011</v>
      </c>
      <c r="G171" s="771">
        <v>40756</v>
      </c>
      <c r="H171" s="306">
        <v>41518</v>
      </c>
    </row>
    <row r="172" spans="1:10" x14ac:dyDescent="0.2">
      <c r="A172" s="446">
        <v>12</v>
      </c>
      <c r="B172" s="462" t="s">
        <v>538</v>
      </c>
      <c r="C172" s="309" t="s">
        <v>139</v>
      </c>
      <c r="D172" s="445" t="s">
        <v>657</v>
      </c>
      <c r="E172" s="310">
        <f t="shared" si="30"/>
        <v>1</v>
      </c>
      <c r="F172" s="465">
        <v>2017</v>
      </c>
      <c r="G172" s="770">
        <v>43009</v>
      </c>
      <c r="H172" s="463">
        <v>43739</v>
      </c>
    </row>
    <row r="173" spans="1:10" ht="24" x14ac:dyDescent="0.2">
      <c r="A173" s="446">
        <v>13</v>
      </c>
      <c r="B173" s="462" t="s">
        <v>539</v>
      </c>
      <c r="C173" s="309" t="s">
        <v>139</v>
      </c>
      <c r="D173" s="445" t="s">
        <v>572</v>
      </c>
      <c r="E173" s="310">
        <f t="shared" si="30"/>
        <v>15</v>
      </c>
      <c r="F173" s="465">
        <v>2017</v>
      </c>
      <c r="G173" s="770">
        <v>43070</v>
      </c>
      <c r="H173" s="292">
        <v>43739</v>
      </c>
    </row>
    <row r="174" spans="1:10" ht="24" x14ac:dyDescent="0.2">
      <c r="A174" s="446">
        <v>14</v>
      </c>
      <c r="B174" s="155" t="s">
        <v>540</v>
      </c>
      <c r="C174" s="302" t="s">
        <v>582</v>
      </c>
      <c r="D174" s="404" t="s">
        <v>477</v>
      </c>
      <c r="E174" s="300">
        <f t="shared" si="30"/>
        <v>1</v>
      </c>
      <c r="F174" s="405">
        <v>2017</v>
      </c>
      <c r="G174" s="771">
        <v>42826</v>
      </c>
      <c r="H174" s="292">
        <v>43101</v>
      </c>
    </row>
    <row r="175" spans="1:10" x14ac:dyDescent="0.2">
      <c r="A175" s="446">
        <v>15</v>
      </c>
      <c r="B175" s="155" t="s">
        <v>541</v>
      </c>
      <c r="C175" s="302" t="s">
        <v>139</v>
      </c>
      <c r="D175" s="404" t="s">
        <v>478</v>
      </c>
      <c r="E175" s="300">
        <f t="shared" si="30"/>
        <v>1</v>
      </c>
      <c r="F175" s="405">
        <v>2017</v>
      </c>
      <c r="G175" s="771">
        <v>42917</v>
      </c>
      <c r="H175" s="292">
        <v>43497</v>
      </c>
    </row>
    <row r="176" spans="1:10" ht="24.75" thickBot="1" x14ac:dyDescent="0.25">
      <c r="A176" s="669">
        <v>16</v>
      </c>
      <c r="B176" s="425" t="s">
        <v>28</v>
      </c>
      <c r="C176" s="670" t="s">
        <v>139</v>
      </c>
      <c r="D176" s="671" t="s">
        <v>722</v>
      </c>
      <c r="E176" s="672">
        <f t="shared" si="30"/>
        <v>12</v>
      </c>
      <c r="F176" s="673">
        <v>2020</v>
      </c>
      <c r="G176" s="772">
        <v>43831</v>
      </c>
      <c r="H176" s="674">
        <v>44197</v>
      </c>
      <c r="J176" s="1"/>
    </row>
    <row r="179" spans="1:8" ht="15.75" thickBot="1" x14ac:dyDescent="0.25"/>
    <row r="180" spans="1:8" ht="15" customHeight="1" x14ac:dyDescent="0.2">
      <c r="A180" s="929" t="s">
        <v>720</v>
      </c>
      <c r="B180" s="930"/>
      <c r="C180" s="930"/>
      <c r="D180" s="930"/>
      <c r="E180" s="930"/>
      <c r="F180" s="930"/>
      <c r="G180" s="930"/>
      <c r="H180" s="931"/>
    </row>
    <row r="181" spans="1:8" ht="24.75" thickBot="1" x14ac:dyDescent="0.25">
      <c r="A181" s="249"/>
      <c r="B181" s="654" t="s">
        <v>52</v>
      </c>
      <c r="C181" s="250" t="s">
        <v>148</v>
      </c>
      <c r="D181" s="442" t="s">
        <v>721</v>
      </c>
      <c r="E181" s="250" t="s">
        <v>217</v>
      </c>
      <c r="F181" s="251" t="s">
        <v>7</v>
      </c>
      <c r="G181" s="86" t="s">
        <v>215</v>
      </c>
      <c r="H181" s="253" t="s">
        <v>76</v>
      </c>
    </row>
    <row r="182" spans="1:8" ht="15.75" thickBot="1" x14ac:dyDescent="0.3">
      <c r="A182" s="254"/>
      <c r="B182" s="7"/>
      <c r="C182" s="255"/>
      <c r="D182" s="48" t="s">
        <v>149</v>
      </c>
      <c r="E182" s="256"/>
      <c r="F182" s="255"/>
      <c r="G182" s="761"/>
      <c r="H182" s="257"/>
    </row>
    <row r="183" spans="1:8" ht="15.75" thickBot="1" x14ac:dyDescent="0.25">
      <c r="A183" s="268">
        <v>1</v>
      </c>
      <c r="B183" s="56" t="s">
        <v>12</v>
      </c>
      <c r="C183" s="16" t="s">
        <v>139</v>
      </c>
      <c r="D183" s="439" t="s">
        <v>820</v>
      </c>
      <c r="E183" s="270">
        <f>IF(ISBLANK(D183),"",LEN(D183)-LEN(SUBSTITUTE(D183,",",""))+1)</f>
        <v>1</v>
      </c>
      <c r="F183" s="271">
        <v>2021</v>
      </c>
      <c r="G183" s="737">
        <v>45223</v>
      </c>
      <c r="H183" s="265">
        <v>45535</v>
      </c>
    </row>
    <row r="184" spans="1:8" ht="15.75" thickBot="1" x14ac:dyDescent="0.3">
      <c r="A184" s="608"/>
      <c r="B184" s="655"/>
      <c r="C184" s="609"/>
      <c r="D184" s="458" t="s">
        <v>9</v>
      </c>
      <c r="E184" s="458"/>
      <c r="F184" s="609"/>
      <c r="G184" s="744"/>
      <c r="H184" s="610"/>
    </row>
    <row r="185" spans="1:8" x14ac:dyDescent="0.2">
      <c r="A185" s="825">
        <v>1</v>
      </c>
      <c r="B185" s="826" t="s">
        <v>23</v>
      </c>
      <c r="C185" s="827" t="s">
        <v>582</v>
      </c>
      <c r="D185" s="38" t="s">
        <v>870</v>
      </c>
      <c r="E185" s="828">
        <f t="shared" ref="E185" si="31">IF(ISBLANK(D185),"",LEN(D185)-LEN(SUBSTITUTE(D185,",",""))+1)</f>
        <v>1</v>
      </c>
      <c r="F185" s="829">
        <v>2021</v>
      </c>
      <c r="G185" s="801">
        <v>45413</v>
      </c>
      <c r="H185" s="738">
        <v>45778</v>
      </c>
    </row>
    <row r="186" spans="1:8" x14ac:dyDescent="0.2">
      <c r="A186" s="260">
        <v>2</v>
      </c>
      <c r="B186" s="665" t="s">
        <v>26</v>
      </c>
      <c r="C186" s="288" t="s">
        <v>139</v>
      </c>
      <c r="D186" s="13" t="s">
        <v>730</v>
      </c>
      <c r="E186" s="297">
        <f>IF(ISBLANK(D186),"",LEN(D186)-LEN(SUBSTITUTE(D186,",",""))+1)</f>
        <v>1</v>
      </c>
      <c r="F186" s="264">
        <v>2021</v>
      </c>
      <c r="G186" s="801">
        <v>45413</v>
      </c>
      <c r="H186" s="738">
        <v>45778</v>
      </c>
    </row>
    <row r="187" spans="1:8" x14ac:dyDescent="0.2">
      <c r="A187" s="268">
        <v>3</v>
      </c>
      <c r="B187" s="663" t="s">
        <v>29</v>
      </c>
      <c r="C187" s="289" t="s">
        <v>139</v>
      </c>
      <c r="D187" s="437" t="s">
        <v>727</v>
      </c>
      <c r="E187" s="297">
        <f>IF(ISBLANK(D187),"",LEN(D187)-LEN(SUBSTITUTE(D187,",",""))+1)</f>
        <v>1</v>
      </c>
      <c r="F187" s="271">
        <v>2021</v>
      </c>
      <c r="G187" s="737">
        <v>44927</v>
      </c>
      <c r="H187" s="275">
        <v>45292</v>
      </c>
    </row>
    <row r="188" spans="1:8" x14ac:dyDescent="0.2">
      <c r="A188" s="268">
        <v>4</v>
      </c>
      <c r="B188" s="663" t="s">
        <v>0</v>
      </c>
      <c r="C188" s="289" t="s">
        <v>139</v>
      </c>
      <c r="D188" s="437" t="s">
        <v>723</v>
      </c>
      <c r="E188" s="270">
        <f>IF(ISBLANK(D188),"",LEN(D188)-LEN(SUBSTITUTE(D188,",",""))+1)</f>
        <v>1</v>
      </c>
      <c r="F188" s="271">
        <v>2021</v>
      </c>
      <c r="G188" s="742">
        <v>45352</v>
      </c>
      <c r="H188" s="292">
        <v>45717</v>
      </c>
    </row>
    <row r="189" spans="1:8" x14ac:dyDescent="0.2">
      <c r="A189" s="268">
        <v>5</v>
      </c>
      <c r="B189" s="663" t="s">
        <v>3</v>
      </c>
      <c r="C189" s="289" t="s">
        <v>139</v>
      </c>
      <c r="D189" s="437" t="s">
        <v>724</v>
      </c>
      <c r="E189" s="270">
        <f t="shared" ref="E189:E194" si="32">IF(ISBLANK(D189),"",LEN(D189)-LEN(SUBSTITUTE(D189,",",""))+1)</f>
        <v>1</v>
      </c>
      <c r="F189" s="271">
        <v>2021</v>
      </c>
      <c r="G189" s="737">
        <v>45139</v>
      </c>
      <c r="H189" s="275">
        <v>45292</v>
      </c>
    </row>
    <row r="190" spans="1:8" x14ac:dyDescent="0.2">
      <c r="A190" s="268">
        <v>6</v>
      </c>
      <c r="B190" s="663" t="s">
        <v>46</v>
      </c>
      <c r="C190" s="289" t="s">
        <v>139</v>
      </c>
      <c r="D190" s="17" t="s">
        <v>803</v>
      </c>
      <c r="E190" s="270">
        <f t="shared" si="32"/>
        <v>3</v>
      </c>
      <c r="F190" s="271">
        <v>2021</v>
      </c>
      <c r="G190" s="742">
        <v>45078</v>
      </c>
      <c r="H190" s="292">
        <v>45444</v>
      </c>
    </row>
    <row r="191" spans="1:8" ht="24" x14ac:dyDescent="0.2">
      <c r="A191" s="268">
        <v>7</v>
      </c>
      <c r="B191" s="663" t="s">
        <v>47</v>
      </c>
      <c r="C191" s="289" t="s">
        <v>139</v>
      </c>
      <c r="D191" s="437" t="s">
        <v>740</v>
      </c>
      <c r="E191" s="270">
        <f t="shared" si="32"/>
        <v>1</v>
      </c>
      <c r="F191" s="271">
        <v>2021</v>
      </c>
      <c r="G191" s="742">
        <v>45261</v>
      </c>
      <c r="H191" s="738">
        <v>45627</v>
      </c>
    </row>
    <row r="192" spans="1:8" x14ac:dyDescent="0.2">
      <c r="A192" s="268">
        <v>8</v>
      </c>
      <c r="B192" s="663" t="s">
        <v>48</v>
      </c>
      <c r="C192" s="289" t="s">
        <v>139</v>
      </c>
      <c r="D192" s="437" t="s">
        <v>729</v>
      </c>
      <c r="E192" s="270">
        <f t="shared" si="32"/>
        <v>2</v>
      </c>
      <c r="F192" s="271">
        <v>2021</v>
      </c>
      <c r="G192" s="742">
        <v>45323</v>
      </c>
      <c r="H192" s="30">
        <v>45689</v>
      </c>
    </row>
    <row r="193" spans="1:8" x14ac:dyDescent="0.2">
      <c r="A193" s="268">
        <v>9</v>
      </c>
      <c r="B193" s="755" t="s">
        <v>373</v>
      </c>
      <c r="C193" s="291" t="s">
        <v>139</v>
      </c>
      <c r="D193" s="438" t="s">
        <v>725</v>
      </c>
      <c r="E193" s="270">
        <f t="shared" si="32"/>
        <v>2</v>
      </c>
      <c r="F193" s="278">
        <v>2021</v>
      </c>
      <c r="G193" s="737">
        <v>45231</v>
      </c>
      <c r="H193" s="305">
        <v>45505</v>
      </c>
    </row>
    <row r="194" spans="1:8" ht="24.75" thickBot="1" x14ac:dyDescent="0.25">
      <c r="A194" s="620">
        <v>10</v>
      </c>
      <c r="B194" s="831" t="s">
        <v>73</v>
      </c>
      <c r="C194" s="832" t="s">
        <v>139</v>
      </c>
      <c r="D194" s="833" t="s">
        <v>726</v>
      </c>
      <c r="E194" s="819">
        <f t="shared" si="32"/>
        <v>4</v>
      </c>
      <c r="F194" s="293">
        <v>2021</v>
      </c>
      <c r="G194" s="773">
        <v>44927</v>
      </c>
      <c r="H194" s="834">
        <v>45292</v>
      </c>
    </row>
    <row r="195" spans="1:8" ht="15.75" thickBot="1" x14ac:dyDescent="0.3">
      <c r="A195" s="420"/>
      <c r="B195" s="651"/>
      <c r="C195" s="294"/>
      <c r="D195" s="295" t="s">
        <v>303</v>
      </c>
      <c r="E195" s="295"/>
      <c r="F195" s="294"/>
      <c r="G195" s="769"/>
      <c r="H195" s="296"/>
    </row>
    <row r="196" spans="1:8" ht="15.75" thickBot="1" x14ac:dyDescent="0.25">
      <c r="A196" s="835"/>
      <c r="B196" s="836"/>
      <c r="C196" s="837"/>
      <c r="D196" s="838"/>
      <c r="E196" s="839"/>
      <c r="F196" s="840"/>
      <c r="G196" s="841"/>
      <c r="H196" s="842" t="s">
        <v>146</v>
      </c>
    </row>
  </sheetData>
  <protectedRanges>
    <protectedRange sqref="B1" name="Range1_1_1"/>
  </protectedRanges>
  <autoFilter ref="A4:H134" xr:uid="{00000000-0009-0000-0000-000006000000}"/>
  <sortState xmlns:xlrd2="http://schemas.microsoft.com/office/spreadsheetml/2017/richdata2" ref="B66:H122">
    <sortCondition ref="B66:B122"/>
  </sortState>
  <mergeCells count="9">
    <mergeCell ref="A180:H180"/>
    <mergeCell ref="A142:H142"/>
    <mergeCell ref="J26:K26"/>
    <mergeCell ref="A3:H3"/>
    <mergeCell ref="J19:K19"/>
    <mergeCell ref="J5:J11"/>
    <mergeCell ref="J12:J18"/>
    <mergeCell ref="J20:J25"/>
    <mergeCell ref="J3:S3"/>
  </mergeCells>
  <phoneticPr fontId="1" type="noConversion"/>
  <conditionalFormatting sqref="F6:F141">
    <cfRule type="cellIs" dxfId="428" priority="33" operator="equal">
      <formula>2012</formula>
    </cfRule>
    <cfRule type="cellIs" dxfId="427" priority="34" operator="equal">
      <formula>2009</formula>
    </cfRule>
    <cfRule type="cellIs" dxfId="426" priority="35" operator="equal">
      <formula>2006</formula>
    </cfRule>
  </conditionalFormatting>
  <conditionalFormatting sqref="F145:F176">
    <cfRule type="cellIs" dxfId="425" priority="170" operator="equal">
      <formula>2012</formula>
    </cfRule>
    <cfRule type="cellIs" dxfId="424" priority="171" operator="equal">
      <formula>2009</formula>
    </cfRule>
    <cfRule type="cellIs" dxfId="423" priority="172" operator="equal">
      <formula>2006</formula>
    </cfRule>
  </conditionalFormatting>
  <conditionalFormatting sqref="F183:F196">
    <cfRule type="cellIs" dxfId="422" priority="181" operator="equal">
      <formula>2012</formula>
    </cfRule>
    <cfRule type="cellIs" dxfId="421" priority="182" operator="equal">
      <formula>2009</formula>
    </cfRule>
    <cfRule type="cellIs" dxfId="420" priority="183" operator="equal">
      <formula>2006</formula>
    </cfRule>
  </conditionalFormatting>
  <conditionalFormatting sqref="H6:H26">
    <cfRule type="cellIs" dxfId="419" priority="464" operator="between">
      <formula>TODAY()</formula>
      <formula>TODAY()+183</formula>
    </cfRule>
    <cfRule type="cellIs" dxfId="418" priority="465" operator="lessThan">
      <formula>TODAY()</formula>
    </cfRule>
  </conditionalFormatting>
  <conditionalFormatting sqref="H28:H78">
    <cfRule type="cellIs" dxfId="417" priority="111" operator="between">
      <formula>TODAY()</formula>
      <formula>TODAY()+183</formula>
    </cfRule>
    <cfRule type="cellIs" dxfId="416" priority="112" operator="lessThan">
      <formula>TODAY()</formula>
    </cfRule>
  </conditionalFormatting>
  <conditionalFormatting sqref="H80:H141">
    <cfRule type="cellIs" dxfId="415" priority="5" operator="between">
      <formula>TODAY()</formula>
      <formula>TODAY()+183</formula>
    </cfRule>
    <cfRule type="cellIs" dxfId="414" priority="6" operator="lessThan">
      <formula>TODAY()</formula>
    </cfRule>
  </conditionalFormatting>
  <conditionalFormatting sqref="H145:H150">
    <cfRule type="cellIs" dxfId="413" priority="605" operator="between">
      <formula>TODAY()</formula>
      <formula>TODAY()+183</formula>
    </cfRule>
    <cfRule type="cellIs" dxfId="412" priority="606" operator="lessThan">
      <formula>TODAY()</formula>
    </cfRule>
  </conditionalFormatting>
  <conditionalFormatting sqref="H152:H159">
    <cfRule type="cellIs" dxfId="411" priority="173" operator="between">
      <formula>TODAY()</formula>
      <formula>TODAY()+183</formula>
    </cfRule>
    <cfRule type="cellIs" dxfId="410" priority="174" operator="lessThan">
      <formula>TODAY()</formula>
    </cfRule>
  </conditionalFormatting>
  <conditionalFormatting sqref="H161:H176">
    <cfRule type="cellIs" dxfId="409" priority="840" operator="between">
      <formula>TODAY()</formula>
      <formula>TODAY()+183</formula>
    </cfRule>
    <cfRule type="cellIs" dxfId="408" priority="841" operator="lessThan">
      <formula>TODAY()</formula>
    </cfRule>
  </conditionalFormatting>
  <conditionalFormatting sqref="H183">
    <cfRule type="cellIs" dxfId="407" priority="398" operator="between">
      <formula>TODAY()</formula>
      <formula>TODAY()+183</formula>
    </cfRule>
    <cfRule type="cellIs" dxfId="406" priority="399" operator="lessThan">
      <formula>TODAY()</formula>
    </cfRule>
  </conditionalFormatting>
  <conditionalFormatting sqref="H185:H194">
    <cfRule type="cellIs" dxfId="405" priority="1" operator="between">
      <formula>TODAY()</formula>
      <formula>TODAY()+183</formula>
    </cfRule>
    <cfRule type="cellIs" dxfId="404" priority="2" operator="lessThan">
      <formula>TODAY()</formula>
    </cfRule>
  </conditionalFormatting>
  <conditionalFormatting sqref="H196">
    <cfRule type="cellIs" dxfId="403" priority="164" operator="between">
      <formula>TODAY()</formula>
      <formula>TODAY()+183</formula>
    </cfRule>
    <cfRule type="cellIs" dxfId="402" priority="165" operator="lessThan">
      <formula>TODAY()</formula>
    </cfRule>
  </conditionalFormatting>
  <dataValidations disablePrompts="1" count="1">
    <dataValidation type="list" allowBlank="1" showInputMessage="1" showErrorMessage="1" sqref="C183 C196 C185:C194 C6:C26 C145:C150 C152:C159 C28:C78 C162:C176 C80:C141" xr:uid="{00000000-0002-0000-0600-000000000000}">
      <formula1>$K$5:$K$11</formula1>
    </dataValidation>
  </dataValidations>
  <hyperlinks>
    <hyperlink ref="B28" r:id="rId1" xr:uid="{00000000-0004-0000-0600-000000000000}"/>
    <hyperlink ref="B57" r:id="rId2" xr:uid="{00000000-0004-0000-0600-000001000000}"/>
    <hyperlink ref="B50" r:id="rId3" xr:uid="{00000000-0004-0000-0600-000002000000}"/>
    <hyperlink ref="B49" r:id="rId4" xr:uid="{00000000-0004-0000-0600-000003000000}"/>
    <hyperlink ref="B48" r:id="rId5" xr:uid="{00000000-0004-0000-0600-000004000000}"/>
    <hyperlink ref="B47" r:id="rId6" xr:uid="{00000000-0004-0000-0600-000005000000}"/>
    <hyperlink ref="B46" r:id="rId7" xr:uid="{00000000-0004-0000-0600-000006000000}"/>
    <hyperlink ref="B45" r:id="rId8" xr:uid="{00000000-0004-0000-0600-000007000000}"/>
    <hyperlink ref="B44" r:id="rId9" xr:uid="{00000000-0004-0000-0600-000008000000}"/>
    <hyperlink ref="B43" r:id="rId10" xr:uid="{00000000-0004-0000-0600-000009000000}"/>
    <hyperlink ref="B42" r:id="rId11" xr:uid="{00000000-0004-0000-0600-00000A000000}"/>
    <hyperlink ref="B41" r:id="rId12" xr:uid="{00000000-0004-0000-0600-00000B000000}"/>
    <hyperlink ref="B40" r:id="rId13" xr:uid="{00000000-0004-0000-0600-00000C000000}"/>
    <hyperlink ref="B39" r:id="rId14" xr:uid="{00000000-0004-0000-0600-00000D000000}"/>
    <hyperlink ref="B37" r:id="rId15" xr:uid="{00000000-0004-0000-0600-00000E000000}"/>
    <hyperlink ref="B35" r:id="rId16" xr:uid="{00000000-0004-0000-0600-000010000000}"/>
    <hyperlink ref="B34" r:id="rId17" xr:uid="{00000000-0004-0000-0600-000011000000}"/>
    <hyperlink ref="B33" r:id="rId18" xr:uid="{00000000-0004-0000-0600-000012000000}"/>
    <hyperlink ref="B32" r:id="rId19" xr:uid="{00000000-0004-0000-0600-000013000000}"/>
    <hyperlink ref="B31" r:id="rId20" xr:uid="{00000000-0004-0000-0600-000014000000}"/>
    <hyperlink ref="B30" r:id="rId21" xr:uid="{00000000-0004-0000-0600-000015000000}"/>
    <hyperlink ref="B29" r:id="rId22" xr:uid="{00000000-0004-0000-0600-000016000000}"/>
    <hyperlink ref="B153" r:id="rId23" xr:uid="{00000000-0004-0000-0600-000017000000}"/>
    <hyperlink ref="B59" r:id="rId24" xr:uid="{00000000-0004-0000-0600-000018000000}"/>
    <hyperlink ref="B60" r:id="rId25" xr:uid="{00000000-0004-0000-0600-000019000000}"/>
    <hyperlink ref="B61" r:id="rId26" xr:uid="{00000000-0004-0000-0600-00001A000000}"/>
    <hyperlink ref="B8" r:id="rId27" xr:uid="{00000000-0004-0000-0600-00001B000000}"/>
    <hyperlink ref="B9" r:id="rId28" xr:uid="{00000000-0004-0000-0600-00001C000000}"/>
    <hyperlink ref="B62" r:id="rId29" xr:uid="{00000000-0004-0000-0600-00001D000000}"/>
    <hyperlink ref="B58" r:id="rId30" xr:uid="{00000000-0004-0000-0600-00001E000000}"/>
    <hyperlink ref="B54" r:id="rId31" xr:uid="{00000000-0004-0000-0600-00001F000000}"/>
    <hyperlink ref="B52" r:id="rId32" xr:uid="{00000000-0004-0000-0600-000020000000}"/>
    <hyperlink ref="B152" r:id="rId33" xr:uid="{00000000-0004-0000-0600-000021000000}"/>
    <hyperlink ref="B12" r:id="rId34" xr:uid="{00000000-0004-0000-0600-000022000000}"/>
    <hyperlink ref="B38" r:id="rId35" xr:uid="{00000000-0004-0000-0600-000023000000}"/>
    <hyperlink ref="B6" r:id="rId36" xr:uid="{00000000-0004-0000-0600-000024000000}"/>
    <hyperlink ref="B126" r:id="rId37" xr:uid="{00000000-0004-0000-0600-000026000000}"/>
    <hyperlink ref="B123" r:id="rId38" xr:uid="{00000000-0004-0000-0600-000027000000}"/>
    <hyperlink ref="B97" r:id="rId39" xr:uid="{00000000-0004-0000-0600-000028000000}"/>
    <hyperlink ref="B167" r:id="rId40" xr:uid="{00000000-0004-0000-0600-000029000000}"/>
    <hyperlink ref="B116" r:id="rId41" xr:uid="{00000000-0004-0000-0600-00002A000000}"/>
    <hyperlink ref="B108" r:id="rId42" xr:uid="{00000000-0004-0000-0600-00002B000000}"/>
    <hyperlink ref="B125" r:id="rId43" xr:uid="{00000000-0004-0000-0600-00002C000000}"/>
    <hyperlink ref="B109" r:id="rId44" xr:uid="{00000000-0004-0000-0600-00002D000000}"/>
    <hyperlink ref="B128" r:id="rId45" xr:uid="{00000000-0004-0000-0600-00002E000000}"/>
    <hyperlink ref="B115" r:id="rId46" xr:uid="{00000000-0004-0000-0600-00002F000000}"/>
    <hyperlink ref="B117" r:id="rId47" xr:uid="{00000000-0004-0000-0600-000030000000}"/>
    <hyperlink ref="B111" r:id="rId48" xr:uid="{00000000-0004-0000-0600-000031000000}"/>
    <hyperlink ref="B101" r:id="rId49" xr:uid="{00000000-0004-0000-0600-000032000000}"/>
    <hyperlink ref="B106" r:id="rId50" xr:uid="{00000000-0004-0000-0600-000033000000}"/>
    <hyperlink ref="B55" r:id="rId51" xr:uid="{00000000-0004-0000-0600-000034000000}"/>
    <hyperlink ref="B172" r:id="rId52" xr:uid="{00000000-0004-0000-0600-000035000000}"/>
    <hyperlink ref="B173" r:id="rId53" xr:uid="{00000000-0004-0000-0600-000036000000}"/>
    <hyperlink ref="B51" r:id="rId54" xr:uid="{00000000-0004-0000-0600-000037000000}"/>
    <hyperlink ref="B157" r:id="rId55" xr:uid="{00000000-0004-0000-0600-000038000000}"/>
    <hyperlink ref="B147" r:id="rId56" xr:uid="{00000000-0004-0000-0600-000039000000}"/>
    <hyperlink ref="B14" r:id="rId57" xr:uid="{00000000-0004-0000-0600-00003A000000}"/>
    <hyperlink ref="B15" r:id="rId58" xr:uid="{00000000-0004-0000-0600-00003B000000}"/>
    <hyperlink ref="B17" r:id="rId59" xr:uid="{00000000-0004-0000-0600-00003C000000}"/>
    <hyperlink ref="B63" r:id="rId60" xr:uid="{00000000-0004-0000-0600-00003D000000}"/>
    <hyperlink ref="B64" r:id="rId61" xr:uid="{00000000-0004-0000-0600-00003E000000}"/>
    <hyperlink ref="B67" r:id="rId62" xr:uid="{00000000-0004-0000-0600-00003F000000}"/>
    <hyperlink ref="B16" r:id="rId63" xr:uid="{00000000-0004-0000-0600-000040000000}"/>
    <hyperlink ref="B18" r:id="rId64" xr:uid="{00000000-0004-0000-0600-000041000000}"/>
    <hyperlink ref="B19" r:id="rId65" xr:uid="{00000000-0004-0000-0600-000042000000}"/>
    <hyperlink ref="B159" r:id="rId66" xr:uid="{00000000-0004-0000-0600-000043000000}"/>
    <hyperlink ref="B118" r:id="rId67" xr:uid="{00000000-0004-0000-0600-000044000000}"/>
    <hyperlink ref="B20" r:id="rId68" xr:uid="{00000000-0004-0000-0600-000045000000}"/>
    <hyperlink ref="B127" r:id="rId69" xr:uid="{00000000-0004-0000-0600-000046000000}"/>
    <hyperlink ref="B65" r:id="rId70" xr:uid="{00000000-0004-0000-0600-000047000000}"/>
    <hyperlink ref="B175" r:id="rId71" xr:uid="{00000000-0004-0000-0600-000048000000}"/>
    <hyperlink ref="B148" r:id="rId72" xr:uid="{00000000-0004-0000-0600-000049000000}"/>
    <hyperlink ref="B21" r:id="rId73" xr:uid="{00000000-0004-0000-0600-00004A000000}"/>
    <hyperlink ref="B119" r:id="rId74" xr:uid="{00000000-0004-0000-0600-00004B000000}"/>
    <hyperlink ref="B112" r:id="rId75" xr:uid="{00000000-0004-0000-0600-00004C000000}"/>
    <hyperlink ref="B68" r:id="rId76" xr:uid="{00000000-0004-0000-0600-00004D000000}"/>
    <hyperlink ref="B146" r:id="rId77" xr:uid="{00000000-0004-0000-0600-00004F000000}"/>
    <hyperlink ref="B102" r:id="rId78" xr:uid="{00000000-0004-0000-0600-000050000000}"/>
    <hyperlink ref="B124" r:id="rId79" xr:uid="{00000000-0004-0000-0600-000051000000}"/>
    <hyperlink ref="B131" r:id="rId80" xr:uid="{00000000-0004-0000-0600-000053000000}"/>
    <hyperlink ref="B100" r:id="rId81" xr:uid="{00000000-0004-0000-0600-000054000000}"/>
    <hyperlink ref="B99" r:id="rId82" xr:uid="{00000000-0004-0000-0600-000055000000}"/>
    <hyperlink ref="B98" r:id="rId83" xr:uid="{00000000-0004-0000-0600-000056000000}"/>
    <hyperlink ref="B103" r:id="rId84" xr:uid="{00000000-0004-0000-0600-000057000000}"/>
    <hyperlink ref="B104" r:id="rId85" xr:uid="{00000000-0004-0000-0600-000058000000}"/>
    <hyperlink ref="B107" r:id="rId86" xr:uid="{00000000-0004-0000-0600-000059000000}"/>
    <hyperlink ref="B110" r:id="rId87" xr:uid="{00000000-0004-0000-0600-00005A000000}"/>
    <hyperlink ref="B114" r:id="rId88" xr:uid="{00000000-0004-0000-0600-00005B000000}"/>
    <hyperlink ref="B122" r:id="rId89" xr:uid="{00000000-0004-0000-0600-00005C000000}"/>
    <hyperlink ref="B113" r:id="rId90" xr:uid="{00000000-0004-0000-0600-00005D000000}"/>
    <hyperlink ref="B66" r:id="rId91" xr:uid="{00000000-0004-0000-0600-00005E000000}"/>
    <hyperlink ref="B130" r:id="rId92" xr:uid="{00000000-0004-0000-0600-00005F000000}"/>
    <hyperlink ref="B145" r:id="rId93" xr:uid="{00000000-0004-0000-0600-000060000000}"/>
    <hyperlink ref="B163" r:id="rId94" xr:uid="{00000000-0004-0000-0600-000061000000}"/>
    <hyperlink ref="B164" r:id="rId95" xr:uid="{00000000-0004-0000-0600-000062000000}"/>
    <hyperlink ref="B165" r:id="rId96" xr:uid="{00000000-0004-0000-0600-000063000000}"/>
    <hyperlink ref="B166" r:id="rId97" xr:uid="{00000000-0004-0000-0600-000064000000}"/>
    <hyperlink ref="B168" r:id="rId98" xr:uid="{00000000-0004-0000-0600-000065000000}"/>
    <hyperlink ref="B169" r:id="rId99" xr:uid="{00000000-0004-0000-0600-000066000000}"/>
    <hyperlink ref="B170" r:id="rId100" xr:uid="{00000000-0004-0000-0600-000067000000}"/>
    <hyperlink ref="B171" r:id="rId101" xr:uid="{00000000-0004-0000-0600-000068000000}"/>
    <hyperlink ref="B174" r:id="rId102" xr:uid="{00000000-0004-0000-0600-000069000000}"/>
    <hyperlink ref="B188" r:id="rId103" xr:uid="{00000000-0004-0000-0600-00006A000000}"/>
    <hyperlink ref="B187" r:id="rId104" xr:uid="{00000000-0004-0000-0600-00006B000000}"/>
    <hyperlink ref="B189" r:id="rId105" xr:uid="{00000000-0004-0000-0600-00006C000000}"/>
    <hyperlink ref="B192" r:id="rId106" xr:uid="{00000000-0004-0000-0600-00006D000000}"/>
    <hyperlink ref="B191" r:id="rId107" xr:uid="{00000000-0004-0000-0600-00006E000000}"/>
    <hyperlink ref="B190" r:id="rId108" xr:uid="{00000000-0004-0000-0600-00006F000000}"/>
    <hyperlink ref="B193" r:id="rId109" xr:uid="{00000000-0004-0000-0600-000070000000}"/>
    <hyperlink ref="B194" r:id="rId110" xr:uid="{00000000-0004-0000-0600-000071000000}"/>
    <hyperlink ref="B186" r:id="rId111" xr:uid="{00000000-0004-0000-0600-000072000000}"/>
    <hyperlink ref="B11" r:id="rId112" xr:uid="{00000000-0004-0000-0600-000073000000}"/>
    <hyperlink ref="B70" r:id="rId113" xr:uid="{00000000-0004-0000-0600-000074000000}"/>
    <hyperlink ref="B134" r:id="rId114" xr:uid="{00000000-0004-0000-0600-000075000000}"/>
    <hyperlink ref="B162" r:id="rId115" xr:uid="{00000000-0004-0000-0600-000076000000}"/>
    <hyperlink ref="B156" r:id="rId116" xr:uid="{00000000-0004-0000-0600-000077000000}"/>
    <hyperlink ref="B154" r:id="rId117" xr:uid="{00000000-0004-0000-0600-000078000000}"/>
    <hyperlink ref="B23" r:id="rId118" xr:uid="{00000000-0004-0000-0600-000079000000}"/>
    <hyperlink ref="B120" r:id="rId119" xr:uid="{00000000-0004-0000-0600-00007A000000}"/>
    <hyperlink ref="B121" r:id="rId120" xr:uid="{00000000-0004-0000-0600-00007B000000}"/>
    <hyperlink ref="B24" r:id="rId121" xr:uid="{00000000-0004-0000-0600-00007C000000}"/>
    <hyperlink ref="B72" r:id="rId122" xr:uid="{00000000-0004-0000-0600-00007D000000}"/>
    <hyperlink ref="B10" r:id="rId123" xr:uid="{00000000-0004-0000-0600-00007E000000}"/>
    <hyperlink ref="B7" r:id="rId124" xr:uid="{00000000-0004-0000-0600-00007F000000}"/>
    <hyperlink ref="B155" r:id="rId125" xr:uid="{00000000-0004-0000-0600-000080000000}"/>
    <hyperlink ref="B158" r:id="rId126" xr:uid="{00000000-0004-0000-0600-000081000000}"/>
    <hyperlink ref="B176" r:id="rId127" xr:uid="{00000000-0004-0000-0600-000082000000}"/>
    <hyperlink ref="B149" r:id="rId128" xr:uid="{00000000-0004-0000-0600-000083000000}"/>
    <hyperlink ref="B183" r:id="rId129" xr:uid="{00000000-0004-0000-0600-000084000000}"/>
    <hyperlink ref="B74" r:id="rId130" xr:uid="{00000000-0004-0000-0600-000085000000}"/>
    <hyperlink ref="B137" r:id="rId131" xr:uid="{00000000-0004-0000-0600-000086000000}"/>
    <hyperlink ref="B85" r:id="rId132" xr:uid="{00000000-0004-0000-0600-000087000000}"/>
    <hyperlink ref="B87" r:id="rId133" xr:uid="{00000000-0004-0000-0600-000088000000}"/>
    <hyperlink ref="B56" r:id="rId134" xr:uid="{00000000-0004-0000-0600-000089000000}"/>
    <hyperlink ref="B90" r:id="rId135" xr:uid="{00000000-0004-0000-0600-00008A000000}"/>
    <hyperlink ref="B83" r:id="rId136" xr:uid="{00000000-0004-0000-0600-00008B000000}"/>
    <hyperlink ref="B94" r:id="rId137" xr:uid="{00000000-0004-0000-0600-00008C000000}"/>
    <hyperlink ref="B13" r:id="rId138" xr:uid="{00000000-0004-0000-0600-00008E000000}"/>
    <hyperlink ref="B86" r:id="rId139" xr:uid="{00000000-0004-0000-0600-00008F000000}"/>
    <hyperlink ref="B91" r:id="rId140" xr:uid="{00000000-0004-0000-0600-000090000000}"/>
    <hyperlink ref="B95" r:id="rId141" xr:uid="{00000000-0004-0000-0600-000091000000}"/>
    <hyperlink ref="B93" r:id="rId142" xr:uid="{00000000-0004-0000-0600-000092000000}"/>
    <hyperlink ref="B22" r:id="rId143" xr:uid="{00000000-0004-0000-0600-000093000000}"/>
    <hyperlink ref="B92" r:id="rId144" xr:uid="{00000000-0004-0000-0600-000094000000}"/>
    <hyperlink ref="B132" r:id="rId145" xr:uid="{00000000-0004-0000-0600-000095000000}"/>
    <hyperlink ref="B80" r:id="rId146" xr:uid="{00000000-0004-0000-0600-000096000000}"/>
    <hyperlink ref="B88" r:id="rId147" xr:uid="{00000000-0004-0000-0600-000097000000}"/>
    <hyperlink ref="B89" r:id="rId148" xr:uid="{00000000-0004-0000-0600-000098000000}"/>
    <hyperlink ref="B129" r:id="rId149" xr:uid="{00000000-0004-0000-0600-000099000000}"/>
    <hyperlink ref="B82" r:id="rId150" xr:uid="{00000000-0004-0000-0600-00009A000000}"/>
    <hyperlink ref="B78" r:id="rId151" display="ESR-5100" xr:uid="{00000000-0004-0000-0600-00009B000000}"/>
    <hyperlink ref="B84" r:id="rId152" xr:uid="{00000000-0004-0000-0600-00009D000000}"/>
    <hyperlink ref="B185" r:id="rId153" xr:uid="{00000000-0004-0000-0600-00009E000000}"/>
    <hyperlink ref="B53" r:id="rId154" xr:uid="{00000000-0004-0000-0600-00009F000000}"/>
    <hyperlink ref="B71" r:id="rId155" xr:uid="{C76A8729-6DD4-45BE-B096-F8C5F8AA3C4F}"/>
    <hyperlink ref="B135" r:id="rId156" xr:uid="{EAF03101-A2E3-46B2-853B-BE2E9F63017C}"/>
    <hyperlink ref="B81" r:id="rId157" xr:uid="{D4D617EF-96FC-4003-B973-8136530DE178}"/>
    <hyperlink ref="B36" r:id="rId158" xr:uid="{63A00CCA-5420-4672-8132-F1CECF3CC3BB}"/>
    <hyperlink ref="B133" r:id="rId159" xr:uid="{2C443915-DEE8-43A3-A25F-9E1E072F8B11}"/>
    <hyperlink ref="B69" r:id="rId160" xr:uid="{2CA5D2C0-D9B9-4BAC-8175-045C0E26451D}"/>
    <hyperlink ref="B105" r:id="rId161" xr:uid="{5970E1F3-35D8-4210-958A-58D787665854}"/>
    <hyperlink ref="B75" r:id="rId162" xr:uid="{3936A749-BB50-4E35-8714-B8CCAFDEE3BB}"/>
    <hyperlink ref="B76" r:id="rId163" xr:uid="{D1A5CC92-C267-440E-BA0F-C9A44F1D9E4E}"/>
    <hyperlink ref="B138" r:id="rId164" xr:uid="{24F3CA8A-12B0-432C-BE76-7B6DDEB38A77}"/>
    <hyperlink ref="B141" r:id="rId165" display="ESR-5100" xr:uid="{57500C13-08CF-40D7-B9CB-99A6319AB665}"/>
    <hyperlink ref="B139" r:id="rId166" xr:uid="{F30F7102-7833-4B03-A2F5-D1348CCF8267}"/>
    <hyperlink ref="B73" r:id="rId167" xr:uid="{3B1AC106-1BD0-4B96-96D6-21852A79E17D}"/>
    <hyperlink ref="B77" r:id="rId168" xr:uid="{037D31FF-2D0E-4CB6-ACED-349E376C5B88}"/>
    <hyperlink ref="B136" r:id="rId169" xr:uid="{4BBD8928-1410-4AAD-9406-81C7467E98AA}"/>
    <hyperlink ref="B140" r:id="rId170" xr:uid="{DA1165E1-5D91-4225-A622-0A6FF51AE119}"/>
    <hyperlink ref="B25" r:id="rId171" xr:uid="{7F213874-155B-462D-994C-58295F21EE91}"/>
    <hyperlink ref="B96" r:id="rId172" xr:uid="{41C31E35-6626-4A8F-9668-1A6B7E87E52E}"/>
  </hyperlinks>
  <printOptions horizontalCentered="1"/>
  <pageMargins left="0.5" right="0.5" top="0.75" bottom="0.75" header="0.3" footer="0.3"/>
  <pageSetup scale="50" orientation="portrait" r:id="rId173"/>
  <headerFooter>
    <oddHeader>&amp;CSimpson ICC-ES ESRs &amp; IAPMO ES ERs to 2006 and 2009 IBC</oddHeader>
  </headerFooter>
  <legacyDrawing r:id="rId17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S106"/>
  <sheetViews>
    <sheetView topLeftCell="A4" zoomScaleNormal="100" workbookViewId="0">
      <selection activeCell="H4" sqref="H4"/>
    </sheetView>
  </sheetViews>
  <sheetFormatPr defaultColWidth="8.85546875" defaultRowHeight="15" x14ac:dyDescent="0.2"/>
  <cols>
    <col min="1" max="1" width="7.140625" style="314" bestFit="1" customWidth="1"/>
    <col min="2" max="2" width="10" style="3" bestFit="1" customWidth="1"/>
    <col min="3" max="3" width="14.42578125" style="312" customWidth="1"/>
    <col min="4" max="4" width="50.7109375" style="313" customWidth="1"/>
    <col min="5" max="5" width="8.28515625" style="313" customWidth="1"/>
    <col min="6" max="6" width="7.7109375" style="314" customWidth="1"/>
    <col min="7" max="7" width="8.140625" style="314" bestFit="1" customWidth="1"/>
    <col min="8" max="8" width="9.28515625" style="315" customWidth="1"/>
    <col min="9" max="9" width="6" style="135" customWidth="1"/>
    <col min="10" max="10" width="10" style="314" customWidth="1"/>
    <col min="11" max="11" width="14.28515625" style="312" customWidth="1"/>
    <col min="12" max="12" width="9.140625" style="314" customWidth="1"/>
    <col min="13" max="13" width="9.85546875" style="314" bestFit="1" customWidth="1"/>
    <col min="14" max="16384" width="8.85546875" style="314"/>
  </cols>
  <sheetData>
    <row r="1" spans="1:19" x14ac:dyDescent="0.2">
      <c r="A1" s="311" t="s">
        <v>165</v>
      </c>
      <c r="B1" s="143">
        <f>'SST ESRs &amp; ERs'!B1</f>
        <v>45450</v>
      </c>
    </row>
    <row r="2" spans="1:19" ht="15.75" thickBot="1" x14ac:dyDescent="0.25">
      <c r="A2" s="316"/>
    </row>
    <row r="3" spans="1:19" ht="12.4" customHeight="1" thickBot="1" x14ac:dyDescent="0.25">
      <c r="A3" s="954" t="s">
        <v>156</v>
      </c>
      <c r="B3" s="955"/>
      <c r="C3" s="955"/>
      <c r="D3" s="955"/>
      <c r="E3" s="955"/>
      <c r="F3" s="955"/>
      <c r="G3" s="955"/>
      <c r="H3" s="956"/>
      <c r="J3" s="970" t="s">
        <v>157</v>
      </c>
      <c r="K3" s="971"/>
      <c r="L3" s="971"/>
      <c r="M3" s="971"/>
      <c r="N3" s="971"/>
      <c r="O3" s="971"/>
      <c r="P3" s="971"/>
      <c r="Q3" s="971"/>
      <c r="R3" s="971"/>
      <c r="S3" s="972"/>
    </row>
    <row r="4" spans="1:19" ht="24.6" customHeight="1" thickBot="1" x14ac:dyDescent="0.25">
      <c r="A4" s="317"/>
      <c r="B4" s="83" t="s">
        <v>52</v>
      </c>
      <c r="C4" s="83" t="s">
        <v>148</v>
      </c>
      <c r="D4" s="83" t="s">
        <v>6</v>
      </c>
      <c r="E4" s="83" t="s">
        <v>217</v>
      </c>
      <c r="F4" s="84" t="s">
        <v>7</v>
      </c>
      <c r="G4" s="86" t="s">
        <v>215</v>
      </c>
      <c r="H4" s="85" t="s">
        <v>76</v>
      </c>
      <c r="J4" s="318" t="s">
        <v>8</v>
      </c>
      <c r="K4" s="319" t="s">
        <v>148</v>
      </c>
      <c r="L4" s="319" t="s">
        <v>262</v>
      </c>
      <c r="M4" s="319" t="s">
        <v>82</v>
      </c>
      <c r="N4" s="320" t="s">
        <v>153</v>
      </c>
      <c r="O4" s="320" t="s">
        <v>152</v>
      </c>
      <c r="P4" s="320" t="s">
        <v>151</v>
      </c>
      <c r="Q4" s="320" t="s">
        <v>445</v>
      </c>
      <c r="R4" s="78" t="s">
        <v>527</v>
      </c>
      <c r="S4" s="79" t="s">
        <v>766</v>
      </c>
    </row>
    <row r="5" spans="1:19" ht="15.75" customHeight="1" thickBot="1" x14ac:dyDescent="0.3">
      <c r="A5" s="321"/>
      <c r="B5" s="7"/>
      <c r="C5" s="322"/>
      <c r="D5" s="323" t="s">
        <v>149</v>
      </c>
      <c r="E5" s="323"/>
      <c r="F5" s="322"/>
      <c r="G5" s="322"/>
      <c r="H5" s="324"/>
      <c r="J5" s="973" t="s">
        <v>150</v>
      </c>
      <c r="K5" s="516" t="s">
        <v>105</v>
      </c>
      <c r="L5" s="325" t="s">
        <v>146</v>
      </c>
      <c r="M5" s="325">
        <f t="shared" ref="M5:M10" ca="1" si="0">COUNTIFS($B$8:$B$36,"=ER*",$C$8:$C$36,$K5,$H$8:$H$36,"&gt;"&amp;TODAY()-90)</f>
        <v>0</v>
      </c>
      <c r="N5" s="326" t="s">
        <v>146</v>
      </c>
      <c r="O5" s="326" t="s">
        <v>146</v>
      </c>
      <c r="P5" s="326" t="s">
        <v>146</v>
      </c>
      <c r="Q5" s="326" t="s">
        <v>146</v>
      </c>
      <c r="R5" s="326" t="s">
        <v>146</v>
      </c>
      <c r="S5" s="517" t="s">
        <v>146</v>
      </c>
    </row>
    <row r="6" spans="1:19" ht="24" x14ac:dyDescent="0.2">
      <c r="A6" s="657">
        <v>1</v>
      </c>
      <c r="B6" s="394" t="s">
        <v>78</v>
      </c>
      <c r="C6" s="658" t="s">
        <v>139</v>
      </c>
      <c r="D6" s="659" t="s">
        <v>929</v>
      </c>
      <c r="E6" s="660">
        <f>IF(ISBLANK(D6),"",LEN(D6)-LEN(SUBSTITUTE(D6,",",""))+1)</f>
        <v>9</v>
      </c>
      <c r="F6" s="880">
        <v>2021</v>
      </c>
      <c r="G6" s="778">
        <v>45342</v>
      </c>
      <c r="H6" s="125">
        <v>45716</v>
      </c>
      <c r="J6" s="974"/>
      <c r="K6" s="515" t="s">
        <v>139</v>
      </c>
      <c r="L6" s="329">
        <f ca="1">SUMIFS($E$8:$E$36,$B$8:$B$36,"=ER*",$C$8:$C$36,$K6,$H$8:$H$36,"&gt;"&amp;TODAY()-90)</f>
        <v>1</v>
      </c>
      <c r="M6" s="329">
        <f t="shared" ca="1" si="0"/>
        <v>1</v>
      </c>
      <c r="N6" s="329">
        <f ca="1">COUNTIFS($B$8:$B$36,"=ER*",$C$8:$C$36,$K6,$F$8:$F$36,"=2006",$H$8:$H$36,"&gt;"&amp;TODAY()-90)</f>
        <v>0</v>
      </c>
      <c r="O6" s="329">
        <f ca="1">COUNTIFS($B$8:$B$36,"=ER*",$C$8:$C$36,$K6,$F$8:$F$36,"=2009",$H$8:$H$36,"&gt;"&amp;TODAY()-90)</f>
        <v>0</v>
      </c>
      <c r="P6" s="330">
        <f ca="1">COUNTIFS($B$8:$B$36,"=ER*",$C$8:$C$36,$K6,$F$8:$F$36,"=2012",$H$8:$H$36,"&gt;"&amp;TODAY()-90)</f>
        <v>0</v>
      </c>
      <c r="Q6" s="330">
        <f ca="1">COUNTIFS($B$8:$B$36,"=ER*",$C$8:$C$36,$K6,$F$8:$F$36,"=2015",$H$8:$H$36,"&gt;"&amp;TODAY()-90)</f>
        <v>0</v>
      </c>
      <c r="R6" s="330">
        <f ca="1">COUNTIFS($B$8:$B$36,"=ER*",$C$8:$C$36,$K6,$F$8:$F$36,"=2018",$H$8:$H$36,"&gt;"&amp;TODAY()-90)</f>
        <v>0</v>
      </c>
      <c r="S6" s="518">
        <f ca="1">COUNTIFS($B$8:$B$36,"=ER*",$C$8:$C$36,$K6,$F$8:$F$36,"=2021",$H$8:$H$36,"&gt;"&amp;TODAY()-90)</f>
        <v>1</v>
      </c>
    </row>
    <row r="7" spans="1:19" ht="24" x14ac:dyDescent="0.2">
      <c r="A7" s="334">
        <v>2</v>
      </c>
      <c r="B7" s="587" t="s">
        <v>701</v>
      </c>
      <c r="C7" s="869" t="s">
        <v>592</v>
      </c>
      <c r="D7" s="870" t="s">
        <v>702</v>
      </c>
      <c r="E7" s="881">
        <f>IF(ISBLANK(D7),"",LEN(D7)-LEN(SUBSTITUTE(D7,",",""))+1)</f>
        <v>1</v>
      </c>
      <c r="F7" s="41">
        <v>2021</v>
      </c>
      <c r="G7" s="743">
        <v>45384</v>
      </c>
      <c r="H7" s="18">
        <v>45688</v>
      </c>
      <c r="J7" s="974"/>
      <c r="K7" s="515" t="s">
        <v>592</v>
      </c>
      <c r="L7" s="329">
        <f ca="1">SUMIFS($E$8:$E$36,$B$8:$B$36,"=ER*",$C$8:$C$36,$K7,$H$8:$H$36,"&gt;"&amp;TODAY()-90)</f>
        <v>0</v>
      </c>
      <c r="M7" s="329">
        <f t="shared" ca="1" si="0"/>
        <v>0</v>
      </c>
      <c r="N7" s="329">
        <f ca="1">COUNTIFS($B$8:$B$36,"=ER*",$C$8:$C$36,$K7,$F$8:$F$36,"=2006",$H$8:$H$36,"&gt;"&amp;TODAY()-90)</f>
        <v>0</v>
      </c>
      <c r="O7" s="329">
        <f ca="1">COUNTIFS($B$8:$B$36,"=ER*",$C$8:$C$36,$K7,$F$8:$F$36,"=2009",$H$8:$H$36,"&gt;"&amp;TODAY()-90)</f>
        <v>0</v>
      </c>
      <c r="P7" s="330">
        <f ca="1">COUNTIFS($B$8:$B$36,"=ER*",$C$8:$C$36,$K7,$F$8:$F$36,"=2012",$H$8:$H$36,"&gt;"&amp;TODAY()-90)</f>
        <v>0</v>
      </c>
      <c r="Q7" s="330">
        <f ca="1">COUNTIFS($B$8:$B$36,"=ER*",$C$8:$C$36,$K7,$F$8:$F$36,"=2015",$H$8:$H$36,"&gt;"&amp;TODAY()-90)</f>
        <v>0</v>
      </c>
      <c r="R7" s="330">
        <f ca="1">COUNTIFS($B$8:$B$36,"=ER*",$C$8:$C$36,$K7,$F$8:$F$36,"=2018",$H$8:$H$36,"&gt;"&amp;TODAY()-90)</f>
        <v>0</v>
      </c>
      <c r="S7" s="518">
        <f ca="1">COUNTIFS($B$8:$B$36,"=ER*",$C$8:$C$36,$K7,$F$8:$F$36,"=2021",$H$8:$H$36,"&gt;"&amp;TODAY()-90)</f>
        <v>0</v>
      </c>
    </row>
    <row r="8" spans="1:19" x14ac:dyDescent="0.2">
      <c r="A8" s="334">
        <v>3</v>
      </c>
      <c r="B8" s="181" t="s">
        <v>573</v>
      </c>
      <c r="C8" s="12" t="s">
        <v>139</v>
      </c>
      <c r="D8" s="17" t="s">
        <v>902</v>
      </c>
      <c r="E8" s="364">
        <f>IF(ISBLANK(D8),"",LEN(D8)-LEN(SUBSTITUTE(D8,",",""))+1)</f>
        <v>1</v>
      </c>
      <c r="F8" s="52">
        <v>2021</v>
      </c>
      <c r="G8" s="92">
        <v>45364</v>
      </c>
      <c r="H8" s="741">
        <v>45747</v>
      </c>
      <c r="J8" s="974"/>
      <c r="K8" s="515" t="s">
        <v>140</v>
      </c>
      <c r="L8" s="329">
        <f ca="1">SUMIFS($E$8:$E$36,$B$8:$B$36,"=ER*",$C$8:$C$36,$K8,$H$8:$H$36,"&gt;"&amp;TODAY()-90)</f>
        <v>0</v>
      </c>
      <c r="M8" s="329">
        <f t="shared" ca="1" si="0"/>
        <v>0</v>
      </c>
      <c r="N8" s="329">
        <f ca="1">COUNTIFS($B$8:$B$36,"=ER*",$C$8:$C$36,$K8,$F$8:$F$36,"=2006",$H$8:$H$36,"&gt;"&amp;TODAY()-90)</f>
        <v>0</v>
      </c>
      <c r="O8" s="329">
        <f ca="1">COUNTIFS($B$8:$B$36,"=ER*",$C$8:$C$36,$K8,$F$8:$F$36,"=2009",$H$8:$H$36,"&gt;"&amp;TODAY()-90)</f>
        <v>0</v>
      </c>
      <c r="P8" s="330">
        <f ca="1">COUNTIFS($B$8:$B$36,"=ER*",$C$8:$C$36,$K8,$F$8:$F$36,"=2012",$H$8:$H$36,"&gt;"&amp;TODAY()-90)</f>
        <v>0</v>
      </c>
      <c r="Q8" s="330">
        <f ca="1">COUNTIFS($B$8:$B$36,"=ER*",$C$8:$C$36,$K8,$F$8:$F$36,"=2015",$H$8:$H$36,"&gt;"&amp;TODAY()-90)</f>
        <v>0</v>
      </c>
      <c r="R8" s="330">
        <f ca="1">COUNTIFS($B$8:$B$36,"=ER*",$C$8:$C$36,$K8,$F$8:$F$36,"=2018",$H$8:$H$36,"&gt;"&amp;TODAY()-90)</f>
        <v>0</v>
      </c>
      <c r="S8" s="518">
        <f ca="1">COUNTIFS($B$8:$B$36,"=ER*",$C$8:$C$36,$K8,$F$8:$F$36,"=2021",$H$8:$H$36,"&gt;"&amp;TODAY()-90)</f>
        <v>0</v>
      </c>
    </row>
    <row r="9" spans="1:19" ht="15.75" thickBot="1" x14ac:dyDescent="0.25">
      <c r="A9" s="868">
        <v>4</v>
      </c>
      <c r="B9" s="126"/>
      <c r="C9" s="640"/>
      <c r="D9" s="641"/>
      <c r="E9" s="642" t="str">
        <f>IF(ISBLANK(D9),"",LEN(D9)-LEN(SUBSTITUTE(D9,",",""))+1)</f>
        <v/>
      </c>
      <c r="F9" s="381"/>
      <c r="G9" s="382"/>
      <c r="H9" s="643" t="s">
        <v>146</v>
      </c>
      <c r="J9" s="974"/>
      <c r="K9" s="515" t="s">
        <v>582</v>
      </c>
      <c r="L9" s="329">
        <f ca="1">SUMIFS($E$8:$E$36,$B$8:$B$36,"=ER*",$C$8:$C$36,$K9,$H$8:$H$36,"&gt;"&amp;TODAY()-90)</f>
        <v>0</v>
      </c>
      <c r="M9" s="329">
        <f t="shared" ca="1" si="0"/>
        <v>0</v>
      </c>
      <c r="N9" s="329">
        <f ca="1">COUNTIFS($B$8:$B$36,"=ER*",$C$8:$C$36,$K9,$F$8:$F$36,"=2006",$H$8:$H$36,"&gt;"&amp;TODAY()-90)</f>
        <v>0</v>
      </c>
      <c r="O9" s="329">
        <f ca="1">COUNTIFS($B$8:$B$36,"=ER*",$C$8:$C$36,$K9,$F$8:$F$36,"=2009",$H$8:$H$36,"&gt;"&amp;TODAY()-90)</f>
        <v>0</v>
      </c>
      <c r="P9" s="330">
        <f ca="1">COUNTIFS($B$8:$B$36,"=ER*",$C$8:$C$36,$K9,$F$8:$F$36,"=2012",$H$8:$H$36,"&gt;"&amp;TODAY()-90)</f>
        <v>0</v>
      </c>
      <c r="Q9" s="330">
        <f ca="1">COUNTIFS($B$8:$B$36,"=ER*",$C$8:$C$36,$K9,$F$8:$F$36,"=2015",$H$8:$H$36,"&gt;"&amp;TODAY()-90)</f>
        <v>0</v>
      </c>
      <c r="R9" s="330">
        <f ca="1">COUNTIFS($B$8:$B$36,"=ER*",$C$8:$C$36,$K9,$F$8:$F$36,"=2018",$H$8:$H$36,"&gt;"&amp;TODAY()-90)</f>
        <v>0</v>
      </c>
      <c r="S9" s="518">
        <f ca="1">COUNTIFS($B$8:$B$36,"=ER*",$C$8:$C$36,$K9,$F$8:$F$36,"=2021",$H$8:$H$36,"&gt;"&amp;TODAY()-90)</f>
        <v>0</v>
      </c>
    </row>
    <row r="10" spans="1:19" ht="22.5" customHeight="1" thickBot="1" x14ac:dyDescent="0.25">
      <c r="A10" s="312"/>
      <c r="J10" s="975"/>
      <c r="K10" s="700" t="s">
        <v>583</v>
      </c>
      <c r="L10" s="380">
        <f ca="1">SUMIFS($E$8:$E$36,$B$8:$B$36,"=ER*",$C$8:$C$36,$K10,$H$8:$H$36,"&gt;"&amp;TODAY()-90)</f>
        <v>0</v>
      </c>
      <c r="M10" s="380">
        <f t="shared" ca="1" si="0"/>
        <v>0</v>
      </c>
      <c r="N10" s="380">
        <f ca="1">COUNTIFS($B$8:$B$36,"=ER*",$C$8:$C$36,$K10,$F$8:$F$36,"=2006",$H$8:$H$36,"&gt;"&amp;TODAY()-90)</f>
        <v>0</v>
      </c>
      <c r="O10" s="380">
        <f ca="1">COUNTIFS($B$8:$B$36,"=ER*",$C$8:$C$36,$K10,$F$8:$F$36,"=2009",$H$8:$H$36,"&gt;"&amp;TODAY()-90)</f>
        <v>0</v>
      </c>
      <c r="P10" s="513">
        <f ca="1">COUNTIFS($B$8:$B$36,"=ER*",$C$8:$C$36,$K10,$F$8:$F$36,"=2012",$H$8:$H$36,"&gt;"&amp;TODAY()-90)</f>
        <v>0</v>
      </c>
      <c r="Q10" s="513">
        <f ca="1">COUNTIFS($B$8:$B$36,"=ER*",$C$8:$C$36,$K10,$F$8:$F$36,"=2015",$H$8:$H$36,"&gt;"&amp;TODAY()-90)</f>
        <v>0</v>
      </c>
      <c r="R10" s="513">
        <f ca="1">COUNTIFS($B$8:$B$36,"=ER*",$C$8:$C$36,$K10,$F$8:$F$36,"=2018",$H$8:$H$36,"&gt;"&amp;TODAY()-90)</f>
        <v>0</v>
      </c>
      <c r="S10" s="514">
        <f ca="1">COUNTIFS($B$8:$B$36,"=ER*",$C$8:$C$36,$K10,$F$8:$F$36,"=2021",$H$8:$H$36,"&gt;"&amp;TODAY()-90)</f>
        <v>0</v>
      </c>
    </row>
    <row r="11" spans="1:19" ht="27" customHeight="1" thickBot="1" x14ac:dyDescent="0.3">
      <c r="A11" s="335"/>
      <c r="B11" s="22"/>
      <c r="C11" s="336"/>
      <c r="D11" s="49" t="s">
        <v>9</v>
      </c>
      <c r="E11" s="337"/>
      <c r="F11" s="336"/>
      <c r="G11" s="336"/>
      <c r="H11" s="338"/>
      <c r="J11" s="960" t="s">
        <v>10</v>
      </c>
      <c r="K11" s="520" t="s">
        <v>105</v>
      </c>
      <c r="L11" s="325" t="s">
        <v>146</v>
      </c>
      <c r="M11" s="325">
        <f t="shared" ref="M11:M16" ca="1" si="1">COUNTIFS($B$8:$B$36,"=ESR*",$C$8:$C$36,$K11,$H$8:$H$36,"&gt;"&amp;TODAY()-90)</f>
        <v>0</v>
      </c>
      <c r="N11" s="326" t="s">
        <v>146</v>
      </c>
      <c r="O11" s="326" t="s">
        <v>146</v>
      </c>
      <c r="P11" s="326" t="s">
        <v>146</v>
      </c>
      <c r="Q11" s="326" t="s">
        <v>146</v>
      </c>
      <c r="R11" s="326" t="s">
        <v>146</v>
      </c>
      <c r="S11" s="517" t="s">
        <v>146</v>
      </c>
    </row>
    <row r="12" spans="1:19" x14ac:dyDescent="0.2">
      <c r="A12" s="327">
        <v>1</v>
      </c>
      <c r="B12" s="394" t="s">
        <v>86</v>
      </c>
      <c r="C12" s="24" t="s">
        <v>583</v>
      </c>
      <c r="D12" s="95" t="s">
        <v>659</v>
      </c>
      <c r="E12" s="331">
        <f t="shared" ref="E12:E18" si="2">IF(ISBLANK(D12),"",LEN(D12)-LEN(SUBSTITUTE(D12,",",""))+1)</f>
        <v>1</v>
      </c>
      <c r="F12" s="332">
        <v>2015</v>
      </c>
      <c r="G12" s="328">
        <v>45413</v>
      </c>
      <c r="H12" s="333">
        <v>46143</v>
      </c>
      <c r="J12" s="961"/>
      <c r="K12" s="519" t="s">
        <v>139</v>
      </c>
      <c r="L12" s="329">
        <f ca="1">SUMIFS($E$8:$E$36,$B$8:$B$36,"=ESR*",$C$8:$C$36,$K12,$H$8:$H$36,"&gt;"&amp;TODAY()-90)</f>
        <v>161</v>
      </c>
      <c r="M12" s="329">
        <f t="shared" ca="1" si="1"/>
        <v>13</v>
      </c>
      <c r="N12" s="330">
        <f ca="1">COUNTIFS($B$8:$B$36,"=ESR*",$C$8:$C$36,$K12,$F$8:$F$36,"=2006",$H$8:$H$36,"&gt;"&amp;TODAY()-90)</f>
        <v>0</v>
      </c>
      <c r="O12" s="330">
        <f ca="1">COUNTIFS($B$8:$B$36,"=ESR*",$C$8:$C$36,$K12,$F$8:$F$36,"=2009",$H$8:$H$36,"&gt;"&amp;TODAY()-90)</f>
        <v>0</v>
      </c>
      <c r="P12" s="330">
        <f ca="1">COUNTIFS($B$8:$B$36,"=ESR*",$C$8:$C$36,$K12,$F$8:$F$36,"=2012",$H$8:$H$36,"&gt;"&amp;TODAY()-90)</f>
        <v>0</v>
      </c>
      <c r="Q12" s="330">
        <f ca="1">COUNTIFS($B$8:$B$36,"=ESR*",$C$8:$C$36,$K12,$F$8:$F$36,"=2015",$H$8:$H$36,"&gt;"&amp;TODAY()-90)</f>
        <v>0</v>
      </c>
      <c r="R12" s="330">
        <f ca="1">COUNTIFS($B$8:$B$36,"=ESR*",$C$8:$C$36,$K12,$F$8:$F$36,"=2018",$H$8:$H$36,"&gt;"&amp;TODAY()-90)</f>
        <v>0</v>
      </c>
      <c r="S12" s="518">
        <f ca="1">COUNTIFS($B$8:$B$36,"=ESR*",$C$8:$C$36,$K12,$F$8:$F$36,"=2021",$H$8:$H$36,"&gt;"&amp;TODAY()-90)</f>
        <v>3</v>
      </c>
    </row>
    <row r="13" spans="1:19" x14ac:dyDescent="0.2">
      <c r="A13" s="327">
        <v>2</v>
      </c>
      <c r="B13" s="394" t="s">
        <v>53</v>
      </c>
      <c r="C13" s="339" t="s">
        <v>582</v>
      </c>
      <c r="D13" s="95" t="s">
        <v>218</v>
      </c>
      <c r="E13" s="331">
        <f t="shared" si="2"/>
        <v>1</v>
      </c>
      <c r="F13" s="332">
        <v>2021</v>
      </c>
      <c r="G13" s="350">
        <v>44986</v>
      </c>
      <c r="H13" s="351">
        <v>45444</v>
      </c>
      <c r="J13" s="961"/>
      <c r="K13" s="519" t="s">
        <v>592</v>
      </c>
      <c r="L13" s="329">
        <f ca="1">SUMIFS($E$8:$E$36,$B$8:$B$36,"=ESR*",$C$8:$C$36,$K13,$H$8:$H$36,"&gt;"&amp;TODAY()-90)</f>
        <v>17</v>
      </c>
      <c r="M13" s="329">
        <f t="shared" ca="1" si="1"/>
        <v>3</v>
      </c>
      <c r="N13" s="330">
        <f ca="1">COUNTIFS($B$8:$B$36,"=ESR*",$C$8:$C$36,$K13,$F$8:$F$36,"=2006",$H$8:$H$36,"&gt;"&amp;TODAY()-90)</f>
        <v>0</v>
      </c>
      <c r="O13" s="330">
        <f ca="1">COUNTIFS($B$8:$B$36,"=ESR*",$C$8:$C$36,$K13,$F$8:$F$36,"=2009",$H$8:$H$36,"&gt;"&amp;TODAY()-90)</f>
        <v>0</v>
      </c>
      <c r="P13" s="330">
        <f ca="1">COUNTIFS($B$8:$B$36,"=ESR*",$C$8:$C$36,$K13,$F$8:$F$36,"=2012",$H$8:$H$36,"&gt;"&amp;TODAY()-90)</f>
        <v>0</v>
      </c>
      <c r="Q13" s="330">
        <f ca="1">COUNTIFS($B$8:$B$36,"=ESR*",$C$8:$C$36,$K13,$F$8:$F$36,"=2015",$H$8:$H$36,"&gt;"&amp;TODAY()-90)</f>
        <v>0</v>
      </c>
      <c r="R13" s="330">
        <f ca="1">COUNTIFS($B$8:$B$36,"=ESR*",$C$8:$C$36,$K13,$F$8:$F$36,"=2018",$H$8:$H$36,"&gt;"&amp;TODAY()-90)</f>
        <v>0</v>
      </c>
      <c r="S13" s="518">
        <f ca="1">COUNTIFS($B$8:$B$36,"=ESR*",$C$8:$C$36,$K13,$F$8:$F$36,"=2021",$H$8:$H$36,"&gt;"&amp;TODAY()-90)</f>
        <v>3</v>
      </c>
    </row>
    <row r="14" spans="1:19" ht="24" x14ac:dyDescent="0.2">
      <c r="A14" s="327">
        <v>3</v>
      </c>
      <c r="B14" s="56" t="s">
        <v>91</v>
      </c>
      <c r="C14" s="339" t="s">
        <v>583</v>
      </c>
      <c r="D14" s="718" t="s">
        <v>896</v>
      </c>
      <c r="E14" s="331">
        <f t="shared" si="2"/>
        <v>8</v>
      </c>
      <c r="F14" s="332">
        <v>2021</v>
      </c>
      <c r="G14" s="328">
        <v>45108</v>
      </c>
      <c r="H14" s="333">
        <v>45627</v>
      </c>
      <c r="J14" s="961"/>
      <c r="K14" s="519" t="s">
        <v>140</v>
      </c>
      <c r="L14" s="329">
        <f ca="1">SUMIFS($E$8:$E$36,$B$8:$B$36,"=ESR*",$C$8:$C$36,$K14,$H$8:$H$36,"&gt;"&amp;TODAY()-90)</f>
        <v>4</v>
      </c>
      <c r="M14" s="329">
        <f t="shared" ca="1" si="1"/>
        <v>1</v>
      </c>
      <c r="N14" s="330">
        <f ca="1">COUNTIFS($B$8:$B$36,"=ESR*",$C$8:$C$36,$K14,$F$8:$F$36,"=2006",$H$8:$H$36,"&gt;"&amp;TODAY()-90)</f>
        <v>0</v>
      </c>
      <c r="O14" s="330">
        <f ca="1">COUNTIFS($B$8:$B$36,"=ESR*",$C$8:$C$36,$K14,$F$8:$F$36,"=2009",$H$8:$H$36,"&gt;"&amp;TODAY()-90)</f>
        <v>0</v>
      </c>
      <c r="P14" s="330">
        <f ca="1">COUNTIFS($B$8:$B$36,"=ESR*",$C$8:$C$36,$K14,$F$8:$F$36,"=2012",$H$8:$H$36,"&gt;"&amp;TODAY()-90)</f>
        <v>0</v>
      </c>
      <c r="Q14" s="330">
        <f ca="1">COUNTIFS($B$8:$B$36,"=ESR*",$C$8:$C$36,$K14,$F$8:$F$36,"=2015",$H$8:$H$36,"&gt;"&amp;TODAY()-90)</f>
        <v>0</v>
      </c>
      <c r="R14" s="330">
        <f ca="1">COUNTIFS($B$8:$B$36,"=ESR*",$C$8:$C$36,$K14,$F$8:$F$36,"=2018",$H$8:$H$36,"&gt;"&amp;TODAY()-90)</f>
        <v>0</v>
      </c>
      <c r="S14" s="518">
        <f ca="1">COUNTIFS($B$8:$B$36,"=ESR*",$C$8:$C$36,$K14,$F$8:$F$36,"=2021",$H$8:$H$36,"&gt;"&amp;TODAY()-90)</f>
        <v>1</v>
      </c>
    </row>
    <row r="15" spans="1:19" ht="36" x14ac:dyDescent="0.2">
      <c r="A15" s="327">
        <v>4</v>
      </c>
      <c r="B15" s="56" t="s">
        <v>83</v>
      </c>
      <c r="C15" s="339" t="s">
        <v>592</v>
      </c>
      <c r="D15" s="439" t="s">
        <v>936</v>
      </c>
      <c r="E15" s="331">
        <f t="shared" si="2"/>
        <v>5</v>
      </c>
      <c r="F15" s="332">
        <v>2021</v>
      </c>
      <c r="G15" s="775">
        <v>45383</v>
      </c>
      <c r="H15" s="333">
        <v>45901</v>
      </c>
      <c r="I15" s="662"/>
      <c r="J15" s="961"/>
      <c r="K15" s="519" t="s">
        <v>582</v>
      </c>
      <c r="L15" s="329">
        <f ca="1">SUMIFS($E$8:$E$36,$B$8:$B$36,"=ESR*",$C$8:$C$36,$K15,$H$8:$H$36,"&gt;"&amp;TODAY()-90)</f>
        <v>3</v>
      </c>
      <c r="M15" s="329">
        <f t="shared" ca="1" si="1"/>
        <v>3</v>
      </c>
      <c r="N15" s="330">
        <f ca="1">COUNTIFS($B$8:$B$36,"=ESR*",$C$8:$C$36,$K15,$F$8:$F$36,"=2006",$H$8:$H$36,"&gt;"&amp;TODAY()-90)</f>
        <v>0</v>
      </c>
      <c r="O15" s="330">
        <f ca="1">COUNTIFS($B$8:$B$36,"=ESR*",$C$8:$C$36,$K15,$F$8:$F$36,"=2009",$H$8:$H$36,"&gt;"&amp;TODAY()-90)</f>
        <v>0</v>
      </c>
      <c r="P15" s="330">
        <f ca="1">COUNTIFS($B$8:$B$36,"=ESR*",$C$8:$C$36,$K15,$F$8:$F$36,"=2012",$H$8:$H$36,"&gt;"&amp;TODAY()-90)</f>
        <v>0</v>
      </c>
      <c r="Q15" s="330">
        <f ca="1">COUNTIFS($B$8:$B$36,"=ESR*",$C$8:$C$36,$K15,$F$8:$F$36,"=2015",$H$8:$H$36,"&gt;"&amp;TODAY()-90)</f>
        <v>0</v>
      </c>
      <c r="R15" s="330">
        <f ca="1">COUNTIFS($B$8:$B$36,"=ESR*",$C$8:$C$36,$K15,$F$8:$F$36,"=2018",$H$8:$H$36,"&gt;"&amp;TODAY()-90)</f>
        <v>1</v>
      </c>
      <c r="S15" s="518">
        <f ca="1">COUNTIFS($B$8:$B$36,"=ESR*",$C$8:$C$36,$K15,$F$8:$F$36,"=2021",$H$8:$H$36,"&gt;"&amp;TODAY()-90)</f>
        <v>2</v>
      </c>
    </row>
    <row r="16" spans="1:19" ht="48.75" thickBot="1" x14ac:dyDescent="0.25">
      <c r="A16" s="327">
        <v>5</v>
      </c>
      <c r="B16" s="56" t="s">
        <v>84</v>
      </c>
      <c r="C16" s="339" t="s">
        <v>592</v>
      </c>
      <c r="D16" s="95" t="s">
        <v>760</v>
      </c>
      <c r="E16" s="331">
        <f t="shared" si="2"/>
        <v>10</v>
      </c>
      <c r="F16" s="332">
        <v>2021</v>
      </c>
      <c r="G16" s="350">
        <v>44805</v>
      </c>
      <c r="H16" s="351">
        <v>45444</v>
      </c>
      <c r="J16" s="962"/>
      <c r="K16" s="521" t="s">
        <v>583</v>
      </c>
      <c r="L16" s="380">
        <f ca="1">SUMIFS($E$8:$E$36,$B$8:$B$36,"=ESR*",$C$8:$C$36,$K16,$H$8:$H$36,"&gt;"&amp;TODAY()-90)</f>
        <v>10</v>
      </c>
      <c r="M16" s="380">
        <f t="shared" ca="1" si="1"/>
        <v>3</v>
      </c>
      <c r="N16" s="513">
        <f ca="1">COUNTIFS($B$8:$B$36,"=ESR*",$C$8:$C$36,$K16,$F$8:$F$36,"=2006",$H$8:$H$36,"&gt;"&amp;TODAY()-90)</f>
        <v>0</v>
      </c>
      <c r="O16" s="513">
        <f ca="1">COUNTIFS($B$8:$B$36,"=ESR*",$C$8:$C$36,$K16,$F$8:$F$36,"=2009",$H$8:$H$36,"&gt;"&amp;TODAY()-90)</f>
        <v>0</v>
      </c>
      <c r="P16" s="513">
        <f ca="1">COUNTIFS($B$8:$B$36,"=ESR*",$C$8:$C$36,$K16,$F$8:$F$36,"=2012",$H$8:$H$36,"&gt;"&amp;TODAY()-90)</f>
        <v>0</v>
      </c>
      <c r="Q16" s="513">
        <f ca="1">COUNTIFS($B$8:$B$36,"=ESR*",$C$8:$C$36,$K16,$F$8:$F$36,"=2015",$H$8:$H$36,"&gt;"&amp;TODAY()-90)</f>
        <v>1</v>
      </c>
      <c r="R16" s="513">
        <f ca="1">COUNTIFS($B$8:$B$36,"=ESR*",$C$8:$C$36,$K16,$F$8:$F$36,"=2018",$H$8:$H$36,"&gt;"&amp;TODAY()-90)</f>
        <v>0</v>
      </c>
      <c r="S16" s="514">
        <f ca="1">COUNTIFS($B$8:$B$36,"=ESR*",$C$8:$C$36,$K16,$F$8:$F$36,"=2021",$H$8:$H$36,"&gt;"&amp;TODAY()-90)</f>
        <v>1</v>
      </c>
    </row>
    <row r="17" spans="1:19" ht="24.75" thickBot="1" x14ac:dyDescent="0.25">
      <c r="A17" s="327">
        <v>6</v>
      </c>
      <c r="B17" s="56" t="s">
        <v>431</v>
      </c>
      <c r="C17" s="339" t="s">
        <v>139</v>
      </c>
      <c r="D17" s="17" t="s">
        <v>948</v>
      </c>
      <c r="E17" s="331">
        <f t="shared" si="2"/>
        <v>2</v>
      </c>
      <c r="F17" s="41">
        <v>2024</v>
      </c>
      <c r="G17" s="777">
        <v>45413</v>
      </c>
      <c r="H17" s="351">
        <v>45717</v>
      </c>
      <c r="J17" s="963" t="s">
        <v>154</v>
      </c>
      <c r="K17" s="964"/>
      <c r="L17" s="523">
        <f t="shared" ref="L17:S17" ca="1" si="3">SUM(L5:L16)</f>
        <v>196</v>
      </c>
      <c r="M17" s="523">
        <f t="shared" ca="1" si="3"/>
        <v>24</v>
      </c>
      <c r="N17" s="523">
        <f t="shared" ca="1" si="3"/>
        <v>0</v>
      </c>
      <c r="O17" s="523">
        <f t="shared" ca="1" si="3"/>
        <v>0</v>
      </c>
      <c r="P17" s="523">
        <f t="shared" ca="1" si="3"/>
        <v>0</v>
      </c>
      <c r="Q17" s="523">
        <f t="shared" ca="1" si="3"/>
        <v>1</v>
      </c>
      <c r="R17" s="523">
        <f t="shared" ca="1" si="3"/>
        <v>1</v>
      </c>
      <c r="S17" s="524">
        <f t="shared" ca="1" si="3"/>
        <v>11</v>
      </c>
    </row>
    <row r="18" spans="1:19" x14ac:dyDescent="0.2">
      <c r="A18" s="327">
        <v>7</v>
      </c>
      <c r="B18" s="56" t="s">
        <v>87</v>
      </c>
      <c r="C18" s="339" t="s">
        <v>583</v>
      </c>
      <c r="D18" s="95" t="s">
        <v>221</v>
      </c>
      <c r="E18" s="331">
        <f t="shared" si="2"/>
        <v>1</v>
      </c>
      <c r="F18" s="41">
        <v>2024</v>
      </c>
      <c r="G18" s="775">
        <v>45413</v>
      </c>
      <c r="H18" s="333">
        <v>45778</v>
      </c>
      <c r="J18" s="965" t="s">
        <v>303</v>
      </c>
      <c r="K18" s="417" t="s">
        <v>105</v>
      </c>
      <c r="L18" s="325" t="s">
        <v>146</v>
      </c>
      <c r="M18" s="325" t="s">
        <v>146</v>
      </c>
      <c r="N18" s="326" t="s">
        <v>146</v>
      </c>
      <c r="O18" s="326" t="s">
        <v>146</v>
      </c>
      <c r="P18" s="326" t="s">
        <v>146</v>
      </c>
      <c r="Q18" s="326" t="s">
        <v>146</v>
      </c>
      <c r="R18" s="326" t="s">
        <v>146</v>
      </c>
      <c r="S18" s="517" t="s">
        <v>146</v>
      </c>
    </row>
    <row r="19" spans="1:19" ht="24" x14ac:dyDescent="0.2">
      <c r="A19" s="327">
        <v>8</v>
      </c>
      <c r="B19" s="56" t="s">
        <v>106</v>
      </c>
      <c r="C19" s="339" t="s">
        <v>105</v>
      </c>
      <c r="D19" s="95" t="s">
        <v>674</v>
      </c>
      <c r="E19" s="331" t="s">
        <v>146</v>
      </c>
      <c r="F19" s="551" t="s">
        <v>146</v>
      </c>
      <c r="G19" s="775">
        <v>45407</v>
      </c>
      <c r="H19" s="18" t="s">
        <v>146</v>
      </c>
      <c r="J19" s="966"/>
      <c r="K19" s="525" t="s">
        <v>139</v>
      </c>
      <c r="L19" s="329">
        <f ca="1">SUMIFS($E$8:$E$1006,$B$8:$B$1006,"=RR*",$C$8:$C$1006,$K19,$H$8:$H$1006,"&gt;"&amp;TODAY()-90)</f>
        <v>0</v>
      </c>
      <c r="M19" s="329">
        <f ca="1">COUNTIFS($B$8:$B$1006,"=RR*",$C$8:$C$1006,$K19,$H$8:$H$1006,"&gt;"&amp;TODAY()-90)</f>
        <v>0</v>
      </c>
      <c r="N19" s="330">
        <f ca="1">COUNTIFS($B$8:$B$1006,"=RR*",$C$8:$C$1006,$K19,$F$8:$F$1006,"=2006",$H$8:$H$1006,"&gt;"&amp;TODAY()-90)</f>
        <v>0</v>
      </c>
      <c r="O19" s="330">
        <f ca="1">COUNTIFS($B$8:$B$1006,"=RR*",$C$8:$C$1006,$K19,$F$8:$F$1006,"=2011",$H$8:$H$1006,"&gt;"&amp;TODAY()-90)</f>
        <v>0</v>
      </c>
      <c r="P19" s="330">
        <f ca="1">COUNTIFS($B$8:$B$1006,"=RR*",$C$8:$C$1006,$K19,$F$8:$F$1006,"=2014",$H$8:$H$1006,"&gt;"&amp;TODAY()-90)</f>
        <v>0</v>
      </c>
      <c r="Q19" s="330">
        <f ca="1">COUNTIFS($B$8:$B$1006,"=RR*",$C$8:$C$1006,$K19,$F$8:$F$1006,"=2017",$H$8:$H$1006,"&gt;"&amp;TODAY()-90)</f>
        <v>0</v>
      </c>
      <c r="R19" s="330">
        <f ca="1">COUNTIFS($B$8:$B$1006,"=RR*",$C$8:$C$1006,$K19,$F$8:$F$1006,"=2019",$H$8:$H$1006,"&gt;"&amp;TODAY()-90)</f>
        <v>0</v>
      </c>
      <c r="S19" s="518">
        <f ca="1">COUNTIFS($B$8:$B$1006,"=RR*",$C$8:$C$1006,$K19,$F$8:$F$1006,"=2021",$H$8:$H$1006,"&gt;"&amp;TODAY()-90)</f>
        <v>0</v>
      </c>
    </row>
    <row r="20" spans="1:19" ht="24" x14ac:dyDescent="0.2">
      <c r="A20" s="327">
        <v>9</v>
      </c>
      <c r="B20" s="56" t="s">
        <v>54</v>
      </c>
      <c r="C20" s="339" t="s">
        <v>140</v>
      </c>
      <c r="D20" s="95" t="s">
        <v>840</v>
      </c>
      <c r="E20" s="331">
        <f>IF(ISBLANK(D20),"",LEN(D20)-LEN(SUBSTITUTE(D20,",",""))+1)</f>
        <v>4</v>
      </c>
      <c r="F20" s="41">
        <v>2021</v>
      </c>
      <c r="G20" s="775">
        <v>45323</v>
      </c>
      <c r="H20" s="18">
        <v>45931</v>
      </c>
      <c r="J20" s="966"/>
      <c r="K20" s="525" t="s">
        <v>592</v>
      </c>
      <c r="L20" s="329">
        <f ca="1">SUMIFS($E$8:$E$1006,$B$8:$B$1006,"=RR*",$C$8:$C$1006,$K20,$H$8:$H$1006,"&gt;"&amp;TODAY()-90)</f>
        <v>0</v>
      </c>
      <c r="M20" s="329">
        <f ca="1">COUNTIFS($B$8:$B$1006,"=RR*",$C$8:$C$1006,$K20,$H$8:$H$1006,"&gt;"&amp;TODAY()-90)</f>
        <v>0</v>
      </c>
      <c r="N20" s="330">
        <f ca="1">COUNTIFS($B$8:$B$1006,"=RR*",$C$8:$C$1006,$K20,$F$8:$F$1006,"=2006",$H$8:$H$1006,"&gt;"&amp;TODAY()-90)</f>
        <v>0</v>
      </c>
      <c r="O20" s="330">
        <f ca="1">COUNTIFS($B$8:$B$1006,"=RR*",$C$8:$C$1006,$K20,$F$8:$F$1006,"=2011",$H$8:$H$1006,"&gt;"&amp;TODAY()-90)</f>
        <v>0</v>
      </c>
      <c r="P20" s="330">
        <f ca="1">COUNTIFS($B$8:$B$1006,"=RR*",$C$8:$C$1006,$K20,$F$8:$F$1006,"=2014",$H$8:$H$1006,"&gt;"&amp;TODAY()-90)</f>
        <v>0</v>
      </c>
      <c r="Q20" s="330">
        <f ca="1">COUNTIFS($B$8:$B$1006,"=RR*",$C$8:$C$1006,$K20,$F$8:$F$1006,"=2017",$H$8:$H$1006,"&gt;"&amp;TODAY()-90)</f>
        <v>0</v>
      </c>
      <c r="R20" s="330">
        <f ca="1">COUNTIFS($B$8:$B$1006,"=RR*",$C$8:$C$1006,$K20,$F$8:$F$1006,"=2019",$H$8:$H$1006,"&gt;"&amp;TODAY()-90)</f>
        <v>0</v>
      </c>
      <c r="S20" s="518">
        <f ca="1">COUNTIFS($B$8:$B$1006,"=RR*",$C$8:$C$1006,$K20,$F$8:$F$1006,"=2021",$H$8:$H$1006,"&gt;"&amp;TODAY()-90)</f>
        <v>0</v>
      </c>
    </row>
    <row r="21" spans="1:19" ht="49.5" customHeight="1" x14ac:dyDescent="0.2">
      <c r="A21" s="327">
        <v>10</v>
      </c>
      <c r="B21" s="56" t="s">
        <v>77</v>
      </c>
      <c r="C21" s="347" t="s">
        <v>139</v>
      </c>
      <c r="D21" s="401" t="s">
        <v>878</v>
      </c>
      <c r="E21" s="331">
        <f t="shared" ref="E21:E34" si="4">IF(ISBLANK(D21),"",LEN(D21)-LEN(SUBSTITUTE(D21,",",""))+1)</f>
        <v>11</v>
      </c>
      <c r="F21" s="349">
        <v>2021</v>
      </c>
      <c r="G21" s="350">
        <v>45047</v>
      </c>
      <c r="H21" s="30">
        <v>45778</v>
      </c>
      <c r="J21" s="966"/>
      <c r="K21" s="525" t="s">
        <v>140</v>
      </c>
      <c r="L21" s="329">
        <f ca="1">SUMIFS($E$8:$E$1006,$B$8:$B$1006,"=RR*",$C$8:$C$1006,$K21,$H$8:$H$1006,"&gt;"&amp;TODAY()-90)</f>
        <v>0</v>
      </c>
      <c r="M21" s="329">
        <f ca="1">COUNTIFS($B$8:$B$1006,"=RR*",$C$8:$C$1006,$K21,$H$8:$H$1006,"&gt;"&amp;TODAY()-90)</f>
        <v>0</v>
      </c>
      <c r="N21" s="330">
        <f ca="1">COUNTIFS($B$8:$B$1006,"=RR*",$C$8:$C$1006,$K21,$F$8:$F$1006,"=2006",$H$8:$H$1006,"&gt;"&amp;TODAY()-90)</f>
        <v>0</v>
      </c>
      <c r="O21" s="330">
        <f ca="1">COUNTIFS($B$8:$B$1006,"=RR*",$C$8:$C$1006,$K21,$F$8:$F$1006,"=2011",$H$8:$H$1006,"&gt;"&amp;TODAY()-90)</f>
        <v>0</v>
      </c>
      <c r="P21" s="330">
        <f ca="1">COUNTIFS($B$8:$B$1006,"=RR*",$C$8:$C$1006,$K21,$F$8:$F$1006,"=2014",$H$8:$H$1006,"&gt;"&amp;TODAY()-90)</f>
        <v>0</v>
      </c>
      <c r="Q21" s="330">
        <f ca="1">COUNTIFS($B$8:$B$1006,"=RR*",$C$8:$C$1006,$K21,$F$8:$F$1006,"=2017",$H$8:$H$1006,"&gt;"&amp;TODAY()-90)</f>
        <v>0</v>
      </c>
      <c r="R21" s="330">
        <f ca="1">COUNTIFS($B$8:$B$1006,"=RR*",$C$8:$C$1006,$K21,$F$8:$F$1006,"=2019",$H$8:$H$1006,"&gt;"&amp;TODAY()-90)</f>
        <v>0</v>
      </c>
      <c r="S21" s="518">
        <f ca="1">COUNTIFS($B$8:$B$1006,"=RR*",$C$8:$C$1006,$K21,$F$8:$F$1006,"=2021",$H$8:$H$1006,"&gt;"&amp;TODAY()-90)</f>
        <v>0</v>
      </c>
    </row>
    <row r="22" spans="1:19" ht="30.75" customHeight="1" x14ac:dyDescent="0.2">
      <c r="A22" s="327">
        <v>11</v>
      </c>
      <c r="B22" s="56" t="s">
        <v>85</v>
      </c>
      <c r="C22" s="347" t="s">
        <v>592</v>
      </c>
      <c r="D22" s="383" t="s">
        <v>484</v>
      </c>
      <c r="E22" s="352">
        <f t="shared" si="4"/>
        <v>2</v>
      </c>
      <c r="F22" s="349">
        <v>2021</v>
      </c>
      <c r="G22" s="350">
        <v>45139</v>
      </c>
      <c r="H22" s="351">
        <v>45870</v>
      </c>
      <c r="J22" s="966"/>
      <c r="K22" s="525" t="s">
        <v>582</v>
      </c>
      <c r="L22" s="329">
        <f ca="1">SUMIFS($E$8:$E$1006,$B$8:$B$1006,"=RR*",$C$8:$C$1006,$K22,$H$8:$H$1006,"&gt;"&amp;TODAY()-90)</f>
        <v>0</v>
      </c>
      <c r="M22" s="329">
        <f ca="1">COUNTIFS($B$8:$B$1006,"=RR*",$C$8:$C$1006,$K22,$H$8:$H$1006,"&gt;"&amp;TODAY()-90)</f>
        <v>0</v>
      </c>
      <c r="N22" s="330">
        <f ca="1">COUNTIFS($B$8:$B$1006,"=RR*",$C$8:$C$1006,$K22,$F$8:$F$1006,"=2006",$H$8:$H$1006,"&gt;"&amp;TODAY()-90)</f>
        <v>0</v>
      </c>
      <c r="O22" s="330">
        <f ca="1">COUNTIFS($B$8:$B$1006,"=RR*",$C$8:$C$1006,$K22,$F$8:$F$1006,"=2011",$H$8:$H$1006,"&gt;"&amp;TODAY()-90)</f>
        <v>0</v>
      </c>
      <c r="P22" s="330">
        <f ca="1">COUNTIFS($B$8:$B$1006,"=RR*",$C$8:$C$1006,$K22,$F$8:$F$1006,"=2014",$H$8:$H$1006,"&gt;"&amp;TODAY()-90)</f>
        <v>0</v>
      </c>
      <c r="Q22" s="330">
        <f ca="1">COUNTIFS($B$8:$B$1006,"=RR*",$C$8:$C$1006,$K22,$F$8:$F$1006,"=2017",$H$8:$H$1006,"&gt;"&amp;TODAY()-90)</f>
        <v>0</v>
      </c>
      <c r="R22" s="330">
        <f ca="1">COUNTIFS($B$8:$B$1006,"=RR*",$C$8:$C$1006,$K22,$F$8:$F$1006,"=2019",$H$8:$H$1006,"&gt;"&amp;TODAY()-90)</f>
        <v>0</v>
      </c>
      <c r="S22" s="518">
        <f ca="1">COUNTIFS($B$8:$B$1006,"=RR*",$C$8:$C$1006,$K22,$F$8:$F$1006,"=2021",$H$8:$H$1006,"&gt;"&amp;TODAY()-90)</f>
        <v>0</v>
      </c>
    </row>
    <row r="23" spans="1:19" ht="48.75" thickBot="1" x14ac:dyDescent="0.25">
      <c r="A23" s="327">
        <v>12</v>
      </c>
      <c r="B23" s="56" t="s">
        <v>337</v>
      </c>
      <c r="C23" s="347" t="s">
        <v>139</v>
      </c>
      <c r="D23" s="401" t="s">
        <v>901</v>
      </c>
      <c r="E23" s="352">
        <f t="shared" si="4"/>
        <v>36</v>
      </c>
      <c r="F23" s="58">
        <v>2024</v>
      </c>
      <c r="G23" s="777">
        <v>45413</v>
      </c>
      <c r="H23" s="351">
        <v>45566</v>
      </c>
      <c r="J23" s="967"/>
      <c r="K23" s="418" t="s">
        <v>583</v>
      </c>
      <c r="L23" s="380">
        <f ca="1">SUMIFS($E$8:$E$1006,$B$8:$B$1006,"=RR*",$C$8:$C$1006,$K23,$H$8:$H$1006,"&gt;"&amp;TODAY()-90)</f>
        <v>0</v>
      </c>
      <c r="M23" s="380">
        <f ca="1">COUNTIFS($B$8:$B$1006,"=RR*",$C$8:$C$1006,$K23,$H$8:$H$1006,"&gt;"&amp;TODAY()-90)</f>
        <v>0</v>
      </c>
      <c r="N23" s="513">
        <f ca="1">COUNTIFS($B$8:$B$1006,"=RR*",$C$8:$C$1006,$K23,$F$8:$F$1006,"=2006",$H$8:$H$1006,"&gt;"&amp;TODAY()-90)</f>
        <v>0</v>
      </c>
      <c r="O23" s="513">
        <f ca="1">COUNTIFS($B$8:$B$1006,"=RR*",$C$8:$C$1006,$K23,$F$8:$F$1006,"=2011",$H$8:$H$1006,"&gt;"&amp;TODAY()-90)</f>
        <v>0</v>
      </c>
      <c r="P23" s="513">
        <f ca="1">COUNTIFS($B$8:$B$1006,"=RR*",$C$8:$C$1006,$K23,$F$8:$F$1006,"=2014",$H$8:$H$1006,"&gt;"&amp;TODAY()-90)</f>
        <v>0</v>
      </c>
      <c r="Q23" s="513">
        <f ca="1">COUNTIFS($B$8:$B$1006,"=RR*",$C$8:$C$1006,$K23,$F$8:$F$1006,"=2017",$H$8:$H$1006,"&gt;"&amp;TODAY()-90)</f>
        <v>0</v>
      </c>
      <c r="R23" s="513">
        <f ca="1">COUNTIFS($B$8:$B$1006,"=RR*",$C$8:$C$1006,$K23,$F$8:$F$1006,"=2019",$H$8:$H$1006,"&gt;"&amp;TODAY()-90)</f>
        <v>0</v>
      </c>
      <c r="S23" s="514">
        <f ca="1">COUNTIFS($B$8:$B$1006,"=RR*",$C$8:$C$1006,$K23,$F$8:$F$1006,"=2021",$H$8:$H$1006,"&gt;"&amp;TODAY()-90)</f>
        <v>0</v>
      </c>
    </row>
    <row r="24" spans="1:19" ht="24.75" thickBot="1" x14ac:dyDescent="0.25">
      <c r="A24" s="327">
        <v>13</v>
      </c>
      <c r="B24" s="56" t="s">
        <v>338</v>
      </c>
      <c r="C24" s="347" t="s">
        <v>139</v>
      </c>
      <c r="D24" s="383" t="s">
        <v>666</v>
      </c>
      <c r="E24" s="352">
        <f t="shared" si="4"/>
        <v>16</v>
      </c>
      <c r="F24" s="58">
        <v>2024</v>
      </c>
      <c r="G24" s="777">
        <v>45383</v>
      </c>
      <c r="H24" s="351">
        <v>45566</v>
      </c>
      <c r="J24" s="968" t="s">
        <v>154</v>
      </c>
      <c r="K24" s="969"/>
      <c r="L24" s="340">
        <f t="shared" ref="L24:R24" ca="1" si="5">SUM(L18:L23)</f>
        <v>0</v>
      </c>
      <c r="M24" s="340">
        <f t="shared" ca="1" si="5"/>
        <v>0</v>
      </c>
      <c r="N24" s="340">
        <f t="shared" ca="1" si="5"/>
        <v>0</v>
      </c>
      <c r="O24" s="340">
        <f t="shared" ca="1" si="5"/>
        <v>0</v>
      </c>
      <c r="P24" s="340">
        <f t="shared" ca="1" si="5"/>
        <v>0</v>
      </c>
      <c r="Q24" s="340">
        <f t="shared" ca="1" si="5"/>
        <v>0</v>
      </c>
      <c r="R24" s="340">
        <f t="shared" ca="1" si="5"/>
        <v>0</v>
      </c>
      <c r="S24" s="522">
        <f ca="1">SUM(S18:S23)</f>
        <v>0</v>
      </c>
    </row>
    <row r="25" spans="1:19" ht="24" x14ac:dyDescent="0.2">
      <c r="A25" s="327">
        <v>14</v>
      </c>
      <c r="B25" s="56" t="s">
        <v>340</v>
      </c>
      <c r="C25" s="347" t="s">
        <v>139</v>
      </c>
      <c r="D25" s="883" t="s">
        <v>939</v>
      </c>
      <c r="E25" s="352">
        <f t="shared" si="4"/>
        <v>9</v>
      </c>
      <c r="F25" s="58">
        <v>2024</v>
      </c>
      <c r="G25" s="777">
        <v>45383</v>
      </c>
      <c r="H25" s="351">
        <v>45566</v>
      </c>
      <c r="J25" s="416"/>
    </row>
    <row r="26" spans="1:19" x14ac:dyDescent="0.2">
      <c r="A26" s="327">
        <v>15</v>
      </c>
      <c r="B26" s="56" t="s">
        <v>341</v>
      </c>
      <c r="C26" s="347" t="s">
        <v>139</v>
      </c>
      <c r="D26" s="383" t="s">
        <v>735</v>
      </c>
      <c r="E26" s="352">
        <f t="shared" si="4"/>
        <v>6</v>
      </c>
      <c r="F26" s="58">
        <v>2021</v>
      </c>
      <c r="G26" s="777">
        <v>44835</v>
      </c>
      <c r="H26" s="351">
        <v>45566</v>
      </c>
    </row>
    <row r="27" spans="1:19" ht="24" x14ac:dyDescent="0.2">
      <c r="A27" s="327">
        <v>16</v>
      </c>
      <c r="B27" s="56" t="s">
        <v>336</v>
      </c>
      <c r="C27" s="347" t="s">
        <v>139</v>
      </c>
      <c r="D27" s="549" t="s">
        <v>895</v>
      </c>
      <c r="E27" s="352">
        <f t="shared" si="4"/>
        <v>13</v>
      </c>
      <c r="F27" s="58">
        <v>2024</v>
      </c>
      <c r="G27" s="777">
        <v>45383</v>
      </c>
      <c r="H27" s="351">
        <v>45566</v>
      </c>
      <c r="K27" s="3"/>
    </row>
    <row r="28" spans="1:19" ht="24" x14ac:dyDescent="0.2">
      <c r="A28" s="327">
        <v>17</v>
      </c>
      <c r="B28" s="56" t="s">
        <v>339</v>
      </c>
      <c r="C28" s="347" t="s">
        <v>139</v>
      </c>
      <c r="D28" s="401" t="s">
        <v>925</v>
      </c>
      <c r="E28" s="352">
        <f t="shared" si="4"/>
        <v>15</v>
      </c>
      <c r="F28" s="58">
        <v>2024</v>
      </c>
      <c r="G28" s="777">
        <v>45383</v>
      </c>
      <c r="H28" s="30">
        <v>45566</v>
      </c>
      <c r="K28" s="3"/>
      <c r="N28" s="1" t="s">
        <v>752</v>
      </c>
    </row>
    <row r="29" spans="1:19" ht="48" x14ac:dyDescent="0.2">
      <c r="A29" s="327">
        <v>18</v>
      </c>
      <c r="B29" s="56" t="s">
        <v>335</v>
      </c>
      <c r="C29" s="347" t="s">
        <v>139</v>
      </c>
      <c r="D29" s="401" t="s">
        <v>949</v>
      </c>
      <c r="E29" s="352">
        <f t="shared" si="4"/>
        <v>36</v>
      </c>
      <c r="F29" s="58">
        <v>2024</v>
      </c>
      <c r="G29" s="777">
        <v>45413</v>
      </c>
      <c r="H29" s="30">
        <v>45566</v>
      </c>
      <c r="K29" s="3"/>
    </row>
    <row r="30" spans="1:19" x14ac:dyDescent="0.2">
      <c r="A30" s="327">
        <v>19</v>
      </c>
      <c r="B30" s="56" t="s">
        <v>342</v>
      </c>
      <c r="C30" s="339" t="s">
        <v>139</v>
      </c>
      <c r="D30" s="17" t="s">
        <v>773</v>
      </c>
      <c r="E30" s="726">
        <f t="shared" si="4"/>
        <v>8</v>
      </c>
      <c r="F30" s="58">
        <v>2024</v>
      </c>
      <c r="G30" s="777">
        <v>45383</v>
      </c>
      <c r="H30" s="30">
        <v>46054</v>
      </c>
      <c r="J30" s="1"/>
      <c r="K30" s="3"/>
    </row>
    <row r="31" spans="1:19" x14ac:dyDescent="0.2">
      <c r="A31" s="327">
        <v>20</v>
      </c>
      <c r="B31" s="178" t="s">
        <v>480</v>
      </c>
      <c r="C31" s="347" t="s">
        <v>139</v>
      </c>
      <c r="D31" s="383" t="s">
        <v>494</v>
      </c>
      <c r="E31" s="352">
        <f t="shared" si="4"/>
        <v>3</v>
      </c>
      <c r="F31" s="58">
        <v>2021</v>
      </c>
      <c r="G31" s="777">
        <v>45047</v>
      </c>
      <c r="H31" s="351">
        <v>45778</v>
      </c>
      <c r="K31" s="3"/>
    </row>
    <row r="32" spans="1:19" ht="24" x14ac:dyDescent="0.2">
      <c r="A32" s="327">
        <v>21</v>
      </c>
      <c r="B32" s="178" t="s">
        <v>684</v>
      </c>
      <c r="C32" s="28" t="s">
        <v>582</v>
      </c>
      <c r="D32" s="383" t="s">
        <v>685</v>
      </c>
      <c r="E32" s="352">
        <f t="shared" si="4"/>
        <v>1</v>
      </c>
      <c r="F32" s="58">
        <v>2018</v>
      </c>
      <c r="G32" s="777">
        <v>45383</v>
      </c>
      <c r="H32" s="351">
        <v>45748</v>
      </c>
      <c r="K32" s="3"/>
    </row>
    <row r="33" spans="1:12" ht="24" x14ac:dyDescent="0.2">
      <c r="A33" s="327">
        <v>22</v>
      </c>
      <c r="B33" s="178" t="s">
        <v>844</v>
      </c>
      <c r="C33" s="28" t="s">
        <v>139</v>
      </c>
      <c r="D33" s="401" t="s">
        <v>855</v>
      </c>
      <c r="E33" s="352">
        <f t="shared" si="4"/>
        <v>5</v>
      </c>
      <c r="F33" s="58">
        <v>2024</v>
      </c>
      <c r="G33" s="777">
        <v>45383</v>
      </c>
      <c r="H33" s="738">
        <v>45931</v>
      </c>
      <c r="J33" s="1"/>
      <c r="K33" s="3"/>
    </row>
    <row r="34" spans="1:12" x14ac:dyDescent="0.2">
      <c r="A34" s="327">
        <v>23</v>
      </c>
      <c r="B34" s="178" t="s">
        <v>767</v>
      </c>
      <c r="C34" s="28" t="s">
        <v>139</v>
      </c>
      <c r="D34" s="383" t="s">
        <v>768</v>
      </c>
      <c r="E34" s="352">
        <f t="shared" si="4"/>
        <v>1</v>
      </c>
      <c r="F34" s="58">
        <v>2024</v>
      </c>
      <c r="G34" s="777">
        <v>45413</v>
      </c>
      <c r="H34" s="351">
        <v>45658</v>
      </c>
      <c r="K34" s="3"/>
    </row>
    <row r="35" spans="1:12" x14ac:dyDescent="0.2">
      <c r="A35" s="327">
        <v>24</v>
      </c>
      <c r="B35" s="178" t="s">
        <v>805</v>
      </c>
      <c r="C35" s="28" t="s">
        <v>582</v>
      </c>
      <c r="D35" s="383" t="s">
        <v>806</v>
      </c>
      <c r="E35" s="352">
        <f>IF(ISBLANK(D35),"",LEN(D35)-LEN(SUBSTITUTE(D35,",",""))+1)</f>
        <v>1</v>
      </c>
      <c r="F35" s="349">
        <v>2021</v>
      </c>
      <c r="G35" s="88">
        <v>45108</v>
      </c>
      <c r="H35" s="351">
        <v>45474</v>
      </c>
      <c r="J35" s="290"/>
      <c r="K35" s="701"/>
    </row>
    <row r="36" spans="1:12" ht="15.75" thickBot="1" x14ac:dyDescent="0.25">
      <c r="A36" s="334"/>
      <c r="B36" s="178"/>
      <c r="C36" s="347"/>
      <c r="D36" s="348"/>
      <c r="E36" s="352"/>
      <c r="F36" s="349"/>
      <c r="G36" s="350"/>
      <c r="H36" s="351" t="s">
        <v>146</v>
      </c>
      <c r="J36" s="353"/>
      <c r="K36" s="701"/>
    </row>
    <row r="37" spans="1:12" ht="15.75" thickBot="1" x14ac:dyDescent="0.3">
      <c r="A37" s="354"/>
      <c r="B37" s="119"/>
      <c r="C37" s="355"/>
      <c r="D37" s="120" t="s">
        <v>303</v>
      </c>
      <c r="E37" s="356"/>
      <c r="F37" s="355"/>
      <c r="G37" s="355"/>
      <c r="H37" s="357"/>
      <c r="J37" s="400"/>
      <c r="K37" s="702"/>
      <c r="L37" s="1"/>
    </row>
    <row r="38" spans="1:12" ht="24" x14ac:dyDescent="0.2">
      <c r="A38" s="715">
        <v>1</v>
      </c>
      <c r="B38" s="653" t="s">
        <v>78</v>
      </c>
      <c r="C38" s="123" t="s">
        <v>139</v>
      </c>
      <c r="D38" s="716" t="s">
        <v>929</v>
      </c>
      <c r="E38" s="717">
        <f>IF(ISBLANK(D38),"",LEN(D38)-LEN(SUBSTITUTE(D38,",",""))+1)</f>
        <v>9</v>
      </c>
      <c r="F38" s="37">
        <v>2023</v>
      </c>
      <c r="G38" s="778">
        <v>45342</v>
      </c>
      <c r="H38" s="125">
        <v>45716</v>
      </c>
      <c r="J38" s="1"/>
      <c r="K38" s="3"/>
    </row>
    <row r="39" spans="1:12" ht="24" x14ac:dyDescent="0.25">
      <c r="A39" s="114">
        <v>2</v>
      </c>
      <c r="B39" s="587" t="s">
        <v>701</v>
      </c>
      <c r="C39" s="869" t="s">
        <v>592</v>
      </c>
      <c r="D39" s="870" t="s">
        <v>702</v>
      </c>
      <c r="E39" s="869">
        <f>IF(ISBLANK(D39),"",LEN(D39)-LEN(SUBSTITUTE(D39,",",""))+1)</f>
        <v>1</v>
      </c>
      <c r="F39" s="869">
        <v>2023</v>
      </c>
      <c r="G39" s="743">
        <v>45384</v>
      </c>
      <c r="H39" s="18">
        <v>45688</v>
      </c>
      <c r="J39"/>
      <c r="K39" s="3"/>
    </row>
    <row r="40" spans="1:12" x14ac:dyDescent="0.25">
      <c r="A40" s="327">
        <v>3</v>
      </c>
      <c r="B40" s="394" t="s">
        <v>573</v>
      </c>
      <c r="C40" s="16" t="s">
        <v>139</v>
      </c>
      <c r="D40" s="95" t="s">
        <v>902</v>
      </c>
      <c r="E40" s="331">
        <f>IF(ISBLANK(D40),"",LEN(D40)-LEN(SUBSTITUTE(D40,",",""))+1)</f>
        <v>1</v>
      </c>
      <c r="F40" s="42">
        <v>2023</v>
      </c>
      <c r="G40" s="87">
        <v>45364</v>
      </c>
      <c r="H40" s="739">
        <v>45747</v>
      </c>
      <c r="J40"/>
      <c r="K40" s="3"/>
    </row>
    <row r="41" spans="1:12" x14ac:dyDescent="0.2">
      <c r="A41" s="114">
        <v>4</v>
      </c>
      <c r="B41" s="56" t="s">
        <v>86</v>
      </c>
      <c r="C41" s="24" t="s">
        <v>583</v>
      </c>
      <c r="D41" s="95" t="s">
        <v>659</v>
      </c>
      <c r="E41" s="364">
        <f t="shared" ref="E41:E44" si="6">IF(ISBLANK(D41),"",LEN(D41)-LEN(SUBSTITUTE(D41,",",""))+1)</f>
        <v>1</v>
      </c>
      <c r="F41" s="349">
        <v>2017</v>
      </c>
      <c r="G41" s="328">
        <v>45413</v>
      </c>
      <c r="H41" s="333">
        <v>46143</v>
      </c>
      <c r="J41" s="353"/>
      <c r="K41" s="3"/>
    </row>
    <row r="42" spans="1:12" x14ac:dyDescent="0.2">
      <c r="A42" s="327">
        <v>5</v>
      </c>
      <c r="B42" s="56" t="s">
        <v>53</v>
      </c>
      <c r="C42" s="339" t="s">
        <v>582</v>
      </c>
      <c r="D42" s="95" t="s">
        <v>218</v>
      </c>
      <c r="E42" s="364">
        <f t="shared" si="6"/>
        <v>1</v>
      </c>
      <c r="F42" s="349">
        <v>2020</v>
      </c>
      <c r="G42" s="350">
        <v>44986</v>
      </c>
      <c r="H42" s="351">
        <v>45444</v>
      </c>
      <c r="K42" s="3"/>
    </row>
    <row r="43" spans="1:12" ht="24" x14ac:dyDescent="0.2">
      <c r="A43" s="114">
        <v>6</v>
      </c>
      <c r="B43" s="56" t="s">
        <v>91</v>
      </c>
      <c r="C43" s="339" t="s">
        <v>583</v>
      </c>
      <c r="D43" s="718" t="s">
        <v>896</v>
      </c>
      <c r="E43" s="331">
        <f t="shared" si="6"/>
        <v>8</v>
      </c>
      <c r="F43" s="41">
        <v>2023</v>
      </c>
      <c r="G43" s="328">
        <v>44896</v>
      </c>
      <c r="H43" s="333">
        <v>45627</v>
      </c>
      <c r="K43" s="3"/>
    </row>
    <row r="44" spans="1:12" ht="36" x14ac:dyDescent="0.2">
      <c r="A44" s="327">
        <v>7</v>
      </c>
      <c r="B44" s="56" t="s">
        <v>83</v>
      </c>
      <c r="C44" s="339" t="s">
        <v>592</v>
      </c>
      <c r="D44" s="439" t="s">
        <v>936</v>
      </c>
      <c r="E44" s="364">
        <f t="shared" si="6"/>
        <v>5</v>
      </c>
      <c r="F44" s="53">
        <v>2023</v>
      </c>
      <c r="G44" s="775">
        <v>45383</v>
      </c>
      <c r="H44" s="333">
        <v>45901</v>
      </c>
      <c r="K44" s="3"/>
    </row>
    <row r="45" spans="1:12" ht="48" x14ac:dyDescent="0.2">
      <c r="A45" s="114">
        <v>8</v>
      </c>
      <c r="B45" s="56" t="s">
        <v>84</v>
      </c>
      <c r="C45" s="339" t="s">
        <v>592</v>
      </c>
      <c r="D45" s="95" t="s">
        <v>760</v>
      </c>
      <c r="E45" s="331">
        <f t="shared" ref="E45:E59" si="7">IF(ISBLANK(D45),"",LEN(D45)-LEN(SUBSTITUTE(D45,",",""))+1)</f>
        <v>10</v>
      </c>
      <c r="F45" s="332">
        <v>2020</v>
      </c>
      <c r="G45" s="350">
        <v>44805</v>
      </c>
      <c r="H45" s="351">
        <v>45444</v>
      </c>
      <c r="K45" s="3"/>
    </row>
    <row r="46" spans="1:12" ht="24" x14ac:dyDescent="0.2">
      <c r="A46" s="327">
        <v>9</v>
      </c>
      <c r="B46" s="56" t="s">
        <v>431</v>
      </c>
      <c r="C46" s="339" t="s">
        <v>139</v>
      </c>
      <c r="D46" s="17" t="s">
        <v>948</v>
      </c>
      <c r="E46" s="364">
        <f t="shared" si="7"/>
        <v>2</v>
      </c>
      <c r="F46" s="58">
        <v>2023</v>
      </c>
      <c r="G46" s="777">
        <v>45413</v>
      </c>
      <c r="H46" s="351">
        <v>45717</v>
      </c>
    </row>
    <row r="47" spans="1:12" x14ac:dyDescent="0.2">
      <c r="A47" s="114">
        <v>10</v>
      </c>
      <c r="B47" s="56" t="s">
        <v>87</v>
      </c>
      <c r="C47" s="339" t="s">
        <v>583</v>
      </c>
      <c r="D47" s="95" t="s">
        <v>221</v>
      </c>
      <c r="E47" s="331">
        <f t="shared" si="7"/>
        <v>1</v>
      </c>
      <c r="F47" s="41">
        <v>2023</v>
      </c>
      <c r="G47" s="775">
        <v>45413</v>
      </c>
      <c r="H47" s="333">
        <v>45778</v>
      </c>
    </row>
    <row r="48" spans="1:12" ht="24" x14ac:dyDescent="0.2">
      <c r="A48" s="327">
        <v>11</v>
      </c>
      <c r="B48" s="56" t="s">
        <v>54</v>
      </c>
      <c r="C48" s="339" t="s">
        <v>140</v>
      </c>
      <c r="D48" s="95" t="s">
        <v>840</v>
      </c>
      <c r="E48" s="364">
        <v>4</v>
      </c>
      <c r="F48" s="58">
        <v>2023</v>
      </c>
      <c r="G48" s="775">
        <v>45323</v>
      </c>
      <c r="H48" s="18">
        <v>45931</v>
      </c>
    </row>
    <row r="49" spans="1:12" ht="24" x14ac:dyDescent="0.2">
      <c r="A49" s="114">
        <v>12</v>
      </c>
      <c r="B49" s="56" t="s">
        <v>77</v>
      </c>
      <c r="C49" s="347" t="s">
        <v>139</v>
      </c>
      <c r="D49" s="401" t="s">
        <v>878</v>
      </c>
      <c r="E49" s="364">
        <f t="shared" si="7"/>
        <v>11</v>
      </c>
      <c r="F49" s="58">
        <v>2023</v>
      </c>
      <c r="G49" s="777">
        <v>45047</v>
      </c>
      <c r="H49" s="30">
        <v>45778</v>
      </c>
    </row>
    <row r="50" spans="1:12" x14ac:dyDescent="0.2">
      <c r="A50" s="327">
        <v>13</v>
      </c>
      <c r="B50" s="56" t="s">
        <v>85</v>
      </c>
      <c r="C50" s="347" t="s">
        <v>592</v>
      </c>
      <c r="D50" s="401" t="s">
        <v>484</v>
      </c>
      <c r="E50" s="725">
        <f t="shared" si="7"/>
        <v>2</v>
      </c>
      <c r="F50" s="58">
        <v>2023</v>
      </c>
      <c r="G50" s="777">
        <v>45139</v>
      </c>
      <c r="H50" s="351">
        <v>45870</v>
      </c>
    </row>
    <row r="51" spans="1:12" ht="48" x14ac:dyDescent="0.2">
      <c r="A51" s="114">
        <v>14</v>
      </c>
      <c r="B51" s="56" t="s">
        <v>337</v>
      </c>
      <c r="C51" s="347" t="s">
        <v>139</v>
      </c>
      <c r="D51" s="401" t="s">
        <v>901</v>
      </c>
      <c r="E51" s="726">
        <f t="shared" si="7"/>
        <v>36</v>
      </c>
      <c r="F51" s="58">
        <v>2023</v>
      </c>
      <c r="G51" s="777">
        <v>45413</v>
      </c>
      <c r="H51" s="351">
        <v>45566</v>
      </c>
      <c r="J51" s="1"/>
    </row>
    <row r="52" spans="1:12" ht="24" x14ac:dyDescent="0.2">
      <c r="A52" s="327">
        <v>15</v>
      </c>
      <c r="B52" s="56" t="s">
        <v>338</v>
      </c>
      <c r="C52" s="347" t="s">
        <v>139</v>
      </c>
      <c r="D52" s="883" t="s">
        <v>666</v>
      </c>
      <c r="E52" s="789">
        <f t="shared" si="7"/>
        <v>16</v>
      </c>
      <c r="F52" s="58">
        <v>2023</v>
      </c>
      <c r="G52" s="777">
        <v>45383</v>
      </c>
      <c r="H52" s="351">
        <v>45566</v>
      </c>
      <c r="J52" s="1"/>
    </row>
    <row r="53" spans="1:12" ht="24" x14ac:dyDescent="0.25">
      <c r="A53" s="114">
        <v>16</v>
      </c>
      <c r="B53" s="56" t="s">
        <v>340</v>
      </c>
      <c r="C53" s="347" t="s">
        <v>139</v>
      </c>
      <c r="D53" s="883" t="s">
        <v>939</v>
      </c>
      <c r="E53" s="789">
        <f t="shared" si="7"/>
        <v>9</v>
      </c>
      <c r="F53" s="58">
        <v>2023</v>
      </c>
      <c r="G53" s="777">
        <v>45383</v>
      </c>
      <c r="H53" s="351">
        <v>45566</v>
      </c>
      <c r="J53"/>
      <c r="K53" s="703"/>
      <c r="L53" s="461"/>
    </row>
    <row r="54" spans="1:12" x14ac:dyDescent="0.25">
      <c r="A54" s="327">
        <v>17</v>
      </c>
      <c r="B54" s="56" t="s">
        <v>341</v>
      </c>
      <c r="C54" s="347" t="s">
        <v>139</v>
      </c>
      <c r="D54" s="383" t="s">
        <v>735</v>
      </c>
      <c r="E54" s="364">
        <f t="shared" si="7"/>
        <v>6</v>
      </c>
      <c r="F54" s="58">
        <v>2023</v>
      </c>
      <c r="G54" s="777">
        <v>45078</v>
      </c>
      <c r="H54" s="351">
        <v>45566</v>
      </c>
      <c r="J54"/>
      <c r="K54" s="703"/>
      <c r="L54" s="461"/>
    </row>
    <row r="55" spans="1:12" ht="24" x14ac:dyDescent="0.25">
      <c r="A55" s="114">
        <v>18</v>
      </c>
      <c r="B55" s="56" t="s">
        <v>336</v>
      </c>
      <c r="C55" s="347" t="s">
        <v>139</v>
      </c>
      <c r="D55" s="549" t="s">
        <v>895</v>
      </c>
      <c r="E55" s="364">
        <f t="shared" si="7"/>
        <v>13</v>
      </c>
      <c r="F55" s="58">
        <v>2023</v>
      </c>
      <c r="G55" s="777">
        <v>45383</v>
      </c>
      <c r="H55" s="351">
        <v>45566</v>
      </c>
      <c r="J55"/>
      <c r="K55" s="703"/>
      <c r="L55" s="461"/>
    </row>
    <row r="56" spans="1:12" ht="24" x14ac:dyDescent="0.25">
      <c r="A56" s="327">
        <v>19</v>
      </c>
      <c r="B56" s="56" t="s">
        <v>339</v>
      </c>
      <c r="C56" s="347" t="s">
        <v>139</v>
      </c>
      <c r="D56" s="401" t="s">
        <v>925</v>
      </c>
      <c r="E56" s="864">
        <f t="shared" si="7"/>
        <v>15</v>
      </c>
      <c r="F56" s="58">
        <v>2023</v>
      </c>
      <c r="G56" s="777">
        <v>45383</v>
      </c>
      <c r="H56" s="30">
        <v>45566</v>
      </c>
      <c r="J56"/>
      <c r="K56" s="703"/>
      <c r="L56" s="461"/>
    </row>
    <row r="57" spans="1:12" ht="48" x14ac:dyDescent="0.25">
      <c r="A57" s="114">
        <v>20</v>
      </c>
      <c r="B57" s="56" t="s">
        <v>335</v>
      </c>
      <c r="C57" s="347" t="s">
        <v>139</v>
      </c>
      <c r="D57" s="401" t="s">
        <v>949</v>
      </c>
      <c r="E57" s="726">
        <f t="shared" si="7"/>
        <v>36</v>
      </c>
      <c r="F57" s="58">
        <v>2023</v>
      </c>
      <c r="G57" s="777">
        <v>45413</v>
      </c>
      <c r="H57" s="30">
        <v>45566</v>
      </c>
      <c r="J57"/>
      <c r="K57" s="703"/>
      <c r="L57" s="461"/>
    </row>
    <row r="58" spans="1:12" x14ac:dyDescent="0.25">
      <c r="A58" s="327">
        <v>21</v>
      </c>
      <c r="B58" s="56" t="s">
        <v>342</v>
      </c>
      <c r="C58" s="347" t="s">
        <v>139</v>
      </c>
      <c r="D58" s="17" t="s">
        <v>773</v>
      </c>
      <c r="E58" s="864">
        <f t="shared" si="7"/>
        <v>8</v>
      </c>
      <c r="F58" s="58">
        <v>2023</v>
      </c>
      <c r="G58" s="88">
        <v>45383</v>
      </c>
      <c r="H58" s="30">
        <v>46054</v>
      </c>
      <c r="J58"/>
      <c r="K58" s="703"/>
      <c r="L58" s="461"/>
    </row>
    <row r="59" spans="1:12" x14ac:dyDescent="0.2">
      <c r="A59" s="114">
        <v>22</v>
      </c>
      <c r="B59" s="178" t="s">
        <v>480</v>
      </c>
      <c r="C59" s="347" t="s">
        <v>139</v>
      </c>
      <c r="D59" s="401" t="s">
        <v>494</v>
      </c>
      <c r="E59" s="726">
        <f t="shared" si="7"/>
        <v>3</v>
      </c>
      <c r="F59" s="53">
        <v>2023</v>
      </c>
      <c r="G59" s="350">
        <v>45047</v>
      </c>
      <c r="H59" s="351">
        <v>45778</v>
      </c>
      <c r="J59" s="1"/>
    </row>
    <row r="60" spans="1:12" ht="24" x14ac:dyDescent="0.2">
      <c r="A60" s="327">
        <v>23</v>
      </c>
      <c r="B60" s="56" t="s">
        <v>684</v>
      </c>
      <c r="C60" s="28" t="s">
        <v>582</v>
      </c>
      <c r="D60" s="401" t="s">
        <v>685</v>
      </c>
      <c r="E60" s="725">
        <f t="shared" ref="E60:E63" si="8">IF(ISBLANK(D60),"",LEN(D60)-LEN(SUBSTITUTE(D60,",",""))+1)</f>
        <v>1</v>
      </c>
      <c r="F60" s="53">
        <v>2020</v>
      </c>
      <c r="G60" s="88">
        <v>45383</v>
      </c>
      <c r="H60" s="351">
        <v>45748</v>
      </c>
      <c r="J60" s="1"/>
    </row>
    <row r="61" spans="1:12" ht="24" x14ac:dyDescent="0.2">
      <c r="A61" s="114">
        <v>24</v>
      </c>
      <c r="B61" s="178" t="s">
        <v>844</v>
      </c>
      <c r="C61" s="28" t="s">
        <v>139</v>
      </c>
      <c r="D61" s="401" t="s">
        <v>855</v>
      </c>
      <c r="E61" s="725">
        <f t="shared" si="8"/>
        <v>5</v>
      </c>
      <c r="F61" s="53">
        <v>2023</v>
      </c>
      <c r="G61" s="88">
        <v>45383</v>
      </c>
      <c r="H61" s="738">
        <v>45931</v>
      </c>
    </row>
    <row r="62" spans="1:12" x14ac:dyDescent="0.2">
      <c r="A62" s="903">
        <v>25</v>
      </c>
      <c r="B62" s="56" t="s">
        <v>767</v>
      </c>
      <c r="C62" s="24" t="s">
        <v>139</v>
      </c>
      <c r="D62" s="437" t="s">
        <v>768</v>
      </c>
      <c r="E62" s="726">
        <f t="shared" si="8"/>
        <v>1</v>
      </c>
      <c r="F62" s="42">
        <v>2023</v>
      </c>
      <c r="G62" s="777">
        <v>45413</v>
      </c>
      <c r="H62" s="351">
        <v>45658</v>
      </c>
      <c r="J62" s="1"/>
    </row>
    <row r="63" spans="1:12" x14ac:dyDescent="0.2">
      <c r="A63" s="903">
        <v>26</v>
      </c>
      <c r="B63" s="56" t="s">
        <v>805</v>
      </c>
      <c r="C63" s="24" t="s">
        <v>582</v>
      </c>
      <c r="D63" s="17" t="s">
        <v>806</v>
      </c>
      <c r="E63" s="331">
        <f t="shared" si="8"/>
        <v>1</v>
      </c>
      <c r="F63" s="332">
        <v>2020</v>
      </c>
      <c r="G63" s="88">
        <v>45108</v>
      </c>
      <c r="H63" s="351">
        <v>45474</v>
      </c>
      <c r="J63" s="1"/>
    </row>
    <row r="64" spans="1:12" ht="15.75" thickBot="1" x14ac:dyDescent="0.25">
      <c r="A64" s="813"/>
      <c r="B64" s="126"/>
      <c r="C64" s="33"/>
      <c r="D64" s="55"/>
      <c r="E64" s="642"/>
      <c r="F64" s="381"/>
      <c r="G64" s="563"/>
      <c r="H64" s="696" t="s">
        <v>146</v>
      </c>
      <c r="J64" s="1"/>
      <c r="L64" s="1"/>
    </row>
    <row r="65" spans="1:10" ht="15.75" thickBot="1" x14ac:dyDescent="0.3">
      <c r="A65" s="957" t="s">
        <v>155</v>
      </c>
      <c r="B65" s="958"/>
      <c r="C65" s="958"/>
      <c r="D65" s="958"/>
      <c r="E65" s="958"/>
      <c r="F65" s="958"/>
      <c r="G65" s="958"/>
      <c r="H65" s="959"/>
    </row>
    <row r="66" spans="1:10" ht="60" x14ac:dyDescent="0.25">
      <c r="A66" s="368">
        <v>1</v>
      </c>
      <c r="B66" s="62" t="s">
        <v>94</v>
      </c>
      <c r="C66" s="369" t="s">
        <v>139</v>
      </c>
      <c r="D66" s="370" t="s">
        <v>586</v>
      </c>
      <c r="E66" s="371"/>
      <c r="F66" s="369" t="s">
        <v>93</v>
      </c>
      <c r="G66" s="372">
        <v>38078</v>
      </c>
      <c r="H66" s="373"/>
      <c r="J66"/>
    </row>
    <row r="67" spans="1:10" ht="36" x14ac:dyDescent="0.2">
      <c r="A67" s="363">
        <f>A66+1</f>
        <v>2</v>
      </c>
      <c r="B67" s="393" t="s">
        <v>95</v>
      </c>
      <c r="C67" s="332" t="s">
        <v>139</v>
      </c>
      <c r="D67" s="374" t="s">
        <v>96</v>
      </c>
      <c r="E67" s="375"/>
      <c r="F67" s="332" t="s">
        <v>93</v>
      </c>
      <c r="G67" s="328">
        <v>37622</v>
      </c>
      <c r="H67" s="376"/>
    </row>
    <row r="68" spans="1:10" ht="24" x14ac:dyDescent="0.2">
      <c r="A68" s="363">
        <f t="shared" ref="A68:A75" si="9">A67+1</f>
        <v>3</v>
      </c>
      <c r="B68" s="393" t="s">
        <v>98</v>
      </c>
      <c r="C68" s="332" t="s">
        <v>139</v>
      </c>
      <c r="D68" s="374" t="s">
        <v>97</v>
      </c>
      <c r="E68" s="375"/>
      <c r="F68" s="332" t="s">
        <v>93</v>
      </c>
      <c r="G68" s="328">
        <v>37257</v>
      </c>
      <c r="H68" s="376"/>
      <c r="J68" s="1"/>
    </row>
    <row r="69" spans="1:10" x14ac:dyDescent="0.2">
      <c r="A69" s="363">
        <f t="shared" si="9"/>
        <v>4</v>
      </c>
      <c r="B69" s="63" t="s">
        <v>99</v>
      </c>
      <c r="C69" s="349" t="s">
        <v>582</v>
      </c>
      <c r="D69" s="377" t="s">
        <v>159</v>
      </c>
      <c r="E69" s="378"/>
      <c r="F69" s="349" t="s">
        <v>93</v>
      </c>
      <c r="G69" s="350">
        <v>38231</v>
      </c>
      <c r="H69" s="379"/>
    </row>
    <row r="70" spans="1:10" ht="120" x14ac:dyDescent="0.2">
      <c r="A70" s="363">
        <f t="shared" si="9"/>
        <v>5</v>
      </c>
      <c r="B70" s="63" t="s">
        <v>110</v>
      </c>
      <c r="C70" s="349" t="s">
        <v>139</v>
      </c>
      <c r="D70" s="377" t="s">
        <v>160</v>
      </c>
      <c r="E70" s="378"/>
      <c r="F70" s="349" t="s">
        <v>93</v>
      </c>
      <c r="G70" s="350">
        <v>37591</v>
      </c>
      <c r="H70" s="379"/>
      <c r="J70" s="1"/>
    </row>
    <row r="71" spans="1:10" ht="120" x14ac:dyDescent="0.2">
      <c r="A71" s="363">
        <f t="shared" si="9"/>
        <v>6</v>
      </c>
      <c r="B71" s="63" t="s">
        <v>111</v>
      </c>
      <c r="C71" s="349" t="s">
        <v>139</v>
      </c>
      <c r="D71" s="377" t="s">
        <v>587</v>
      </c>
      <c r="E71" s="378"/>
      <c r="F71" s="349" t="s">
        <v>93</v>
      </c>
      <c r="G71" s="350">
        <v>37653</v>
      </c>
      <c r="H71" s="379"/>
    </row>
    <row r="72" spans="1:10" ht="84" x14ac:dyDescent="0.2">
      <c r="A72" s="363">
        <f t="shared" si="9"/>
        <v>7</v>
      </c>
      <c r="B72" s="63" t="s">
        <v>109</v>
      </c>
      <c r="C72" s="349" t="s">
        <v>139</v>
      </c>
      <c r="D72" s="377" t="s">
        <v>588</v>
      </c>
      <c r="E72" s="378"/>
      <c r="F72" s="349" t="s">
        <v>93</v>
      </c>
      <c r="G72" s="350">
        <v>37742</v>
      </c>
      <c r="H72" s="379"/>
    </row>
    <row r="73" spans="1:10" x14ac:dyDescent="0.2">
      <c r="A73" s="363">
        <f t="shared" si="9"/>
        <v>8</v>
      </c>
      <c r="B73" s="63" t="s">
        <v>101</v>
      </c>
      <c r="C73" s="349" t="s">
        <v>583</v>
      </c>
      <c r="D73" s="377" t="s">
        <v>108</v>
      </c>
      <c r="E73" s="378"/>
      <c r="F73" s="349" t="s">
        <v>93</v>
      </c>
      <c r="G73" s="350">
        <v>39600</v>
      </c>
      <c r="H73" s="379"/>
      <c r="J73" s="1"/>
    </row>
    <row r="74" spans="1:10" x14ac:dyDescent="0.2">
      <c r="A74" s="363">
        <f t="shared" si="9"/>
        <v>9</v>
      </c>
      <c r="B74" s="63" t="s">
        <v>102</v>
      </c>
      <c r="C74" s="349" t="s">
        <v>583</v>
      </c>
      <c r="D74" s="377" t="s">
        <v>107</v>
      </c>
      <c r="E74" s="378"/>
      <c r="F74" s="349" t="s">
        <v>93</v>
      </c>
      <c r="G74" s="350">
        <v>38808</v>
      </c>
      <c r="H74" s="379"/>
    </row>
    <row r="75" spans="1:10" ht="15.75" thickBot="1" x14ac:dyDescent="0.25">
      <c r="A75" s="363">
        <f t="shared" si="9"/>
        <v>10</v>
      </c>
      <c r="B75" s="58"/>
      <c r="C75" s="349"/>
      <c r="D75" s="377"/>
      <c r="E75" s="378"/>
      <c r="F75" s="349"/>
      <c r="G75" s="350"/>
      <c r="H75" s="379"/>
    </row>
    <row r="76" spans="1:10" x14ac:dyDescent="0.2">
      <c r="A76" s="929" t="s">
        <v>714</v>
      </c>
      <c r="B76" s="930"/>
      <c r="C76" s="930"/>
      <c r="D76" s="930"/>
      <c r="E76" s="930"/>
      <c r="F76" s="930"/>
      <c r="G76" s="930"/>
      <c r="H76" s="931"/>
    </row>
    <row r="77" spans="1:10" ht="24.75" thickBot="1" x14ac:dyDescent="0.25">
      <c r="A77" s="249"/>
      <c r="B77" s="83" t="s">
        <v>52</v>
      </c>
      <c r="C77" s="250" t="s">
        <v>148</v>
      </c>
      <c r="D77" s="250" t="s">
        <v>6</v>
      </c>
      <c r="E77" s="250" t="s">
        <v>217</v>
      </c>
      <c r="F77" s="251" t="s">
        <v>7</v>
      </c>
      <c r="G77" s="252" t="s">
        <v>215</v>
      </c>
      <c r="H77" s="253" t="s">
        <v>76</v>
      </c>
    </row>
    <row r="78" spans="1:10" ht="15.75" thickBot="1" x14ac:dyDescent="0.3">
      <c r="A78" s="254"/>
      <c r="B78" s="7"/>
      <c r="C78" s="255"/>
      <c r="D78" s="48" t="s">
        <v>149</v>
      </c>
      <c r="E78" s="256"/>
      <c r="F78" s="255"/>
      <c r="G78" s="255"/>
      <c r="H78" s="257"/>
    </row>
    <row r="79" spans="1:10" x14ac:dyDescent="0.2">
      <c r="A79" s="809">
        <f>A78+1</f>
        <v>1</v>
      </c>
      <c r="B79" s="810" t="s">
        <v>115</v>
      </c>
      <c r="C79" s="358" t="s">
        <v>139</v>
      </c>
      <c r="D79" s="811" t="s">
        <v>216</v>
      </c>
      <c r="E79" s="359">
        <f>IF(ISBLANK(D79),"",LEN(D79)-LEN(SUBSTITUTE(D79,",",""))+1)</f>
        <v>9</v>
      </c>
      <c r="F79" s="360">
        <v>2015</v>
      </c>
      <c r="G79" s="812">
        <v>44132</v>
      </c>
      <c r="H79" s="361">
        <v>44227</v>
      </c>
    </row>
    <row r="80" spans="1:10" ht="24" x14ac:dyDescent="0.2">
      <c r="A80" s="406">
        <v>2</v>
      </c>
      <c r="B80" s="210" t="s">
        <v>596</v>
      </c>
      <c r="C80" s="172" t="s">
        <v>139</v>
      </c>
      <c r="D80" s="407" t="s">
        <v>597</v>
      </c>
      <c r="E80" s="408">
        <f>IF(ISBLANK(D80),"",LEN(D80)-LEN(SUBSTITUTE(D80,",",""))+1)</f>
        <v>9</v>
      </c>
      <c r="F80" s="409">
        <v>2015</v>
      </c>
      <c r="G80" s="410">
        <v>44074</v>
      </c>
      <c r="H80" s="333">
        <v>44439</v>
      </c>
    </row>
    <row r="81" spans="1:9" ht="24.75" customHeight="1" x14ac:dyDescent="0.2">
      <c r="A81" s="406">
        <v>3</v>
      </c>
      <c r="B81" s="210" t="s">
        <v>419</v>
      </c>
      <c r="C81" s="595" t="s">
        <v>582</v>
      </c>
      <c r="D81" s="407" t="s">
        <v>413</v>
      </c>
      <c r="E81" s="408">
        <v>1</v>
      </c>
      <c r="F81" s="409">
        <v>2015</v>
      </c>
      <c r="G81" s="410">
        <v>44608</v>
      </c>
      <c r="H81" s="596">
        <v>44865</v>
      </c>
    </row>
    <row r="82" spans="1:9" x14ac:dyDescent="0.2">
      <c r="A82" s="406">
        <f>A81+1</f>
        <v>4</v>
      </c>
      <c r="B82" s="210" t="s">
        <v>492</v>
      </c>
      <c r="C82" s="595" t="s">
        <v>582</v>
      </c>
      <c r="D82" s="407" t="s">
        <v>493</v>
      </c>
      <c r="E82" s="408">
        <f>IF(ISBLANK(D82),"",LEN(D82)-LEN(SUBSTITUTE(D82,",",""))+1)</f>
        <v>1</v>
      </c>
      <c r="F82" s="409">
        <v>2015</v>
      </c>
      <c r="G82" s="410">
        <v>44615</v>
      </c>
      <c r="H82" s="596">
        <v>44895</v>
      </c>
    </row>
    <row r="83" spans="1:9" ht="15.75" thickBot="1" x14ac:dyDescent="0.3">
      <c r="A83" s="805"/>
      <c r="B83" s="434"/>
      <c r="C83" s="806"/>
      <c r="D83" s="807" t="s">
        <v>9</v>
      </c>
      <c r="E83" s="807"/>
      <c r="F83" s="806"/>
      <c r="G83" s="806"/>
      <c r="H83" s="808"/>
      <c r="I83" s="734"/>
    </row>
    <row r="84" spans="1:9" x14ac:dyDescent="0.2">
      <c r="A84" s="406">
        <f>A83+1</f>
        <v>1</v>
      </c>
      <c r="B84" s="210" t="s">
        <v>90</v>
      </c>
      <c r="C84" s="172" t="s">
        <v>583</v>
      </c>
      <c r="D84" s="407" t="s">
        <v>222</v>
      </c>
      <c r="E84" s="408">
        <f t="shared" ref="E84:E91" si="10">IF(ISBLANK(D84),"",LEN(D84)-LEN(SUBSTITUTE(D84,",",""))+1)</f>
        <v>1</v>
      </c>
      <c r="F84" s="409">
        <v>2006</v>
      </c>
      <c r="G84" s="410">
        <v>42278</v>
      </c>
      <c r="H84" s="554">
        <v>43009</v>
      </c>
    </row>
    <row r="85" spans="1:9" ht="24" x14ac:dyDescent="0.2">
      <c r="A85" s="406">
        <v>2</v>
      </c>
      <c r="B85" s="155" t="s">
        <v>88</v>
      </c>
      <c r="C85" s="444" t="s">
        <v>583</v>
      </c>
      <c r="D85" s="617" t="s">
        <v>584</v>
      </c>
      <c r="E85" s="444">
        <f t="shared" si="10"/>
        <v>7</v>
      </c>
      <c r="F85" s="444">
        <v>2021</v>
      </c>
      <c r="G85" s="444">
        <v>44228</v>
      </c>
      <c r="H85" s="554">
        <v>44348</v>
      </c>
    </row>
    <row r="86" spans="1:9" x14ac:dyDescent="0.2">
      <c r="A86" s="406">
        <v>3</v>
      </c>
      <c r="B86" s="155" t="s">
        <v>89</v>
      </c>
      <c r="C86" s="444" t="s">
        <v>583</v>
      </c>
      <c r="D86" s="617" t="s">
        <v>585</v>
      </c>
      <c r="E86" s="444">
        <f t="shared" si="10"/>
        <v>2</v>
      </c>
      <c r="F86" s="444">
        <v>2021</v>
      </c>
      <c r="G86" s="444">
        <v>44228</v>
      </c>
      <c r="H86" s="554">
        <v>44348</v>
      </c>
    </row>
    <row r="87" spans="1:9" x14ac:dyDescent="0.2">
      <c r="A87" s="406">
        <v>4</v>
      </c>
      <c r="B87" s="155" t="s">
        <v>11</v>
      </c>
      <c r="C87" s="341" t="s">
        <v>582</v>
      </c>
      <c r="D87" s="542" t="s">
        <v>658</v>
      </c>
      <c r="E87" s="343">
        <f>IF(ISBLANK(D87),"",LEN(D87)-LEN(SUBSTITUTE(D87,",",""))+1)</f>
        <v>1</v>
      </c>
      <c r="F87" s="344">
        <v>2018</v>
      </c>
      <c r="G87" s="345">
        <v>44713</v>
      </c>
      <c r="H87" s="554">
        <v>45078</v>
      </c>
    </row>
    <row r="88" spans="1:9" ht="24" x14ac:dyDescent="0.2">
      <c r="A88" s="406">
        <v>5</v>
      </c>
      <c r="B88" s="155" t="s">
        <v>100</v>
      </c>
      <c r="C88" s="341" t="s">
        <v>139</v>
      </c>
      <c r="D88" s="342" t="s">
        <v>219</v>
      </c>
      <c r="E88" s="343">
        <f t="shared" si="10"/>
        <v>24</v>
      </c>
      <c r="F88" s="344">
        <v>2006</v>
      </c>
      <c r="G88" s="345">
        <v>39569</v>
      </c>
      <c r="H88" s="554">
        <v>39934</v>
      </c>
    </row>
    <row r="89" spans="1:9" x14ac:dyDescent="0.2">
      <c r="A89" s="406">
        <v>6</v>
      </c>
      <c r="B89" s="155" t="s">
        <v>92</v>
      </c>
      <c r="C89" s="365" t="s">
        <v>583</v>
      </c>
      <c r="D89" s="443" t="s">
        <v>223</v>
      </c>
      <c r="E89" s="444">
        <v>2</v>
      </c>
      <c r="F89" s="366">
        <v>2021</v>
      </c>
      <c r="G89" s="362">
        <v>44835</v>
      </c>
      <c r="H89" s="333">
        <v>45566</v>
      </c>
    </row>
    <row r="90" spans="1:9" x14ac:dyDescent="0.2">
      <c r="A90" s="406">
        <v>7</v>
      </c>
      <c r="B90" s="155" t="s">
        <v>447</v>
      </c>
      <c r="C90" s="152" t="s">
        <v>582</v>
      </c>
      <c r="D90" s="443" t="s">
        <v>448</v>
      </c>
      <c r="E90" s="444">
        <f t="shared" si="10"/>
        <v>1</v>
      </c>
      <c r="F90" s="366">
        <v>2012</v>
      </c>
      <c r="G90" s="362">
        <v>42948</v>
      </c>
      <c r="H90" s="367">
        <v>43313</v>
      </c>
    </row>
    <row r="91" spans="1:9" ht="24" x14ac:dyDescent="0.2">
      <c r="A91" s="406">
        <v>8</v>
      </c>
      <c r="B91" s="462" t="s">
        <v>487</v>
      </c>
      <c r="C91" s="365" t="s">
        <v>139</v>
      </c>
      <c r="D91" s="597" t="s">
        <v>529</v>
      </c>
      <c r="E91" s="444">
        <f t="shared" si="10"/>
        <v>5</v>
      </c>
      <c r="F91" s="366">
        <v>2021</v>
      </c>
      <c r="G91" s="362">
        <v>44440</v>
      </c>
      <c r="H91" s="367">
        <v>44805</v>
      </c>
    </row>
    <row r="92" spans="1:9" x14ac:dyDescent="0.2">
      <c r="A92" s="406">
        <v>9</v>
      </c>
      <c r="B92" s="168" t="s">
        <v>449</v>
      </c>
      <c r="C92" s="719" t="s">
        <v>140</v>
      </c>
      <c r="D92" s="720" t="s">
        <v>450</v>
      </c>
      <c r="E92" s="721">
        <f>IF(ISBLANK(D92),"",LEN(D92)-LEN(SUBSTITUTE(D92,",",""))+1)</f>
        <v>1</v>
      </c>
      <c r="F92" s="722">
        <v>2021</v>
      </c>
      <c r="G92" s="723">
        <v>44713</v>
      </c>
      <c r="H92" s="351">
        <v>45139</v>
      </c>
    </row>
    <row r="93" spans="1:9" x14ac:dyDescent="0.2">
      <c r="A93" s="406">
        <v>10</v>
      </c>
      <c r="B93" s="168" t="s">
        <v>598</v>
      </c>
      <c r="C93" s="719" t="s">
        <v>582</v>
      </c>
      <c r="D93" s="720" t="s">
        <v>599</v>
      </c>
      <c r="E93" s="721">
        <f>IF(ISBLANK(D93),"",LEN(D93)-LEN(SUBSTITUTE(D93,",",""))+1)</f>
        <v>1</v>
      </c>
      <c r="F93" s="722">
        <v>2021</v>
      </c>
      <c r="G93" s="410">
        <v>44593</v>
      </c>
      <c r="H93" s="596">
        <v>45170</v>
      </c>
    </row>
    <row r="94" spans="1:9" ht="24.75" thickBot="1" x14ac:dyDescent="0.25">
      <c r="A94" s="877">
        <v>11</v>
      </c>
      <c r="B94" s="168" t="s">
        <v>798</v>
      </c>
      <c r="C94" s="169" t="s">
        <v>582</v>
      </c>
      <c r="D94" s="720" t="s">
        <v>799</v>
      </c>
      <c r="E94" s="721">
        <f>IF(ISBLANK(D94),"",LEN(D94)-LEN(SUBSTITUTE(D94,",",""))+1)</f>
        <v>1</v>
      </c>
      <c r="F94" s="722">
        <v>2021</v>
      </c>
      <c r="G94" s="878">
        <v>45017</v>
      </c>
      <c r="H94" s="351">
        <v>45383</v>
      </c>
      <c r="I94" s="734"/>
    </row>
    <row r="95" spans="1:9" ht="15.75" thickBot="1" x14ac:dyDescent="0.3">
      <c r="A95" s="570"/>
      <c r="B95" s="651"/>
      <c r="C95" s="571"/>
      <c r="D95" s="561" t="s">
        <v>303</v>
      </c>
      <c r="E95" s="572"/>
      <c r="F95" s="571"/>
      <c r="G95" s="571"/>
      <c r="H95" s="573"/>
    </row>
    <row r="96" spans="1:9" x14ac:dyDescent="0.2">
      <c r="A96" s="871">
        <v>1</v>
      </c>
      <c r="B96" s="451" t="s">
        <v>304</v>
      </c>
      <c r="C96" s="358" t="s">
        <v>582</v>
      </c>
      <c r="D96" s="684" t="s">
        <v>305</v>
      </c>
      <c r="E96" s="359">
        <f t="shared" ref="E96:E104" si="11">IF(ISBLANK(D96),"",LEN(D96)-LEN(SUBSTITUTE(D96,",",""))+1)</f>
        <v>1</v>
      </c>
      <c r="F96" s="360">
        <v>2008</v>
      </c>
      <c r="G96" s="685">
        <v>39753</v>
      </c>
      <c r="H96" s="361">
        <v>40452</v>
      </c>
    </row>
    <row r="97" spans="1:11" x14ac:dyDescent="0.2">
      <c r="A97" s="406">
        <f>A96+1</f>
        <v>2</v>
      </c>
      <c r="B97" s="155" t="s">
        <v>542</v>
      </c>
      <c r="C97" s="595" t="s">
        <v>592</v>
      </c>
      <c r="D97" s="424" t="s">
        <v>220</v>
      </c>
      <c r="E97" s="408">
        <f t="shared" si="11"/>
        <v>1</v>
      </c>
      <c r="F97" s="409">
        <v>2014</v>
      </c>
      <c r="G97" s="683">
        <v>42064</v>
      </c>
      <c r="H97" s="333">
        <v>42736</v>
      </c>
      <c r="J97" s="353"/>
      <c r="K97" s="702"/>
    </row>
    <row r="98" spans="1:11" x14ac:dyDescent="0.2">
      <c r="A98" s="406">
        <f>A97+1</f>
        <v>3</v>
      </c>
      <c r="B98" s="155" t="s">
        <v>543</v>
      </c>
      <c r="C98" s="341" t="s">
        <v>139</v>
      </c>
      <c r="D98" s="681" t="s">
        <v>306</v>
      </c>
      <c r="E98" s="343">
        <f t="shared" si="11"/>
        <v>7</v>
      </c>
      <c r="F98" s="344">
        <v>2008</v>
      </c>
      <c r="G98" s="682">
        <v>40179</v>
      </c>
      <c r="H98" s="346">
        <v>40544</v>
      </c>
      <c r="I98" s="734"/>
    </row>
    <row r="99" spans="1:11" x14ac:dyDescent="0.2">
      <c r="A99" s="406">
        <f>A98+1</f>
        <v>4</v>
      </c>
      <c r="B99" s="155" t="s">
        <v>545</v>
      </c>
      <c r="C99" s="341" t="s">
        <v>139</v>
      </c>
      <c r="D99" s="681" t="s">
        <v>451</v>
      </c>
      <c r="E99" s="343">
        <f t="shared" si="11"/>
        <v>9</v>
      </c>
      <c r="F99" s="344">
        <v>2014</v>
      </c>
      <c r="G99" s="682">
        <v>42552</v>
      </c>
      <c r="H99" s="333">
        <v>43282</v>
      </c>
    </row>
    <row r="100" spans="1:11" x14ac:dyDescent="0.2">
      <c r="A100" s="406">
        <f>A99+1</f>
        <v>5</v>
      </c>
      <c r="B100" s="544" t="s">
        <v>544</v>
      </c>
      <c r="C100" s="341" t="s">
        <v>139</v>
      </c>
      <c r="D100" s="160" t="s">
        <v>479</v>
      </c>
      <c r="E100" s="343">
        <f t="shared" si="11"/>
        <v>7</v>
      </c>
      <c r="F100" s="344">
        <v>2017</v>
      </c>
      <c r="G100" s="682">
        <v>43133</v>
      </c>
      <c r="H100" s="333">
        <v>43952</v>
      </c>
    </row>
    <row r="101" spans="1:11" ht="24" x14ac:dyDescent="0.2">
      <c r="A101" s="406">
        <f t="shared" ref="A101:A105" si="12">A100+1</f>
        <v>6</v>
      </c>
      <c r="B101" s="210" t="s">
        <v>88</v>
      </c>
      <c r="C101" s="172" t="s">
        <v>583</v>
      </c>
      <c r="D101" s="173" t="s">
        <v>584</v>
      </c>
      <c r="E101" s="408">
        <f t="shared" si="11"/>
        <v>7</v>
      </c>
      <c r="F101" s="409">
        <v>2020</v>
      </c>
      <c r="G101" s="683">
        <v>44228</v>
      </c>
      <c r="H101" s="554">
        <v>44348</v>
      </c>
      <c r="I101" s="734"/>
    </row>
    <row r="102" spans="1:11" x14ac:dyDescent="0.2">
      <c r="A102" s="406">
        <f t="shared" si="12"/>
        <v>7</v>
      </c>
      <c r="B102" s="210" t="s">
        <v>11</v>
      </c>
      <c r="C102" s="595" t="s">
        <v>582</v>
      </c>
      <c r="D102" s="173" t="s">
        <v>658</v>
      </c>
      <c r="E102" s="408">
        <f>IF(ISBLANK(D102),"",LEN(D102)-LEN(SUBSTITUTE(D102,",",""))+1)</f>
        <v>1</v>
      </c>
      <c r="F102" s="409">
        <v>2017</v>
      </c>
      <c r="G102" s="683">
        <v>44713</v>
      </c>
      <c r="H102" s="333">
        <v>45078</v>
      </c>
    </row>
    <row r="103" spans="1:11" x14ac:dyDescent="0.2">
      <c r="A103" s="406">
        <f t="shared" si="12"/>
        <v>8</v>
      </c>
      <c r="B103" s="155" t="s">
        <v>92</v>
      </c>
      <c r="C103" s="341" t="s">
        <v>583</v>
      </c>
      <c r="D103" s="681" t="s">
        <v>223</v>
      </c>
      <c r="E103" s="343">
        <v>2</v>
      </c>
      <c r="F103" s="344">
        <v>2020</v>
      </c>
      <c r="G103" s="682">
        <v>44835</v>
      </c>
      <c r="H103" s="333">
        <v>45566</v>
      </c>
    </row>
    <row r="104" spans="1:11" ht="24" x14ac:dyDescent="0.2">
      <c r="A104" s="406">
        <f t="shared" si="12"/>
        <v>9</v>
      </c>
      <c r="B104" s="544" t="s">
        <v>487</v>
      </c>
      <c r="C104" s="341" t="s">
        <v>139</v>
      </c>
      <c r="D104" s="160" t="s">
        <v>529</v>
      </c>
      <c r="E104" s="343">
        <f t="shared" si="11"/>
        <v>5</v>
      </c>
      <c r="F104" s="344">
        <v>2020</v>
      </c>
      <c r="G104" s="682">
        <v>44440</v>
      </c>
      <c r="H104" s="346">
        <v>44805</v>
      </c>
      <c r="J104" s="1"/>
    </row>
    <row r="105" spans="1:11" ht="27.75" customHeight="1" x14ac:dyDescent="0.2">
      <c r="A105" s="406">
        <f t="shared" si="12"/>
        <v>10</v>
      </c>
      <c r="B105" s="392" t="s">
        <v>598</v>
      </c>
      <c r="C105" s="595" t="s">
        <v>582</v>
      </c>
      <c r="D105" s="173" t="s">
        <v>599</v>
      </c>
      <c r="E105" s="408">
        <f>IF(ISBLANK(D105),"",LEN(D105)-LEN(SUBSTITUTE(D105,",",""))+1)</f>
        <v>1</v>
      </c>
      <c r="F105" s="409">
        <v>2020</v>
      </c>
      <c r="G105" s="683">
        <v>44593</v>
      </c>
      <c r="H105" s="596">
        <v>45170</v>
      </c>
      <c r="J105" s="1"/>
    </row>
    <row r="106" spans="1:11" ht="27.75" customHeight="1" thickBot="1" x14ac:dyDescent="0.25">
      <c r="A106" s="879">
        <v>11</v>
      </c>
      <c r="B106" s="668" t="s">
        <v>798</v>
      </c>
      <c r="C106" s="633" t="s">
        <v>582</v>
      </c>
      <c r="D106" s="637" t="s">
        <v>799</v>
      </c>
      <c r="E106" s="727">
        <f>IF(ISBLANK(D106),"",LEN(D106)-LEN(SUBSTITUTE(D106,",",""))+1)</f>
        <v>1</v>
      </c>
      <c r="F106" s="728">
        <v>2020</v>
      </c>
      <c r="G106" s="646">
        <v>45017</v>
      </c>
      <c r="H106" s="729">
        <v>45383</v>
      </c>
      <c r="I106" s="734"/>
    </row>
  </sheetData>
  <autoFilter ref="A4:H75" xr:uid="{00000000-0009-0000-0000-000007000000}"/>
  <sortState xmlns:xlrd2="http://schemas.microsoft.com/office/spreadsheetml/2017/richdata2" ref="B34:H50">
    <sortCondition ref="B34:B50"/>
  </sortState>
  <mergeCells count="9">
    <mergeCell ref="A76:H76"/>
    <mergeCell ref="A3:H3"/>
    <mergeCell ref="A65:H65"/>
    <mergeCell ref="J11:J16"/>
    <mergeCell ref="J17:K17"/>
    <mergeCell ref="J18:J23"/>
    <mergeCell ref="J24:K24"/>
    <mergeCell ref="J3:S3"/>
    <mergeCell ref="J5:J10"/>
  </mergeCells>
  <conditionalFormatting sqref="F15:F18 G15:G35">
    <cfRule type="cellIs" dxfId="401" priority="1124" operator="equal">
      <formula>2012</formula>
    </cfRule>
    <cfRule type="cellIs" dxfId="400" priority="1125" operator="equal">
      <formula>2009</formula>
    </cfRule>
    <cfRule type="cellIs" dxfId="399" priority="1126" operator="equal">
      <formula>2006</formula>
    </cfRule>
  </conditionalFormatting>
  <conditionalFormatting sqref="F20:F35">
    <cfRule type="cellIs" dxfId="398" priority="330" operator="equal">
      <formula>2012</formula>
    </cfRule>
    <cfRule type="cellIs" dxfId="397" priority="331" operator="equal">
      <formula>2009</formula>
    </cfRule>
    <cfRule type="cellIs" dxfId="396" priority="332" operator="equal">
      <formula>2006</formula>
    </cfRule>
  </conditionalFormatting>
  <conditionalFormatting sqref="F51:F64">
    <cfRule type="cellIs" dxfId="395" priority="3" operator="equal">
      <formula>2012</formula>
    </cfRule>
    <cfRule type="cellIs" dxfId="394" priority="4" operator="equal">
      <formula>2009</formula>
    </cfRule>
    <cfRule type="cellIs" dxfId="393" priority="5" operator="equal">
      <formula>2006</formula>
    </cfRule>
  </conditionalFormatting>
  <conditionalFormatting sqref="F83">
    <cfRule type="cellIs" dxfId="392" priority="1053" operator="equal">
      <formula>2012</formula>
    </cfRule>
    <cfRule type="cellIs" dxfId="391" priority="1054" operator="equal">
      <formula>2009</formula>
    </cfRule>
    <cfRule type="cellIs" dxfId="390" priority="1055" operator="equal">
      <formula>2006</formula>
    </cfRule>
  </conditionalFormatting>
  <conditionalFormatting sqref="F6:G9 F36:G36 F66:G75 F79:G82">
    <cfRule type="cellIs" dxfId="389" priority="1179" operator="equal">
      <formula>2012</formula>
    </cfRule>
    <cfRule type="cellIs" dxfId="388" priority="1180" operator="equal">
      <formula>2009</formula>
    </cfRule>
    <cfRule type="cellIs" dxfId="387" priority="1181" operator="equal">
      <formula>2006</formula>
    </cfRule>
  </conditionalFormatting>
  <conditionalFormatting sqref="F12:G14">
    <cfRule type="cellIs" dxfId="386" priority="845" operator="equal">
      <formula>2006</formula>
    </cfRule>
    <cfRule type="cellIs" dxfId="385" priority="844" operator="equal">
      <formula>2009</formula>
    </cfRule>
    <cfRule type="cellIs" dxfId="384" priority="843" operator="equal">
      <formula>2012</formula>
    </cfRule>
  </conditionalFormatting>
  <conditionalFormatting sqref="F38:G38">
    <cfRule type="cellIs" dxfId="383" priority="125" operator="equal">
      <formula>2006</formula>
    </cfRule>
    <cfRule type="cellIs" dxfId="382" priority="123" operator="equal">
      <formula>2012</formula>
    </cfRule>
    <cfRule type="cellIs" dxfId="381" priority="124" operator="equal">
      <formula>2009</formula>
    </cfRule>
  </conditionalFormatting>
  <conditionalFormatting sqref="F40:G50">
    <cfRule type="cellIs" dxfId="380" priority="13" operator="equal">
      <formula>2006</formula>
    </cfRule>
    <cfRule type="cellIs" dxfId="379" priority="11" operator="equal">
      <formula>2012</formula>
    </cfRule>
    <cfRule type="cellIs" dxfId="378" priority="12" operator="equal">
      <formula>2009</formula>
    </cfRule>
  </conditionalFormatting>
  <conditionalFormatting sqref="F84:G84">
    <cfRule type="cellIs" dxfId="377" priority="993" operator="equal">
      <formula>2009</formula>
    </cfRule>
    <cfRule type="cellIs" dxfId="376" priority="992" operator="equal">
      <formula>2012</formula>
    </cfRule>
    <cfRule type="cellIs" dxfId="375" priority="994" operator="equal">
      <formula>2006</formula>
    </cfRule>
  </conditionalFormatting>
  <conditionalFormatting sqref="F87:G94">
    <cfRule type="cellIs" dxfId="374" priority="551" operator="equal">
      <formula>2009</formula>
    </cfRule>
    <cfRule type="cellIs" dxfId="373" priority="552" operator="equal">
      <formula>2006</formula>
    </cfRule>
    <cfRule type="cellIs" dxfId="372" priority="550" operator="equal">
      <formula>2012</formula>
    </cfRule>
  </conditionalFormatting>
  <conditionalFormatting sqref="F96:G106">
    <cfRule type="cellIs" dxfId="371" priority="84" operator="equal">
      <formula>2009</formula>
    </cfRule>
    <cfRule type="cellIs" dxfId="370" priority="85" operator="equal">
      <formula>2006</formula>
    </cfRule>
    <cfRule type="cellIs" dxfId="369" priority="83" operator="equal">
      <formula>2012</formula>
    </cfRule>
  </conditionalFormatting>
  <conditionalFormatting sqref="G39">
    <cfRule type="cellIs" dxfId="368" priority="56" operator="equal">
      <formula>2006</formula>
    </cfRule>
    <cfRule type="cellIs" dxfId="367" priority="55" operator="equal">
      <formula>2009</formula>
    </cfRule>
    <cfRule type="cellIs" dxfId="366" priority="54" operator="equal">
      <formula>2012</formula>
    </cfRule>
  </conditionalFormatting>
  <conditionalFormatting sqref="G51:G63">
    <cfRule type="cellIs" dxfId="365" priority="6" operator="equal">
      <formula>2012</formula>
    </cfRule>
    <cfRule type="cellIs" dxfId="364" priority="7" operator="equal">
      <formula>2009</formula>
    </cfRule>
    <cfRule type="cellIs" dxfId="363" priority="8" operator="equal">
      <formula>2006</formula>
    </cfRule>
  </conditionalFormatting>
  <conditionalFormatting sqref="G93:G94">
    <cfRule type="cellIs" dxfId="362" priority="478" operator="equal">
      <formula>2012</formula>
    </cfRule>
    <cfRule type="cellIs" dxfId="361" priority="479" operator="equal">
      <formula>2009</formula>
    </cfRule>
    <cfRule type="cellIs" dxfId="360" priority="480" operator="equal">
      <formula>2006</formula>
    </cfRule>
  </conditionalFormatting>
  <conditionalFormatting sqref="G64:H64">
    <cfRule type="cellIs" dxfId="359" priority="168" operator="equal">
      <formula>2012</formula>
    </cfRule>
    <cfRule type="cellIs" dxfId="358" priority="169" operator="equal">
      <formula>2009</formula>
    </cfRule>
    <cfRule type="cellIs" dxfId="357" priority="170" operator="equal">
      <formula>2006</formula>
    </cfRule>
  </conditionalFormatting>
  <conditionalFormatting sqref="H6:H9 H79:H82 H91:H94">
    <cfRule type="cellIs" dxfId="356" priority="1183" operator="lessThan">
      <formula>TODAY()</formula>
    </cfRule>
  </conditionalFormatting>
  <conditionalFormatting sqref="H12:H36 H92:H94 H106">
    <cfRule type="cellIs" dxfId="355" priority="221" operator="lessThan">
      <formula>TODAY()</formula>
    </cfRule>
  </conditionalFormatting>
  <conditionalFormatting sqref="H38:H63">
    <cfRule type="cellIs" dxfId="354" priority="1" operator="between">
      <formula>TODAY()</formula>
      <formula>TODAY()+183</formula>
    </cfRule>
    <cfRule type="cellIs" dxfId="353" priority="2" operator="lessThan">
      <formula>TODAY()</formula>
    </cfRule>
  </conditionalFormatting>
  <conditionalFormatting sqref="H84:H89">
    <cfRule type="cellIs" dxfId="352" priority="76" operator="lessThan">
      <formula>TODAY()</formula>
    </cfRule>
    <cfRule type="cellIs" dxfId="351" priority="75" operator="between">
      <formula>TODAY()</formula>
      <formula>TODAY()+183</formula>
    </cfRule>
  </conditionalFormatting>
  <conditionalFormatting sqref="H89:H90">
    <cfRule type="cellIs" dxfId="350" priority="82" operator="lessThan">
      <formula>TODAY()</formula>
    </cfRule>
    <cfRule type="cellIs" dxfId="349" priority="81" operator="between">
      <formula>TODAY()</formula>
      <formula>TODAY()+183</formula>
    </cfRule>
  </conditionalFormatting>
  <conditionalFormatting sqref="H91:H94 H6:H9 H79:H82">
    <cfRule type="cellIs" dxfId="348" priority="1182" operator="between">
      <formula>TODAY()</formula>
      <formula>TODAY()+183</formula>
    </cfRule>
  </conditionalFormatting>
  <conditionalFormatting sqref="H96:H105">
    <cfRule type="cellIs" dxfId="347" priority="372" operator="between">
      <formula>TODAY()</formula>
      <formula>TODAY()+183</formula>
    </cfRule>
    <cfRule type="cellIs" dxfId="346" priority="373" operator="lessThan">
      <formula>TODAY()</formula>
    </cfRule>
  </conditionalFormatting>
  <conditionalFormatting sqref="H102:H103">
    <cfRule type="cellIs" dxfId="345" priority="365" operator="lessThan">
      <formula>TODAY()</formula>
    </cfRule>
    <cfRule type="cellIs" dxfId="344" priority="364" operator="between">
      <formula>TODAY()</formula>
      <formula>TODAY()+183</formula>
    </cfRule>
  </conditionalFormatting>
  <conditionalFormatting sqref="H106 H12:H36 H92:H94">
    <cfRule type="cellIs" dxfId="343" priority="220" operator="between">
      <formula>TODAY()</formula>
      <formula>TODAY()+183</formula>
    </cfRule>
  </conditionalFormatting>
  <conditionalFormatting sqref="H106">
    <cfRule type="cellIs" dxfId="342" priority="142" operator="lessThan">
      <formula>TODAY()</formula>
    </cfRule>
    <cfRule type="cellIs" dxfId="341" priority="141" operator="between">
      <formula>TODAY()</formula>
      <formula>TODAY()+183</formula>
    </cfRule>
  </conditionalFormatting>
  <dataValidations count="1">
    <dataValidation type="list" allowBlank="1" showInputMessage="1" showErrorMessage="1" sqref="C66:C75 C6:C9 C79:C82 C84:C94 C12:C36 C96:C106 C38:C64" xr:uid="{00000000-0002-0000-0700-000000000000}">
      <formula1>$K$5:$K$10</formula1>
    </dataValidation>
  </dataValidations>
  <hyperlinks>
    <hyperlink ref="B28" r:id="rId1" xr:uid="{00000000-0004-0000-0700-000000000000}"/>
    <hyperlink ref="B23" r:id="rId2" xr:uid="{00000000-0004-0000-0700-000001000000}"/>
    <hyperlink ref="B24" r:id="rId3" xr:uid="{00000000-0004-0000-0700-000002000000}"/>
    <hyperlink ref="B13" r:id="rId4" xr:uid="{00000000-0004-0000-0700-000003000000}"/>
    <hyperlink ref="B19" r:id="rId5" xr:uid="{00000000-0004-0000-0700-000004000000}"/>
    <hyperlink ref="B21" r:id="rId6" xr:uid="{00000000-0004-0000-0700-000005000000}"/>
    <hyperlink ref="B66" r:id="rId7" xr:uid="{00000000-0004-0000-0700-000006000000}"/>
    <hyperlink ref="B67" r:id="rId8" xr:uid="{00000000-0004-0000-0700-000007000000}"/>
    <hyperlink ref="B68" r:id="rId9" xr:uid="{00000000-0004-0000-0700-000008000000}"/>
    <hyperlink ref="B69" r:id="rId10" xr:uid="{00000000-0004-0000-0700-000009000000}"/>
    <hyperlink ref="B70" r:id="rId11" xr:uid="{00000000-0004-0000-0700-00000A000000}"/>
    <hyperlink ref="B71" r:id="rId12" xr:uid="{00000000-0004-0000-0700-00000B000000}"/>
    <hyperlink ref="B72" r:id="rId13" xr:uid="{00000000-0004-0000-0700-00000C000000}"/>
    <hyperlink ref="B15" r:id="rId14" xr:uid="{00000000-0004-0000-0700-00000D000000}"/>
    <hyperlink ref="B16" r:id="rId15" xr:uid="{00000000-0004-0000-0700-00000E000000}"/>
    <hyperlink ref="B14" r:id="rId16" xr:uid="{00000000-0004-0000-0700-000010000000}"/>
    <hyperlink ref="B86" r:id="rId17" xr:uid="{00000000-0004-0000-0700-000011000000}"/>
    <hyperlink ref="B85" r:id="rId18" xr:uid="{00000000-0004-0000-0700-000012000000}"/>
    <hyperlink ref="B18" r:id="rId19" xr:uid="{00000000-0004-0000-0700-000013000000}"/>
    <hyperlink ref="B74" r:id="rId20" xr:uid="{00000000-0004-0000-0700-000014000000}"/>
    <hyperlink ref="B73" r:id="rId21" xr:uid="{00000000-0004-0000-0700-000015000000}"/>
    <hyperlink ref="B29" r:id="rId22" xr:uid="{00000000-0004-0000-0700-000016000000}"/>
    <hyperlink ref="B27" r:id="rId23" xr:uid="{00000000-0004-0000-0700-000017000000}"/>
    <hyperlink ref="B26" r:id="rId24" xr:uid="{00000000-0004-0000-0700-000018000000}"/>
    <hyperlink ref="B25" r:id="rId25" xr:uid="{00000000-0004-0000-0700-000019000000}"/>
    <hyperlink ref="B79" r:id="rId26" xr:uid="{00000000-0004-0000-0700-00001A000000}"/>
    <hyperlink ref="B12" r:id="rId27" xr:uid="{00000000-0004-0000-0700-00001B000000}"/>
    <hyperlink ref="B20" r:id="rId28" xr:uid="{00000000-0004-0000-0700-00001C000000}"/>
    <hyperlink ref="B22" r:id="rId29" xr:uid="{00000000-0004-0000-0700-00001D000000}"/>
    <hyperlink ref="B44" r:id="rId30" xr:uid="{00000000-0004-0000-0700-00001E000000}"/>
    <hyperlink ref="B17" r:id="rId31" xr:uid="{00000000-0004-0000-0700-00001F000000}"/>
    <hyperlink ref="B92" r:id="rId32" xr:uid="{00000000-0004-0000-0700-000020000000}"/>
    <hyperlink ref="B31" r:id="rId33" xr:uid="{00000000-0004-0000-0700-000021000000}"/>
    <hyperlink ref="B91" r:id="rId34" xr:uid="{00000000-0004-0000-0700-000022000000}"/>
    <hyperlink ref="B85" r:id="rId35" display="ESR-1275" xr:uid="{00000000-0004-0000-0700-000023000000}"/>
    <hyperlink ref="B41" r:id="rId36" xr:uid="{00000000-0004-0000-0700-000024000000}"/>
    <hyperlink ref="B93" r:id="rId37" xr:uid="{00000000-0004-0000-0700-000025000000}"/>
    <hyperlink ref="B105" r:id="rId38" xr:uid="{00000000-0004-0000-0700-000026000000}"/>
    <hyperlink ref="B32" r:id="rId39" xr:uid="{00000000-0004-0000-0700-000027000000}"/>
    <hyperlink ref="B60" r:id="rId40" xr:uid="{00000000-0004-0000-0700-000028000000}"/>
    <hyperlink ref="B84" r:id="rId41" xr:uid="{00000000-0004-0000-0700-00002A000000}"/>
    <hyperlink ref="B88" r:id="rId42" xr:uid="{00000000-0004-0000-0700-00002B000000}"/>
    <hyperlink ref="B96" r:id="rId43" xr:uid="{00000000-0004-0000-0700-00002C000000}"/>
    <hyperlink ref="B97" r:id="rId44" xr:uid="{00000000-0004-0000-0700-00002D000000}"/>
    <hyperlink ref="B98" r:id="rId45" xr:uid="{00000000-0004-0000-0700-00002E000000}"/>
    <hyperlink ref="B99" r:id="rId46" xr:uid="{00000000-0004-0000-0700-00002F000000}"/>
    <hyperlink ref="B45" r:id="rId47" xr:uid="{00000000-0004-0000-0700-000030000000}"/>
    <hyperlink ref="B50" r:id="rId48" xr:uid="{00000000-0004-0000-0700-000031000000}"/>
    <hyperlink ref="B42" r:id="rId49" xr:uid="{00000000-0004-0000-0700-000032000000}"/>
    <hyperlink ref="B57" r:id="rId50" xr:uid="{00000000-0004-0000-0700-000035000000}"/>
    <hyperlink ref="B104" r:id="rId51" xr:uid="{00000000-0004-0000-0700-000036000000}"/>
    <hyperlink ref="B102" r:id="rId52" xr:uid="{00000000-0004-0000-0700-000037000000}"/>
    <hyperlink ref="B6" r:id="rId53" xr:uid="{00000000-0004-0000-0700-000038000000}"/>
    <hyperlink ref="B43" r:id="rId54" xr:uid="{00000000-0004-0000-0700-000039000000}"/>
    <hyperlink ref="B34" r:id="rId55" xr:uid="{00000000-0004-0000-0700-00003A000000}"/>
    <hyperlink ref="B62" r:id="rId56" xr:uid="{00000000-0004-0000-0700-00003B000000}"/>
    <hyperlink ref="B30" r:id="rId57" xr:uid="{00000000-0004-0000-0700-00003C000000}"/>
    <hyperlink ref="B90" r:id="rId58" xr:uid="{00000000-0004-0000-0700-00003D000000}"/>
    <hyperlink ref="B58" r:id="rId59" xr:uid="{00000000-0004-0000-0700-00003E000000}"/>
    <hyperlink ref="B100" r:id="rId60" xr:uid="{00000000-0004-0000-0700-00003F000000}"/>
    <hyperlink ref="B81" r:id="rId61" xr:uid="{00000000-0004-0000-0700-000040000000}"/>
    <hyperlink ref="B82" r:id="rId62" xr:uid="{00000000-0004-0000-0700-000041000000}"/>
    <hyperlink ref="B8" r:id="rId63" xr:uid="{00000000-0004-0000-0700-000042000000}"/>
    <hyperlink ref="B94" r:id="rId64" xr:uid="{00000000-0004-0000-0700-000044000000}"/>
    <hyperlink ref="B106" r:id="rId65" xr:uid="{00000000-0004-0000-0700-000045000000}"/>
    <hyperlink ref="B101" r:id="rId66" xr:uid="{00000000-0004-0000-0700-000046000000}"/>
    <hyperlink ref="B35" r:id="rId67" xr:uid="{00000000-0004-0000-0700-000047000000}"/>
    <hyperlink ref="B63" r:id="rId68" xr:uid="{00000000-0004-0000-0700-000048000000}"/>
    <hyperlink ref="B33" r:id="rId69" xr:uid="{00000000-0004-0000-0700-000049000000}"/>
    <hyperlink ref="B61" r:id="rId70" xr:uid="{00000000-0004-0000-0700-00004A000000}"/>
    <hyperlink ref="B46" r:id="rId71" xr:uid="{00000000-0004-0000-0700-00004B000000}"/>
    <hyperlink ref="B48" r:id="rId72" xr:uid="{00000000-0004-0000-0700-00004C000000}"/>
    <hyperlink ref="B51" r:id="rId73" xr:uid="{00000000-0004-0000-0700-00004D000000}"/>
    <hyperlink ref="B52" r:id="rId74" xr:uid="{00000000-0004-0000-0700-00004E000000}"/>
    <hyperlink ref="B53" r:id="rId75" xr:uid="{00000000-0004-0000-0700-00004F000000}"/>
    <hyperlink ref="B54" r:id="rId76" xr:uid="{00000000-0004-0000-0700-000050000000}"/>
    <hyperlink ref="B55" r:id="rId77" xr:uid="{00000000-0004-0000-0700-000051000000}"/>
    <hyperlink ref="B56" r:id="rId78" xr:uid="{00000000-0004-0000-0700-000052000000}"/>
    <hyperlink ref="B47" r:id="rId79" xr:uid="{083A7C0F-8556-4E47-9949-605A0866B760}"/>
    <hyperlink ref="B49" r:id="rId80" xr:uid="{1B15B924-5E16-4F00-AE70-4FA76B07730E}"/>
    <hyperlink ref="B59" r:id="rId81" xr:uid="{78F1A67A-8CF2-49CC-9ED0-C7D09721ADA6}"/>
    <hyperlink ref="B38" r:id="rId82" xr:uid="{338345F0-3797-4DA5-BA0E-0EDAE9CBEB6A}"/>
    <hyperlink ref="B40" r:id="rId83" xr:uid="{EBEFF31B-0ECC-494B-8DC5-3D0216FB5D76}"/>
    <hyperlink ref="B7" r:id="rId84" xr:uid="{8213F73E-FF57-4DD7-8FEE-445C4D5C394C}"/>
    <hyperlink ref="B39" r:id="rId85" xr:uid="{F0EA1507-FA21-4775-8D3F-654614078E0A}"/>
  </hyperlinks>
  <printOptions horizontalCentered="1"/>
  <pageMargins left="0.5" right="0.5" top="0.75" bottom="0.75" header="0.3" footer="0.3"/>
  <pageSetup scale="29" orientation="portrait" r:id="rId86"/>
  <headerFooter>
    <oddHeader>&amp;CSimpson ICC-ES ESRs &amp; IAPMO ES ERs to 2006 and 2009 IBC</oddHeader>
  </headerFooter>
  <legacyDrawing r:id="rId8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S135"/>
  <sheetViews>
    <sheetView zoomScaleNormal="100" workbookViewId="0">
      <selection activeCell="B6" sqref="B6"/>
    </sheetView>
  </sheetViews>
  <sheetFormatPr defaultColWidth="8.85546875" defaultRowHeight="15" x14ac:dyDescent="0.2"/>
  <cols>
    <col min="1" max="1" width="7.140625" style="1" bestFit="1" customWidth="1"/>
    <col min="2" max="2" width="11.7109375" style="3" bestFit="1" customWidth="1"/>
    <col min="3" max="3" width="12.28515625" style="3" customWidth="1"/>
    <col min="4" max="4" width="51.7109375" style="4" customWidth="1"/>
    <col min="5" max="5" width="8.28515625" style="4" customWidth="1"/>
    <col min="6" max="6" width="7.7109375" style="1" customWidth="1"/>
    <col min="7" max="7" width="8.140625" style="1" bestFit="1" customWidth="1"/>
    <col min="8" max="8" width="9.28515625" style="5" customWidth="1"/>
    <col min="9" max="9" width="6" style="135" customWidth="1"/>
    <col min="10" max="10" width="6.28515625" style="1" customWidth="1"/>
    <col min="11" max="11" width="14.42578125" style="1" customWidth="1"/>
    <col min="12" max="12" width="9.140625" style="1" customWidth="1"/>
    <col min="13" max="13" width="9.85546875" style="1" bestFit="1" customWidth="1"/>
    <col min="14" max="16384" width="8.85546875" style="1"/>
  </cols>
  <sheetData>
    <row r="1" spans="1:19" x14ac:dyDescent="0.2">
      <c r="A1" s="142" t="s">
        <v>165</v>
      </c>
      <c r="B1" s="143">
        <f>'SST ESRs &amp; ERs'!B1</f>
        <v>45450</v>
      </c>
    </row>
    <row r="2" spans="1:19" ht="15.75" thickBot="1" x14ac:dyDescent="0.25">
      <c r="A2" s="2"/>
    </row>
    <row r="3" spans="1:19" ht="12.4" customHeight="1" thickBot="1" x14ac:dyDescent="0.25">
      <c r="A3" s="976" t="s">
        <v>161</v>
      </c>
      <c r="B3" s="976"/>
      <c r="C3" s="976"/>
      <c r="D3" s="976"/>
      <c r="E3" s="976"/>
      <c r="F3" s="976"/>
      <c r="G3" s="976"/>
      <c r="H3" s="977"/>
      <c r="J3" s="985" t="s">
        <v>162</v>
      </c>
      <c r="K3" s="985"/>
      <c r="L3" s="985"/>
      <c r="M3" s="985"/>
      <c r="N3" s="985"/>
      <c r="O3" s="985"/>
      <c r="P3" s="985"/>
      <c r="Q3" s="985"/>
      <c r="R3" s="985"/>
      <c r="S3" s="985"/>
    </row>
    <row r="4" spans="1:19" ht="24.6" customHeight="1" thickBot="1" x14ac:dyDescent="0.25">
      <c r="A4" s="224"/>
      <c r="B4" s="226" t="s">
        <v>52</v>
      </c>
      <c r="C4" s="226" t="s">
        <v>148</v>
      </c>
      <c r="D4" s="226" t="s">
        <v>6</v>
      </c>
      <c r="E4" s="226" t="s">
        <v>217</v>
      </c>
      <c r="F4" s="758" t="s">
        <v>7</v>
      </c>
      <c r="G4" s="759" t="s">
        <v>215</v>
      </c>
      <c r="H4" s="760" t="s">
        <v>76</v>
      </c>
      <c r="J4" s="77" t="s">
        <v>8</v>
      </c>
      <c r="K4" s="80" t="s">
        <v>148</v>
      </c>
      <c r="L4" s="80" t="s">
        <v>262</v>
      </c>
      <c r="M4" s="80" t="s">
        <v>82</v>
      </c>
      <c r="N4" s="78" t="s">
        <v>153</v>
      </c>
      <c r="O4" s="78" t="s">
        <v>152</v>
      </c>
      <c r="P4" s="78" t="s">
        <v>151</v>
      </c>
      <c r="Q4" s="78" t="s">
        <v>445</v>
      </c>
      <c r="R4" s="78" t="s">
        <v>527</v>
      </c>
      <c r="S4" s="79" t="s">
        <v>766</v>
      </c>
    </row>
    <row r="5" spans="1:19" ht="15.75" customHeight="1" thickBot="1" x14ac:dyDescent="0.3">
      <c r="A5" s="6"/>
      <c r="B5" s="7"/>
      <c r="C5" s="7"/>
      <c r="D5" s="48" t="s">
        <v>149</v>
      </c>
      <c r="E5" s="48"/>
      <c r="F5" s="7"/>
      <c r="G5" s="761"/>
      <c r="H5" s="8"/>
      <c r="J5" s="978" t="s">
        <v>150</v>
      </c>
      <c r="K5" s="527" t="s">
        <v>105</v>
      </c>
      <c r="L5" s="36" t="s">
        <v>146</v>
      </c>
      <c r="M5" s="36">
        <f t="shared" ref="M5:M10" ca="1" si="0">COUNTIFS($B$6:$B$49,"=ER*",$C$6:$C$49,$K5,$H$6:$H$49,"&gt;"&amp;TODAY()-90)</f>
        <v>0</v>
      </c>
      <c r="N5" s="9" t="s">
        <v>146</v>
      </c>
      <c r="O5" s="9" t="s">
        <v>146</v>
      </c>
      <c r="P5" s="9" t="s">
        <v>146</v>
      </c>
      <c r="Q5" s="9" t="s">
        <v>146</v>
      </c>
      <c r="R5" s="9" t="s">
        <v>146</v>
      </c>
      <c r="S5" s="10" t="s">
        <v>146</v>
      </c>
    </row>
    <row r="6" spans="1:19" ht="24" x14ac:dyDescent="0.2">
      <c r="A6" s="11">
        <v>1</v>
      </c>
      <c r="B6" s="178" t="s">
        <v>576</v>
      </c>
      <c r="C6" s="12" t="s">
        <v>582</v>
      </c>
      <c r="D6" s="13" t="s">
        <v>852</v>
      </c>
      <c r="E6" s="98">
        <f>IF(ISBLANK(D6),"",LEN(D6)-LEN(SUBSTITUTE(D6,",",""))+1)</f>
        <v>1</v>
      </c>
      <c r="F6" s="52">
        <v>2021</v>
      </c>
      <c r="G6" s="775">
        <v>45415</v>
      </c>
      <c r="H6" s="18">
        <v>45808</v>
      </c>
      <c r="J6" s="978"/>
      <c r="K6" s="190" t="s">
        <v>139</v>
      </c>
      <c r="L6" s="41">
        <f ca="1">SUMIFS($E$6:$E$49,$B$6:$B$49,"=ER*",$C$6:$C$49,$K6,$H$6:$H$49,"&gt;"&amp;TODAY()-90)</f>
        <v>0</v>
      </c>
      <c r="M6" s="41">
        <f t="shared" ca="1" si="0"/>
        <v>0</v>
      </c>
      <c r="N6" s="41">
        <f ca="1">COUNTIFS($B$6:$B$49,"=ER*",$C$6:$C$49,$K6,$F$6:$F$49,"=2006",$H$6:$H$49,"&gt;"&amp;TODAY()-90)</f>
        <v>0</v>
      </c>
      <c r="O6" s="41">
        <f ca="1">COUNTIFS($B$6:$B$49,"=ER*",$C$6:$C$49,$K6,$F$6:$F$49,"=2009",$H$6:$H$49,"&gt;"&amp;TODAY()-90)</f>
        <v>0</v>
      </c>
      <c r="P6" s="19">
        <f ca="1">COUNTIFS($B$6:$B$49,"=ER*",$C$6:$C$49,$K6,$F$6:$F$49,"=2012",$H$6:$H$49,"&gt;"&amp;TODAY()-90)</f>
        <v>0</v>
      </c>
      <c r="Q6" s="19">
        <f ca="1">COUNTIFS($B$6:$B$49,"=ER*",$C$6:$C$49,$K6,$F$6:$F$49,"=2015",$H$6:$H$49,"&gt;"&amp;TODAY()-90)</f>
        <v>0</v>
      </c>
      <c r="R6" s="19">
        <f ca="1">COUNTIFS($B$6:$B$49,"=ER*",$C$6:$C$49,$K6,$F$6:$F$49,"=2018",$H$6:$H$49,"&gt;"&amp;TODAY()-90)</f>
        <v>0</v>
      </c>
      <c r="S6" s="20">
        <f ca="1">COUNTIFS($B$6:$B$49,"=ER*",$C$6:$C$49,$K6,$F$6:$F$49,"=2021",$H$6:$H$49,"&gt;"&amp;TODAY()-90)</f>
        <v>0</v>
      </c>
    </row>
    <row r="7" spans="1:19" x14ac:dyDescent="0.2">
      <c r="A7" s="15">
        <v>2</v>
      </c>
      <c r="B7" s="178" t="s">
        <v>667</v>
      </c>
      <c r="C7" s="24" t="s">
        <v>582</v>
      </c>
      <c r="D7" s="17" t="s">
        <v>668</v>
      </c>
      <c r="E7" s="96">
        <f>IF(ISBLANK(D7),"",LEN(D7)-LEN(SUBSTITUTE(D7,",",""))+1)</f>
        <v>1</v>
      </c>
      <c r="F7" s="42">
        <v>2018</v>
      </c>
      <c r="G7" s="775">
        <v>45338</v>
      </c>
      <c r="H7" s="18">
        <v>45716</v>
      </c>
      <c r="J7" s="978"/>
      <c r="K7" s="190" t="s">
        <v>592</v>
      </c>
      <c r="L7" s="41">
        <f ca="1">SUMIFS($E$6:$E$49,$B$6:$B$49,"=ER*",$C$6:$C$49,$K7,$H$6:$H$49,"&gt;"&amp;TODAY()-90)</f>
        <v>0</v>
      </c>
      <c r="M7" s="41">
        <f t="shared" ca="1" si="0"/>
        <v>0</v>
      </c>
      <c r="N7" s="41">
        <f ca="1">COUNTIFS($B$6:$B$49,"=ER*",$C$6:$C$49,$K7,$F$6:$F$49,"=2006",$H$6:$H$49,"&gt;"&amp;TODAY()-90)</f>
        <v>0</v>
      </c>
      <c r="O7" s="41">
        <f ca="1">COUNTIFS($B$6:$B$49,"=ER*",$C$6:$C$49,$K7,$F$6:$F$49,"=2009",$H$6:$H$49,"&gt;"&amp;TODAY()-90)</f>
        <v>0</v>
      </c>
      <c r="P7" s="19">
        <f ca="1">COUNTIFS($B$6:$B$49,"=ER*",$C$6:$C$49,$K7,$F$6:$F$49,"=2012",$H$6:$H$49,"&gt;"&amp;TODAY()-90)</f>
        <v>0</v>
      </c>
      <c r="Q7" s="19">
        <f ca="1">COUNTIFS($B$6:$B$49,"=ER*",$C$6:$C$49,$K7,$F$6:$F$49,"=2015",$H$6:$H$49,"&gt;"&amp;TODAY()-90)</f>
        <v>0</v>
      </c>
      <c r="R7" s="19">
        <f ca="1">COUNTIFS($B$6:$B$49,"=ER*",$C$6:$C$49,$K7,$F$6:$F$49,"=2018",$H$6:$H$49,"&gt;"&amp;TODAY()-90)</f>
        <v>0</v>
      </c>
      <c r="S7" s="20">
        <f ca="1">COUNTIFS($B$6:$B$49,"=ER*",$C$6:$C$49,$K7,$F$6:$F$49,"=2021",$H$6:$H$49,"&gt;"&amp;TODAY()-90)</f>
        <v>0</v>
      </c>
    </row>
    <row r="8" spans="1:19" ht="24" x14ac:dyDescent="0.2">
      <c r="A8" s="15">
        <f>A7+1</f>
        <v>3</v>
      </c>
      <c r="B8" s="178" t="s">
        <v>757</v>
      </c>
      <c r="C8" s="16" t="s">
        <v>582</v>
      </c>
      <c r="D8" s="398" t="s">
        <v>912</v>
      </c>
      <c r="E8" s="96">
        <f>IF(ISBLANK(D8),"",LEN(D8)-LEN(SUBSTITUTE(D8,",",""))+1)</f>
        <v>1</v>
      </c>
      <c r="F8" s="42">
        <v>2021</v>
      </c>
      <c r="G8" s="737">
        <v>45238</v>
      </c>
      <c r="H8" s="18">
        <v>45626</v>
      </c>
      <c r="J8" s="978"/>
      <c r="K8" s="190" t="s">
        <v>140</v>
      </c>
      <c r="L8" s="41">
        <f ca="1">SUMIFS($E$6:$E$49,$B$6:$B$49,"=ER*",$C$6:$C$49,$K8,$H$6:$H$49,"&gt;"&amp;TODAY()-90)</f>
        <v>0</v>
      </c>
      <c r="M8" s="41">
        <f t="shared" ca="1" si="0"/>
        <v>0</v>
      </c>
      <c r="N8" s="41">
        <f ca="1">COUNTIFS($B$6:$B$49,"=ER*",$C$6:$C$49,$K8,$F$6:$F$49,"=2006",$H$6:$H$49,"&gt;"&amp;TODAY()-90)</f>
        <v>0</v>
      </c>
      <c r="O8" s="41">
        <f ca="1">COUNTIFS($B$6:$B$49,"=ER*",$C$6:$C$49,$K8,$F$6:$F$49,"=2009",$H$6:$H$49,"&gt;"&amp;TODAY()-90)</f>
        <v>0</v>
      </c>
      <c r="P8" s="19">
        <f ca="1">COUNTIFS($B$6:$B$49,"=ER*",$C$6:$C$49,$K8,$F$6:$F$49,"=2012",$H$6:$H$49,"&gt;"&amp;TODAY()-90)</f>
        <v>0</v>
      </c>
      <c r="Q8" s="19">
        <f ca="1">COUNTIFS($B$6:$B$49,"=ER*",$C$6:$C$49,$K8,$F$6:$F$49,"=2015",$H$6:$H$49,"&gt;"&amp;TODAY()-90)</f>
        <v>0</v>
      </c>
      <c r="R8" s="19">
        <f ca="1">COUNTIFS($B$6:$B$49,"=ER*",$C$6:$C$49,$K8,$F$6:$F$49,"=2018",$H$6:$H$49,"&gt;"&amp;TODAY()-90)</f>
        <v>0</v>
      </c>
      <c r="S8" s="20">
        <f ca="1">COUNTIFS($B$6:$B$49,"=ER*",$C$6:$C$49,$K8,$F$6:$F$49,"=2021",$H$6:$H$49,"&gt;"&amp;TODAY()-90)</f>
        <v>0</v>
      </c>
    </row>
    <row r="9" spans="1:19" ht="24" x14ac:dyDescent="0.2">
      <c r="A9" s="15">
        <f>A8+1</f>
        <v>4</v>
      </c>
      <c r="B9" s="178" t="s">
        <v>758</v>
      </c>
      <c r="C9" s="16" t="s">
        <v>582</v>
      </c>
      <c r="D9" s="17" t="s">
        <v>759</v>
      </c>
      <c r="E9" s="96">
        <f>IF(ISBLANK(D9),"",LEN(D9)-LEN(SUBSTITUTE(D9,",",""))+1)</f>
        <v>1</v>
      </c>
      <c r="F9" s="42">
        <v>2021</v>
      </c>
      <c r="G9" s="775">
        <v>45238</v>
      </c>
      <c r="H9" s="18">
        <v>45626</v>
      </c>
      <c r="J9" s="978"/>
      <c r="K9" s="190" t="s">
        <v>582</v>
      </c>
      <c r="L9" s="41">
        <f ca="1">SUMIFS($E$6:$E$49,$B$6:$B$49,"=ER*",$C$6:$C$49,$K9,$H$6:$H$49,"&gt;"&amp;TODAY()-90)</f>
        <v>4</v>
      </c>
      <c r="M9" s="41">
        <f t="shared" ca="1" si="0"/>
        <v>4</v>
      </c>
      <c r="N9" s="41">
        <f ca="1">COUNTIFS($B$6:$B$49,"=ER*",$C$6:$C$49,$K9,$F$6:$F$49,"=2006",$H$6:$H$49,"&gt;"&amp;TODAY()-90)</f>
        <v>0</v>
      </c>
      <c r="O9" s="41">
        <f ca="1">COUNTIFS($B$6:$B$49,"=ER*",$C$6:$C$49,$K9,$F$6:$F$49,"=2009",$H$6:$H$49,"&gt;"&amp;TODAY()-90)</f>
        <v>0</v>
      </c>
      <c r="P9" s="19">
        <f ca="1">COUNTIFS($B$6:$B$49,"=ER*",$C$6:$C$49,$K9,$F$6:$F$49,"=2012",$H$6:$H$49,"&gt;"&amp;TODAY()-90)</f>
        <v>0</v>
      </c>
      <c r="Q9" s="19">
        <f ca="1">COUNTIFS($B$6:$B$49,"=ER*",$C$6:$C$49,$K9,$F$6:$F$49,"=2015",$H$6:$H$49,"&gt;"&amp;TODAY()-90)</f>
        <v>0</v>
      </c>
      <c r="R9" s="19">
        <f ca="1">COUNTIFS($B$6:$B$49,"=ER*",$C$6:$C$49,$K9,$F$6:$F$49,"=2018",$H$6:$H$49,"&gt;"&amp;TODAY()-90)</f>
        <v>1</v>
      </c>
      <c r="S9" s="20">
        <f ca="1">COUNTIFS($B$6:$B$49,"=ER*",$C$6:$C$49,$K9,$F$6:$F$49,"=2021",$H$6:$H$49,"&gt;"&amp;TODAY()-90)</f>
        <v>3</v>
      </c>
    </row>
    <row r="10" spans="1:19" ht="15.75" thickBot="1" x14ac:dyDescent="0.25">
      <c r="A10" s="15"/>
      <c r="B10" s="56"/>
      <c r="C10" s="16"/>
      <c r="D10" s="17"/>
      <c r="E10" s="96"/>
      <c r="F10" s="42"/>
      <c r="G10" s="737"/>
      <c r="H10" s="667" t="s">
        <v>146</v>
      </c>
      <c r="J10" s="978"/>
      <c r="K10" s="500" t="s">
        <v>583</v>
      </c>
      <c r="L10" s="58">
        <f ca="1">SUMIFS($E$6:$E$49,$B$6:$B$49,"=ER*",$C$6:$C$49,$K10,$H$6:$H$49,"&gt;"&amp;TODAY()-90)</f>
        <v>0</v>
      </c>
      <c r="M10" s="58">
        <f t="shared" ca="1" si="0"/>
        <v>0</v>
      </c>
      <c r="N10" s="58">
        <f ca="1">COUNTIFS($B$6:$B$49,"=ER*",$C$6:$C$49,$K10,$F$6:$F$49,"=2006",$H$6:$H$49,"&gt;"&amp;TODAY()-90)</f>
        <v>0</v>
      </c>
      <c r="O10" s="58">
        <f ca="1">COUNTIFS($B$6:$B$49,"=ER*",$C$6:$C$49,$K10,$F$6:$F$49,"=2009",$H$6:$H$49,"&gt;"&amp;TODAY()-90)</f>
        <v>0</v>
      </c>
      <c r="P10" s="65">
        <f ca="1">COUNTIFS($B$6:$B$49,"=ER*",$C$6:$C$49,$K10,$F$6:$F$49,"=2012",$H$6:$H$49,"&gt;"&amp;TODAY()-90)</f>
        <v>0</v>
      </c>
      <c r="Q10" s="65">
        <f ca="1">COUNTIFS($B$6:$B$49,"=ER*",$C$6:$C$49,$K10,$F$6:$F$49,"=2015",$H$6:$H$49,"&gt;"&amp;TODAY()-90)</f>
        <v>0</v>
      </c>
      <c r="R10" s="65">
        <f ca="1">COUNTIFS($B$6:$B$49,"=ER*",$C$6:$C$49,$K10,$F$6:$F$49,"=2018",$H$6:$H$49,"&gt;"&amp;TODAY()-90)</f>
        <v>0</v>
      </c>
      <c r="S10" s="237">
        <f ca="1">COUNTIFS($B$6:$B$49,"=ER*",$C$6:$C$49,$K10,$F$6:$F$49,"=2021",$H$6:$H$49,"&gt;"&amp;TODAY()-90)</f>
        <v>0</v>
      </c>
    </row>
    <row r="11" spans="1:19" ht="15.75" thickBot="1" x14ac:dyDescent="0.25">
      <c r="A11" s="31"/>
      <c r="B11" s="126"/>
      <c r="C11" s="562"/>
      <c r="D11" s="55"/>
      <c r="E11" s="99"/>
      <c r="F11" s="45"/>
      <c r="G11" s="773"/>
      <c r="H11" s="34" t="s">
        <v>146</v>
      </c>
      <c r="J11" s="979" t="s">
        <v>10</v>
      </c>
      <c r="K11" s="196" t="s">
        <v>105</v>
      </c>
      <c r="L11" s="36" t="s">
        <v>146</v>
      </c>
      <c r="M11" s="36">
        <f t="shared" ref="M11:M16" ca="1" si="1">COUNTIFS($B$6:$B$49,"=ESR*",$C$6:$C$49,$K11,$H$6:$H$49,"&gt;"&amp;TODAY()-90)</f>
        <v>0</v>
      </c>
      <c r="N11" s="9" t="s">
        <v>146</v>
      </c>
      <c r="O11" s="9" t="s">
        <v>146</v>
      </c>
      <c r="P11" s="9" t="s">
        <v>146</v>
      </c>
      <c r="Q11" s="9" t="s">
        <v>146</v>
      </c>
      <c r="R11" s="9" t="s">
        <v>146</v>
      </c>
      <c r="S11" s="10" t="s">
        <v>146</v>
      </c>
    </row>
    <row r="12" spans="1:19" ht="15.75" thickBot="1" x14ac:dyDescent="0.3">
      <c r="A12" s="466"/>
      <c r="B12" s="434"/>
      <c r="C12" s="467"/>
      <c r="D12" s="468" t="s">
        <v>9</v>
      </c>
      <c r="E12" s="468"/>
      <c r="F12" s="467"/>
      <c r="G12" s="776"/>
      <c r="H12" s="469"/>
      <c r="J12" s="979"/>
      <c r="K12" s="505" t="s">
        <v>139</v>
      </c>
      <c r="L12" s="41">
        <f ca="1">SUMIFS($E$6:$E$49,$B$6:$B$49,"=ESR*",$C$6:$C$49,$K12,$H$6:$H$49,"&gt;"&amp;TODAY()-90)</f>
        <v>0</v>
      </c>
      <c r="M12" s="41">
        <f t="shared" ca="1" si="1"/>
        <v>0</v>
      </c>
      <c r="N12" s="19">
        <f ca="1">COUNTIFS($B$6:$B$49,"=ESR*",$C$6:$C$49,$K12,$F$6:$F$49,"=2006",$H$6:$H$49,"&gt;"&amp;TODAY()-90)</f>
        <v>0</v>
      </c>
      <c r="O12" s="19">
        <f ca="1">COUNTIFS($B$6:$B$49,"=ESR*",$C$6:$C$49,$K12,$F$6:$F$49,"=2009",$H$6:$H$49,"&gt;"&amp;TODAY()-90)</f>
        <v>0</v>
      </c>
      <c r="P12" s="19">
        <f ca="1">COUNTIFS($B$6:$B$49,"=ESR*",$C$6:$C$49,$K12,$F$6:$F$49,"=2012",$H$6:$H$49,"&gt;"&amp;TODAY()-90)</f>
        <v>0</v>
      </c>
      <c r="Q12" s="19">
        <f ca="1">COUNTIFS($B$6:$B$49,"=ESR*",$C$6:$C$49,$K12,$F$6:$F$49,"=2015",$H$6:$H$49,"&gt;"&amp;TODAY()-90)</f>
        <v>0</v>
      </c>
      <c r="R12" s="19">
        <f ca="1">COUNTIFS($B$6:$B$49,"=ESR*",$C$6:$C$49,$K12,$F$6:$F$49,"=2018",$H$6:$H$49,"&gt;"&amp;TODAY()-90)</f>
        <v>0</v>
      </c>
      <c r="S12" s="20">
        <f ca="1">COUNTIFS($B$6:$B$49,"=ESR*",$C$6:$C$49,$K12,$F$6:$F$49,"=2021",$H$6:$H$49,"&gt;"&amp;TODAY()-90)</f>
        <v>0</v>
      </c>
    </row>
    <row r="13" spans="1:19" ht="24.75" thickBot="1" x14ac:dyDescent="0.25">
      <c r="A13" s="15">
        <v>1</v>
      </c>
      <c r="B13" s="394" t="s">
        <v>57</v>
      </c>
      <c r="C13" s="24" t="s">
        <v>582</v>
      </c>
      <c r="D13" s="25" t="s">
        <v>686</v>
      </c>
      <c r="E13" s="96">
        <f>IF(ISBLANK(D13),"",LEN(D13)-LEN(SUBSTITUTE(D13,",",""))+1)</f>
        <v>8</v>
      </c>
      <c r="F13" s="41">
        <v>2021</v>
      </c>
      <c r="G13" s="87">
        <v>45352</v>
      </c>
      <c r="H13" s="739">
        <v>46082</v>
      </c>
      <c r="J13" s="979"/>
      <c r="K13" s="505" t="s">
        <v>592</v>
      </c>
      <c r="L13" s="41">
        <f ca="1">SUMIFS($E$6:$E$49,$B$6:$B$49,"=ESR*",$C$6:$C$49,$K13,$H$6:$H$49,"&gt;"&amp;TODAY()-90)</f>
        <v>0</v>
      </c>
      <c r="M13" s="41">
        <f t="shared" ca="1" si="1"/>
        <v>0</v>
      </c>
      <c r="N13" s="19">
        <f ca="1">COUNTIFS($B$6:$B$49,"=ESR*",$C$6:$C$49,$K13,$F$6:$F$49,"=2006",$H$6:$H$49,"&gt;"&amp;TODAY()-90)</f>
        <v>0</v>
      </c>
      <c r="O13" s="19">
        <f ca="1">COUNTIFS($B$6:$B$49,"=ESR*",$C$6:$C$49,$K13,$F$6:$F$49,"=2009",$H$6:$H$49,"&gt;"&amp;TODAY()-90)</f>
        <v>0</v>
      </c>
      <c r="P13" s="19">
        <f ca="1">COUNTIFS($B$6:$B$49,"=ESR*",$C$6:$C$49,$K13,$F$6:$F$49,"=2012",$H$6:$H$49,"&gt;"&amp;TODAY()-90)</f>
        <v>0</v>
      </c>
      <c r="Q13" s="19">
        <f ca="1">COUNTIFS($B$6:$B$49,"=ESR*",$C$6:$C$49,$K13,$F$6:$F$49,"=2015",$H$6:$H$49,"&gt;"&amp;TODAY()-90)</f>
        <v>0</v>
      </c>
      <c r="R13" s="19">
        <f ca="1">COUNTIFS($B$6:$B$49,"=ESR*",$C$6:$C$49,$K13,$F$6:$F$49,"=2018",$H$6:$H$49,"&gt;"&amp;TODAY()-90)</f>
        <v>0</v>
      </c>
      <c r="S13" s="20">
        <f ca="1">COUNTIFS($B$6:$B$49,"=ESR*",$C$6:$C$49,$K13,$F$6:$F$49,"=2021",$H$6:$H$49,"&gt;"&amp;TODAY()-90)</f>
        <v>0</v>
      </c>
    </row>
    <row r="14" spans="1:19" ht="15.75" thickBot="1" x14ac:dyDescent="0.25">
      <c r="A14" s="15">
        <v>2</v>
      </c>
      <c r="B14" s="56" t="s">
        <v>30</v>
      </c>
      <c r="C14" s="24" t="s">
        <v>582</v>
      </c>
      <c r="D14" s="17" t="s">
        <v>254</v>
      </c>
      <c r="E14" s="96">
        <f>IF(ISBLANK(D14),"",LEN(D14)-LEN(SUBSTITUTE(D14,",",""))+1)</f>
        <v>1</v>
      </c>
      <c r="F14" s="42">
        <v>2021</v>
      </c>
      <c r="G14" s="87">
        <v>45352</v>
      </c>
      <c r="H14" s="739">
        <v>46082</v>
      </c>
      <c r="J14" s="979"/>
      <c r="K14" s="505" t="s">
        <v>140</v>
      </c>
      <c r="L14" s="41">
        <f ca="1">SUMIFS($E$6:$E$49,$B$6:$B$49,"=ESR*",$C$6:$C$49,$K14,$H$6:$H$49,"&gt;"&amp;TODAY()-90)</f>
        <v>65</v>
      </c>
      <c r="M14" s="41">
        <f t="shared" ca="1" si="1"/>
        <v>14</v>
      </c>
      <c r="N14" s="19">
        <f ca="1">COUNTIFS($B$6:$B$49,"=ESR*",$C$6:$C$49,$K14,$F$6:$F$49,"=2006",$H$6:$H$49,"&gt;"&amp;TODAY()-90)</f>
        <v>0</v>
      </c>
      <c r="O14" s="19">
        <f ca="1">COUNTIFS($B$6:$B$49,"=ESR*",$C$6:$C$49,$K14,$F$6:$F$49,"=2009",$H$6:$H$49,"&gt;"&amp;TODAY()-90)</f>
        <v>0</v>
      </c>
      <c r="P14" s="19">
        <f ca="1">COUNTIFS($B$6:$B$49,"=ESR*",$C$6:$C$49,$K14,$F$6:$F$49,"=2012",$H$6:$H$49,"&gt;"&amp;TODAY()-90)</f>
        <v>0</v>
      </c>
      <c r="Q14" s="19">
        <f ca="1">COUNTIFS($B$6:$B$49,"=ESR*",$C$6:$C$49,$K14,$F$6:$F$49,"=2015",$H$6:$H$49,"&gt;"&amp;TODAY()-90)</f>
        <v>0</v>
      </c>
      <c r="R14" s="19">
        <f ca="1">COUNTIFS($B$6:$B$49,"=ESR*",$C$6:$C$49,$K14,$F$6:$F$49,"=2018",$H$6:$H$49,"&gt;"&amp;TODAY()-90)</f>
        <v>0</v>
      </c>
      <c r="S14" s="20">
        <f ca="1">COUNTIFS($B$6:$B$49,"=ESR*",$C$6:$C$49,$K14,$F$6:$F$49,"=2021",$H$6:$H$49,"&gt;"&amp;TODAY()-90)</f>
        <v>14</v>
      </c>
    </row>
    <row r="15" spans="1:19" ht="24.75" thickBot="1" x14ac:dyDescent="0.25">
      <c r="A15" s="15">
        <v>3</v>
      </c>
      <c r="B15" s="393" t="s">
        <v>31</v>
      </c>
      <c r="C15" s="24" t="s">
        <v>582</v>
      </c>
      <c r="D15" s="17" t="s">
        <v>620</v>
      </c>
      <c r="E15" s="96">
        <f t="shared" ref="E15:E24" si="2">IF(ISBLANK(D15),"",LEN(D15)-LEN(SUBSTITUTE(D15,",",""))+1)</f>
        <v>9</v>
      </c>
      <c r="F15" s="42">
        <v>2021</v>
      </c>
      <c r="G15" s="775">
        <v>44986</v>
      </c>
      <c r="H15" s="18">
        <v>45717</v>
      </c>
      <c r="J15" s="979"/>
      <c r="K15" s="505" t="s">
        <v>582</v>
      </c>
      <c r="L15" s="41">
        <f ca="1">SUMIFS($E$6:$E$49,$B$6:$B$49,"=ESR*",$C$6:$C$49,$K15,$H$6:$H$49,"&gt;"&amp;TODAY()-90)</f>
        <v>75</v>
      </c>
      <c r="M15" s="41">
        <f t="shared" ca="1" si="1"/>
        <v>23</v>
      </c>
      <c r="N15" s="19">
        <f ca="1">COUNTIFS($B$6:$B$49,"=ESR*",$C$6:$C$49,$K15,$F$6:$F$49,"=2006",$H$6:$H$49,"&gt;"&amp;TODAY()-90)</f>
        <v>0</v>
      </c>
      <c r="O15" s="19">
        <f ca="1">COUNTIFS($B$6:$B$49,"=ESR*",$C$6:$C$49,$K15,$F$6:$F$49,"=2009",$H$6:$H$49,"&gt;"&amp;TODAY()-90)</f>
        <v>0</v>
      </c>
      <c r="P15" s="19">
        <f ca="1">COUNTIFS($B$6:$B$49,"=ESR*",$C$6:$C$49,$K15,$F$6:$F$49,"=2012",$H$6:$H$49,"&gt;"&amp;TODAY()-90)</f>
        <v>0</v>
      </c>
      <c r="Q15" s="19">
        <f ca="1">COUNTIFS($B$6:$B$49,"=ESR*",$C$6:$C$49,$K15,$F$6:$F$49,"=2015",$H$6:$H$49,"&gt;"&amp;TODAY()-90)</f>
        <v>0</v>
      </c>
      <c r="R15" s="19">
        <f ca="1">COUNTIFS($B$6:$B$49,"=ESR*",$C$6:$C$49,$K15,$F$6:$F$49,"=2018",$H$6:$H$49,"&gt;"&amp;TODAY()-90)</f>
        <v>1</v>
      </c>
      <c r="S15" s="20">
        <f ca="1">COUNTIFS($B$6:$B$49,"=ESR*",$C$6:$C$49,$K15,$F$6:$F$49,"=2021",$H$6:$H$49,"&gt;"&amp;TODAY()-90)</f>
        <v>20</v>
      </c>
    </row>
    <row r="16" spans="1:19" ht="48.75" thickBot="1" x14ac:dyDescent="0.25">
      <c r="A16" s="15">
        <v>4</v>
      </c>
      <c r="B16" s="176" t="s">
        <v>32</v>
      </c>
      <c r="C16" s="24" t="s">
        <v>582</v>
      </c>
      <c r="D16" s="17" t="s">
        <v>933</v>
      </c>
      <c r="E16" s="96">
        <f t="shared" si="2"/>
        <v>21</v>
      </c>
      <c r="F16" s="42">
        <v>2021</v>
      </c>
      <c r="G16" s="87">
        <v>45352</v>
      </c>
      <c r="H16" s="739">
        <v>45901</v>
      </c>
      <c r="J16" s="979"/>
      <c r="K16" s="197" t="s">
        <v>583</v>
      </c>
      <c r="L16" s="58">
        <f ca="1">SUMIFS($E$6:$E$49,$B$6:$B$49,"=ESR*",$C$6:$C$49,$K16,$H$6:$H$49,"&gt;"&amp;TODAY()-90)</f>
        <v>0</v>
      </c>
      <c r="M16" s="58">
        <f t="shared" ca="1" si="1"/>
        <v>0</v>
      </c>
      <c r="N16" s="65">
        <f ca="1">COUNTIFS($B$6:$B$49,"=ESR*",$C$6:$C$49,$K16,$F$6:$F$49,"=2006",$H$6:$H$49,"&gt;"&amp;TODAY()-90)</f>
        <v>0</v>
      </c>
      <c r="O16" s="65">
        <f ca="1">COUNTIFS($B$6:$B$49,"=ESR*",$C$6:$C$49,$K16,$F$6:$F$49,"=2009",$H$6:$H$49,"&gt;"&amp;TODAY()-90)</f>
        <v>0</v>
      </c>
      <c r="P16" s="65">
        <f ca="1">COUNTIFS($B$6:$B$49,"=ESR*",$C$6:$C$49,$K16,$F$6:$F$49,"=2012",$H$6:$H$49,"&gt;"&amp;TODAY()-90)</f>
        <v>0</v>
      </c>
      <c r="Q16" s="65">
        <f ca="1">COUNTIFS($B$6:$B$49,"=ESR*",$C$6:$C$49,$K16,$F$6:$F$49,"=2015",$H$6:$H$49,"&gt;"&amp;TODAY()-90)</f>
        <v>0</v>
      </c>
      <c r="R16" s="65">
        <f ca="1">COUNTIFS($B$6:$B$49,"=ESR*",$C$6:$C$49,$K16,$F$6:$F$49,"=2018",$H$6:$H$49,"&gt;"&amp;TODAY()-90)</f>
        <v>0</v>
      </c>
      <c r="S16" s="237">
        <f ca="1">COUNTIFS($B$6:$B$49,"=ESR*",$C$6:$C$49,$K16,$F$6:$F$49,"=2021",$H$6:$H$49,"&gt;"&amp;TODAY()-90)</f>
        <v>0</v>
      </c>
    </row>
    <row r="17" spans="1:19" ht="27.75" customHeight="1" thickBot="1" x14ac:dyDescent="0.25">
      <c r="A17" s="15">
        <v>5</v>
      </c>
      <c r="B17" s="176" t="s">
        <v>72</v>
      </c>
      <c r="C17" s="24" t="s">
        <v>582</v>
      </c>
      <c r="D17" s="17" t="s">
        <v>661</v>
      </c>
      <c r="E17" s="96">
        <f t="shared" si="2"/>
        <v>1</v>
      </c>
      <c r="F17" s="42">
        <v>2021</v>
      </c>
      <c r="G17" s="775">
        <v>45323</v>
      </c>
      <c r="H17" s="18">
        <v>45689</v>
      </c>
      <c r="J17" s="980" t="s">
        <v>154</v>
      </c>
      <c r="K17" s="980"/>
      <c r="L17" s="528">
        <f t="shared" ref="L17:S17" ca="1" si="3">SUM(L5:L16)</f>
        <v>144</v>
      </c>
      <c r="M17" s="528">
        <f t="shared" ca="1" si="3"/>
        <v>41</v>
      </c>
      <c r="N17" s="528">
        <f t="shared" ca="1" si="3"/>
        <v>0</v>
      </c>
      <c r="O17" s="528">
        <f t="shared" ca="1" si="3"/>
        <v>0</v>
      </c>
      <c r="P17" s="528">
        <f t="shared" ca="1" si="3"/>
        <v>0</v>
      </c>
      <c r="Q17" s="528">
        <f t="shared" ca="1" si="3"/>
        <v>0</v>
      </c>
      <c r="R17" s="528">
        <f t="shared" ca="1" si="3"/>
        <v>2</v>
      </c>
      <c r="S17" s="529">
        <f t="shared" ca="1" si="3"/>
        <v>37</v>
      </c>
    </row>
    <row r="18" spans="1:19" ht="24.75" thickBot="1" x14ac:dyDescent="0.25">
      <c r="A18" s="15">
        <v>6</v>
      </c>
      <c r="B18" s="176" t="s">
        <v>34</v>
      </c>
      <c r="C18" s="24" t="s">
        <v>140</v>
      </c>
      <c r="D18" s="437" t="s">
        <v>889</v>
      </c>
      <c r="E18" s="96">
        <f t="shared" si="2"/>
        <v>4</v>
      </c>
      <c r="F18" s="42">
        <v>2021</v>
      </c>
      <c r="G18" s="775">
        <v>45231</v>
      </c>
      <c r="H18" s="18">
        <v>45809</v>
      </c>
      <c r="J18" s="948" t="s">
        <v>303</v>
      </c>
      <c r="K18" s="194" t="s">
        <v>105</v>
      </c>
      <c r="L18" s="36" t="s">
        <v>146</v>
      </c>
      <c r="M18" s="36" t="s">
        <v>146</v>
      </c>
      <c r="N18" s="9" t="s">
        <v>146</v>
      </c>
      <c r="O18" s="9" t="s">
        <v>146</v>
      </c>
      <c r="P18" s="9" t="s">
        <v>146</v>
      </c>
      <c r="Q18" s="9" t="s">
        <v>146</v>
      </c>
      <c r="R18" s="9" t="s">
        <v>146</v>
      </c>
      <c r="S18" s="10" t="s">
        <v>146</v>
      </c>
    </row>
    <row r="19" spans="1:19" ht="24.75" thickBot="1" x14ac:dyDescent="0.25">
      <c r="A19" s="15">
        <v>7</v>
      </c>
      <c r="B19" s="176" t="s">
        <v>35</v>
      </c>
      <c r="C19" s="24" t="s">
        <v>140</v>
      </c>
      <c r="D19" s="17" t="s">
        <v>675</v>
      </c>
      <c r="E19" s="96">
        <f t="shared" si="2"/>
        <v>8</v>
      </c>
      <c r="F19" s="42">
        <v>2021</v>
      </c>
      <c r="G19" s="775">
        <v>45200</v>
      </c>
      <c r="H19" s="739">
        <v>45566</v>
      </c>
      <c r="J19" s="948"/>
      <c r="K19" s="530" t="s">
        <v>139</v>
      </c>
      <c r="L19" s="41">
        <f ca="1">SUMIFS($E$6:$E$1037,$B$6:$B$1037,"=RR*",$C$6:$C$1037,$K19,$H$6:$H$1037,"&gt;"&amp;TODAY()-90)</f>
        <v>0</v>
      </c>
      <c r="M19" s="41">
        <f ca="1">COUNTIFS($B$6:$B$1037,"=RR*",$C$6:$C$1037,$K19,$H$6:$H$1037,"&gt;"&amp;TODAY()-90)</f>
        <v>0</v>
      </c>
      <c r="N19" s="19">
        <f ca="1">COUNTIFS($B$6:$B$1037,"=RR*",$C$6:$C$1037,$K19,$F$6:$F$1037,"=2006",$H$6:$H$1037,"&gt;"&amp;TODAY()-90)</f>
        <v>0</v>
      </c>
      <c r="O19" s="19">
        <f ca="1">COUNTIFS($B$6:$B$1037,"=RR*",$C$6:$C$1037,$K19,$F$6:$F$1037,"=2009",$H$6:$H$1037,"&gt;"&amp;TODAY()-90)</f>
        <v>0</v>
      </c>
      <c r="P19" s="19">
        <f ca="1">COUNTIFS($B$6:$B$1037,"=RR*",$C$6:$C$1037,$K19,$F$6:$F$1037,"=2012",$H$6:$H$1037,"&gt;"&amp;TODAY()-90)</f>
        <v>0</v>
      </c>
      <c r="Q19" s="19">
        <f ca="1">COUNTIFS($B$6:$B$1037,"=RR*",$C$6:$C$1037,$K19,$F$6:$F$1037,"=2015",$H$6:$H$1037,"&gt;"&amp;TODAY()-90)</f>
        <v>0</v>
      </c>
      <c r="R19" s="19">
        <f ca="1">COUNTIFS($B$6:$B$1037,"=RR*",$C$6:$C$1037,$K19,$F$6:$F$1037,"=2018",$H$6:$H$1037,"&gt;"&amp;TODAY()-90)</f>
        <v>0</v>
      </c>
      <c r="S19" s="20">
        <f ca="1">COUNTIFS($B$6:$B$1037,"=RR*",$C$6:$C$1037,$K19,$F$6:$F$1037,"=2021",$H$6:$H$1037,"&gt;"&amp;TODAY()-90)</f>
        <v>0</v>
      </c>
    </row>
    <row r="20" spans="1:19" ht="36.75" thickBot="1" x14ac:dyDescent="0.25">
      <c r="A20" s="15">
        <v>8</v>
      </c>
      <c r="B20" s="176" t="s">
        <v>36</v>
      </c>
      <c r="C20" s="24" t="s">
        <v>140</v>
      </c>
      <c r="D20" s="17" t="s">
        <v>609</v>
      </c>
      <c r="E20" s="96">
        <f t="shared" si="2"/>
        <v>2</v>
      </c>
      <c r="F20" s="42">
        <v>2021</v>
      </c>
      <c r="G20" s="87">
        <v>45261</v>
      </c>
      <c r="H20" s="739">
        <v>45992</v>
      </c>
      <c r="J20" s="948"/>
      <c r="K20" s="530" t="s">
        <v>592</v>
      </c>
      <c r="L20" s="41">
        <f ca="1">SUMIFS($E$6:$E$1037,$B$6:$B$1037,"=RR*",$C$6:$C$1037,$K20,$H$6:$H$1037,"&gt;"&amp;TODAY()-90)</f>
        <v>0</v>
      </c>
      <c r="M20" s="41">
        <f ca="1">COUNTIFS($B$6:$B$1037,"=RR*",$C$6:$C$1037,$K20,$H$6:$H$1037,"&gt;"&amp;TODAY()-90)</f>
        <v>0</v>
      </c>
      <c r="N20" s="19">
        <f ca="1">COUNTIFS($B$6:$B$1037,"=RR*",$C$6:$C$1037,$K20,$F$6:$F$1037,"=2006",$H$6:$H$1037,"&gt;"&amp;TODAY()-90)</f>
        <v>0</v>
      </c>
      <c r="O20" s="19">
        <f ca="1">COUNTIFS($B$6:$B$1037,"=RR*",$C$6:$C$1037,$K20,$F$6:$F$1037,"=2009",$H$6:$H$1037,"&gt;"&amp;TODAY()-90)</f>
        <v>0</v>
      </c>
      <c r="P20" s="19">
        <f ca="1">COUNTIFS($B$6:$B$1037,"=RR*",$C$6:$C$1037,$K20,$F$6:$F$1037,"=2012",$H$6:$H$1037,"&gt;"&amp;TODAY()-90)</f>
        <v>0</v>
      </c>
      <c r="Q20" s="19">
        <f ca="1">COUNTIFS($B$6:$B$1037,"=RR*",$C$6:$C$1037,$K20,$F$6:$F$1037,"=2015",$H$6:$H$1037,"&gt;"&amp;TODAY()-90)</f>
        <v>0</v>
      </c>
      <c r="R20" s="19">
        <f ca="1">COUNTIFS($B$6:$B$1037,"=RR*",$C$6:$C$1037,$K20,$F$6:$F$1037,"=2018",$H$6:$H$1037,"&gt;"&amp;TODAY()-90)</f>
        <v>0</v>
      </c>
      <c r="S20" s="20">
        <f ca="1">COUNTIFS($B$6:$B$1037,"=RR*",$C$6:$C$1037,$K20,$F$6:$F$1037,"=2021",$H$6:$H$1037,"&gt;"&amp;TODAY()-90)</f>
        <v>0</v>
      </c>
    </row>
    <row r="21" spans="1:19" ht="24.75" thickBot="1" x14ac:dyDescent="0.25">
      <c r="A21" s="15">
        <v>9</v>
      </c>
      <c r="B21" s="176" t="s">
        <v>38</v>
      </c>
      <c r="C21" s="24" t="s">
        <v>140</v>
      </c>
      <c r="D21" s="17" t="s">
        <v>610</v>
      </c>
      <c r="E21" s="96">
        <f t="shared" si="2"/>
        <v>3</v>
      </c>
      <c r="F21" s="42">
        <v>2021</v>
      </c>
      <c r="G21" s="775">
        <v>45231</v>
      </c>
      <c r="H21" s="18">
        <v>45689</v>
      </c>
      <c r="J21" s="948"/>
      <c r="K21" s="530" t="s">
        <v>140</v>
      </c>
      <c r="L21" s="41">
        <f ca="1">SUMIFS($E$6:$E$1037,$B$6:$B$1037,"=RR*",$C$6:$C$1037,$K21,$H$6:$H$1037,"&gt;"&amp;TODAY()-90)</f>
        <v>0</v>
      </c>
      <c r="M21" s="41">
        <f ca="1">COUNTIFS($B$6:$B$1037,"=RR*",$C$6:$C$1037,$K21,$H$6:$H$1037,"&gt;"&amp;TODAY()-90)</f>
        <v>0</v>
      </c>
      <c r="N21" s="19">
        <f ca="1">COUNTIFS($B$6:$B$1037,"=RR*",$C$6:$C$1037,$K21,$F$6:$F$1037,"=2006",$H$6:$H$1037,"&gt;"&amp;TODAY()-90)</f>
        <v>0</v>
      </c>
      <c r="O21" s="19">
        <f ca="1">COUNTIFS($B$6:$B$1037,"=RR*",$C$6:$C$1037,$K21,$F$6:$F$1037,"=2009",$H$6:$H$1037,"&gt;"&amp;TODAY()-90)</f>
        <v>0</v>
      </c>
      <c r="P21" s="19">
        <f ca="1">COUNTIFS($B$6:$B$1037,"=RR*",$C$6:$C$1037,$K21,$F$6:$F$1037,"=2012",$H$6:$H$1037,"&gt;"&amp;TODAY()-90)</f>
        <v>0</v>
      </c>
      <c r="Q21" s="19">
        <f ca="1">COUNTIFS($B$6:$B$1037,"=RR*",$C$6:$C$1037,$K21,$F$6:$F$1037,"=2015",$H$6:$H$1037,"&gt;"&amp;TODAY()-90)</f>
        <v>0</v>
      </c>
      <c r="R21" s="19">
        <f ca="1">COUNTIFS($B$6:$B$1037,"=RR*",$C$6:$C$1037,$K21,$F$6:$F$1037,"=2018",$H$6:$H$1037,"&gt;"&amp;TODAY()-90)</f>
        <v>0</v>
      </c>
      <c r="S21" s="20">
        <f ca="1">COUNTIFS($B$6:$B$1037,"=RR*",$C$6:$C$1037,$K21,$F$6:$F$1037,"=2021",$H$6:$H$1037,"&gt;"&amp;TODAY()-90)</f>
        <v>0</v>
      </c>
    </row>
    <row r="22" spans="1:19" ht="15.75" thickBot="1" x14ac:dyDescent="0.25">
      <c r="A22" s="15">
        <v>10</v>
      </c>
      <c r="B22" s="393" t="s">
        <v>39</v>
      </c>
      <c r="C22" s="24" t="s">
        <v>582</v>
      </c>
      <c r="D22" s="17" t="s">
        <v>687</v>
      </c>
      <c r="E22" s="96">
        <f t="shared" si="2"/>
        <v>1</v>
      </c>
      <c r="F22" s="42">
        <v>2021</v>
      </c>
      <c r="G22" s="87">
        <v>45261</v>
      </c>
      <c r="H22" s="739">
        <v>45627</v>
      </c>
      <c r="J22" s="948"/>
      <c r="K22" s="530" t="s">
        <v>582</v>
      </c>
      <c r="L22" s="41">
        <f ca="1">SUMIFS($E$6:$E$1037,$B$6:$B$1037,"=RR*",$C$6:$C$1037,$K22,$H$6:$H$1037,"&gt;"&amp;TODAY()-90)</f>
        <v>0</v>
      </c>
      <c r="M22" s="41">
        <f ca="1">COUNTIFS($B$6:$B$1037,"=RR*",$C$6:$C$1037,$K22,$H$6:$H$1037,"&gt;"&amp;TODAY()-90)</f>
        <v>0</v>
      </c>
      <c r="N22" s="19">
        <f ca="1">COUNTIFS($B$6:$B$1037,"=RR*",$C$6:$C$1037,$K22,$F$6:$F$1037,"=2006",$H$6:$H$1037,"&gt;"&amp;TODAY()-90)</f>
        <v>0</v>
      </c>
      <c r="O22" s="19">
        <f ca="1">COUNTIFS($B$6:$B$1037,"=RR*",$C$6:$C$1037,$K22,$F$6:$F$1037,"=2009",$H$6:$H$1037,"&gt;"&amp;TODAY()-90)</f>
        <v>0</v>
      </c>
      <c r="P22" s="19">
        <f ca="1">COUNTIFS($B$6:$B$1037,"=RR*",$C$6:$C$1037,$K22,$F$6:$F$1037,"=2012",$H$6:$H$1037,"&gt;"&amp;TODAY()-90)</f>
        <v>0</v>
      </c>
      <c r="Q22" s="19">
        <f ca="1">COUNTIFS($B$6:$B$1037,"=RR*",$C$6:$C$1037,$K22,$F$6:$F$1037,"=2015",$H$6:$H$1037,"&gt;"&amp;TODAY()-90)</f>
        <v>0</v>
      </c>
      <c r="R22" s="19">
        <f ca="1">COUNTIFS($B$6:$B$1037,"=RR*",$C$6:$C$1037,$K22,$F$6:$F$1037,"=2018",$H$6:$H$1037,"&gt;"&amp;TODAY()-90)</f>
        <v>0</v>
      </c>
      <c r="S22" s="20">
        <f ca="1">COUNTIFS($B$6:$B$1037,"=RR*",$C$6:$C$1037,$K22,$F$6:$F$1037,"=2021",$H$6:$H$1037,"&gt;"&amp;TODAY()-90)</f>
        <v>0</v>
      </c>
    </row>
    <row r="23" spans="1:19" ht="36.75" thickBot="1" x14ac:dyDescent="0.25">
      <c r="A23" s="15">
        <v>11</v>
      </c>
      <c r="B23" s="176" t="s">
        <v>41</v>
      </c>
      <c r="C23" s="28" t="s">
        <v>140</v>
      </c>
      <c r="D23" s="61" t="s">
        <v>886</v>
      </c>
      <c r="E23" s="96">
        <f t="shared" si="2"/>
        <v>10</v>
      </c>
      <c r="F23" s="53">
        <v>2021</v>
      </c>
      <c r="G23" s="87">
        <v>45261</v>
      </c>
      <c r="H23" s="738">
        <v>45627</v>
      </c>
      <c r="J23" s="948"/>
      <c r="K23" s="195" t="s">
        <v>583</v>
      </c>
      <c r="L23" s="58">
        <f ca="1">SUMIFS($E$6:$E$1037,$B$6:$B$1037,"=RR*",$C$6:$C$1037,$K23,$H$6:$H$1037,"&gt;"&amp;TODAY()-90)</f>
        <v>0</v>
      </c>
      <c r="M23" s="58">
        <f ca="1">COUNTIFS($B$6:$B$1037,"=RR*",$C$6:$C$1037,$K23,$H$6:$H$1037,"&gt;"&amp;TODAY()-90)</f>
        <v>0</v>
      </c>
      <c r="N23" s="65">
        <f ca="1">COUNTIFS($B$6:$B$1037,"=RR*",$C$6:$C$1037,$K23,$F$6:$F$1037,"=2006",$H$6:$H$1037,"&gt;"&amp;TODAY()-90)</f>
        <v>0</v>
      </c>
      <c r="O23" s="65">
        <f ca="1">COUNTIFS($B$6:$B$1037,"=RR*",$C$6:$C$1037,$K23,$F$6:$F$1037,"=2009",$H$6:$H$1037,"&gt;"&amp;TODAY()-90)</f>
        <v>0</v>
      </c>
      <c r="P23" s="65">
        <f ca="1">COUNTIFS($B$6:$B$1037,"=RR*",$C$6:$C$1037,$K23,$F$6:$F$1037,"=2012",$H$6:$H$1037,"&gt;"&amp;TODAY()-90)</f>
        <v>0</v>
      </c>
      <c r="Q23" s="65">
        <f ca="1">COUNTIFS($B$6:$B$1037,"=RR*",$C$6:$C$1037,$K23,$F$6:$F$1037,"=2015",$H$6:$H$1037,"&gt;"&amp;TODAY()-90)</f>
        <v>0</v>
      </c>
      <c r="R23" s="65">
        <f ca="1">COUNTIFS($B$6:$B$1037,"=RR*",$C$6:$C$1037,$K23,$F$6:$F$1037,"=2018",$H$6:$H$1037,"&gt;"&amp;TODAY()-90)</f>
        <v>0</v>
      </c>
      <c r="S23" s="237">
        <f ca="1">COUNTIFS($B$6:$B$1037,"=RR*",$C$6:$C$1037,$K23,$F$6:$F$1037,"=2021",$H$6:$H$1037,"&gt;"&amp;TODAY()-90)</f>
        <v>0</v>
      </c>
    </row>
    <row r="24" spans="1:19" ht="24.75" thickBot="1" x14ac:dyDescent="0.25">
      <c r="A24" s="15">
        <v>12</v>
      </c>
      <c r="B24" s="176" t="s">
        <v>42</v>
      </c>
      <c r="C24" s="28" t="s">
        <v>140</v>
      </c>
      <c r="D24" s="61" t="s">
        <v>676</v>
      </c>
      <c r="E24" s="96">
        <f t="shared" si="2"/>
        <v>2</v>
      </c>
      <c r="F24" s="53">
        <v>2021</v>
      </c>
      <c r="G24" s="777">
        <v>45139</v>
      </c>
      <c r="H24" s="30">
        <v>45870</v>
      </c>
      <c r="J24" s="981" t="s">
        <v>154</v>
      </c>
      <c r="K24" s="981"/>
      <c r="L24" s="128">
        <f t="shared" ref="L24:Q24" ca="1" si="4">SUM(L18:L23)</f>
        <v>0</v>
      </c>
      <c r="M24" s="128">
        <f t="shared" ca="1" si="4"/>
        <v>0</v>
      </c>
      <c r="N24" s="128">
        <f t="shared" ca="1" si="4"/>
        <v>0</v>
      </c>
      <c r="O24" s="128">
        <f t="shared" ca="1" si="4"/>
        <v>0</v>
      </c>
      <c r="P24" s="128">
        <f t="shared" ca="1" si="4"/>
        <v>0</v>
      </c>
      <c r="Q24" s="128">
        <f t="shared" ca="1" si="4"/>
        <v>0</v>
      </c>
      <c r="R24" s="128">
        <f ca="1">SUM(R18:R23)</f>
        <v>0</v>
      </c>
      <c r="S24" s="129">
        <f ca="1">SUM(S18:S23)</f>
        <v>0</v>
      </c>
    </row>
    <row r="25" spans="1:19" ht="48" x14ac:dyDescent="0.2">
      <c r="A25" s="15">
        <v>13</v>
      </c>
      <c r="B25" s="176" t="s">
        <v>43</v>
      </c>
      <c r="C25" s="28" t="s">
        <v>140</v>
      </c>
      <c r="D25" s="61" t="s">
        <v>611</v>
      </c>
      <c r="E25" s="96">
        <f t="shared" ref="E25:E29" si="5">IF(ISBLANK(D25),"",LEN(D25)-LEN(SUBSTITUTE(D25,",",""))+1)</f>
        <v>5</v>
      </c>
      <c r="F25" s="58">
        <v>2021</v>
      </c>
      <c r="G25" s="777">
        <v>45231</v>
      </c>
      <c r="H25" s="30">
        <v>45748</v>
      </c>
    </row>
    <row r="26" spans="1:19" ht="36" x14ac:dyDescent="0.2">
      <c r="A26" s="15">
        <v>14</v>
      </c>
      <c r="B26" s="176" t="s">
        <v>58</v>
      </c>
      <c r="C26" s="28" t="s">
        <v>140</v>
      </c>
      <c r="D26" s="61" t="s">
        <v>786</v>
      </c>
      <c r="E26" s="96">
        <f t="shared" si="5"/>
        <v>5</v>
      </c>
      <c r="F26" s="53">
        <v>2021</v>
      </c>
      <c r="G26" s="777">
        <v>45231</v>
      </c>
      <c r="H26" s="30">
        <v>45809</v>
      </c>
      <c r="I26" s="662"/>
    </row>
    <row r="27" spans="1:19" ht="48" x14ac:dyDescent="0.2">
      <c r="A27" s="15">
        <v>15</v>
      </c>
      <c r="B27" s="176" t="s">
        <v>163</v>
      </c>
      <c r="C27" s="28" t="s">
        <v>582</v>
      </c>
      <c r="D27" s="17" t="s">
        <v>769</v>
      </c>
      <c r="E27" s="96">
        <f t="shared" si="5"/>
        <v>10</v>
      </c>
      <c r="F27" s="53">
        <v>2021</v>
      </c>
      <c r="G27" s="88">
        <v>45261</v>
      </c>
      <c r="H27" s="738">
        <v>45992</v>
      </c>
    </row>
    <row r="28" spans="1:19" ht="48" x14ac:dyDescent="0.2">
      <c r="A28" s="15">
        <v>16</v>
      </c>
      <c r="B28" s="176" t="s">
        <v>343</v>
      </c>
      <c r="C28" s="28" t="s">
        <v>140</v>
      </c>
      <c r="D28" s="59" t="s">
        <v>916</v>
      </c>
      <c r="E28" s="96">
        <f t="shared" si="5"/>
        <v>8</v>
      </c>
      <c r="F28" s="53">
        <v>2021</v>
      </c>
      <c r="G28" s="777">
        <v>45231</v>
      </c>
      <c r="H28" s="738">
        <v>45566</v>
      </c>
    </row>
    <row r="29" spans="1:19" ht="36" x14ac:dyDescent="0.2">
      <c r="A29" s="15">
        <v>17</v>
      </c>
      <c r="B29" s="176" t="s">
        <v>79</v>
      </c>
      <c r="C29" s="28" t="s">
        <v>140</v>
      </c>
      <c r="D29" s="61" t="s">
        <v>634</v>
      </c>
      <c r="E29" s="96">
        <f t="shared" si="5"/>
        <v>3</v>
      </c>
      <c r="F29" s="53">
        <v>2021</v>
      </c>
      <c r="G29" s="777">
        <v>45292</v>
      </c>
      <c r="H29" s="30">
        <v>45839</v>
      </c>
    </row>
    <row r="30" spans="1:19" ht="36" x14ac:dyDescent="0.2">
      <c r="A30" s="15">
        <v>18</v>
      </c>
      <c r="B30" s="394" t="s">
        <v>464</v>
      </c>
      <c r="C30" s="28" t="s">
        <v>582</v>
      </c>
      <c r="D30" s="59" t="s">
        <v>809</v>
      </c>
      <c r="E30" s="97">
        <f t="shared" ref="E30:E36" si="6">IF(ISBLANK(D30),"",LEN(D30)-LEN(SUBSTITUTE(D30,",",""))+1)</f>
        <v>4</v>
      </c>
      <c r="F30" s="53">
        <v>2021</v>
      </c>
      <c r="G30" s="777">
        <v>45231</v>
      </c>
      <c r="H30" s="30">
        <v>45505</v>
      </c>
    </row>
    <row r="31" spans="1:19" ht="24" x14ac:dyDescent="0.2">
      <c r="A31" s="15">
        <v>19</v>
      </c>
      <c r="B31" s="56" t="s">
        <v>429</v>
      </c>
      <c r="C31" s="28" t="s">
        <v>582</v>
      </c>
      <c r="D31" s="61" t="s">
        <v>689</v>
      </c>
      <c r="E31" s="97">
        <f t="shared" si="6"/>
        <v>1</v>
      </c>
      <c r="F31" s="53">
        <v>2021</v>
      </c>
      <c r="G31" s="777">
        <v>45231</v>
      </c>
      <c r="H31" s="30">
        <v>45505</v>
      </c>
    </row>
    <row r="32" spans="1:19" ht="72" x14ac:dyDescent="0.2">
      <c r="A32" s="15">
        <v>20</v>
      </c>
      <c r="B32" s="178" t="s">
        <v>444</v>
      </c>
      <c r="C32" s="28" t="s">
        <v>140</v>
      </c>
      <c r="D32" s="61" t="s">
        <v>677</v>
      </c>
      <c r="E32" s="97">
        <f t="shared" si="6"/>
        <v>10</v>
      </c>
      <c r="F32" s="53">
        <v>2021</v>
      </c>
      <c r="G32" s="88">
        <v>45261</v>
      </c>
      <c r="H32" s="30">
        <v>45778</v>
      </c>
    </row>
    <row r="33" spans="1:11" ht="24" x14ac:dyDescent="0.2">
      <c r="A33" s="15">
        <v>21</v>
      </c>
      <c r="B33" s="178" t="s">
        <v>469</v>
      </c>
      <c r="C33" s="28" t="s">
        <v>582</v>
      </c>
      <c r="D33" s="61" t="s">
        <v>635</v>
      </c>
      <c r="E33" s="97">
        <f t="shared" si="6"/>
        <v>1</v>
      </c>
      <c r="F33" s="53">
        <v>2021</v>
      </c>
      <c r="G33" s="777">
        <v>44986</v>
      </c>
      <c r="H33" s="30">
        <v>45658</v>
      </c>
    </row>
    <row r="34" spans="1:11" ht="24" x14ac:dyDescent="0.2">
      <c r="A34" s="15">
        <v>22</v>
      </c>
      <c r="B34" s="178" t="s">
        <v>468</v>
      </c>
      <c r="C34" s="28" t="s">
        <v>582</v>
      </c>
      <c r="D34" s="61" t="s">
        <v>734</v>
      </c>
      <c r="E34" s="97">
        <f t="shared" si="6"/>
        <v>1</v>
      </c>
      <c r="F34" s="53">
        <v>2024</v>
      </c>
      <c r="G34" s="88">
        <v>45383</v>
      </c>
      <c r="H34" s="30">
        <v>46113</v>
      </c>
    </row>
    <row r="35" spans="1:11" ht="24" x14ac:dyDescent="0.2">
      <c r="A35" s="15">
        <v>23</v>
      </c>
      <c r="B35" s="178" t="s">
        <v>486</v>
      </c>
      <c r="C35" s="28" t="s">
        <v>582</v>
      </c>
      <c r="D35" s="61" t="s">
        <v>691</v>
      </c>
      <c r="E35" s="97">
        <f t="shared" si="6"/>
        <v>1</v>
      </c>
      <c r="F35" s="53">
        <v>2018</v>
      </c>
      <c r="G35" s="777">
        <v>45108</v>
      </c>
      <c r="H35" s="30">
        <v>45839</v>
      </c>
    </row>
    <row r="36" spans="1:11" ht="24" x14ac:dyDescent="0.2">
      <c r="A36" s="15">
        <v>24</v>
      </c>
      <c r="B36" s="178" t="s">
        <v>515</v>
      </c>
      <c r="C36" s="28" t="s">
        <v>140</v>
      </c>
      <c r="D36" s="61" t="s">
        <v>652</v>
      </c>
      <c r="E36" s="97">
        <f t="shared" si="6"/>
        <v>2</v>
      </c>
      <c r="F36" s="53">
        <v>2021</v>
      </c>
      <c r="G36" s="777">
        <v>45108</v>
      </c>
      <c r="H36" s="30">
        <v>45839</v>
      </c>
    </row>
    <row r="37" spans="1:11" ht="24" x14ac:dyDescent="0.2">
      <c r="A37" s="15">
        <v>25</v>
      </c>
      <c r="B37" s="56" t="s">
        <v>530</v>
      </c>
      <c r="C37" s="28" t="s">
        <v>582</v>
      </c>
      <c r="D37" s="61" t="s">
        <v>913</v>
      </c>
      <c r="E37" s="97">
        <f t="shared" ref="E37:E43" si="7">IF(ISBLANK(D37),"",LEN(D37)-LEN(SUBSTITUTE(D37,",",""))+1)</f>
        <v>1</v>
      </c>
      <c r="F37" s="53">
        <v>2021</v>
      </c>
      <c r="G37" s="777">
        <v>45231</v>
      </c>
      <c r="H37" s="30">
        <v>45658</v>
      </c>
    </row>
    <row r="38" spans="1:11" x14ac:dyDescent="0.2">
      <c r="A38" s="15">
        <v>26</v>
      </c>
      <c r="B38" s="178" t="s">
        <v>531</v>
      </c>
      <c r="C38" s="28" t="s">
        <v>582</v>
      </c>
      <c r="D38" s="61" t="s">
        <v>532</v>
      </c>
      <c r="E38" s="97">
        <f t="shared" si="7"/>
        <v>1</v>
      </c>
      <c r="F38" s="53">
        <v>2021</v>
      </c>
      <c r="G38" s="88">
        <v>45261</v>
      </c>
      <c r="H38" s="738">
        <v>45505</v>
      </c>
    </row>
    <row r="39" spans="1:11" ht="24" x14ac:dyDescent="0.2">
      <c r="A39" s="15">
        <v>27</v>
      </c>
      <c r="B39" s="178" t="s">
        <v>551</v>
      </c>
      <c r="C39" s="28" t="s">
        <v>582</v>
      </c>
      <c r="D39" s="17" t="s">
        <v>751</v>
      </c>
      <c r="E39" s="97">
        <f>IF(ISBLANK(D39),"",LEN(D39)-LEN(SUBSTITUTE(D39,",",""))+1)</f>
        <v>5</v>
      </c>
      <c r="F39" s="53">
        <v>2021</v>
      </c>
      <c r="G39" s="91">
        <v>45261</v>
      </c>
      <c r="H39" s="738">
        <v>45689</v>
      </c>
    </row>
    <row r="40" spans="1:11" x14ac:dyDescent="0.2">
      <c r="A40" s="15">
        <v>28</v>
      </c>
      <c r="B40" s="178" t="s">
        <v>580</v>
      </c>
      <c r="C40" s="28" t="s">
        <v>140</v>
      </c>
      <c r="D40" s="59" t="s">
        <v>917</v>
      </c>
      <c r="E40" s="756">
        <v>2</v>
      </c>
      <c r="F40" s="53">
        <v>2021</v>
      </c>
      <c r="G40" s="88">
        <v>45231</v>
      </c>
      <c r="H40" s="738">
        <v>45809</v>
      </c>
    </row>
    <row r="41" spans="1:11" x14ac:dyDescent="0.2">
      <c r="A41" s="15">
        <v>29</v>
      </c>
      <c r="B41" s="178" t="s">
        <v>593</v>
      </c>
      <c r="C41" s="28" t="s">
        <v>582</v>
      </c>
      <c r="D41" s="61" t="s">
        <v>944</v>
      </c>
      <c r="E41" s="97">
        <f t="shared" si="7"/>
        <v>2</v>
      </c>
      <c r="F41" s="58">
        <v>2024</v>
      </c>
      <c r="G41" s="777">
        <v>45413</v>
      </c>
      <c r="H41" s="738">
        <v>45839</v>
      </c>
    </row>
    <row r="42" spans="1:11" ht="24" x14ac:dyDescent="0.2">
      <c r="A42" s="15">
        <v>30</v>
      </c>
      <c r="B42" s="178" t="s">
        <v>774</v>
      </c>
      <c r="C42" s="28" t="s">
        <v>582</v>
      </c>
      <c r="D42" s="61" t="s">
        <v>775</v>
      </c>
      <c r="E42" s="97">
        <f t="shared" si="7"/>
        <v>1</v>
      </c>
      <c r="F42" s="53">
        <v>2021</v>
      </c>
      <c r="G42" s="88">
        <v>45261</v>
      </c>
      <c r="H42" s="738">
        <v>45992</v>
      </c>
    </row>
    <row r="43" spans="1:11" ht="24" x14ac:dyDescent="0.2">
      <c r="A43" s="15">
        <v>31</v>
      </c>
      <c r="B43" s="178" t="s">
        <v>704</v>
      </c>
      <c r="C43" s="28" t="s">
        <v>582</v>
      </c>
      <c r="D43" s="61" t="s">
        <v>705</v>
      </c>
      <c r="E43" s="97">
        <f t="shared" si="7"/>
        <v>1</v>
      </c>
      <c r="F43" s="53">
        <v>2021</v>
      </c>
      <c r="G43" s="775">
        <v>45292</v>
      </c>
      <c r="H43" s="30">
        <v>45444</v>
      </c>
    </row>
    <row r="44" spans="1:11" ht="24" x14ac:dyDescent="0.2">
      <c r="A44" s="15">
        <v>32</v>
      </c>
      <c r="B44" s="56" t="s">
        <v>745</v>
      </c>
      <c r="C44" s="28" t="s">
        <v>582</v>
      </c>
      <c r="D44" s="61" t="s">
        <v>746</v>
      </c>
      <c r="E44" s="97">
        <f t="shared" ref="E44:E49" si="8">IF(ISBLANK(D44),"",LEN(D44)-LEN(SUBSTITUTE(D44,",",""))+1)</f>
        <v>1</v>
      </c>
      <c r="F44" s="53">
        <v>2021</v>
      </c>
      <c r="G44" s="777">
        <v>45139</v>
      </c>
      <c r="H44" s="30">
        <v>45717</v>
      </c>
    </row>
    <row r="45" spans="1:11" ht="24" x14ac:dyDescent="0.2">
      <c r="A45" s="15">
        <v>33</v>
      </c>
      <c r="B45" s="176" t="s">
        <v>765</v>
      </c>
      <c r="C45" s="28" t="s">
        <v>582</v>
      </c>
      <c r="D45" s="59" t="s">
        <v>910</v>
      </c>
      <c r="E45" s="97">
        <f t="shared" si="8"/>
        <v>1</v>
      </c>
      <c r="F45" s="53">
        <v>2021</v>
      </c>
      <c r="G45" s="88">
        <v>45261</v>
      </c>
      <c r="H45" s="738">
        <v>45992</v>
      </c>
    </row>
    <row r="46" spans="1:11" x14ac:dyDescent="0.25">
      <c r="A46" s="15">
        <v>34</v>
      </c>
      <c r="B46" s="176" t="s">
        <v>781</v>
      </c>
      <c r="C46" s="28" t="s">
        <v>140</v>
      </c>
      <c r="D46" s="61" t="s">
        <v>782</v>
      </c>
      <c r="E46" s="97">
        <f t="shared" si="8"/>
        <v>1</v>
      </c>
      <c r="F46" s="53">
        <v>2021</v>
      </c>
      <c r="G46" s="777">
        <v>45231</v>
      </c>
      <c r="H46" s="30">
        <v>45474</v>
      </c>
      <c r="K46"/>
    </row>
    <row r="47" spans="1:11" ht="24" x14ac:dyDescent="0.2">
      <c r="A47" s="15">
        <v>35</v>
      </c>
      <c r="B47" s="178" t="s">
        <v>792</v>
      </c>
      <c r="C47" s="28" t="s">
        <v>582</v>
      </c>
      <c r="D47" s="61" t="s">
        <v>791</v>
      </c>
      <c r="E47" s="97">
        <f t="shared" si="8"/>
        <v>1</v>
      </c>
      <c r="F47" s="53">
        <v>2021</v>
      </c>
      <c r="G47" s="777">
        <v>45078</v>
      </c>
      <c r="H47" s="30">
        <v>45597</v>
      </c>
    </row>
    <row r="48" spans="1:11" ht="24" x14ac:dyDescent="0.2">
      <c r="A48" s="15">
        <v>36</v>
      </c>
      <c r="B48" s="176" t="s">
        <v>793</v>
      </c>
      <c r="C48" s="28" t="s">
        <v>582</v>
      </c>
      <c r="D48" s="61" t="s">
        <v>853</v>
      </c>
      <c r="E48" s="97">
        <f t="shared" si="8"/>
        <v>1</v>
      </c>
      <c r="F48" s="53">
        <v>2021</v>
      </c>
      <c r="G48" s="777">
        <v>45231</v>
      </c>
      <c r="H48" s="30">
        <v>45597</v>
      </c>
    </row>
    <row r="49" spans="1:8" ht="15.75" thickBot="1" x14ac:dyDescent="0.25">
      <c r="A49" s="15">
        <v>37</v>
      </c>
      <c r="B49" s="176" t="s">
        <v>850</v>
      </c>
      <c r="C49" s="28" t="s">
        <v>582</v>
      </c>
      <c r="D49" s="61" t="s">
        <v>851</v>
      </c>
      <c r="E49" s="97">
        <f t="shared" si="8"/>
        <v>1</v>
      </c>
      <c r="F49" s="53">
        <v>2021</v>
      </c>
      <c r="G49" s="88">
        <v>45261</v>
      </c>
      <c r="H49" s="738">
        <v>45992</v>
      </c>
    </row>
    <row r="50" spans="1:8" ht="15.75" thickBot="1" x14ac:dyDescent="0.3">
      <c r="A50" s="570"/>
      <c r="B50" s="651"/>
      <c r="C50" s="571"/>
      <c r="D50" s="561" t="s">
        <v>303</v>
      </c>
      <c r="E50" s="572"/>
      <c r="F50" s="571"/>
      <c r="G50" s="769"/>
      <c r="H50" s="573"/>
    </row>
    <row r="51" spans="1:8" ht="24" x14ac:dyDescent="0.2">
      <c r="A51" s="35">
        <v>1</v>
      </c>
      <c r="B51" s="699" t="s">
        <v>576</v>
      </c>
      <c r="C51" s="580" t="s">
        <v>582</v>
      </c>
      <c r="D51" s="124" t="s">
        <v>852</v>
      </c>
      <c r="E51" s="98">
        <f t="shared" ref="E51:E62" si="9">IF(ISBLANK(D51),"",LEN(D51)-LEN(SUBSTITUTE(D51,",",""))+1)</f>
        <v>1</v>
      </c>
      <c r="F51" s="37">
        <v>2020</v>
      </c>
      <c r="G51" s="775">
        <v>45415</v>
      </c>
      <c r="H51" s="18">
        <v>45808</v>
      </c>
    </row>
    <row r="52" spans="1:8" ht="24" x14ac:dyDescent="0.2">
      <c r="A52" s="40">
        <v>2</v>
      </c>
      <c r="B52" s="178" t="s">
        <v>757</v>
      </c>
      <c r="C52" s="16" t="s">
        <v>582</v>
      </c>
      <c r="D52" s="398" t="s">
        <v>911</v>
      </c>
      <c r="E52" s="96">
        <f t="shared" si="9"/>
        <v>1</v>
      </c>
      <c r="F52" s="41">
        <v>2023</v>
      </c>
      <c r="G52" s="737">
        <v>45238</v>
      </c>
      <c r="H52" s="739">
        <v>45626</v>
      </c>
    </row>
    <row r="53" spans="1:8" ht="24" x14ac:dyDescent="0.2">
      <c r="A53" s="40">
        <v>3</v>
      </c>
      <c r="B53" s="56" t="s">
        <v>758</v>
      </c>
      <c r="C53" s="16" t="s">
        <v>582</v>
      </c>
      <c r="D53" s="17" t="s">
        <v>759</v>
      </c>
      <c r="E53" s="96">
        <f t="shared" si="9"/>
        <v>1</v>
      </c>
      <c r="F53" s="41">
        <v>2023</v>
      </c>
      <c r="G53" s="775">
        <v>45238</v>
      </c>
      <c r="H53" s="18">
        <v>45626</v>
      </c>
    </row>
    <row r="54" spans="1:8" ht="24" x14ac:dyDescent="0.2">
      <c r="A54" s="40">
        <v>4</v>
      </c>
      <c r="B54" s="56" t="s">
        <v>57</v>
      </c>
      <c r="C54" s="24" t="s">
        <v>582</v>
      </c>
      <c r="D54" s="560" t="s">
        <v>686</v>
      </c>
      <c r="E54" s="551">
        <f t="shared" si="9"/>
        <v>8</v>
      </c>
      <c r="F54" s="41">
        <v>2023</v>
      </c>
      <c r="G54" s="91">
        <v>45352</v>
      </c>
      <c r="H54" s="739">
        <v>46082</v>
      </c>
    </row>
    <row r="55" spans="1:8" x14ac:dyDescent="0.2">
      <c r="A55" s="40">
        <v>5</v>
      </c>
      <c r="B55" s="56" t="s">
        <v>30</v>
      </c>
      <c r="C55" s="24" t="s">
        <v>582</v>
      </c>
      <c r="D55" s="398" t="s">
        <v>254</v>
      </c>
      <c r="E55" s="551">
        <f t="shared" si="9"/>
        <v>1</v>
      </c>
      <c r="F55" s="42">
        <v>2023</v>
      </c>
      <c r="G55" s="87">
        <v>45352</v>
      </c>
      <c r="H55" s="739">
        <v>46082</v>
      </c>
    </row>
    <row r="56" spans="1:8" ht="24" x14ac:dyDescent="0.2">
      <c r="A56" s="40">
        <v>6</v>
      </c>
      <c r="B56" s="56" t="s">
        <v>31</v>
      </c>
      <c r="C56" s="24" t="s">
        <v>582</v>
      </c>
      <c r="D56" s="398" t="s">
        <v>620</v>
      </c>
      <c r="E56" s="551">
        <f t="shared" si="9"/>
        <v>9</v>
      </c>
      <c r="F56" s="41">
        <v>2023</v>
      </c>
      <c r="G56" s="775">
        <v>45231</v>
      </c>
      <c r="H56" s="18">
        <v>45717</v>
      </c>
    </row>
    <row r="57" spans="1:8" ht="48" x14ac:dyDescent="0.2">
      <c r="A57" s="40">
        <v>7</v>
      </c>
      <c r="B57" s="56" t="s">
        <v>32</v>
      </c>
      <c r="C57" s="24" t="s">
        <v>582</v>
      </c>
      <c r="D57" s="398" t="s">
        <v>933</v>
      </c>
      <c r="E57" s="551">
        <f t="shared" si="9"/>
        <v>21</v>
      </c>
      <c r="F57" s="42">
        <v>2023</v>
      </c>
      <c r="G57" s="87">
        <v>45352</v>
      </c>
      <c r="H57" s="739">
        <v>45901</v>
      </c>
    </row>
    <row r="58" spans="1:8" ht="24" x14ac:dyDescent="0.2">
      <c r="A58" s="40">
        <v>8</v>
      </c>
      <c r="B58" s="176" t="s">
        <v>34</v>
      </c>
      <c r="C58" s="24" t="s">
        <v>140</v>
      </c>
      <c r="D58" s="398" t="s">
        <v>889</v>
      </c>
      <c r="E58" s="551">
        <f t="shared" si="9"/>
        <v>4</v>
      </c>
      <c r="F58" s="41">
        <v>2023</v>
      </c>
      <c r="G58" s="775">
        <v>45231</v>
      </c>
      <c r="H58" s="18">
        <v>45809</v>
      </c>
    </row>
    <row r="59" spans="1:8" ht="24" x14ac:dyDescent="0.2">
      <c r="A59" s="40">
        <v>9</v>
      </c>
      <c r="B59" s="176" t="s">
        <v>35</v>
      </c>
      <c r="C59" s="24" t="s">
        <v>140</v>
      </c>
      <c r="D59" s="398" t="s">
        <v>675</v>
      </c>
      <c r="E59" s="551">
        <f t="shared" si="9"/>
        <v>8</v>
      </c>
      <c r="F59" s="41">
        <v>2023</v>
      </c>
      <c r="G59" s="737">
        <v>45200</v>
      </c>
      <c r="H59" s="739">
        <v>45566</v>
      </c>
    </row>
    <row r="60" spans="1:8" ht="36" x14ac:dyDescent="0.2">
      <c r="A60" s="40">
        <v>10</v>
      </c>
      <c r="B60" s="176" t="s">
        <v>36</v>
      </c>
      <c r="C60" s="24" t="s">
        <v>140</v>
      </c>
      <c r="D60" s="398" t="s">
        <v>609</v>
      </c>
      <c r="E60" s="551">
        <f t="shared" si="9"/>
        <v>2</v>
      </c>
      <c r="F60" s="42">
        <v>2023</v>
      </c>
      <c r="G60" s="87">
        <v>45261</v>
      </c>
      <c r="H60" s="739">
        <v>45992</v>
      </c>
    </row>
    <row r="61" spans="1:8" ht="24" x14ac:dyDescent="0.2">
      <c r="A61" s="40">
        <v>11</v>
      </c>
      <c r="B61" s="176" t="s">
        <v>38</v>
      </c>
      <c r="C61" s="24" t="s">
        <v>140</v>
      </c>
      <c r="D61" s="398" t="s">
        <v>610</v>
      </c>
      <c r="E61" s="551">
        <f t="shared" si="9"/>
        <v>3</v>
      </c>
      <c r="F61" s="41">
        <v>2023</v>
      </c>
      <c r="G61" s="87">
        <v>45231</v>
      </c>
      <c r="H61" s="739">
        <v>45689</v>
      </c>
    </row>
    <row r="62" spans="1:8" x14ac:dyDescent="0.2">
      <c r="A62" s="40">
        <v>12</v>
      </c>
      <c r="B62" s="393" t="s">
        <v>39</v>
      </c>
      <c r="C62" s="24" t="s">
        <v>582</v>
      </c>
      <c r="D62" s="398" t="s">
        <v>687</v>
      </c>
      <c r="E62" s="551">
        <f t="shared" si="9"/>
        <v>1</v>
      </c>
      <c r="F62" s="41">
        <v>2023</v>
      </c>
      <c r="G62" s="87">
        <v>45261</v>
      </c>
      <c r="H62" s="739">
        <v>45627</v>
      </c>
    </row>
    <row r="63" spans="1:8" ht="36" x14ac:dyDescent="0.2">
      <c r="A63" s="40">
        <v>13</v>
      </c>
      <c r="B63" s="176" t="s">
        <v>41</v>
      </c>
      <c r="C63" s="24" t="s">
        <v>140</v>
      </c>
      <c r="D63" s="59" t="s">
        <v>886</v>
      </c>
      <c r="E63" s="551">
        <f t="shared" ref="E63:E74" si="10">IF(ISBLANK(D63),"",LEN(D63)-LEN(SUBSTITUTE(D63,",",""))+1)</f>
        <v>10</v>
      </c>
      <c r="F63" s="41">
        <v>2023</v>
      </c>
      <c r="G63" s="87">
        <v>45261</v>
      </c>
      <c r="H63" s="738">
        <v>45627</v>
      </c>
    </row>
    <row r="64" spans="1:8" ht="37.5" customHeight="1" x14ac:dyDescent="0.2">
      <c r="A64" s="40">
        <v>14</v>
      </c>
      <c r="B64" s="176" t="s">
        <v>42</v>
      </c>
      <c r="C64" s="24" t="s">
        <v>140</v>
      </c>
      <c r="D64" s="398" t="s">
        <v>676</v>
      </c>
      <c r="E64" s="551">
        <f t="shared" si="10"/>
        <v>2</v>
      </c>
      <c r="F64" s="41">
        <v>2023</v>
      </c>
      <c r="G64" s="88">
        <v>45139</v>
      </c>
      <c r="H64" s="738">
        <v>45870</v>
      </c>
    </row>
    <row r="65" spans="1:9" ht="48" x14ac:dyDescent="0.2">
      <c r="A65" s="40">
        <v>15</v>
      </c>
      <c r="B65" s="176" t="s">
        <v>43</v>
      </c>
      <c r="C65" s="24" t="s">
        <v>140</v>
      </c>
      <c r="D65" s="398" t="s">
        <v>611</v>
      </c>
      <c r="E65" s="551">
        <f t="shared" si="10"/>
        <v>5</v>
      </c>
      <c r="F65" s="41">
        <v>2023</v>
      </c>
      <c r="G65" s="88">
        <v>45231</v>
      </c>
      <c r="H65" s="738">
        <v>45748</v>
      </c>
    </row>
    <row r="66" spans="1:9" ht="36" x14ac:dyDescent="0.2">
      <c r="A66" s="40">
        <v>16</v>
      </c>
      <c r="B66" s="176" t="s">
        <v>58</v>
      </c>
      <c r="C66" s="24" t="s">
        <v>140</v>
      </c>
      <c r="D66" s="398" t="s">
        <v>786</v>
      </c>
      <c r="E66" s="551">
        <f>IF(ISBLANK(D66),"",LEN(D66)-LEN(SUBSTITUTE(D66,",",""))+1)</f>
        <v>5</v>
      </c>
      <c r="F66" s="41">
        <v>2023</v>
      </c>
      <c r="G66" s="88">
        <v>45231</v>
      </c>
      <c r="H66" s="738">
        <v>45809</v>
      </c>
    </row>
    <row r="67" spans="1:9" ht="48" x14ac:dyDescent="0.2">
      <c r="A67" s="40">
        <v>17</v>
      </c>
      <c r="B67" s="56" t="s">
        <v>163</v>
      </c>
      <c r="C67" s="24" t="s">
        <v>582</v>
      </c>
      <c r="D67" s="398" t="s">
        <v>769</v>
      </c>
      <c r="E67" s="551">
        <f t="shared" si="10"/>
        <v>10</v>
      </c>
      <c r="F67" s="42">
        <v>2023</v>
      </c>
      <c r="G67" s="88">
        <v>45261</v>
      </c>
      <c r="H67" s="738">
        <v>45992</v>
      </c>
    </row>
    <row r="68" spans="1:9" ht="48" x14ac:dyDescent="0.2">
      <c r="A68" s="40">
        <v>18</v>
      </c>
      <c r="B68" s="56" t="s">
        <v>343</v>
      </c>
      <c r="C68" s="24" t="s">
        <v>582</v>
      </c>
      <c r="D68" s="398" t="s">
        <v>916</v>
      </c>
      <c r="E68" s="551">
        <f>IF(ISBLANK(D68),"",LEN(D68)-LEN(SUBSTITUTE(D68,",",""))+1)</f>
        <v>8</v>
      </c>
      <c r="F68" s="42">
        <v>2023</v>
      </c>
      <c r="G68" s="777">
        <v>45231</v>
      </c>
      <c r="H68" s="738">
        <v>45566</v>
      </c>
    </row>
    <row r="69" spans="1:9" ht="36" x14ac:dyDescent="0.2">
      <c r="A69" s="40">
        <v>19</v>
      </c>
      <c r="B69" s="56" t="s">
        <v>79</v>
      </c>
      <c r="C69" s="24" t="s">
        <v>140</v>
      </c>
      <c r="D69" s="398" t="s">
        <v>634</v>
      </c>
      <c r="E69" s="551">
        <f t="shared" si="10"/>
        <v>3</v>
      </c>
      <c r="F69" s="42">
        <v>2023</v>
      </c>
      <c r="G69" s="777">
        <v>45292</v>
      </c>
      <c r="H69" s="30">
        <v>45839</v>
      </c>
    </row>
    <row r="70" spans="1:9" ht="36" x14ac:dyDescent="0.2">
      <c r="A70" s="40">
        <v>20</v>
      </c>
      <c r="B70" s="56" t="s">
        <v>464</v>
      </c>
      <c r="C70" s="24" t="s">
        <v>582</v>
      </c>
      <c r="D70" s="398" t="s">
        <v>809</v>
      </c>
      <c r="E70" s="551">
        <f>IF(ISBLANK(D70),"",LEN(D70)-LEN(SUBSTITUTE(D70,",",""))+1)</f>
        <v>4</v>
      </c>
      <c r="F70" s="42">
        <v>2023</v>
      </c>
      <c r="G70" s="777">
        <v>45231</v>
      </c>
      <c r="H70" s="30">
        <v>45505</v>
      </c>
    </row>
    <row r="71" spans="1:9" ht="24" x14ac:dyDescent="0.2">
      <c r="A71" s="40">
        <v>21</v>
      </c>
      <c r="B71" s="56" t="s">
        <v>429</v>
      </c>
      <c r="C71" s="24" t="s">
        <v>582</v>
      </c>
      <c r="D71" s="398" t="s">
        <v>689</v>
      </c>
      <c r="E71" s="551">
        <f>IF(ISBLANK(D71),"",LEN(D71)-LEN(SUBSTITUTE(D71,",",""))+1)</f>
        <v>1</v>
      </c>
      <c r="F71" s="42">
        <v>2023</v>
      </c>
      <c r="G71" s="777">
        <v>45231</v>
      </c>
      <c r="H71" s="18">
        <v>45505</v>
      </c>
    </row>
    <row r="72" spans="1:9" ht="72" x14ac:dyDescent="0.2">
      <c r="A72" s="40">
        <v>22</v>
      </c>
      <c r="B72" s="56" t="s">
        <v>444</v>
      </c>
      <c r="C72" s="24" t="s">
        <v>140</v>
      </c>
      <c r="D72" s="17" t="s">
        <v>677</v>
      </c>
      <c r="E72" s="96">
        <f t="shared" ref="E72" si="11">IF(ISBLANK(D72),"",LEN(D72)-LEN(SUBSTITUTE(D72,",",""))+1)</f>
        <v>10</v>
      </c>
      <c r="F72" s="42">
        <v>2023</v>
      </c>
      <c r="G72" s="88">
        <v>45261</v>
      </c>
      <c r="H72" s="738">
        <v>45778</v>
      </c>
    </row>
    <row r="73" spans="1:9" ht="24" x14ac:dyDescent="0.2">
      <c r="A73" s="40">
        <v>24</v>
      </c>
      <c r="B73" s="56" t="s">
        <v>469</v>
      </c>
      <c r="C73" s="24" t="s">
        <v>582</v>
      </c>
      <c r="D73" s="17" t="s">
        <v>635</v>
      </c>
      <c r="E73" s="96">
        <f>IF(ISBLANK(D73),"",LEN(D73)-LEN(SUBSTITUTE(D73,",",""))+1)</f>
        <v>1</v>
      </c>
      <c r="F73" s="42">
        <v>2023</v>
      </c>
      <c r="G73" s="88">
        <v>45231</v>
      </c>
      <c r="H73" s="30">
        <v>45658</v>
      </c>
    </row>
    <row r="74" spans="1:9" ht="24" x14ac:dyDescent="0.2">
      <c r="A74" s="40">
        <v>25</v>
      </c>
      <c r="B74" s="56" t="s">
        <v>468</v>
      </c>
      <c r="C74" s="24" t="s">
        <v>582</v>
      </c>
      <c r="D74" s="398" t="s">
        <v>734</v>
      </c>
      <c r="E74" s="551">
        <f t="shared" si="10"/>
        <v>1</v>
      </c>
      <c r="F74" s="42">
        <v>2023</v>
      </c>
      <c r="G74" s="88">
        <v>45383</v>
      </c>
      <c r="H74" s="30">
        <v>46113</v>
      </c>
    </row>
    <row r="75" spans="1:9" ht="24" x14ac:dyDescent="0.2">
      <c r="A75" s="40">
        <v>26</v>
      </c>
      <c r="B75" s="56" t="s">
        <v>515</v>
      </c>
      <c r="C75" s="24" t="s">
        <v>140</v>
      </c>
      <c r="D75" s="398" t="s">
        <v>653</v>
      </c>
      <c r="E75" s="551">
        <f t="shared" ref="E75:E82" si="12">IF(ISBLANK(D75),"",LEN(D75)-LEN(SUBSTITUTE(D75,",",""))+1)</f>
        <v>2</v>
      </c>
      <c r="F75" s="42">
        <v>2023</v>
      </c>
      <c r="G75" s="777">
        <v>45108</v>
      </c>
      <c r="H75" s="30">
        <v>45839</v>
      </c>
    </row>
    <row r="76" spans="1:9" ht="24" x14ac:dyDescent="0.2">
      <c r="A76" s="40">
        <v>27</v>
      </c>
      <c r="B76" s="56" t="s">
        <v>530</v>
      </c>
      <c r="C76" s="24" t="s">
        <v>582</v>
      </c>
      <c r="D76" s="59" t="s">
        <v>913</v>
      </c>
      <c r="E76" s="551">
        <f t="shared" si="12"/>
        <v>1</v>
      </c>
      <c r="F76" s="42">
        <v>2023</v>
      </c>
      <c r="G76" s="777">
        <v>45231</v>
      </c>
      <c r="H76" s="30">
        <v>45658</v>
      </c>
    </row>
    <row r="77" spans="1:9" x14ac:dyDescent="0.2">
      <c r="A77" s="40">
        <v>28</v>
      </c>
      <c r="B77" s="56" t="s">
        <v>531</v>
      </c>
      <c r="C77" s="24" t="s">
        <v>582</v>
      </c>
      <c r="D77" s="398" t="s">
        <v>532</v>
      </c>
      <c r="E77" s="551">
        <f>IF(ISBLANK(D77),"",LEN(D77)-LEN(SUBSTITUTE(D77,",",""))+1)</f>
        <v>1</v>
      </c>
      <c r="F77" s="42">
        <v>2023</v>
      </c>
      <c r="G77" s="88">
        <v>45261</v>
      </c>
      <c r="H77" s="738">
        <v>45505</v>
      </c>
    </row>
    <row r="78" spans="1:9" ht="24" x14ac:dyDescent="0.2">
      <c r="A78" s="40">
        <v>29</v>
      </c>
      <c r="B78" s="56" t="s">
        <v>551</v>
      </c>
      <c r="C78" s="24" t="s">
        <v>582</v>
      </c>
      <c r="D78" s="398" t="s">
        <v>751</v>
      </c>
      <c r="E78" s="551">
        <f>IF(ISBLANK(D78),"",LEN(D78)-LEN(SUBSTITUTE(D78,",",""))+1)</f>
        <v>5</v>
      </c>
      <c r="F78" s="42">
        <v>2023</v>
      </c>
      <c r="G78" s="91">
        <v>45261</v>
      </c>
      <c r="H78" s="739">
        <v>45689</v>
      </c>
    </row>
    <row r="79" spans="1:9" x14ac:dyDescent="0.2">
      <c r="A79" s="40">
        <v>30</v>
      </c>
      <c r="B79" s="181" t="s">
        <v>580</v>
      </c>
      <c r="C79" s="177" t="s">
        <v>582</v>
      </c>
      <c r="D79" s="59" t="s">
        <v>917</v>
      </c>
      <c r="E79" s="789">
        <v>2</v>
      </c>
      <c r="F79" s="52">
        <v>2023</v>
      </c>
      <c r="G79" s="88">
        <v>45231</v>
      </c>
      <c r="H79" s="738">
        <v>45809</v>
      </c>
    </row>
    <row r="80" spans="1:9" ht="24" x14ac:dyDescent="0.2">
      <c r="A80" s="40">
        <v>31</v>
      </c>
      <c r="B80" s="56" t="s">
        <v>593</v>
      </c>
      <c r="C80" s="24" t="s">
        <v>582</v>
      </c>
      <c r="D80" s="398" t="s">
        <v>945</v>
      </c>
      <c r="E80" s="551">
        <f t="shared" si="12"/>
        <v>2</v>
      </c>
      <c r="F80" s="42">
        <v>2023</v>
      </c>
      <c r="G80" s="777">
        <v>45413</v>
      </c>
      <c r="H80" s="738">
        <v>45839</v>
      </c>
      <c r="I80" s="735"/>
    </row>
    <row r="81" spans="1:11" ht="24" x14ac:dyDescent="0.2">
      <c r="A81" s="40">
        <v>32</v>
      </c>
      <c r="B81" s="178" t="s">
        <v>774</v>
      </c>
      <c r="C81" s="24" t="s">
        <v>582</v>
      </c>
      <c r="D81" s="398" t="s">
        <v>775</v>
      </c>
      <c r="E81" s="551">
        <f t="shared" si="12"/>
        <v>1</v>
      </c>
      <c r="F81" s="42">
        <v>2023</v>
      </c>
      <c r="G81" s="88">
        <v>45261</v>
      </c>
      <c r="H81" s="738">
        <v>45992</v>
      </c>
      <c r="I81" s="735"/>
    </row>
    <row r="82" spans="1:11" ht="24" x14ac:dyDescent="0.2">
      <c r="A82" s="40">
        <v>33</v>
      </c>
      <c r="B82" s="56" t="s">
        <v>704</v>
      </c>
      <c r="C82" s="24" t="s">
        <v>582</v>
      </c>
      <c r="D82" s="398" t="s">
        <v>705</v>
      </c>
      <c r="E82" s="551">
        <f t="shared" si="12"/>
        <v>1</v>
      </c>
      <c r="F82" s="42">
        <v>2023</v>
      </c>
      <c r="G82" s="775">
        <v>45292</v>
      </c>
      <c r="H82" s="30">
        <v>45444</v>
      </c>
      <c r="I82" s="735"/>
    </row>
    <row r="83" spans="1:11" ht="24" x14ac:dyDescent="0.2">
      <c r="A83" s="40">
        <v>34</v>
      </c>
      <c r="B83" s="176" t="s">
        <v>745</v>
      </c>
      <c r="C83" s="24" t="s">
        <v>582</v>
      </c>
      <c r="D83" s="398" t="s">
        <v>746</v>
      </c>
      <c r="E83" s="551">
        <v>1</v>
      </c>
      <c r="F83" s="42">
        <v>2023</v>
      </c>
      <c r="G83" s="88">
        <v>45139</v>
      </c>
      <c r="H83" s="738">
        <v>45717</v>
      </c>
    </row>
    <row r="84" spans="1:11" ht="24" x14ac:dyDescent="0.2">
      <c r="A84" s="40">
        <v>35</v>
      </c>
      <c r="B84" s="176" t="s">
        <v>765</v>
      </c>
      <c r="C84" s="24" t="s">
        <v>582</v>
      </c>
      <c r="D84" s="398" t="s">
        <v>910</v>
      </c>
      <c r="E84" s="551">
        <v>1</v>
      </c>
      <c r="F84" s="42">
        <v>2023</v>
      </c>
      <c r="G84" s="88">
        <v>45261</v>
      </c>
      <c r="H84" s="738">
        <v>45992</v>
      </c>
    </row>
    <row r="85" spans="1:11" x14ac:dyDescent="0.2">
      <c r="A85" s="40">
        <v>36</v>
      </c>
      <c r="B85" s="176" t="s">
        <v>781</v>
      </c>
      <c r="C85" s="24" t="s">
        <v>140</v>
      </c>
      <c r="D85" s="398" t="s">
        <v>782</v>
      </c>
      <c r="E85" s="551">
        <v>1</v>
      </c>
      <c r="F85" s="41">
        <v>2023</v>
      </c>
      <c r="G85" s="737">
        <v>45231</v>
      </c>
      <c r="H85" s="18">
        <v>45474</v>
      </c>
      <c r="K85" s="191"/>
    </row>
    <row r="86" spans="1:11" ht="24" x14ac:dyDescent="0.2">
      <c r="A86" s="40">
        <v>37</v>
      </c>
      <c r="B86" s="176" t="s">
        <v>792</v>
      </c>
      <c r="C86" s="24" t="s">
        <v>582</v>
      </c>
      <c r="D86" s="398" t="s">
        <v>791</v>
      </c>
      <c r="E86" s="551">
        <v>1</v>
      </c>
      <c r="F86" s="41">
        <v>2023</v>
      </c>
      <c r="G86" s="777">
        <v>45078</v>
      </c>
      <c r="H86" s="30">
        <v>45597</v>
      </c>
    </row>
    <row r="87" spans="1:11" ht="24" x14ac:dyDescent="0.2">
      <c r="A87" s="40">
        <v>38</v>
      </c>
      <c r="B87" s="176" t="s">
        <v>793</v>
      </c>
      <c r="C87" s="24" t="s">
        <v>582</v>
      </c>
      <c r="D87" s="59" t="s">
        <v>853</v>
      </c>
      <c r="E87" s="551">
        <v>1</v>
      </c>
      <c r="F87" s="41">
        <v>2023</v>
      </c>
      <c r="G87" s="777">
        <v>45231</v>
      </c>
      <c r="H87" s="30">
        <v>45597</v>
      </c>
    </row>
    <row r="88" spans="1:11" ht="15.75" thickBot="1" x14ac:dyDescent="0.25">
      <c r="A88" s="43">
        <v>39</v>
      </c>
      <c r="B88" s="601" t="s">
        <v>850</v>
      </c>
      <c r="C88" s="33" t="s">
        <v>582</v>
      </c>
      <c r="D88" s="55" t="s">
        <v>851</v>
      </c>
      <c r="E88" s="99">
        <v>1</v>
      </c>
      <c r="F88" s="876">
        <v>2023</v>
      </c>
      <c r="G88" s="89">
        <v>45261</v>
      </c>
      <c r="H88" s="696">
        <v>45992</v>
      </c>
    </row>
    <row r="89" spans="1:11" ht="15.75" thickBot="1" x14ac:dyDescent="0.3">
      <c r="A89" s="982" t="s">
        <v>155</v>
      </c>
      <c r="B89" s="983"/>
      <c r="C89" s="983"/>
      <c r="D89" s="983"/>
      <c r="E89" s="983"/>
      <c r="F89" s="983"/>
      <c r="G89" s="983"/>
      <c r="H89" s="984"/>
    </row>
    <row r="90" spans="1:11" x14ac:dyDescent="0.2">
      <c r="A90" s="35">
        <v>1</v>
      </c>
      <c r="B90" s="62"/>
      <c r="C90" s="37"/>
      <c r="D90" s="38"/>
      <c r="E90" s="38"/>
      <c r="F90" s="37"/>
      <c r="G90" s="778"/>
      <c r="H90" s="39"/>
    </row>
    <row r="91" spans="1:11" x14ac:dyDescent="0.2">
      <c r="A91" s="57">
        <f>A90+1</f>
        <v>2</v>
      </c>
      <c r="B91" s="58"/>
      <c r="C91" s="53"/>
      <c r="D91" s="59"/>
      <c r="E91" s="59"/>
      <c r="F91" s="53"/>
      <c r="G91" s="777"/>
      <c r="H91" s="60"/>
    </row>
    <row r="92" spans="1:11" ht="15.75" thickBot="1" x14ac:dyDescent="0.25">
      <c r="A92" s="43">
        <f>A91+1</f>
        <v>3</v>
      </c>
      <c r="B92" s="44"/>
      <c r="C92" s="45"/>
      <c r="D92" s="46"/>
      <c r="E92" s="46"/>
      <c r="F92" s="45"/>
      <c r="G92" s="779"/>
      <c r="H92" s="47"/>
    </row>
    <row r="95" spans="1:11" ht="15.75" thickBot="1" x14ac:dyDescent="0.25"/>
    <row r="96" spans="1:11" x14ac:dyDescent="0.2">
      <c r="A96" s="929" t="s">
        <v>713</v>
      </c>
      <c r="B96" s="930"/>
      <c r="C96" s="930"/>
      <c r="D96" s="930"/>
      <c r="E96" s="930"/>
      <c r="F96" s="930"/>
      <c r="G96" s="930"/>
      <c r="H96" s="931"/>
    </row>
    <row r="97" spans="1:9" ht="24.75" thickBot="1" x14ac:dyDescent="0.25">
      <c r="A97" s="249"/>
      <c r="B97" s="83" t="s">
        <v>52</v>
      </c>
      <c r="C97" s="250" t="s">
        <v>148</v>
      </c>
      <c r="D97" s="250" t="s">
        <v>6</v>
      </c>
      <c r="E97" s="250" t="s">
        <v>217</v>
      </c>
      <c r="F97" s="251" t="s">
        <v>7</v>
      </c>
      <c r="G97" s="86" t="s">
        <v>215</v>
      </c>
      <c r="H97" s="253" t="s">
        <v>76</v>
      </c>
    </row>
    <row r="98" spans="1:9" ht="28.5" customHeight="1" thickBot="1" x14ac:dyDescent="0.3">
      <c r="A98" s="254"/>
      <c r="B98" s="7"/>
      <c r="C98" s="255"/>
      <c r="D98" s="48" t="s">
        <v>149</v>
      </c>
      <c r="E98" s="256"/>
      <c r="F98" s="255"/>
      <c r="G98" s="761"/>
      <c r="H98" s="257"/>
    </row>
    <row r="99" spans="1:9" ht="15.75" thickBot="1" x14ac:dyDescent="0.25">
      <c r="A99" s="441">
        <v>1</v>
      </c>
      <c r="B99" s="155"/>
      <c r="C99" s="309"/>
      <c r="D99" s="411"/>
      <c r="E99" s="412" t="str">
        <f>IF(ISBLANK(D99),"",LEN(D99)-LEN(SUBSTITUTE(D99,",",""))+1)</f>
        <v/>
      </c>
      <c r="F99" s="413"/>
      <c r="G99" s="766"/>
      <c r="H99" s="419"/>
    </row>
    <row r="100" spans="1:9" ht="23.25" customHeight="1" thickBot="1" x14ac:dyDescent="0.3">
      <c r="A100" s="284"/>
      <c r="B100" s="22"/>
      <c r="C100" s="285"/>
      <c r="D100" s="286" t="s">
        <v>9</v>
      </c>
      <c r="E100" s="286"/>
      <c r="F100" s="285"/>
      <c r="G100" s="764"/>
      <c r="H100" s="287"/>
    </row>
    <row r="101" spans="1:9" x14ac:dyDescent="0.2">
      <c r="A101" s="209">
        <v>1</v>
      </c>
      <c r="B101" s="210" t="s">
        <v>56</v>
      </c>
      <c r="C101" s="204" t="s">
        <v>582</v>
      </c>
      <c r="D101" s="205" t="s">
        <v>257</v>
      </c>
      <c r="E101" s="211">
        <f>IF(ISBLANK(D101),"",LEN(D101)-LEN(SUBSTITUTE(D101,",",""))+1)</f>
        <v>1</v>
      </c>
      <c r="F101" s="207">
        <v>2018</v>
      </c>
      <c r="G101" s="780">
        <v>44228</v>
      </c>
      <c r="H101" s="14">
        <v>44593</v>
      </c>
    </row>
    <row r="102" spans="1:9" ht="24" x14ac:dyDescent="0.2">
      <c r="A102" s="697">
        <v>2</v>
      </c>
      <c r="B102" s="544" t="s">
        <v>71</v>
      </c>
      <c r="C102" s="144" t="s">
        <v>582</v>
      </c>
      <c r="D102" s="160" t="s">
        <v>800</v>
      </c>
      <c r="E102" s="145">
        <f>IF(ISBLANK(D102),"",LEN(D102)-LEN(SUBSTITUTE(D102,",",""))+1)</f>
        <v>1</v>
      </c>
      <c r="F102" s="146">
        <v>2018</v>
      </c>
      <c r="G102" s="781">
        <v>44682</v>
      </c>
      <c r="H102" s="18">
        <v>45047</v>
      </c>
    </row>
    <row r="103" spans="1:9" x14ac:dyDescent="0.2">
      <c r="A103" s="209">
        <v>3</v>
      </c>
      <c r="B103" s="210" t="s">
        <v>33</v>
      </c>
      <c r="C103" s="172" t="s">
        <v>582</v>
      </c>
      <c r="D103" s="173" t="s">
        <v>256</v>
      </c>
      <c r="E103" s="211">
        <f t="shared" ref="E103:E112" si="13">IF(ISBLANK(D103),"",LEN(D103)-LEN(SUBSTITUTE(D103,",",""))+1)</f>
        <v>1</v>
      </c>
      <c r="F103" s="171">
        <v>2009</v>
      </c>
      <c r="G103" s="782">
        <v>41275</v>
      </c>
      <c r="H103" s="18">
        <v>41640</v>
      </c>
    </row>
    <row r="104" spans="1:9" x14ac:dyDescent="0.2">
      <c r="A104" s="209">
        <v>4</v>
      </c>
      <c r="B104" s="210" t="s">
        <v>37</v>
      </c>
      <c r="C104" s="172" t="s">
        <v>582</v>
      </c>
      <c r="D104" s="173" t="s">
        <v>255</v>
      </c>
      <c r="E104" s="211">
        <f t="shared" si="13"/>
        <v>1</v>
      </c>
      <c r="F104" s="171">
        <v>2009</v>
      </c>
      <c r="G104" s="782">
        <v>41640</v>
      </c>
      <c r="H104" s="18">
        <v>41852</v>
      </c>
    </row>
    <row r="105" spans="1:9" x14ac:dyDescent="0.2">
      <c r="A105" s="209">
        <v>5</v>
      </c>
      <c r="B105" s="392" t="s">
        <v>40</v>
      </c>
      <c r="C105" s="169" t="s">
        <v>582</v>
      </c>
      <c r="D105" s="170" t="s">
        <v>258</v>
      </c>
      <c r="E105" s="211">
        <f t="shared" si="13"/>
        <v>1</v>
      </c>
      <c r="F105" s="217">
        <v>2015</v>
      </c>
      <c r="G105" s="783">
        <v>42522</v>
      </c>
      <c r="H105" s="30">
        <v>42826</v>
      </c>
    </row>
    <row r="106" spans="1:9" x14ac:dyDescent="0.2">
      <c r="A106" s="209">
        <v>6</v>
      </c>
      <c r="B106" s="155" t="s">
        <v>394</v>
      </c>
      <c r="C106" s="152" t="s">
        <v>582</v>
      </c>
      <c r="D106" s="165" t="s">
        <v>395</v>
      </c>
      <c r="E106" s="145">
        <v>1</v>
      </c>
      <c r="F106" s="153">
        <v>2015</v>
      </c>
      <c r="G106" s="784">
        <v>42795</v>
      </c>
      <c r="H106" s="396">
        <v>43313</v>
      </c>
    </row>
    <row r="107" spans="1:9" ht="15.75" customHeight="1" x14ac:dyDescent="0.2">
      <c r="A107" s="209">
        <v>7</v>
      </c>
      <c r="B107" s="210" t="s">
        <v>59</v>
      </c>
      <c r="C107" s="169" t="s">
        <v>140</v>
      </c>
      <c r="D107" s="170" t="s">
        <v>360</v>
      </c>
      <c r="E107" s="211">
        <f t="shared" si="13"/>
        <v>1</v>
      </c>
      <c r="F107" s="217">
        <v>2012</v>
      </c>
      <c r="G107" s="783">
        <v>41395</v>
      </c>
      <c r="H107" s="30">
        <v>41913</v>
      </c>
    </row>
    <row r="108" spans="1:9" x14ac:dyDescent="0.2">
      <c r="A108" s="209">
        <v>8</v>
      </c>
      <c r="B108" s="210" t="s">
        <v>60</v>
      </c>
      <c r="C108" s="169" t="s">
        <v>582</v>
      </c>
      <c r="D108" s="170" t="s">
        <v>260</v>
      </c>
      <c r="E108" s="211">
        <f t="shared" si="13"/>
        <v>1</v>
      </c>
      <c r="F108" s="217">
        <v>2009</v>
      </c>
      <c r="G108" s="783">
        <v>41640</v>
      </c>
      <c r="H108" s="30">
        <v>41730</v>
      </c>
    </row>
    <row r="109" spans="1:9" ht="24" x14ac:dyDescent="0.2">
      <c r="A109" s="209">
        <v>9</v>
      </c>
      <c r="B109" s="210" t="s">
        <v>363</v>
      </c>
      <c r="C109" s="169" t="s">
        <v>582</v>
      </c>
      <c r="D109" s="170" t="s">
        <v>688</v>
      </c>
      <c r="E109" s="211">
        <f>IF(ISBLANK(D109),"",LEN(D109)-LEN(SUBSTITUTE(D109,",",""))+1)</f>
        <v>1</v>
      </c>
      <c r="F109" s="217">
        <v>2021</v>
      </c>
      <c r="G109" s="783">
        <v>44621</v>
      </c>
      <c r="H109" s="30">
        <v>44986</v>
      </c>
    </row>
    <row r="110" spans="1:9" x14ac:dyDescent="0.2">
      <c r="A110" s="209">
        <v>10</v>
      </c>
      <c r="B110" s="155" t="s">
        <v>164</v>
      </c>
      <c r="C110" s="152" t="s">
        <v>582</v>
      </c>
      <c r="D110" s="165" t="s">
        <v>261</v>
      </c>
      <c r="E110" s="230">
        <f>IF(ISBLANK(D110),"",LEN(D110)-LEN(SUBSTITUTE(D110,",",""))+1)</f>
        <v>1</v>
      </c>
      <c r="F110" s="153">
        <v>2015</v>
      </c>
      <c r="G110" s="784">
        <v>43070</v>
      </c>
      <c r="H110" s="396">
        <v>43313</v>
      </c>
    </row>
    <row r="111" spans="1:9" ht="26.25" customHeight="1" x14ac:dyDescent="0.2">
      <c r="A111" s="209">
        <v>11</v>
      </c>
      <c r="B111" s="168" t="s">
        <v>420</v>
      </c>
      <c r="C111" s="169" t="s">
        <v>140</v>
      </c>
      <c r="D111" s="170" t="s">
        <v>426</v>
      </c>
      <c r="E111" s="236">
        <f t="shared" si="13"/>
        <v>1</v>
      </c>
      <c r="F111" s="217">
        <v>2012</v>
      </c>
      <c r="G111" s="783">
        <v>41974</v>
      </c>
      <c r="H111" s="30">
        <v>42705</v>
      </c>
    </row>
    <row r="112" spans="1:9" x14ac:dyDescent="0.2">
      <c r="A112" s="209">
        <v>12</v>
      </c>
      <c r="B112" s="155" t="s">
        <v>452</v>
      </c>
      <c r="C112" s="144" t="s">
        <v>582</v>
      </c>
      <c r="D112" s="160" t="s">
        <v>660</v>
      </c>
      <c r="E112" s="145">
        <f t="shared" si="13"/>
        <v>2</v>
      </c>
      <c r="F112" s="146">
        <v>2015</v>
      </c>
      <c r="G112" s="766">
        <v>42856</v>
      </c>
      <c r="H112" s="18">
        <v>43282</v>
      </c>
      <c r="I112" s="734"/>
    </row>
    <row r="113" spans="1:8" x14ac:dyDescent="0.2">
      <c r="A113" s="209">
        <v>13</v>
      </c>
      <c r="B113" s="168" t="s">
        <v>485</v>
      </c>
      <c r="C113" s="169" t="s">
        <v>582</v>
      </c>
      <c r="D113" s="170" t="s">
        <v>690</v>
      </c>
      <c r="E113" s="236">
        <f>IF(ISBLANK(D113),"",LEN(D113)-LEN(SUBSTITUTE(D113,",",""))+1)</f>
        <v>1</v>
      </c>
      <c r="F113" s="217">
        <v>2018</v>
      </c>
      <c r="G113" s="783">
        <v>44743</v>
      </c>
      <c r="H113" s="30">
        <v>45108</v>
      </c>
    </row>
    <row r="114" spans="1:8" x14ac:dyDescent="0.2">
      <c r="A114" s="209">
        <v>14</v>
      </c>
      <c r="B114" s="168" t="s">
        <v>501</v>
      </c>
      <c r="C114" s="169" t="s">
        <v>582</v>
      </c>
      <c r="D114" s="170" t="s">
        <v>622</v>
      </c>
      <c r="E114" s="236">
        <f>IF(ISBLANK(D114),"",LEN(D114)-LEN(SUBSTITUTE(D114,",",""))+1)</f>
        <v>1</v>
      </c>
      <c r="F114" s="217">
        <v>2018</v>
      </c>
      <c r="G114" s="783">
        <v>44166</v>
      </c>
      <c r="H114" s="450">
        <v>44531</v>
      </c>
    </row>
    <row r="115" spans="1:8" x14ac:dyDescent="0.2">
      <c r="A115" s="209">
        <v>15</v>
      </c>
      <c r="B115" s="462" t="s">
        <v>502</v>
      </c>
      <c r="C115" s="152" t="s">
        <v>582</v>
      </c>
      <c r="D115" s="165" t="s">
        <v>623</v>
      </c>
      <c r="E115" s="230">
        <f>IF(ISBLANK(D115),"",LEN(D115)-LEN(SUBSTITUTE(D115,",",""))+1)</f>
        <v>1</v>
      </c>
      <c r="F115" s="153">
        <v>2018</v>
      </c>
      <c r="G115" s="784">
        <v>44531</v>
      </c>
      <c r="H115" s="30">
        <v>44896</v>
      </c>
    </row>
    <row r="116" spans="1:8" ht="24.75" thickBot="1" x14ac:dyDescent="0.25">
      <c r="A116" s="209">
        <v>16</v>
      </c>
      <c r="B116" s="168" t="s">
        <v>496</v>
      </c>
      <c r="C116" s="169" t="s">
        <v>582</v>
      </c>
      <c r="D116" s="170" t="s">
        <v>703</v>
      </c>
      <c r="E116" s="236">
        <f>IF(ISBLANK(D116),"",LEN(D116)-LEN(SUBSTITUTE(D116,",",""))+1)</f>
        <v>2</v>
      </c>
      <c r="F116" s="217">
        <v>2021</v>
      </c>
      <c r="G116" s="783">
        <v>44501</v>
      </c>
      <c r="H116" s="30">
        <v>44866</v>
      </c>
    </row>
    <row r="117" spans="1:8" ht="15.75" thickBot="1" x14ac:dyDescent="0.3">
      <c r="A117" s="354"/>
      <c r="B117" s="119"/>
      <c r="C117" s="355"/>
      <c r="D117" s="120" t="s">
        <v>303</v>
      </c>
      <c r="E117" s="356"/>
      <c r="F117" s="355"/>
      <c r="G117" s="785"/>
      <c r="H117" s="357"/>
    </row>
    <row r="118" spans="1:8" x14ac:dyDescent="0.2">
      <c r="A118" s="156">
        <v>1</v>
      </c>
      <c r="B118" s="451" t="s">
        <v>546</v>
      </c>
      <c r="C118" s="147" t="s">
        <v>582</v>
      </c>
      <c r="D118" s="158" t="s">
        <v>310</v>
      </c>
      <c r="E118" s="568">
        <f>IF(ISBLANK(D118),"",LEN(D118)-LEN(SUBSTITUTE(D118,",",""))+1)</f>
        <v>1</v>
      </c>
      <c r="F118" s="148">
        <v>2002</v>
      </c>
      <c r="G118" s="786">
        <v>39965</v>
      </c>
      <c r="H118" s="125">
        <v>40544</v>
      </c>
    </row>
    <row r="119" spans="1:8" x14ac:dyDescent="0.2">
      <c r="A119" s="157">
        <f>A118+1</f>
        <v>2</v>
      </c>
      <c r="B119" s="210" t="s">
        <v>307</v>
      </c>
      <c r="C119" s="144" t="s">
        <v>582</v>
      </c>
      <c r="D119" s="159" t="s">
        <v>311</v>
      </c>
      <c r="E119" s="149">
        <f>IF(ISBLANK(D119),"",LEN(D119)-LEN(SUBSTITUTE(D119,",",""))+1)</f>
        <v>1</v>
      </c>
      <c r="F119" s="146">
        <v>2011</v>
      </c>
      <c r="G119" s="784">
        <v>39814</v>
      </c>
      <c r="H119" s="14">
        <v>41365</v>
      </c>
    </row>
    <row r="120" spans="1:8" ht="15.75" customHeight="1" x14ac:dyDescent="0.2">
      <c r="A120" s="157">
        <f t="shared" ref="A120:A135" si="14">A119+1</f>
        <v>3</v>
      </c>
      <c r="B120" s="210" t="s">
        <v>365</v>
      </c>
      <c r="C120" s="172" t="s">
        <v>582</v>
      </c>
      <c r="D120" s="173" t="s">
        <v>366</v>
      </c>
      <c r="E120" s="206">
        <v>1</v>
      </c>
      <c r="F120" s="217">
        <v>2011</v>
      </c>
      <c r="G120" s="783">
        <v>41244</v>
      </c>
      <c r="H120" s="30">
        <v>41974</v>
      </c>
    </row>
    <row r="121" spans="1:8" x14ac:dyDescent="0.2">
      <c r="A121" s="157">
        <f t="shared" si="14"/>
        <v>4</v>
      </c>
      <c r="B121" s="210" t="s">
        <v>308</v>
      </c>
      <c r="C121" s="144" t="s">
        <v>582</v>
      </c>
      <c r="D121" s="160" t="s">
        <v>366</v>
      </c>
      <c r="E121" s="149">
        <f>IF(ISBLANK(D121),"",LEN(D121)-LEN(SUBSTITUTE(D121,",",""))+1)</f>
        <v>1</v>
      </c>
      <c r="F121" s="153">
        <v>2011</v>
      </c>
      <c r="G121" s="784">
        <v>40634</v>
      </c>
      <c r="H121" s="30">
        <v>41244</v>
      </c>
    </row>
    <row r="122" spans="1:8" x14ac:dyDescent="0.2">
      <c r="A122" s="157">
        <f t="shared" si="14"/>
        <v>5</v>
      </c>
      <c r="B122" s="210" t="s">
        <v>309</v>
      </c>
      <c r="C122" s="172" t="s">
        <v>582</v>
      </c>
      <c r="D122" s="173" t="s">
        <v>258</v>
      </c>
      <c r="E122" s="206">
        <f t="shared" ref="E122:E128" si="15">IF(ISBLANK(D122),"",LEN(D122)-LEN(SUBSTITUTE(D122,",",""))+1)</f>
        <v>1</v>
      </c>
      <c r="F122" s="217">
        <v>2014</v>
      </c>
      <c r="G122" s="783">
        <v>42156</v>
      </c>
      <c r="H122" s="30">
        <v>42856</v>
      </c>
    </row>
    <row r="123" spans="1:8" x14ac:dyDescent="0.2">
      <c r="A123" s="157">
        <f t="shared" si="14"/>
        <v>6</v>
      </c>
      <c r="B123" s="210" t="s">
        <v>394</v>
      </c>
      <c r="C123" s="144" t="s">
        <v>582</v>
      </c>
      <c r="D123" s="165" t="s">
        <v>453</v>
      </c>
      <c r="E123" s="149">
        <f>IF(ISBLANK(D123),"",LEN(D123)-LEN(SUBSTITUTE(D123,",",""))+1)</f>
        <v>1</v>
      </c>
      <c r="F123" s="146">
        <v>2017</v>
      </c>
      <c r="G123" s="766">
        <v>43070</v>
      </c>
      <c r="H123" s="457">
        <v>43313</v>
      </c>
    </row>
    <row r="124" spans="1:8" x14ac:dyDescent="0.2">
      <c r="A124" s="157">
        <f t="shared" si="14"/>
        <v>7</v>
      </c>
      <c r="B124" s="210" t="s">
        <v>164</v>
      </c>
      <c r="C124" s="152" t="s">
        <v>582</v>
      </c>
      <c r="D124" s="165" t="s">
        <v>364</v>
      </c>
      <c r="E124" s="149">
        <f>IF(ISBLANK(D124),"",LEN(D124)-LEN(SUBSTITUTE(D124,",",""))+1)</f>
        <v>1</v>
      </c>
      <c r="F124" s="146">
        <v>2017</v>
      </c>
      <c r="G124" s="766">
        <v>43070</v>
      </c>
      <c r="H124" s="457">
        <v>43313</v>
      </c>
    </row>
    <row r="125" spans="1:8" x14ac:dyDescent="0.2">
      <c r="A125" s="157">
        <f>A124+1</f>
        <v>8</v>
      </c>
      <c r="B125" s="210" t="s">
        <v>547</v>
      </c>
      <c r="C125" s="169" t="s">
        <v>140</v>
      </c>
      <c r="D125" s="170" t="s">
        <v>259</v>
      </c>
      <c r="E125" s="206">
        <f t="shared" si="15"/>
        <v>1</v>
      </c>
      <c r="F125" s="217">
        <v>2014</v>
      </c>
      <c r="G125" s="783">
        <v>41883</v>
      </c>
      <c r="H125" s="30">
        <v>42736</v>
      </c>
    </row>
    <row r="126" spans="1:8" x14ac:dyDescent="0.2">
      <c r="A126" s="157">
        <f t="shared" si="14"/>
        <v>9</v>
      </c>
      <c r="B126" s="210" t="s">
        <v>548</v>
      </c>
      <c r="C126" s="169" t="s">
        <v>582</v>
      </c>
      <c r="D126" s="170" t="s">
        <v>260</v>
      </c>
      <c r="E126" s="206">
        <f t="shared" si="15"/>
        <v>1</v>
      </c>
      <c r="F126" s="217">
        <v>2011</v>
      </c>
      <c r="G126" s="783">
        <v>41487</v>
      </c>
      <c r="H126" s="30">
        <v>42309</v>
      </c>
    </row>
    <row r="127" spans="1:8" x14ac:dyDescent="0.2">
      <c r="A127" s="157">
        <f t="shared" si="14"/>
        <v>10</v>
      </c>
      <c r="B127" s="210" t="s">
        <v>550</v>
      </c>
      <c r="C127" s="172" t="s">
        <v>582</v>
      </c>
      <c r="D127" s="170" t="s">
        <v>470</v>
      </c>
      <c r="E127" s="206">
        <f>IF(ISBLANK(D127),"",LEN(D127)-LEN(SUBSTITUTE(D127,",",""))+1)</f>
        <v>2</v>
      </c>
      <c r="F127" s="171">
        <v>2014</v>
      </c>
      <c r="G127" s="787">
        <v>42736</v>
      </c>
      <c r="H127" s="450">
        <v>43466</v>
      </c>
    </row>
    <row r="128" spans="1:8" x14ac:dyDescent="0.2">
      <c r="A128" s="569">
        <f>A127+1</f>
        <v>11</v>
      </c>
      <c r="B128" s="210" t="s">
        <v>549</v>
      </c>
      <c r="C128" s="172" t="s">
        <v>140</v>
      </c>
      <c r="D128" s="173" t="s">
        <v>442</v>
      </c>
      <c r="E128" s="211">
        <f t="shared" si="15"/>
        <v>1</v>
      </c>
      <c r="F128" s="171">
        <v>2014</v>
      </c>
      <c r="G128" s="787">
        <v>42064</v>
      </c>
      <c r="H128" s="545">
        <v>42795</v>
      </c>
    </row>
    <row r="129" spans="1:9" x14ac:dyDescent="0.2">
      <c r="A129" s="157">
        <f t="shared" si="14"/>
        <v>12</v>
      </c>
      <c r="B129" s="168" t="s">
        <v>56</v>
      </c>
      <c r="C129" s="172" t="s">
        <v>582</v>
      </c>
      <c r="D129" s="205" t="s">
        <v>257</v>
      </c>
      <c r="E129" s="206">
        <f t="shared" ref="E129:E135" si="16">IF(ISBLANK(D129),"",LEN(D129)-LEN(SUBSTITUTE(D129,",",""))+1)</f>
        <v>1</v>
      </c>
      <c r="F129" s="217">
        <v>2020</v>
      </c>
      <c r="G129" s="783">
        <v>44228</v>
      </c>
      <c r="H129" s="14">
        <v>44593</v>
      </c>
    </row>
    <row r="130" spans="1:9" ht="24" x14ac:dyDescent="0.2">
      <c r="A130" s="157">
        <v>13</v>
      </c>
      <c r="B130" s="544" t="s">
        <v>71</v>
      </c>
      <c r="C130" s="144" t="s">
        <v>582</v>
      </c>
      <c r="D130" s="698" t="s">
        <v>801</v>
      </c>
      <c r="E130" s="145">
        <f t="shared" si="16"/>
        <v>1</v>
      </c>
      <c r="F130" s="146">
        <v>2020</v>
      </c>
      <c r="G130" s="766">
        <v>44682</v>
      </c>
      <c r="H130" s="18">
        <v>45047</v>
      </c>
      <c r="I130" s="734"/>
    </row>
    <row r="131" spans="1:9" ht="24" x14ac:dyDescent="0.2">
      <c r="A131" s="157">
        <v>14</v>
      </c>
      <c r="B131" s="168" t="s">
        <v>363</v>
      </c>
      <c r="C131" s="172" t="s">
        <v>582</v>
      </c>
      <c r="D131" s="205" t="s">
        <v>688</v>
      </c>
      <c r="E131" s="206">
        <f t="shared" si="16"/>
        <v>1</v>
      </c>
      <c r="F131" s="217">
        <v>2020</v>
      </c>
      <c r="G131" s="783">
        <v>44621</v>
      </c>
      <c r="H131" s="14">
        <v>44986</v>
      </c>
    </row>
    <row r="132" spans="1:9" x14ac:dyDescent="0.2">
      <c r="A132" s="167">
        <v>15</v>
      </c>
      <c r="B132" s="392" t="s">
        <v>485</v>
      </c>
      <c r="C132" s="172" t="s">
        <v>582</v>
      </c>
      <c r="D132" s="173" t="s">
        <v>690</v>
      </c>
      <c r="E132" s="211">
        <f>IF(ISBLANK(D132),"",LEN(D132)-LEN(SUBSTITUTE(D132,",",""))+1)</f>
        <v>1</v>
      </c>
      <c r="F132" s="171">
        <v>2020</v>
      </c>
      <c r="G132" s="787">
        <v>44743</v>
      </c>
      <c r="H132" s="545">
        <v>45108</v>
      </c>
    </row>
    <row r="133" spans="1:9" x14ac:dyDescent="0.2">
      <c r="A133" s="157">
        <v>16</v>
      </c>
      <c r="B133" s="168" t="s">
        <v>501</v>
      </c>
      <c r="C133" s="169" t="s">
        <v>582</v>
      </c>
      <c r="D133" s="170" t="s">
        <v>622</v>
      </c>
      <c r="E133" s="236">
        <f t="shared" si="16"/>
        <v>1</v>
      </c>
      <c r="F133" s="217">
        <v>2020</v>
      </c>
      <c r="G133" s="767">
        <v>44166</v>
      </c>
      <c r="H133" s="450">
        <v>44531</v>
      </c>
    </row>
    <row r="134" spans="1:9" x14ac:dyDescent="0.2">
      <c r="A134" s="157">
        <v>17</v>
      </c>
      <c r="B134" s="462" t="s">
        <v>502</v>
      </c>
      <c r="C134" s="152" t="s">
        <v>582</v>
      </c>
      <c r="D134" s="165" t="s">
        <v>623</v>
      </c>
      <c r="E134" s="230">
        <f t="shared" si="16"/>
        <v>1</v>
      </c>
      <c r="F134" s="153">
        <v>2020</v>
      </c>
      <c r="G134" s="768">
        <v>44531</v>
      </c>
      <c r="H134" s="396">
        <v>44896</v>
      </c>
    </row>
    <row r="135" spans="1:9" ht="24.75" thickBot="1" x14ac:dyDescent="0.25">
      <c r="A135" s="621">
        <f t="shared" si="14"/>
        <v>18</v>
      </c>
      <c r="B135" s="668" t="s">
        <v>496</v>
      </c>
      <c r="C135" s="633" t="s">
        <v>582</v>
      </c>
      <c r="D135" s="637" t="s">
        <v>703</v>
      </c>
      <c r="E135" s="645">
        <f t="shared" si="16"/>
        <v>2</v>
      </c>
      <c r="F135" s="634">
        <v>2020</v>
      </c>
      <c r="G135" s="788">
        <v>44501</v>
      </c>
      <c r="H135" s="34">
        <v>44866</v>
      </c>
    </row>
  </sheetData>
  <autoFilter ref="A4:H89" xr:uid="{00000000-0009-0000-0000-000008000000}"/>
  <sortState xmlns:xlrd2="http://schemas.microsoft.com/office/spreadsheetml/2017/richdata2" ref="B40:H69">
    <sortCondition ref="B37:B66"/>
  </sortState>
  <mergeCells count="9">
    <mergeCell ref="A96:H96"/>
    <mergeCell ref="A3:H3"/>
    <mergeCell ref="J5:J10"/>
    <mergeCell ref="J11:J16"/>
    <mergeCell ref="J17:K17"/>
    <mergeCell ref="J18:J23"/>
    <mergeCell ref="J24:K24"/>
    <mergeCell ref="A89:H89"/>
    <mergeCell ref="J3:S3"/>
  </mergeCells>
  <conditionalFormatting sqref="F99:F100">
    <cfRule type="cellIs" dxfId="340" priority="1013" operator="equal">
      <formula>2012</formula>
    </cfRule>
    <cfRule type="cellIs" dxfId="339" priority="1014" operator="equal">
      <formula>2009</formula>
    </cfRule>
    <cfRule type="cellIs" dxfId="338" priority="1015" operator="equal">
      <formula>2006</formula>
    </cfRule>
  </conditionalFormatting>
  <conditionalFormatting sqref="F6:G11 F13:G49 F51:G88">
    <cfRule type="cellIs" dxfId="337" priority="287" operator="equal">
      <formula>2012</formula>
    </cfRule>
    <cfRule type="cellIs" dxfId="336" priority="288" operator="equal">
      <formula>2009</formula>
    </cfRule>
    <cfRule type="cellIs" dxfId="335" priority="289" operator="equal">
      <formula>2006</formula>
    </cfRule>
  </conditionalFormatting>
  <conditionalFormatting sqref="F90:G92">
    <cfRule type="cellIs" dxfId="334" priority="1503" operator="equal">
      <formula>2012</formula>
    </cfRule>
    <cfRule type="cellIs" dxfId="333" priority="1504" operator="equal">
      <formula>2009</formula>
    </cfRule>
    <cfRule type="cellIs" dxfId="332" priority="1505" operator="equal">
      <formula>2006</formula>
    </cfRule>
  </conditionalFormatting>
  <conditionalFormatting sqref="F101:G116">
    <cfRule type="cellIs" dxfId="331" priority="272" operator="equal">
      <formula>2012</formula>
    </cfRule>
    <cfRule type="cellIs" dxfId="330" priority="273" operator="equal">
      <formula>2009</formula>
    </cfRule>
    <cfRule type="cellIs" dxfId="329" priority="274" operator="equal">
      <formula>2006</formula>
    </cfRule>
  </conditionalFormatting>
  <conditionalFormatting sqref="F118:G135">
    <cfRule type="cellIs" dxfId="328" priority="224" operator="equal">
      <formula>2012</formula>
    </cfRule>
    <cfRule type="cellIs" dxfId="327" priority="225" operator="equal">
      <formula>2009</formula>
    </cfRule>
    <cfRule type="cellIs" dxfId="326" priority="226" operator="equal">
      <formula>2006</formula>
    </cfRule>
  </conditionalFormatting>
  <conditionalFormatting sqref="G102">
    <cfRule type="cellIs" dxfId="325" priority="1392" operator="equal">
      <formula>2012</formula>
    </cfRule>
    <cfRule type="cellIs" dxfId="324" priority="1393" operator="equal">
      <formula>2009</formula>
    </cfRule>
    <cfRule type="cellIs" dxfId="323" priority="1394" operator="equal">
      <formula>2006</formula>
    </cfRule>
  </conditionalFormatting>
  <conditionalFormatting sqref="H6:H11 H13:H49 H51:H88">
    <cfRule type="cellIs" dxfId="322" priority="229" operator="between">
      <formula>TODAY()</formula>
      <formula>TODAY()+183</formula>
    </cfRule>
    <cfRule type="cellIs" dxfId="321" priority="230" operator="lessThan">
      <formula>TODAY()</formula>
    </cfRule>
  </conditionalFormatting>
  <conditionalFormatting sqref="H99">
    <cfRule type="cellIs" dxfId="320" priority="1305" operator="between">
      <formula>TODAY()</formula>
      <formula>TODAY()+183</formula>
    </cfRule>
    <cfRule type="cellIs" dxfId="319" priority="1306" operator="lessThan">
      <formula>TODAY()</formula>
    </cfRule>
  </conditionalFormatting>
  <conditionalFormatting sqref="H101:H102">
    <cfRule type="cellIs" dxfId="318" priority="1506" operator="between">
      <formula>TODAY()</formula>
      <formula>TODAY()+183</formula>
    </cfRule>
    <cfRule type="cellIs" dxfId="317" priority="1507" operator="lessThan">
      <formula>TODAY()</formula>
    </cfRule>
  </conditionalFormatting>
  <conditionalFormatting sqref="H102:H116">
    <cfRule type="cellIs" dxfId="316" priority="275" operator="between">
      <formula>TODAY()</formula>
      <formula>TODAY()+183</formula>
    </cfRule>
    <cfRule type="cellIs" dxfId="315" priority="276" operator="lessThan">
      <formula>TODAY()</formula>
    </cfRule>
  </conditionalFormatting>
  <conditionalFormatting sqref="H118:H130">
    <cfRule type="cellIs" dxfId="314" priority="943" operator="between">
      <formula>TODAY()</formula>
      <formula>TODAY()+183</formula>
    </cfRule>
    <cfRule type="cellIs" dxfId="313" priority="944" operator="lessThan">
      <formula>TODAY()</formula>
    </cfRule>
  </conditionalFormatting>
  <conditionalFormatting sqref="H130:H135">
    <cfRule type="cellIs" dxfId="312" priority="227" operator="between">
      <formula>TODAY()</formula>
      <formula>TODAY()+183</formula>
    </cfRule>
    <cfRule type="cellIs" dxfId="311" priority="228" operator="lessThan">
      <formula>TODAY()</formula>
    </cfRule>
  </conditionalFormatting>
  <dataValidations count="2">
    <dataValidation type="list" allowBlank="1" showInputMessage="1" showErrorMessage="1" sqref="C90:C92 C6:C9 C101:C116 C118:C135 C51:C88 C13:C49" xr:uid="{00000000-0002-0000-0800-000000000000}">
      <formula1>$K$5:$K$10</formula1>
    </dataValidation>
    <dataValidation type="list" allowBlank="1" showInputMessage="1" showErrorMessage="1" sqref="C99" xr:uid="{00000000-0002-0000-0800-000001000000}">
      <formula1>$K$5:$K$11</formula1>
    </dataValidation>
  </dataValidations>
  <hyperlinks>
    <hyperlink ref="B15" r:id="rId1" xr:uid="{00000000-0004-0000-0800-000000000000}"/>
    <hyperlink ref="B20" r:id="rId2" xr:uid="{00000000-0004-0000-0800-000001000000}"/>
    <hyperlink ref="B21" r:id="rId3" xr:uid="{00000000-0004-0000-0800-000002000000}"/>
    <hyperlink ref="B24" r:id="rId4" xr:uid="{00000000-0004-0000-0800-000003000000}"/>
    <hyperlink ref="B25" r:id="rId5" xr:uid="{00000000-0004-0000-0800-000004000000}"/>
    <hyperlink ref="B26" r:id="rId6" xr:uid="{00000000-0004-0000-0800-000005000000}"/>
    <hyperlink ref="B29" r:id="rId7" xr:uid="{00000000-0004-0000-0800-000006000000}"/>
    <hyperlink ref="B63" r:id="rId8" xr:uid="{00000000-0004-0000-0800-000007000000}"/>
    <hyperlink ref="B101" r:id="rId9" xr:uid="{00000000-0004-0000-0800-00000A000000}"/>
    <hyperlink ref="B13" r:id="rId10" xr:uid="{00000000-0004-0000-0800-00000B000000}"/>
    <hyperlink ref="B14" r:id="rId11" xr:uid="{00000000-0004-0000-0800-00000C000000}"/>
    <hyperlink ref="B16" r:id="rId12" xr:uid="{00000000-0004-0000-0800-00000D000000}"/>
    <hyperlink ref="B102" r:id="rId13" xr:uid="{00000000-0004-0000-0800-00000E000000}"/>
    <hyperlink ref="B17" r:id="rId14" xr:uid="{00000000-0004-0000-0800-00000F000000}"/>
    <hyperlink ref="B18" r:id="rId15" xr:uid="{00000000-0004-0000-0800-000010000000}"/>
    <hyperlink ref="B19" r:id="rId16" xr:uid="{00000000-0004-0000-0800-000011000000}"/>
    <hyperlink ref="B22" r:id="rId17" xr:uid="{00000000-0004-0000-0800-000012000000}"/>
    <hyperlink ref="B23" r:id="rId18" xr:uid="{00000000-0004-0000-0800-000013000000}"/>
    <hyperlink ref="B27" r:id="rId19" xr:uid="{00000000-0004-0000-0800-000014000000}"/>
    <hyperlink ref="B28" r:id="rId20" xr:uid="{00000000-0004-0000-0800-000015000000}"/>
    <hyperlink ref="B109" r:id="rId21" xr:uid="{00000000-0004-0000-0800-000016000000}"/>
    <hyperlink ref="B110" r:id="rId22" xr:uid="{00000000-0004-0000-0800-000017000000}"/>
    <hyperlink ref="B55" r:id="rId23" xr:uid="{00000000-0004-0000-0800-000018000000}"/>
    <hyperlink ref="B124" r:id="rId24" xr:uid="{00000000-0004-0000-0800-000019000000}"/>
    <hyperlink ref="B31" r:id="rId25" xr:uid="{00000000-0004-0000-0800-00001A000000}"/>
    <hyperlink ref="B30" r:id="rId26" xr:uid="{00000000-0004-0000-0800-00001C000000}"/>
    <hyperlink ref="B34" r:id="rId27" xr:uid="{00000000-0004-0000-0800-00001D000000}"/>
    <hyperlink ref="B33" r:id="rId28" xr:uid="{00000000-0004-0000-0800-00001E000000}"/>
    <hyperlink ref="B70" r:id="rId29" xr:uid="{00000000-0004-0000-0800-00001F000000}"/>
    <hyperlink ref="B106" r:id="rId30" xr:uid="{00000000-0004-0000-0800-000020000000}"/>
    <hyperlink ref="B127" r:id="rId31" xr:uid="{00000000-0004-0000-0800-000021000000}"/>
    <hyperlink ref="B113" r:id="rId32" xr:uid="{00000000-0004-0000-0800-000022000000}"/>
    <hyperlink ref="B35" r:id="rId33" xr:uid="{00000000-0004-0000-0800-000023000000}"/>
    <hyperlink ref="B116" r:id="rId34" xr:uid="{00000000-0004-0000-0800-000024000000}"/>
    <hyperlink ref="B114" r:id="rId35" xr:uid="{00000000-0004-0000-0800-000025000000}"/>
    <hyperlink ref="B115" r:id="rId36" xr:uid="{00000000-0004-0000-0800-000026000000}"/>
    <hyperlink ref="B37" r:id="rId37" xr:uid="{00000000-0004-0000-0800-000027000000}"/>
    <hyperlink ref="B38" r:id="rId38" xr:uid="{00000000-0004-0000-0800-000028000000}"/>
    <hyperlink ref="B39" r:id="rId39" xr:uid="{00000000-0004-0000-0800-000029000000}"/>
    <hyperlink ref="B40" r:id="rId40" xr:uid="{00000000-0004-0000-0800-00002A000000}"/>
    <hyperlink ref="B58" r:id="rId41" xr:uid="{00000000-0004-0000-0800-00002B000000}"/>
    <hyperlink ref="B67" r:id="rId42" xr:uid="{00000000-0004-0000-0800-00002C000000}"/>
    <hyperlink ref="B73" r:id="rId43" xr:uid="{00000000-0004-0000-0800-00002D000000}"/>
    <hyperlink ref="B74" r:id="rId44" xr:uid="{00000000-0004-0000-0800-00002E000000}"/>
    <hyperlink ref="B131" r:id="rId45" xr:uid="{00000000-0004-0000-0800-00002F000000}"/>
    <hyperlink ref="B57" r:id="rId46" xr:uid="{00000000-0004-0000-0800-000030000000}"/>
    <hyperlink ref="B123" r:id="rId47" xr:uid="{00000000-0004-0000-0800-000031000000}"/>
    <hyperlink ref="B78" r:id="rId48" xr:uid="{00000000-0004-0000-0800-000032000000}"/>
    <hyperlink ref="B79" r:id="rId49" xr:uid="{00000000-0004-0000-0800-000033000000}"/>
    <hyperlink ref="B68" r:id="rId50" xr:uid="{00000000-0004-0000-0800-000034000000}"/>
    <hyperlink ref="B71" r:id="rId51" xr:uid="{00000000-0004-0000-0800-000035000000}"/>
    <hyperlink ref="B76" r:id="rId52" xr:uid="{00000000-0004-0000-0800-000036000000}"/>
    <hyperlink ref="B41" r:id="rId53" xr:uid="{00000000-0004-0000-0800-000037000000}"/>
    <hyperlink ref="B36" r:id="rId54" xr:uid="{00000000-0004-0000-0800-000038000000}"/>
    <hyperlink ref="B75" r:id="rId55" xr:uid="{00000000-0004-0000-0800-000039000000}"/>
    <hyperlink ref="B80" r:id="rId56" xr:uid="{00000000-0004-0000-0800-00003A000000}"/>
    <hyperlink ref="B77" r:id="rId57" xr:uid="{00000000-0004-0000-0800-00003B000000}"/>
    <hyperlink ref="B61" r:id="rId58" xr:uid="{00000000-0004-0000-0800-00003C000000}"/>
    <hyperlink ref="B56" r:id="rId59" xr:uid="{00000000-0004-0000-0800-00003D000000}"/>
    <hyperlink ref="B69" r:id="rId60" xr:uid="{00000000-0004-0000-0800-00003E000000}"/>
    <hyperlink ref="B7" r:id="rId61" xr:uid="{00000000-0004-0000-0800-00003F000000}"/>
    <hyperlink ref="B59" r:id="rId62" xr:uid="{00000000-0004-0000-0800-000040000000}"/>
    <hyperlink ref="B64" r:id="rId63" xr:uid="{00000000-0004-0000-0800-000041000000}"/>
    <hyperlink ref="B129" r:id="rId64" xr:uid="{00000000-0004-0000-0800-000043000000}"/>
    <hyperlink ref="B54" r:id="rId65" xr:uid="{00000000-0004-0000-0800-000044000000}"/>
    <hyperlink ref="B132" r:id="rId66" xr:uid="{00000000-0004-0000-0800-000045000000}"/>
    <hyperlink ref="B133" r:id="rId67" xr:uid="{00000000-0004-0000-0800-000046000000}"/>
    <hyperlink ref="B134" r:id="rId68" xr:uid="{00000000-0004-0000-0800-000047000000}"/>
    <hyperlink ref="B43" r:id="rId69" xr:uid="{00000000-0004-0000-0800-000048000000}"/>
    <hyperlink ref="B135" r:id="rId70" xr:uid="{00000000-0004-0000-0800-000049000000}"/>
    <hyperlink ref="B82" r:id="rId71" xr:uid="{00000000-0004-0000-0800-00004A000000}"/>
    <hyperlink ref="B103" r:id="rId72" xr:uid="{00000000-0004-0000-0800-00004B000000}"/>
    <hyperlink ref="B104" r:id="rId73" xr:uid="{00000000-0004-0000-0800-00004C000000}"/>
    <hyperlink ref="B105" r:id="rId74" xr:uid="{00000000-0004-0000-0800-00004D000000}"/>
    <hyperlink ref="B107" r:id="rId75" xr:uid="{00000000-0004-0000-0800-00004E000000}"/>
    <hyperlink ref="B108" r:id="rId76" xr:uid="{00000000-0004-0000-0800-00004F000000}"/>
    <hyperlink ref="B111" r:id="rId77" xr:uid="{00000000-0004-0000-0800-000050000000}"/>
    <hyperlink ref="B112" r:id="rId78" xr:uid="{00000000-0004-0000-0800-000051000000}"/>
    <hyperlink ref="B118" r:id="rId79" xr:uid="{00000000-0004-0000-0800-000052000000}"/>
    <hyperlink ref="B119" r:id="rId80" xr:uid="{00000000-0004-0000-0800-000053000000}"/>
    <hyperlink ref="B120" r:id="rId81" xr:uid="{00000000-0004-0000-0800-000054000000}"/>
    <hyperlink ref="B121" r:id="rId82" xr:uid="{00000000-0004-0000-0800-000055000000}"/>
    <hyperlink ref="B122" r:id="rId83" xr:uid="{00000000-0004-0000-0800-000056000000}"/>
    <hyperlink ref="B125" r:id="rId84" xr:uid="{00000000-0004-0000-0800-000057000000}"/>
    <hyperlink ref="B126" r:id="rId85" xr:uid="{00000000-0004-0000-0800-000058000000}"/>
    <hyperlink ref="B128" r:id="rId86" xr:uid="{00000000-0004-0000-0800-000059000000}"/>
    <hyperlink ref="B66" r:id="rId87" xr:uid="{00000000-0004-0000-0800-00005A000000}"/>
    <hyperlink ref="B6" r:id="rId88" xr:uid="{00000000-0004-0000-0800-00005B000000}"/>
    <hyperlink ref="B83" r:id="rId89" xr:uid="{00000000-0004-0000-0800-00005C000000}"/>
    <hyperlink ref="B44" r:id="rId90" xr:uid="{00000000-0004-0000-0800-00005D000000}"/>
    <hyperlink ref="B8" r:id="rId91" xr:uid="{00000000-0004-0000-0800-00005E000000}"/>
    <hyperlink ref="B9" r:id="rId92" xr:uid="{00000000-0004-0000-0800-00005F000000}"/>
    <hyperlink ref="B45" r:id="rId93" xr:uid="{00000000-0004-0000-0800-000060000000}"/>
    <hyperlink ref="B84" r:id="rId94" xr:uid="{00000000-0004-0000-0800-000061000000}"/>
    <hyperlink ref="B42" r:id="rId95" xr:uid="{00000000-0004-0000-0800-000062000000}"/>
    <hyperlink ref="B46" r:id="rId96" xr:uid="{00000000-0004-0000-0800-000064000000}"/>
    <hyperlink ref="B85" r:id="rId97" xr:uid="{00000000-0004-0000-0800-000065000000}"/>
    <hyperlink ref="B52" r:id="rId98" xr:uid="{00000000-0004-0000-0800-000066000000}"/>
    <hyperlink ref="B47" r:id="rId99" xr:uid="{00000000-0004-0000-0800-000067000000}"/>
    <hyperlink ref="B86" r:id="rId100" xr:uid="{00000000-0004-0000-0800-000068000000}"/>
    <hyperlink ref="B48" r:id="rId101" xr:uid="{00000000-0004-0000-0800-000069000000}"/>
    <hyperlink ref="B53" r:id="rId102" xr:uid="{00000000-0004-0000-0800-00006A000000}"/>
    <hyperlink ref="B60" r:id="rId103" xr:uid="{00000000-0004-0000-0800-00006B000000}"/>
    <hyperlink ref="B65" r:id="rId104" xr:uid="{00000000-0004-0000-0800-00006C000000}"/>
    <hyperlink ref="B49" r:id="rId105" xr:uid="{00000000-0004-0000-0800-00006D000000}"/>
    <hyperlink ref="B88" r:id="rId106" xr:uid="{00000000-0004-0000-0800-00006E000000}"/>
    <hyperlink ref="B51" r:id="rId107" xr:uid="{00000000-0004-0000-0800-00006F000000}"/>
    <hyperlink ref="B87" r:id="rId108" xr:uid="{00000000-0004-0000-0800-000070000000}"/>
    <hyperlink ref="B32" r:id="rId109" xr:uid="{168796AB-2D80-4CAB-B919-6769EDBB2872}"/>
    <hyperlink ref="B72" r:id="rId110" xr:uid="{7677474C-CD4F-40B0-B0B2-E0772BE9FDC6}"/>
    <hyperlink ref="B62" r:id="rId111" xr:uid="{EADD9B23-63AC-49C0-A354-93C9022C01D6}"/>
    <hyperlink ref="B81" r:id="rId112" xr:uid="{99EE157C-CC12-47E6-A44F-0E359CC0667E}"/>
    <hyperlink ref="B130" r:id="rId113" xr:uid="{3FEF7AB6-3111-4CF5-AF54-D74770CD09B6}"/>
  </hyperlinks>
  <printOptions horizontalCentered="1"/>
  <pageMargins left="0.5" right="0.5" top="0.75" bottom="0.75" header="0.3" footer="0.3"/>
  <pageSetup scale="80" orientation="portrait" r:id="rId114"/>
  <headerFooter>
    <oddHeader>&amp;CSimpson ICC-ES ESRs &amp; IAPMO ES ERs to 2006 and 2009 IBC</oddHeader>
  </headerFooter>
  <legacyDrawing r:id="rId1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16</vt:i4>
      </vt:variant>
    </vt:vector>
  </HeadingPairs>
  <TitlesOfParts>
    <vt:vector size="34" baseType="lpstr">
      <vt:lpstr>WI</vt:lpstr>
      <vt:lpstr>WI Example</vt:lpstr>
      <vt:lpstr>Summary (Expanded)</vt:lpstr>
      <vt:lpstr>Summary (Simplified)</vt:lpstr>
      <vt:lpstr>Summary (By Category)</vt:lpstr>
      <vt:lpstr>Summary (By Code)</vt:lpstr>
      <vt:lpstr>SST ESRs &amp; ERs</vt:lpstr>
      <vt:lpstr>MiTek ESRs &amp; ERs</vt:lpstr>
      <vt:lpstr>Hilti ESRs</vt:lpstr>
      <vt:lpstr>Powers ESRs</vt:lpstr>
      <vt:lpstr>ITW ESRs &amp; ERs</vt:lpstr>
      <vt:lpstr>KC Metals ESRs</vt:lpstr>
      <vt:lpstr>SIKA</vt:lpstr>
      <vt:lpstr>LINFORD</vt:lpstr>
      <vt:lpstr>EJOT</vt:lpstr>
      <vt:lpstr>ACS</vt:lpstr>
      <vt:lpstr>Sheet1</vt:lpstr>
      <vt:lpstr>Other ESRs &amp; ERs</vt:lpstr>
      <vt:lpstr>ACS!Print_Area</vt:lpstr>
      <vt:lpstr>EJOT!Print_Area</vt:lpstr>
      <vt:lpstr>'Hilti ESRs'!Print_Area</vt:lpstr>
      <vt:lpstr>'ITW ESRs &amp; ERs'!Print_Area</vt:lpstr>
      <vt:lpstr>'KC Metals ESRs'!Print_Area</vt:lpstr>
      <vt:lpstr>LINFORD!Print_Area</vt:lpstr>
      <vt:lpstr>'MiTek ESRs &amp; ERs'!Print_Area</vt:lpstr>
      <vt:lpstr>'Other ESRs &amp; ERs'!Print_Area</vt:lpstr>
      <vt:lpstr>'Powers ESRs'!Print_Area</vt:lpstr>
      <vt:lpstr>SIKA!Print_Area</vt:lpstr>
      <vt:lpstr>'SST ESRs &amp; ERs'!Print_Area</vt:lpstr>
      <vt:lpstr>'Summary (By Category)'!Print_Area</vt:lpstr>
      <vt:lpstr>'Summary (By Code)'!Print_Area</vt:lpstr>
      <vt:lpstr>'Summary (Expanded)'!Print_Area</vt:lpstr>
      <vt:lpstr>'Summary (Simplified)'!Print_Area</vt:lpstr>
      <vt:lpstr>'WI Example'!Print_Area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Rivera</dc:creator>
  <cp:lastModifiedBy>Thang Huu Nguyen</cp:lastModifiedBy>
  <cp:lastPrinted>2018-04-03T05:57:58Z</cp:lastPrinted>
  <dcterms:created xsi:type="dcterms:W3CDTF">2010-04-16T20:05:07Z</dcterms:created>
  <dcterms:modified xsi:type="dcterms:W3CDTF">2024-06-11T02:12:36Z</dcterms:modified>
</cp:coreProperties>
</file>