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comments2.xml" ContentType="application/vnd.openxmlformats-officedocument.spreadsheetml.comments+xml"/>
  <Default Extension="vml" ContentType="application/vnd.openxmlformats-officedocument.vmlDrawing"/>
  <Default Extension="bin" ContentType="application/vnd.openxmlformats-officedocument.spreadsheetml.printerSettings"/>
  <Override PartName="/xl/worksheets/sheet2.xml" ContentType="application/vnd.openxmlformats-officedocument.spreadsheetml.worksheet+xml"/>
  <Override PartName="/xl/worksheets/sheet3.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4" lowestEdited="4" rupBuild="9302"/>
  <workbookPr/>
  <bookViews>
    <workbookView xWindow="240" yWindow="120" windowWidth="14940" windowHeight="9225" activeTab="2"/>
  </bookViews>
  <sheets>
    <sheet name="Sheet1" sheetId="1" r:id="rId2"/>
    <sheet name="dsns" sheetId="2" r:id="rId3"/>
    <sheet name="Evaluation Warning" sheetId="3" r:id="rId4"/>
  </sheets>
  <externalReferences>
    <externalReference r:id="rId7"/>
  </externalReferences>
  <definedNames>
    <definedName name="_xlnm._FilterDatabase" localSheetId="1" hidden="1">dsns!$A$5:$BI$27</definedName>
  </definedNames>
  <calcPr fullCalcOnLoad="1"/>
</workbook>
</file>

<file path=xl/calcChain.xml><?xml version="1.0" encoding="utf-8"?>
<calcChain xmlns="http://schemas.openxmlformats.org/spreadsheetml/2006/main">
  <c r="L27" i="2" l="1"/>
</calcChain>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M5" authorId="0">
      <text>
        <r>
          <rPr>
            <b/>
            <sz val="9"/>
            <rFont val="Tahoma"/>
            <family val="2"/>
          </rPr>
          <t>Admin:</t>
        </r>
        <r>
          <rPr>
            <sz val="9"/>
            <rFont val="Tahoma"/>
            <family val="2"/>
          </rPr>
          <t xml:space="preserve">
Cột này tính Fix đối với: QLT (theo cơ chế QLT) và đối với NVTV chưa đạt nhưng có cam kết và đề suất từ TPKD</t>
        </r>
      </text>
    </comment>
    <comment ref="N5" authorId="0">
      <text>
        <r>
          <rPr>
            <b/>
            <sz val="9"/>
            <rFont val="Tahoma"/>
            <family val="2"/>
          </rPr>
          <t xml:space="preserve">TV:
</t>
        </r>
        <r>
          <rPr>
            <sz val="8"/>
            <rFont val="Tahoma"/>
            <family val="2"/>
          </rPr>
          <t>Lũy kế tháng trc</t>
        </r>
      </text>
    </comment>
    <comment ref="R5" authorId="0">
      <text>
        <r>
          <rPr>
            <b/>
            <sz val="8"/>
            <rFont val="Tahoma"/>
            <family val="2"/>
          </rPr>
          <t>Admin:</t>
        </r>
        <r>
          <rPr>
            <sz val="8"/>
            <rFont val="Tahoma"/>
            <family val="2"/>
          </rPr>
          <t xml:space="preserve">
V.  CÁC QUY ĐỊNH 
1. Quy định điều chuyển – bảo lãnh 
 Trong các trường hợp sau, NVKD cần được bảo lãnh của Trưởng phòng kinh doanh:
a. Trường hợp trung bình kết quả kinh doanh 2 tháng liên tiếp NVKD không đạt trung bình một trong 2 chỉ tiêu Doanh số quy đổi tối thiểu và Merchant tối thiểu tương ứng cấp sao của NVKD tại 2 tháng này, nhưng lại đạt chỉ tiêu tối thiểu của cấp thấp hơn (hoặc tới kỳ xét thay đổi cấp) thì nhân viên sẽ chuyển xuống cấp tương ứng từ tháng thứ 3, nhưng không dưới cấp thấp nhất theo thâm niên NVKD. (NVKD chính thức trên 3 tháng cấp thấp nhất là cấp 2 sao)
Trường hợp trung bình 2 tháng liên tiếp NVKD không đạt chỉ tiêu tối thiểu của cấp thấp nhất theo thâm niên, sẽ chuyển sang cơ chế thử thách: 
Để được chuyển sang cơ chế thử thách (tối đa 1 tháng), nhân viên phải cam kết kết quả cụ thể, và trưởng phòng phải gửi đề xuất bảo lãnh bằng văn bản/email gửi tới Giám đốc Kinh doanh, Nhân sự, kế toán và phải được phê duyệt bởi Giám đốc Kinh doanh. 
o Tính tới hết tháng thử thách, nếu trung bình 3 tháng liên tiếp lớn hơn tiêu chuẩn tối thiểu (DSQĐ &amp;Mc) của cấp 2 sao thì sẽ quay trở lại vị trí nhân viên chính thức ở cấp 2 sao. Tháng thứ 3 tính thu nhập trên kết quả trung bình đạt được. 
o Nếu không đạt được, thì tháng thứ 3 nhận lương bằng 12% Doanh số mềm, và sẽ dừng công việc.
Trong trường hợp này, Trưởng phòng kinh doanh có trách nhiệm theo dõi và hỗ trợ đảm bảo kết quả công việc của Nhân viên ngay ở tháng thứ 2. 
b. Trường hợp kết quả trong tháng dưới 7 triệu Doanh số quy đổi, hoặc dưới 3 merchants, Nhân viên phải cam kết và Trưởng phòng phải đề xuất bảo lãnh bằng hình thức văn bản ngay tại tháng đó, nếu được phê duyệt, nhân viên được tiếp tục công việc chính thức ở tháng thứ 2. Nếu không được phê duyệt thì tháng thứ 2 chuyển sang cơ chế cộng tác viên, và chỉ được trở lại vị trí nhân viên chính thức tại cấp sao tối thiểu theo thâm niên nếu trung bình kết quả 2 tháng lớn hơn chỉ tiêu tối thiểu của cấp sao này (DSQĐ và Merchant), lúc này tháng thứ 2 được tính lương theo cơ chế của cấp tối thiểu thâm niên, nếu không sẽ được yêu cầu dừng hợp đồng, tháng 2 nhận lương bằng 12% doanh số mềm.</t>
        </r>
        <r>
          <rPr>
            <sz val="9"/>
            <rFont val="Tahoma"/>
            <family val="2"/>
          </rPr>
          <t xml:space="preserve">
</t>
        </r>
      </text>
    </comment>
    <comment ref="V5" authorId="0">
      <text>
        <r>
          <rPr>
            <b/>
            <sz val="8"/>
            <rFont val="Tahoma"/>
            <family val="2"/>
          </rPr>
          <t>Admin:</t>
        </r>
        <r>
          <rPr>
            <sz val="8"/>
            <rFont val="Tahoma"/>
            <family val="2"/>
          </rPr>
          <t xml:space="preserve">
Update công thực tế tháng</t>
        </r>
      </text>
    </comment>
    <comment ref="W5" authorId="0">
      <text>
        <r>
          <rPr>
            <b/>
            <sz val="9"/>
            <rFont val="Tahoma"/>
            <family val="2"/>
          </rPr>
          <t>Admin:</t>
        </r>
        <r>
          <rPr>
            <sz val="9"/>
            <rFont val="Tahoma"/>
            <family val="2"/>
          </rPr>
          <t xml:space="preserve">
Công nghỉ lễ trong tháng</t>
        </r>
      </text>
    </comment>
    <comment ref="X5" authorId="0">
      <text>
        <r>
          <rPr>
            <b/>
            <sz val="8"/>
            <rFont val="Tahoma"/>
            <family val="2"/>
          </rPr>
          <t>Admin:</t>
        </r>
        <r>
          <rPr>
            <sz val="8"/>
            <rFont val="Tahoma"/>
            <family val="2"/>
          </rPr>
          <t xml:space="preserve">
Update công thực tế tháng</t>
        </r>
      </text>
    </comment>
    <comment ref="Z5" authorId="0">
      <text>
        <r>
          <rPr>
            <b/>
            <sz val="9"/>
            <rFont val="Tahoma"/>
            <family val="2"/>
          </rPr>
          <t>Admin:</t>
        </r>
        <r>
          <rPr>
            <sz val="9"/>
            <rFont val="Tahoma"/>
            <family val="2"/>
          </rPr>
          <t xml:space="preserve">
Update doanh số nợ tháng trước</t>
        </r>
      </text>
    </comment>
    <comment ref="AA5" authorId="0">
      <text>
        <r>
          <rPr>
            <b/>
            <sz val="9"/>
            <rFont val="Tahoma"/>
            <family val="2"/>
          </rPr>
          <t>Admin:</t>
        </r>
        <r>
          <rPr>
            <sz val="9"/>
            <rFont val="Tahoma"/>
            <family val="2"/>
          </rPr>
          <t xml:space="preserve">
Chỉ nhập cho QL tỉnh</t>
        </r>
      </text>
    </comment>
    <comment ref="AD5" authorId="0">
      <text>
        <r>
          <rPr>
            <b/>
            <sz val="9"/>
            <rFont val="Tahoma"/>
            <family val="2"/>
          </rPr>
          <t>Admin:</t>
        </r>
        <r>
          <rPr>
            <sz val="9"/>
            <rFont val="Tahoma"/>
            <family val="2"/>
          </rPr>
          <t xml:space="preserve">
120k</t>
        </r>
      </text>
    </comment>
    <comment ref="AE5" authorId="0">
      <text>
        <r>
          <rPr>
            <b/>
            <sz val="9"/>
            <rFont val="Tahoma"/>
            <family val="2"/>
          </rPr>
          <t>Admin:</t>
        </r>
        <r>
          <rPr>
            <sz val="9"/>
            <rFont val="Tahoma"/>
            <family val="2"/>
          </rPr>
          <t xml:space="preserve">
300</t>
        </r>
      </text>
    </comment>
  </commentList>
</comments>
</file>

<file path=xl/sharedStrings.xml><?xml version="1.0" encoding="utf-8"?>
<sst xmlns="http://schemas.openxmlformats.org/spreadsheetml/2006/main" count="252" uniqueCount="127">
  <si>
    <t>VA check</t>
  </si>
  <si>
    <t>Check chức vụ nvtv với cột HĐ chính thức</t>
  </si>
  <si>
    <t>x</t>
  </si>
  <si>
    <t>Check Áp số đv nvtv</t>
  </si>
  <si>
    <t>CẬP NHẬT DS NVKD HÀNG THÁNG</t>
  </si>
  <si>
    <t>Post tay</t>
  </si>
  <si>
    <t>Lưu ý xét trung bình 2tháng liên tiếp</t>
  </si>
  <si>
    <t>Update công thực tế tháng</t>
  </si>
  <si>
    <t>Update gửi xe</t>
  </si>
  <si>
    <t>Update doanh số nợ tháng trước</t>
  </si>
  <si>
    <t>K tính</t>
  </si>
  <si>
    <t>Kiểm tra các trường hợp trả về kquả: "xem lại"</t>
  </si>
  <si>
    <t>Hợp đồng chi tiết-tính cho nviên</t>
  </si>
  <si>
    <t>MC tính lương-Ko tính thưởng</t>
  </si>
  <si>
    <t>Số MC ko tính vào nhóm</t>
  </si>
  <si>
    <t>Số MC được tính vào nhóm</t>
  </si>
  <si>
    <t>CÁC KHOẢN TĂNG THU NHẬP (nếu có)</t>
  </si>
  <si>
    <t>Các khoản giảm trừ</t>
  </si>
  <si>
    <t>Check trùng mã CBNV</t>
  </si>
  <si>
    <t>Mã CBNV</t>
  </si>
  <si>
    <t>Họ và tên</t>
  </si>
  <si>
    <t>Chức vụ</t>
  </si>
  <si>
    <t>Nhóm</t>
  </si>
  <si>
    <t>Phòng</t>
  </si>
  <si>
    <t>Tỉnh thành</t>
  </si>
  <si>
    <t>Loại</t>
  </si>
  <si>
    <t>HĐ chính thức</t>
  </si>
  <si>
    <t>Thời gian chính thức (tháng)</t>
  </si>
  <si>
    <t>HĐ thử việc</t>
  </si>
  <si>
    <t>Thời gian thử việc (tháng)</t>
  </si>
  <si>
    <t>Lương Fix</t>
  </si>
  <si>
    <t>Số MC tháng đầu Thử việc</t>
  </si>
  <si>
    <t>SD Laptop cá nhân</t>
  </si>
  <si>
    <t>MC TB lựa chọn xét sao</t>
  </si>
  <si>
    <t>MC áp cho NVTV kỳ này</t>
  </si>
  <si>
    <t>Cấp sao hiện tại</t>
  </si>
  <si>
    <t>Phát triển nhân sự chính thức</t>
  </si>
  <si>
    <t>Kỳ xét/tháng</t>
  </si>
  <si>
    <t>Kỳ xét/quý</t>
  </si>
  <si>
    <t>Công thực tế tháng tính lương</t>
  </si>
  <si>
    <t>Công nghỉ lễ</t>
  </si>
  <si>
    <t>Tổng công</t>
  </si>
  <si>
    <t>Đký gửi xe</t>
  </si>
  <si>
    <t>DS nợ tháng trước</t>
  </si>
  <si>
    <t>Kết quả KPI tỉnh</t>
  </si>
  <si>
    <t>Số HĐ máy bán hàng S2</t>
  </si>
  <si>
    <t>Số HĐ máy bán hàng SM</t>
  </si>
  <si>
    <t>Số HĐ máy bán hàng FnBS1</t>
  </si>
  <si>
    <t>Số HĐ máy bán hàng FnBS2</t>
  </si>
  <si>
    <t>Số HĐ FnB</t>
  </si>
  <si>
    <t>Số HĐ POS</t>
  </si>
  <si>
    <t>Số HĐ Omni</t>
  </si>
  <si>
    <t>Số HĐ Web</t>
  </si>
  <si>
    <t>Số HĐ sapo Go</t>
  </si>
  <si>
    <t>Nghỉ việc</t>
  </si>
  <si>
    <t>CP ĐÀO TẠO + bù cp lap top</t>
  </si>
  <si>
    <t>Tiền BH</t>
  </si>
  <si>
    <t>Quỹ DKT care</t>
  </si>
  <si>
    <t>Tiền quỹ hội</t>
  </si>
  <si>
    <t>Thuế TNCN</t>
  </si>
  <si>
    <t>Giảm trừ khác</t>
  </si>
  <si>
    <t>Đã chốt lương</t>
  </si>
  <si>
    <t>Mã chức vụ</t>
  </si>
  <si>
    <t>ND</t>
  </si>
  <si>
    <t>XuanNTL</t>
  </si>
  <si>
    <t>Nguyễn Thị Lệ Xuân</t>
  </si>
  <si>
    <t>TP</t>
  </si>
  <si>
    <t>KD1HN</t>
  </si>
  <si>
    <t/>
  </si>
  <si>
    <t>Trưởng phòng</t>
  </si>
  <si>
    <t>anhnth5</t>
  </si>
  <si>
    <t>Ngụy Thị Hoài Anh</t>
  </si>
  <si>
    <t>NVTV</t>
  </si>
  <si>
    <t>S1</t>
  </si>
  <si>
    <t>TN</t>
  </si>
  <si>
    <t>Trưởng nhóm</t>
  </si>
  <si>
    <t>AnhNN3</t>
  </si>
  <si>
    <t>Nguyễn Ngọc Anh</t>
  </si>
  <si>
    <t>NV</t>
  </si>
  <si>
    <t>S2</t>
  </si>
  <si>
    <t>Nhân viên kinh doanh</t>
  </si>
  <si>
    <t>huyenttn</t>
  </si>
  <si>
    <t>Trần Thị Ngọc Huyền</t>
  </si>
  <si>
    <t>Nhân viên thử việc</t>
  </si>
  <si>
    <t>huyenntt3</t>
  </si>
  <si>
    <t>Nguyễn Thị Thu Huyền</t>
  </si>
  <si>
    <t>QLT</t>
  </si>
  <si>
    <t>Quản lý tỉnh</t>
  </si>
  <si>
    <t>linhpp</t>
  </si>
  <si>
    <t>Phạm Phương Linh</t>
  </si>
  <si>
    <t>ThinhND</t>
  </si>
  <si>
    <t>Nguyễn Đức Thịnh</t>
  </si>
  <si>
    <t>S4</t>
  </si>
  <si>
    <t>ThanhMT</t>
  </si>
  <si>
    <t>Mã Thị Thanh</t>
  </si>
  <si>
    <t>DamBC</t>
  </si>
  <si>
    <t>Bùi Công Đam</t>
  </si>
  <si>
    <t>HoangPK</t>
  </si>
  <si>
    <t>Phạm Khánh Hoàng</t>
  </si>
  <si>
    <t>Tandd2</t>
  </si>
  <si>
    <t>Đặng Đình Tân</t>
  </si>
  <si>
    <t>S6</t>
  </si>
  <si>
    <t>anhnv3</t>
  </si>
  <si>
    <t>Nguyễn Việt Anh</t>
  </si>
  <si>
    <t>sale tỉnh</t>
  </si>
  <si>
    <t>bacninh</t>
  </si>
  <si>
    <t>thuydtt</t>
  </si>
  <si>
    <t>Diêm Thị Thanh Thủy</t>
  </si>
  <si>
    <t>toannv6</t>
  </si>
  <si>
    <t>Nguyễn Văn Toản</t>
  </si>
  <si>
    <t>CTV</t>
  </si>
  <si>
    <t>AnhNH2</t>
  </si>
  <si>
    <t>Nguyễn Hoàng Anh</t>
  </si>
  <si>
    <t>AnhDTV</t>
  </si>
  <si>
    <t>Dương Thị Vân Anh</t>
  </si>
  <si>
    <t>ThangNT2</t>
  </si>
  <si>
    <t>Nguyễn Tiến Thắng</t>
  </si>
  <si>
    <t>duongnps</t>
  </si>
  <si>
    <t>Nguyễn Phạm Sơn Dương</t>
  </si>
  <si>
    <t>giangvh</t>
  </si>
  <si>
    <t>Vũ Hương Giang</t>
  </si>
  <si>
    <t>anhnn6</t>
  </si>
  <si>
    <t>duynv2</t>
  </si>
  <si>
    <t>Nguyễn Văn Duy</t>
  </si>
  <si>
    <t>anhhn2</t>
  </si>
  <si>
    <t>Hoàng Ngọc Ánh</t>
  </si>
  <si>
    <t>Evaluation Only. Created with Aspose.Cells for Java.Copyright 2003 - 2019 Aspose Pty Ltd.</t>
  </si>
</sst>
</file>

<file path=xl/styles.xml><?xml version="1.0" encoding="utf-8"?>
<styleSheet xmlns="http://schemas.openxmlformats.org/spreadsheetml/2006/main">
  <numFmts count="4">
    <numFmt numFmtId="177" formatCode="d/m/yy"/>
    <numFmt numFmtId="178" formatCode="_(* #,##0.0_);_(* \(#,##0.0\);_(* &quot;-&quot;??_);_(@_)"/>
    <numFmt numFmtId="179" formatCode="_(* #,##0.00_);_(* \(#,##0.00\);_(* &quot;-&quot;??_);_(@_)"/>
    <numFmt numFmtId="180" formatCode="_(* #,##0_);_(* \(#,##0\);_(* &quot;-&quot;??_);_(@_)"/>
  </numFmts>
  <fonts count="13">
    <font>
      <sz val="10"/>
      <color theme="1"/>
      <name val="Arial"/>
      <family val="2"/>
    </font>
    <font>
      <b/>
      <i/>
      <sz val="18"/>
      <color rgb="FF0000FF"/>
      <name val="Arial"/>
      <family val="2"/>
    </font>
    <font>
      <b/>
      <sz val="10"/>
      <color theme="1"/>
      <name val="Times New Roman"/>
      <family val="1"/>
    </font>
    <font>
      <sz val="10"/>
      <color theme="1"/>
      <name val="Times New Roman"/>
      <family val="1"/>
    </font>
    <font>
      <sz val="10"/>
      <name val="Times New Roman"/>
      <family val="1"/>
    </font>
    <font>
      <sz val="10"/>
      <color rgb="FFFF0000"/>
      <name val="Times New Roman"/>
      <family val="1"/>
    </font>
    <font>
      <b/>
      <i/>
      <sz val="10"/>
      <color theme="1"/>
      <name val="Times New Roman"/>
      <family val="1"/>
    </font>
    <font>
      <b/>
      <sz val="10"/>
      <name val="Times New Roman"/>
      <family val="1"/>
    </font>
    <font>
      <b/>
      <sz val="10"/>
      <color rgb="FFFF0000"/>
      <name val="Times New Roman"/>
      <family val="1"/>
    </font>
    <font>
      <b/>
      <sz val="10"/>
      <color rgb="FF7030A0"/>
      <name val="Times New Roman"/>
      <family val="1"/>
    </font>
    <font>
      <b/>
      <sz val="10"/>
      <color rgb="FFFF0000"/>
      <name val="Cambria"/>
      <family val="1"/>
      <scheme val="major"/>
    </font>
    <font>
      <b/>
      <sz val="12"/>
      <color theme="1"/>
      <name val="Times New Roman"/>
      <family val="1"/>
    </font>
    <font>
      <sz val="11"/>
      <color theme="1"/>
      <name val="Calibri"/>
      <family val="2"/>
      <scheme val="minor"/>
    </font>
  </fonts>
  <fills count="10">
    <fill>
      <patternFill patternType="none"/>
    </fill>
    <fill>
      <patternFill patternType="gray125"/>
    </fill>
    <fill>
      <patternFill patternType="solid">
        <fgColor rgb="FF66FF66"/>
        <bgColor indexed="64"/>
      </patternFill>
    </fill>
    <fill>
      <patternFill patternType="solid">
        <fgColor rgb="FFFF0000"/>
        <bgColor indexed="64"/>
      </patternFill>
    </fill>
    <fill>
      <patternFill patternType="solid">
        <fgColor rgb="FFFFFF00"/>
        <bgColor indexed="64"/>
      </patternFill>
    </fill>
    <fill>
      <patternFill patternType="solid">
        <fgColor rgb="FFFF99CC"/>
        <bgColor indexed="64"/>
      </patternFill>
    </fill>
    <fill>
      <patternFill patternType="solid">
        <fgColor theme="6" tint="0.5999900102615356"/>
        <bgColor indexed="64"/>
      </patternFill>
    </fill>
    <fill>
      <patternFill patternType="solid">
        <fgColor theme="7" tint="0.7999799847602844"/>
        <bgColor indexed="64"/>
      </patternFill>
    </fill>
    <fill>
      <patternFill patternType="solid">
        <fgColor theme="4" tint="0.5999900102615356"/>
        <bgColor indexed="64"/>
      </patternFill>
    </fill>
    <fill>
      <patternFill patternType="solid">
        <fgColor theme="6" tint="0.7999799847602844"/>
        <bgColor indexed="64"/>
      </patternFill>
    </fill>
  </fills>
  <borders count="10">
    <border>
      <left/>
      <right/>
      <top/>
      <bottom/>
      <diagonal/>
    </border>
    <border>
      <left style="thin">
        <color auto="1"/>
      </left>
      <right style="thin">
        <color auto="1"/>
      </right>
      <top style="thin">
        <color auto="1"/>
      </top>
      <bottom style="thin">
        <color auto="1"/>
      </bottom>
    </border>
    <border>
      <left style="thin">
        <color auto="1"/>
      </left>
      <right/>
      <top style="thin">
        <color auto="1"/>
      </top>
      <bottom style="thin">
        <color auto="1"/>
      </bottom>
    </border>
    <border>
      <left/>
      <right/>
      <top style="thin">
        <color auto="1"/>
      </top>
      <bottom style="thin">
        <color auto="1"/>
      </bottom>
    </border>
    <border>
      <left/>
      <right style="thin">
        <color auto="1"/>
      </right>
      <top style="thin">
        <color auto="1"/>
      </top>
      <bottom style="thin">
        <color auto="1"/>
      </bottom>
    </border>
    <border>
      <left style="thin">
        <color auto="1"/>
      </left>
      <right/>
      <top/>
      <bottom style="thin">
        <color auto="1"/>
      </bottom>
    </border>
    <border>
      <left/>
      <right/>
      <top/>
      <bottom style="thin">
        <color auto="1"/>
      </bottom>
    </border>
    <border>
      <left/>
      <right style="thin">
        <color auto="1"/>
      </right>
      <top/>
      <bottom style="thin">
        <color auto="1"/>
      </bottom>
    </border>
    <border>
      <left style="thin">
        <color auto="1"/>
      </left>
      <right style="thin">
        <color auto="1"/>
      </right>
      <top style="thin">
        <color auto="1"/>
      </top>
      <bottom/>
    </border>
    <border>
      <left style="thin">
        <color auto="1"/>
      </left>
      <right style="thin">
        <color auto="1"/>
      </right>
      <top/>
      <bottom style="thin">
        <color auto="1"/>
      </bottom>
    </border>
  </borders>
  <cellStyleXfs count="20">
    <xf numFmtId="0" fontId="0" fillId="0" borderId="0">
      <alignment/>
      <protection/>
    </xf>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9" fontId="0" fillId="0" borderId="0" applyFont="0" applyFill="0" applyBorder="0" applyAlignment="0" applyProtection="0"/>
    <xf numFmtId="44" fontId="0" fillId="0" borderId="0" applyFont="0" applyFill="0" applyBorder="0" applyAlignment="0" applyProtection="0"/>
    <xf numFmtId="42" fontId="0" fillId="0" borderId="0" applyFont="0" applyFill="0" applyBorder="0" applyAlignment="0" applyProtection="0"/>
    <xf numFmtId="43" fontId="0" fillId="0" borderId="0" applyFont="0" applyFill="0" applyBorder="0" applyAlignment="0" applyProtection="0"/>
    <xf numFmtId="41" fontId="0" fillId="0" borderId="0" applyFont="0" applyFill="0" applyBorder="0" applyAlignment="0" applyProtection="0"/>
  </cellStyleXfs>
  <cellXfs count="74">
    <xf numFmtId="0" fontId="0" fillId="0" borderId="0" xfId="0"/>
    <xf numFmtId="0" fontId="12" fillId="0" borderId="0" xfId="0"/>
    <xf numFmtId="0" fontId="3" fillId="0" borderId="0" xfId="0" applyFont="1" applyAlignment="1">
      <alignment vertical="center"/>
    </xf>
    <xf numFmtId="177" fontId="3" fillId="0" borderId="0" xfId="0" applyNumberFormat="1" applyFont="1" applyAlignment="1">
      <alignment vertical="center"/>
    </xf>
    <xf numFmtId="178" fontId="3" fillId="0" borderId="1" xfId="18" applyNumberFormat="1" applyFont="1" applyFill="1" applyBorder="1" applyAlignment="1">
      <alignment vertical="center"/>
    </xf>
    <xf numFmtId="180" fontId="3" fillId="0" borderId="1" xfId="18" applyNumberFormat="1" applyFont="1" applyFill="1" applyBorder="1" applyAlignment="1">
      <alignment vertical="center"/>
    </xf>
    <xf numFmtId="0" fontId="11" fillId="2" borderId="0" xfId="0" applyFont="1" applyFill="1" applyAlignment="1">
      <alignment vertical="center"/>
    </xf>
    <xf numFmtId="0" fontId="3" fillId="2" borderId="0" xfId="0" applyFont="1" applyFill="1" applyAlignment="1">
      <alignment vertical="center"/>
    </xf>
    <xf numFmtId="177" fontId="3" fillId="2" borderId="0" xfId="0" applyNumberFormat="1" applyFont="1" applyFill="1" applyAlignment="1">
      <alignment vertical="center"/>
    </xf>
    <xf numFmtId="178" fontId="3" fillId="2" borderId="0" xfId="18" applyNumberFormat="1" applyFont="1" applyFill="1" applyAlignment="1">
      <alignment vertical="center"/>
    </xf>
    <xf numFmtId="180" fontId="3" fillId="3" borderId="0" xfId="18" applyNumberFormat="1" applyFont="1" applyFill="1" applyAlignment="1">
      <alignment vertical="center"/>
    </xf>
    <xf numFmtId="0" fontId="5" fillId="4" borderId="0" xfId="0" applyFont="1" applyFill="1" applyAlignment="1">
      <alignment vertical="center"/>
    </xf>
    <xf numFmtId="0" fontId="3" fillId="0" borderId="1" xfId="0" applyFont="1" applyBorder="1" applyAlignment="1">
      <alignment vertical="center"/>
    </xf>
    <xf numFmtId="180" fontId="5" fillId="4" borderId="0" xfId="18" applyNumberFormat="1" applyFont="1" applyFill="1" applyAlignment="1">
      <alignment vertical="center"/>
    </xf>
    <xf numFmtId="178" fontId="3" fillId="5" borderId="0" xfId="18" applyNumberFormat="1" applyFont="1" applyFill="1" applyAlignment="1">
      <alignment vertical="center"/>
    </xf>
    <xf numFmtId="180" fontId="3" fillId="0" borderId="0" xfId="18" applyNumberFormat="1" applyFont="1" applyAlignment="1">
      <alignment vertical="center"/>
    </xf>
    <xf numFmtId="0" fontId="3" fillId="0" borderId="0" xfId="0" applyFont="1" applyAlignment="1">
      <alignment horizontal="right" vertical="center"/>
    </xf>
    <xf numFmtId="178" fontId="10" fillId="6" borderId="2" xfId="18" applyNumberFormat="1" applyFont="1" applyFill="1" applyBorder="1" applyAlignment="1">
      <alignment horizontal="center" vertical="center" wrapText="1"/>
    </xf>
    <xf numFmtId="178" fontId="10" fillId="6" borderId="3" xfId="18" applyNumberFormat="1" applyFont="1" applyFill="1" applyBorder="1" applyAlignment="1">
      <alignment horizontal="center" vertical="center" wrapText="1"/>
    </xf>
    <xf numFmtId="178" fontId="10" fillId="6" borderId="4" xfId="18" applyNumberFormat="1" applyFont="1" applyFill="1" applyBorder="1" applyAlignment="1">
      <alignment horizontal="center" vertical="center" wrapText="1"/>
    </xf>
    <xf numFmtId="178" fontId="10" fillId="7" borderId="2" xfId="18" applyNumberFormat="1" applyFont="1" applyFill="1" applyBorder="1" applyAlignment="1">
      <alignment horizontal="center" vertical="center" wrapText="1"/>
    </xf>
    <xf numFmtId="178" fontId="10" fillId="7" borderId="3" xfId="18" applyNumberFormat="1" applyFont="1" applyFill="1" applyBorder="1" applyAlignment="1">
      <alignment horizontal="center" vertical="center" wrapText="1"/>
    </xf>
    <xf numFmtId="178" fontId="10" fillId="7" borderId="4" xfId="18" applyNumberFormat="1" applyFont="1" applyFill="1" applyBorder="1" applyAlignment="1">
      <alignment horizontal="center" vertical="center" wrapText="1"/>
    </xf>
    <xf numFmtId="178" fontId="10" fillId="6" borderId="1" xfId="18" applyNumberFormat="1" applyFont="1" applyFill="1" applyBorder="1" applyAlignment="1">
      <alignment horizontal="center" vertical="center" wrapText="1"/>
    </xf>
    <xf numFmtId="178" fontId="10" fillId="6" borderId="0" xfId="18" applyNumberFormat="1" applyFont="1" applyFill="1" applyBorder="1" applyAlignment="1">
      <alignment horizontal="center" vertical="center" wrapText="1"/>
    </xf>
    <xf numFmtId="9" fontId="8" fillId="2" borderId="5" xfId="15" applyFont="1" applyFill="1" applyBorder="1" applyAlignment="1">
      <alignment horizontal="center" vertical="center" wrapText="1"/>
    </xf>
    <xf numFmtId="9" fontId="8" fillId="2" borderId="6" xfId="15" applyFont="1" applyFill="1" applyBorder="1" applyAlignment="1">
      <alignment horizontal="center" vertical="center" wrapText="1"/>
    </xf>
    <xf numFmtId="9" fontId="8" fillId="2" borderId="7" xfId="15" applyFont="1" applyFill="1" applyBorder="1" applyAlignment="1">
      <alignment horizontal="center" vertical="center" wrapText="1"/>
    </xf>
    <xf numFmtId="180" fontId="10" fillId="8" borderId="1" xfId="18" applyNumberFormat="1" applyFont="1" applyFill="1" applyBorder="1" applyAlignment="1">
      <alignment horizontal="center" vertical="center" wrapText="1"/>
    </xf>
    <xf numFmtId="0" fontId="8" fillId="4" borderId="8" xfId="0" applyFont="1" applyFill="1" applyBorder="1" applyAlignment="1">
      <alignment horizontal="center" vertical="center" wrapText="1"/>
    </xf>
    <xf numFmtId="0" fontId="3" fillId="0" borderId="0" xfId="0" applyFont="1" applyAlignment="1">
      <alignment vertical="center" wrapText="1"/>
    </xf>
    <xf numFmtId="0" fontId="3" fillId="6" borderId="0" xfId="0" applyFont="1" applyFill="1" applyAlignment="1">
      <alignment vertical="center" wrapText="1"/>
    </xf>
    <xf numFmtId="0" fontId="8"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177" fontId="8" fillId="2" borderId="1" xfId="0" applyNumberFormat="1" applyFont="1" applyFill="1" applyBorder="1" applyAlignment="1">
      <alignment horizontal="center" vertical="center" wrapText="1"/>
    </xf>
    <xf numFmtId="178" fontId="7" fillId="2" borderId="1" xfId="18" applyNumberFormat="1" applyFont="1" applyFill="1" applyBorder="1" applyAlignment="1">
      <alignment horizontal="center" vertical="center" wrapText="1"/>
    </xf>
    <xf numFmtId="178" fontId="2" fillId="2" borderId="1" xfId="18" applyNumberFormat="1" applyFont="1" applyFill="1" applyBorder="1" applyAlignment="1">
      <alignment horizontal="center" vertical="center" wrapText="1"/>
    </xf>
    <xf numFmtId="180" fontId="9" fillId="2" borderId="1" xfId="18" applyNumberFormat="1" applyFont="1" applyFill="1" applyBorder="1" applyAlignment="1">
      <alignment horizontal="center" vertical="center" wrapText="1"/>
    </xf>
    <xf numFmtId="180" fontId="8" fillId="2" borderId="1" xfId="18" applyNumberFormat="1" applyFont="1" applyFill="1" applyBorder="1" applyAlignment="1">
      <alignment horizontal="center" vertical="center" wrapText="1"/>
    </xf>
    <xf numFmtId="178" fontId="5" fillId="6" borderId="1" xfId="18" applyNumberFormat="1" applyFont="1" applyFill="1" applyBorder="1" applyAlignment="1">
      <alignment horizontal="center" vertical="center" wrapText="1"/>
    </xf>
    <xf numFmtId="178" fontId="5" fillId="7" borderId="1" xfId="18" applyNumberFormat="1" applyFont="1" applyFill="1" applyBorder="1" applyAlignment="1">
      <alignment horizontal="center" vertical="center" wrapText="1"/>
    </xf>
    <xf numFmtId="0" fontId="8" fillId="2" borderId="4" xfId="0" applyFont="1" applyFill="1" applyBorder="1" applyAlignment="1">
      <alignment horizontal="center" vertical="center" wrapText="1"/>
    </xf>
    <xf numFmtId="180" fontId="8" fillId="2" borderId="8" xfId="18" applyNumberFormat="1" applyFont="1" applyFill="1" applyBorder="1" applyAlignment="1">
      <alignment vertical="center" wrapText="1"/>
    </xf>
    <xf numFmtId="9" fontId="8" fillId="2" borderId="8" xfId="15" applyFont="1" applyFill="1" applyBorder="1" applyAlignment="1">
      <alignment vertical="center" wrapText="1"/>
    </xf>
    <xf numFmtId="180" fontId="5" fillId="8" borderId="1" xfId="18" applyNumberFormat="1" applyFont="1" applyFill="1" applyBorder="1" applyAlignment="1">
      <alignment horizontal="center" vertical="center" wrapText="1"/>
    </xf>
    <xf numFmtId="0" fontId="8" fillId="4" borderId="9" xfId="0" applyFont="1" applyFill="1" applyBorder="1" applyAlignment="1">
      <alignment horizontal="center" vertical="center" wrapText="1"/>
    </xf>
    <xf numFmtId="0" fontId="3" fillId="0" borderId="0" xfId="0" applyFont="1" applyAlignment="1">
      <alignment horizontal="center" vertical="center" wrapText="1"/>
    </xf>
    <xf numFmtId="0" fontId="2" fillId="0" borderId="1" xfId="0" applyFont="1" applyFill="1" applyBorder="1"/>
    <xf numFmtId="0" fontId="2" fillId="0" borderId="1" xfId="0" applyFont="1" applyFill="1" applyBorder="1" applyAlignment="1">
      <alignment vertical="center"/>
    </xf>
    <xf numFmtId="0" fontId="3" fillId="0" borderId="1" xfId="0" applyFont="1" applyFill="1" applyBorder="1"/>
    <xf numFmtId="0" fontId="3" fillId="0" borderId="1" xfId="0" applyFont="1" applyFill="1" applyBorder="1" applyAlignment="1">
      <alignment vertical="center"/>
    </xf>
    <xf numFmtId="177" fontId="4" fillId="0" borderId="1" xfId="0" applyNumberFormat="1" applyFont="1" applyFill="1" applyBorder="1" applyAlignment="1">
      <alignment vertical="center"/>
    </xf>
    <xf numFmtId="177" fontId="3" fillId="0" borderId="1" xfId="18" applyNumberFormat="1" applyFont="1" applyFill="1" applyBorder="1" applyAlignment="1">
      <alignment vertical="center"/>
    </xf>
    <xf numFmtId="0" fontId="3" fillId="0" borderId="1" xfId="0" applyFont="1" applyFill="1" applyBorder="1" applyAlignment="1">
      <alignment horizontal="center" vertical="center"/>
    </xf>
    <xf numFmtId="179" fontId="3" fillId="0" borderId="1" xfId="18" applyFont="1" applyFill="1" applyBorder="1"/>
    <xf numFmtId="0" fontId="7" fillId="0" borderId="1" xfId="0" applyFont="1" applyFill="1" applyBorder="1" applyAlignment="1">
      <alignment vertical="center"/>
    </xf>
    <xf numFmtId="0" fontId="3" fillId="0" borderId="1" xfId="0" applyFont="1" applyBorder="1" applyAlignment="1">
      <alignment horizontal="right" vertical="center" wrapText="1"/>
    </xf>
    <xf numFmtId="180" fontId="3" fillId="0" borderId="1" xfId="18" applyNumberFormat="1" applyFont="1" applyBorder="1" applyAlignment="1">
      <alignment vertical="center"/>
    </xf>
    <xf numFmtId="178" fontId="3" fillId="0" borderId="1" xfId="18" applyNumberFormat="1" applyFont="1" applyBorder="1" applyAlignment="1">
      <alignment vertical="center"/>
    </xf>
    <xf numFmtId="0" fontId="3" fillId="0" borderId="1" xfId="0" applyFont="1" applyBorder="1" applyAlignment="1">
      <alignment vertical="center" wrapText="1"/>
    </xf>
    <xf numFmtId="178" fontId="3" fillId="9" borderId="1" xfId="18" applyNumberFormat="1" applyFont="1" applyFill="1" applyBorder="1" applyAlignment="1">
      <alignment vertical="center"/>
    </xf>
    <xf numFmtId="0" fontId="6" fillId="0" borderId="1" xfId="0" applyFont="1" applyFill="1" applyBorder="1"/>
    <xf numFmtId="0" fontId="6" fillId="0" borderId="1" xfId="0" applyFont="1" applyFill="1" applyBorder="1" applyAlignment="1">
      <alignment vertical="center"/>
    </xf>
    <xf numFmtId="178" fontId="3" fillId="4" borderId="1" xfId="18" applyNumberFormat="1" applyFont="1" applyFill="1" applyBorder="1" applyAlignment="1">
      <alignment vertical="center"/>
    </xf>
    <xf numFmtId="177" fontId="4" fillId="0" borderId="1" xfId="0" applyNumberFormat="1" applyFont="1" applyFill="1" applyBorder="1"/>
    <xf numFmtId="179" fontId="5" fillId="0" borderId="1" xfId="18" applyFont="1" applyFill="1" applyBorder="1"/>
    <xf numFmtId="0" fontId="5" fillId="4" borderId="1" xfId="0" applyFont="1" applyFill="1" applyBorder="1" applyAlignment="1">
      <alignment vertical="center"/>
    </xf>
    <xf numFmtId="0" fontId="5" fillId="0" borderId="1" xfId="0" applyFont="1" applyFill="1" applyBorder="1" applyAlignment="1">
      <alignment vertical="center"/>
    </xf>
    <xf numFmtId="178" fontId="4" fillId="0" borderId="1" xfId="18" applyNumberFormat="1" applyFont="1" applyFill="1" applyBorder="1" applyAlignment="1">
      <alignment vertical="center"/>
    </xf>
    <xf numFmtId="178" fontId="3" fillId="0" borderId="0" xfId="18" applyNumberFormat="1" applyFont="1" applyAlignment="1">
      <alignment vertical="center"/>
    </xf>
    <xf numFmtId="177" fontId="3" fillId="0" borderId="0" xfId="18" applyNumberFormat="1" applyFont="1" applyAlignment="1">
      <alignment vertical="center"/>
    </xf>
    <xf numFmtId="0" fontId="3" fillId="0" borderId="0" xfId="0" applyFont="1" applyAlignment="1">
      <alignment horizontal="center" vertical="center"/>
    </xf>
    <xf numFmtId="0" fontId="2" fillId="0" borderId="0" xfId="0" applyFont="1" applyAlignment="1">
      <alignment vertical="center"/>
    </xf>
    <xf numFmtId="0" fontId="1" fillId="0" borderId="0" xfId="0" applyNumberFormat="1" applyFont="1" applyFill="1" applyBorder="1" applyAlignment="1" applyProtection="1">
      <alignment/>
      <protection/>
    </xf>
  </cellXfs>
  <cellStyles count="6">
    <cellStyle name="Normal" xfId="0" builtinId="0"/>
    <cellStyle name="Percent" xfId="15" builtinId="5"/>
    <cellStyle name="Currency" xfId="16" builtinId="4"/>
    <cellStyle name="Currency [0]" xfId="17" builtinId="7"/>
    <cellStyle name="Comma" xfId="18" builtinId="3"/>
    <cellStyle name="Comma [0]" xfId="19" builtinId="6"/>
  </cellStyles>
  <dxfs count="1">
    <dxf>
      <fill>
        <patternFill>
          <bgColor rgb="FF00B050"/>
        </patternFill>
      </fill>
    </dxf>
  </dxf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Relationships xmlns="http://schemas.openxmlformats.org/package/2006/relationships"><Relationship Id="rId1" Type="http://schemas.openxmlformats.org/officeDocument/2006/relationships/theme" Target="theme/theme1.xml" /><Relationship Id="rId2" Type="http://schemas.openxmlformats.org/officeDocument/2006/relationships/worksheet" Target="worksheets/sheet1.xml" /><Relationship Id="rId3" Type="http://schemas.openxmlformats.org/officeDocument/2006/relationships/worksheet" Target="worksheets/sheet2.xml" /><Relationship Id="rId4" Type="http://schemas.openxmlformats.org/officeDocument/2006/relationships/worksheet" Target="worksheets/sheet3.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externalLink" Target="externalLinks/externalLink1.xml" /><Relationship Id="rId8" Type="http://schemas.openxmlformats.org/officeDocument/2006/relationships/calcChain" Target="calcChain.xml" /></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20190923070927.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onghop"/>
      <sheetName val="xuanntl"/>
      <sheetName val="map"/>
      <sheetName val="anhnn3"/>
      <sheetName val="huyenttn"/>
      <sheetName val="huyenntt3"/>
      <sheetName val="linhpp"/>
      <sheetName val="thinhnd"/>
      <sheetName val="thanhmt"/>
      <sheetName val="dambc"/>
      <sheetName val="hoangpk"/>
      <sheetName val="anhnv3"/>
      <sheetName val="thuydtt"/>
      <sheetName val="toannv6"/>
      <sheetName val="duongnps"/>
      <sheetName val="giangvh"/>
      <sheetName val="duynv2"/>
      <sheetName val="anhhn2"/>
      <sheetName val="anhnn6"/>
      <sheetName val="rp"/>
      <sheetName val="data"/>
      <sheetName val="dsns"/>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1" Type="http://schemas.openxmlformats.org/officeDocument/2006/relationships/comments" Target="../comments2.xml" /><Relationship Id="rId2" Type="http://schemas.openxmlformats.org/officeDocument/2006/relationships/vmlDrawing" Target="../drawings/vmlDrawing1.vml" /><Relationship Id="rId3"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dimension ref="A1"/>
  <sheetViews>
    <sheetView workbookViewId="0" topLeftCell="A1"/>
  </sheetViews>
  <sheetFormatPr defaultRowHeight="12.75"/>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codeName="Sheet7">
    <tabColor rgb="FFFFABD5"/>
  </sheetPr>
  <dimension ref="A1:BN27"/>
  <sheetViews>
    <sheetView workbookViewId="0" topLeftCell="A1">
      <pane xSplit="6" ySplit="5" topLeftCell="W9" activePane="bottomRight" state="frozen"/>
      <selection pane="topLeft" activeCell="A1" sqref="A1"/>
      <selection pane="bottomLeft" activeCell="A4" sqref="A4"/>
      <selection pane="topRight" activeCell="H1" sqref="H1"/>
      <selection pane="bottomRight" activeCell="AL22" sqref="AL22"/>
    </sheetView>
  </sheetViews>
  <sheetFormatPr defaultColWidth="9.144285714285713" defaultRowHeight="12.75" customHeight="1"/>
  <cols>
    <col min="1" max="1" width="5.428571428571429" style="2" customWidth="1"/>
    <col min="2" max="2" width="10.857142857142858" style="2" bestFit="1" customWidth="1"/>
    <col min="3" max="3" width="13.428571428571429" style="2" customWidth="1"/>
    <col min="4" max="4" width="5.857142857142857" style="2" customWidth="1"/>
    <col min="5" max="5" width="8.714285714285714" style="2" customWidth="1"/>
    <col min="6" max="6" width="8.857142857142858" style="2" customWidth="1"/>
    <col min="7" max="7" width="11" style="2" customWidth="1"/>
    <col min="8" max="8" width="4.428571428571429" style="2" customWidth="1"/>
    <col min="9" max="9" width="8.142857142857142" style="3" customWidth="1"/>
    <col min="10" max="10" width="8.857142857142858" style="69" customWidth="1"/>
    <col min="11" max="11" width="8" style="70" customWidth="1"/>
    <col min="12" max="12" width="8" style="69" customWidth="1"/>
    <col min="13" max="13" width="10" style="15" customWidth="1"/>
    <col min="14" max="14" width="9" style="2" customWidth="1"/>
    <col min="15" max="15" width="7.857142857142857" style="71" customWidth="1"/>
    <col min="16" max="16" width="9.285714285714286" style="2" customWidth="1"/>
    <col min="17" max="17" width="10.142857142857142" style="72" customWidth="1"/>
    <col min="18" max="18" width="7.857142857142857" style="2" customWidth="1"/>
    <col min="19" max="19" width="10.428571428571429" style="2" customWidth="1"/>
    <col min="20" max="20" width="9.428571428571429" style="2" customWidth="1"/>
    <col min="21" max="23" width="8.857142857142858" style="16" customWidth="1"/>
    <col min="24" max="24" width="7.857142857142857" style="2" customWidth="1"/>
    <col min="25" max="25" width="12.428571428571429" style="2" customWidth="1"/>
    <col min="26" max="26" width="12.428571428571429" style="15" customWidth="1"/>
    <col min="27" max="27" width="12.428571428571429" style="2" customWidth="1"/>
    <col min="28" max="29" width="5.142857142857143" style="69" customWidth="1"/>
    <col min="30" max="30" width="6.142857142857143" style="69" customWidth="1"/>
    <col min="31" max="36" width="5.142857142857143" style="69" customWidth="1"/>
    <col min="37" max="39" width="4.857142857142857" style="69" customWidth="1"/>
    <col min="40" max="40" width="6" style="69" customWidth="1"/>
    <col min="41" max="41" width="8.714285714285714" style="69" customWidth="1"/>
    <col min="42" max="46" width="9.285714285714286" style="69" customWidth="1"/>
    <col min="47" max="51" width="12.428571428571429" style="2" customWidth="1"/>
    <col min="52" max="54" width="12.428571428571429" style="15" customWidth="1"/>
    <col min="55" max="55" width="9.142857142857142" style="15"/>
    <col min="56" max="56" width="9.571428571428571" style="15" bestFit="1" customWidth="1"/>
    <col min="57" max="57" width="9.857142857142858" style="2" bestFit="1" customWidth="1"/>
    <col min="58" max="59" width="9.857142857142858" style="2" customWidth="1"/>
    <col min="60" max="16384" width="9.142857142857142" style="2"/>
  </cols>
  <sheetData>
    <row r="1" spans="1:17" ht="12.75">
      <c r="A1" s="2" t="s">
        <v>0</v>
      </c>
      <c r="D1" s="2" t="s">
        <v>1</v>
      </c>
      <c r="I1" s="3" t="s">
        <v>2</v>
      </c>
      <c r="L1" s="4" t="str">
        <f t="shared" si="0" ref="L1">IF(I1&gt;0,"",+IF(K1="","",DATEDIF(K1,$A$2,"m")+DATEDIF(K1,$A$2,"md")/DAY($B$2)))</f>
        <v/>
      </c>
      <c r="M1" s="5" t="str">
        <f>+IFERROR(IF(VLOOKUP(B1,#REF!,9,0)=0,"",VLOOKUP(B1,#REF!,9,0)),"")</f>
        <v/>
      </c>
      <c r="Q1" s="2" t="s">
        <v>3</v>
      </c>
    </row>
    <row r="2" spans="1:58" ht="15.75" customHeight="1">
      <c r="A2" s="3">
        <f>+EDATE(C2,1)</f>
        <v>43709.0</v>
      </c>
      <c r="B2" s="3">
        <f>+EOMONTH(C2,0)</f>
        <v>43708.0</v>
      </c>
      <c r="C2" s="3">
        <f>+[1]Tonghop!$B$4</f>
        <v>43678.0</v>
      </c>
      <c r="E2" s="6" t="s">
        <v>4</v>
      </c>
      <c r="F2" s="7"/>
      <c r="G2" s="7"/>
      <c r="H2" s="7"/>
      <c r="I2" s="8"/>
      <c r="J2" s="9"/>
      <c r="M2" s="10" t="s">
        <v>5</v>
      </c>
      <c r="R2" s="11" t="s">
        <v>6</v>
      </c>
      <c r="V2" s="11" t="s">
        <v>7</v>
      </c>
      <c r="X2" s="12">
        <f t="shared" si="1" ref="X2">SUM(V2:W2)</f>
        <v>0.0</v>
      </c>
      <c r="Y2" s="11" t="s">
        <v>8</v>
      </c>
      <c r="Z2" s="13" t="s">
        <v>9</v>
      </c>
      <c r="AB2" s="14">
        <f t="shared" si="2" ref="AB2:AI2">SUBTOTAL(9,AB6:AB27)</f>
        <v>0.0</v>
      </c>
      <c r="AC2" s="14">
        <f t="shared" si="2"/>
        <v>0.0</v>
      </c>
      <c r="AD2" s="14">
        <f t="shared" si="2"/>
        <v>1.0</v>
      </c>
      <c r="AE2" s="14">
        <f t="shared" si="2"/>
        <v>0.5</v>
      </c>
      <c r="AF2" s="14">
        <f t="shared" si="2"/>
        <v>2.0</v>
      </c>
      <c r="AG2" s="14">
        <f t="shared" si="2"/>
        <v>35.5</v>
      </c>
      <c r="AH2" s="14">
        <f t="shared" si="2"/>
        <v>7.0</v>
      </c>
      <c r="AI2" s="14">
        <f t="shared" si="2"/>
        <v>20.5</v>
      </c>
      <c r="AJ2" s="14"/>
      <c r="AK2" s="14"/>
      <c r="AL2" s="14"/>
      <c r="AM2" s="14"/>
      <c r="AN2" s="14"/>
      <c r="AO2" s="14"/>
      <c r="AP2" s="14"/>
      <c r="AQ2" s="14"/>
      <c r="AR2" s="14"/>
      <c r="AS2" s="14"/>
      <c r="AT2" s="14"/>
      <c r="BF2" s="2" t="s">
        <v>10</v>
      </c>
    </row>
    <row r="3" spans="2:60" ht="12.75" customHeight="1">
      <c r="B3" s="2">
        <v>1.0</v>
      </c>
      <c r="C3" s="2">
        <f>+B3+1</f>
        <v>2.0</v>
      </c>
      <c r="D3" s="2">
        <f t="shared" si="3" ref="D3:F3">+C3+1</f>
        <v>3.0</v>
      </c>
      <c r="E3" s="2">
        <f t="shared" si="3"/>
        <v>4.0</v>
      </c>
      <c r="F3" s="2">
        <f t="shared" si="3"/>
        <v>5.0</v>
      </c>
      <c r="G3" s="2">
        <f t="shared" si="4" ref="G3">+F3+1</f>
        <v>6.0</v>
      </c>
      <c r="H3" s="2">
        <f t="shared" si="5" ref="H3">+G3+1</f>
        <v>7.0</v>
      </c>
      <c r="I3" s="2">
        <f t="shared" si="6" ref="I3">+H3+1</f>
        <v>8.0</v>
      </c>
      <c r="J3" s="2">
        <f t="shared" si="7" ref="J3">+I3+1</f>
        <v>9.0</v>
      </c>
      <c r="K3" s="2">
        <f t="shared" si="8" ref="K3">+J3+1</f>
        <v>10.0</v>
      </c>
      <c r="L3" s="2">
        <f t="shared" si="9" ref="L3">+K3+1</f>
        <v>11.0</v>
      </c>
      <c r="M3" s="15">
        <f t="shared" si="10" ref="M3">+L3+1</f>
        <v>12.0</v>
      </c>
      <c r="N3" s="2">
        <f t="shared" si="11" ref="N3">+M3+1</f>
        <v>13.0</v>
      </c>
      <c r="O3" s="2">
        <f t="shared" si="12" ref="O3">+N3+1</f>
        <v>14.0</v>
      </c>
      <c r="P3" s="2">
        <f t="shared" si="13" ref="P3">+O3+1</f>
        <v>15.0</v>
      </c>
      <c r="Q3" s="2">
        <f t="shared" si="14" ref="Q3">+P3+1</f>
        <v>16.0</v>
      </c>
      <c r="R3" s="2">
        <f t="shared" si="15" ref="R3">+Q3+1</f>
        <v>17.0</v>
      </c>
      <c r="S3" s="2">
        <f t="shared" si="16" ref="S3">+R3+1</f>
        <v>18.0</v>
      </c>
      <c r="T3" s="2">
        <f t="shared" si="17" ref="T3">+S3+1</f>
        <v>19.0</v>
      </c>
      <c r="U3" s="16">
        <f t="shared" si="18" ref="U3">+T3+1</f>
        <v>20.0</v>
      </c>
      <c r="V3" s="16">
        <f t="shared" si="19" ref="V3">+U3+1</f>
        <v>21.0</v>
      </c>
      <c r="W3" s="16">
        <f t="shared" si="20" ref="W3">+V3+1</f>
        <v>22.0</v>
      </c>
      <c r="X3" s="16">
        <f t="shared" si="21" ref="X3">+W3+1</f>
        <v>23.0</v>
      </c>
      <c r="Y3" s="16">
        <f t="shared" si="22" ref="Y3">+X3+1</f>
        <v>24.0</v>
      </c>
      <c r="Z3" s="15">
        <f t="shared" si="23" ref="Z3">+Y3+1</f>
        <v>25.0</v>
      </c>
      <c r="AA3" s="2">
        <f t="shared" si="24" ref="AA3">+Z3+1</f>
        <v>26.0</v>
      </c>
      <c r="AB3" s="2">
        <f>+AA3+1</f>
        <v>27.0</v>
      </c>
      <c r="AC3" s="2">
        <f t="shared" si="25" ref="AC3">+AB3+1</f>
        <v>28.0</v>
      </c>
      <c r="AD3" s="2">
        <f t="shared" si="26" ref="AD3">+AC3+1</f>
        <v>29.0</v>
      </c>
      <c r="AE3" s="2">
        <f t="shared" si="27" ref="AE3">+AD3+1</f>
        <v>30.0</v>
      </c>
      <c r="AF3" s="2">
        <f t="shared" si="28" ref="AF3">+AE3+1</f>
        <v>31.0</v>
      </c>
      <c r="AG3" s="2">
        <f t="shared" si="29" ref="AG3">+AF3+1</f>
        <v>32.0</v>
      </c>
      <c r="AH3" s="2">
        <f t="shared" si="30" ref="AH3">+AG3+1</f>
        <v>33.0</v>
      </c>
      <c r="AI3" s="2">
        <f t="shared" si="31" ref="AI3:AK3">+AH3+1</f>
        <v>34.0</v>
      </c>
      <c r="AJ3" s="2">
        <f t="shared" si="31"/>
        <v>35.0</v>
      </c>
      <c r="AK3" s="2">
        <f t="shared" si="31"/>
        <v>36.0</v>
      </c>
      <c r="AL3" s="2">
        <f t="shared" si="32" ref="AL3">+AK3+1</f>
        <v>37.0</v>
      </c>
      <c r="AM3" s="2">
        <f t="shared" si="33" ref="AM3">+AL3+1</f>
        <v>38.0</v>
      </c>
      <c r="AN3" s="2">
        <f t="shared" si="34" ref="AN3">+AM3+1</f>
        <v>39.0</v>
      </c>
      <c r="AO3" s="2">
        <f t="shared" si="35" ref="AO3">+AN3+1</f>
        <v>40.0</v>
      </c>
      <c r="AP3" s="2">
        <f t="shared" si="36" ref="AP3">+AO3+1</f>
        <v>41.0</v>
      </c>
      <c r="AQ3" s="2">
        <f t="shared" si="37" ref="AQ3">+AP3+1</f>
        <v>42.0</v>
      </c>
      <c r="AR3" s="2">
        <f t="shared" si="38" ref="AR3">+AQ3+1</f>
        <v>43.0</v>
      </c>
      <c r="AS3" s="2">
        <f t="shared" si="39" ref="AS3">+AR3+1</f>
        <v>44.0</v>
      </c>
      <c r="AT3" s="2">
        <f t="shared" si="40" ref="AT3">+AS3+1</f>
        <v>45.0</v>
      </c>
      <c r="AU3" s="2">
        <f t="shared" si="41" ref="AU3">+AT3+1</f>
        <v>46.0</v>
      </c>
      <c r="AV3" s="2">
        <f t="shared" si="42" ref="AV3">+AU3+1</f>
        <v>47.0</v>
      </c>
      <c r="AW3" s="2">
        <f t="shared" si="43" ref="AW3">+AV3+1</f>
        <v>48.0</v>
      </c>
      <c r="AX3" s="2">
        <f t="shared" si="44" ref="AX3">+AW3+1</f>
        <v>49.0</v>
      </c>
      <c r="AY3" s="2">
        <f t="shared" si="45" ref="AY3">+AX3+1</f>
        <v>50.0</v>
      </c>
      <c r="AZ3" s="2">
        <f t="shared" si="46" ref="AZ3">+AY3+1</f>
        <v>51.0</v>
      </c>
      <c r="BA3" s="15">
        <f t="shared" si="47" ref="BA3">+AZ3+1</f>
        <v>52.0</v>
      </c>
      <c r="BB3" s="15">
        <f t="shared" si="48" ref="BB3">+BA3+1</f>
        <v>53.0</v>
      </c>
      <c r="BC3" s="15">
        <f t="shared" si="49" ref="BC3">+BB3+1</f>
        <v>54.0</v>
      </c>
      <c r="BD3" s="15">
        <f t="shared" si="50" ref="BD3">+BC3+1</f>
        <v>55.0</v>
      </c>
      <c r="BE3" s="2">
        <f t="shared" si="51" ref="BE3">+BD3+1</f>
        <v>56.0</v>
      </c>
      <c r="BF3" s="2">
        <f t="shared" si="52" ref="BF3">+BE3+1</f>
        <v>57.0</v>
      </c>
      <c r="BG3" s="2">
        <f t="shared" si="53" ref="BG3">+BF3+1</f>
        <v>58.0</v>
      </c>
      <c r="BH3" s="2">
        <f t="shared" si="54" ref="BH3">+BG3+1</f>
        <v>59.0</v>
      </c>
    </row>
    <row r="4" spans="9:58" ht="37.5" customHeight="1">
      <c r="I4" s="2"/>
      <c r="J4" s="2"/>
      <c r="K4" s="2"/>
      <c r="L4" s="2"/>
      <c r="O4" s="2"/>
      <c r="Q4" s="2"/>
      <c r="R4" s="2" t="s">
        <v>11</v>
      </c>
      <c r="AB4" s="17" t="s">
        <v>12</v>
      </c>
      <c r="AC4" s="18"/>
      <c r="AD4" s="18"/>
      <c r="AE4" s="18"/>
      <c r="AF4" s="18"/>
      <c r="AG4" s="18"/>
      <c r="AH4" s="18"/>
      <c r="AI4" s="18"/>
      <c r="AJ4" s="19"/>
      <c r="AK4" s="20" t="s">
        <v>13</v>
      </c>
      <c r="AL4" s="21"/>
      <c r="AM4" s="21"/>
      <c r="AN4" s="22"/>
      <c r="AO4" s="23" t="s">
        <v>14</v>
      </c>
      <c r="AP4" s="23" t="s">
        <v>15</v>
      </c>
      <c r="AQ4" s="24"/>
      <c r="AR4" s="24"/>
      <c r="AS4" s="24"/>
      <c r="AT4" s="24"/>
      <c r="AV4" s="25" t="s">
        <v>16</v>
      </c>
      <c r="AW4" s="26"/>
      <c r="AX4" s="26"/>
      <c r="AY4" s="27"/>
      <c r="AZ4" s="28" t="s">
        <v>17</v>
      </c>
      <c r="BA4" s="28"/>
      <c r="BB4" s="28"/>
      <c r="BC4" s="28"/>
      <c r="BD4" s="28"/>
      <c r="BE4" s="28"/>
      <c r="BF4" s="29" t="s">
        <v>10</v>
      </c>
    </row>
    <row r="5" spans="1:63" s="30" customFormat="1" ht="53.25" customHeight="1">
      <c r="A5" s="31" t="s">
        <v>18</v>
      </c>
      <c r="B5" s="32" t="s">
        <v>19</v>
      </c>
      <c r="C5" s="32" t="s">
        <v>20</v>
      </c>
      <c r="D5" s="32" t="s">
        <v>21</v>
      </c>
      <c r="E5" s="32" t="s">
        <v>22</v>
      </c>
      <c r="F5" s="32" t="s">
        <v>23</v>
      </c>
      <c r="G5" s="32" t="s">
        <v>24</v>
      </c>
      <c r="H5" s="33" t="s">
        <v>25</v>
      </c>
      <c r="I5" s="34" t="s">
        <v>26</v>
      </c>
      <c r="J5" s="35" t="s">
        <v>27</v>
      </c>
      <c r="K5" s="34" t="s">
        <v>28</v>
      </c>
      <c r="L5" s="36" t="s">
        <v>29</v>
      </c>
      <c r="M5" s="37" t="s">
        <v>30</v>
      </c>
      <c r="N5" s="32" t="s">
        <v>31</v>
      </c>
      <c r="O5" s="32" t="s">
        <v>32</v>
      </c>
      <c r="P5" s="32" t="s">
        <v>33</v>
      </c>
      <c r="Q5" s="32" t="s">
        <v>34</v>
      </c>
      <c r="R5" s="32" t="s">
        <v>35</v>
      </c>
      <c r="S5" s="32" t="s">
        <v>36</v>
      </c>
      <c r="T5" s="32" t="s">
        <v>37</v>
      </c>
      <c r="U5" s="33" t="s">
        <v>38</v>
      </c>
      <c r="V5" s="32" t="s">
        <v>39</v>
      </c>
      <c r="W5" s="32" t="s">
        <v>40</v>
      </c>
      <c r="X5" s="33" t="s">
        <v>41</v>
      </c>
      <c r="Y5" s="32" t="s">
        <v>42</v>
      </c>
      <c r="Z5" s="38" t="s">
        <v>43</v>
      </c>
      <c r="AA5" s="32" t="s">
        <v>44</v>
      </c>
      <c r="AB5" s="39" t="s">
        <v>45</v>
      </c>
      <c r="AC5" s="39" t="s">
        <v>46</v>
      </c>
      <c r="AD5" s="39" t="s">
        <v>47</v>
      </c>
      <c r="AE5" s="39" t="s">
        <v>48</v>
      </c>
      <c r="AF5" s="39" t="s">
        <v>49</v>
      </c>
      <c r="AG5" s="39" t="s">
        <v>50</v>
      </c>
      <c r="AH5" s="39" t="s">
        <v>51</v>
      </c>
      <c r="AI5" s="39" t="s">
        <v>52</v>
      </c>
      <c r="AJ5" s="39" t="s">
        <v>53</v>
      </c>
      <c r="AK5" s="40" t="s">
        <v>45</v>
      </c>
      <c r="AL5" s="40" t="s">
        <v>46</v>
      </c>
      <c r="AM5" s="40" t="s">
        <v>47</v>
      </c>
      <c r="AN5" s="40" t="s">
        <v>48</v>
      </c>
      <c r="AO5" s="23"/>
      <c r="AP5" s="23"/>
      <c r="AQ5" s="19"/>
      <c r="AR5" s="19"/>
      <c r="AS5" s="19"/>
      <c r="AT5" s="19"/>
      <c r="AU5" s="41" t="s">
        <v>54</v>
      </c>
      <c r="AV5" s="42" t="s">
        <v>55</v>
      </c>
      <c r="AW5" s="43" t="s">
        <v>2</v>
      </c>
      <c r="AX5" s="43" t="s">
        <v>2</v>
      </c>
      <c r="AY5" s="32"/>
      <c r="AZ5" s="44" t="s">
        <v>56</v>
      </c>
      <c r="BA5" s="44" t="s">
        <v>57</v>
      </c>
      <c r="BB5" s="44" t="s">
        <v>58</v>
      </c>
      <c r="BC5" s="44" t="s">
        <v>59</v>
      </c>
      <c r="BD5" s="44"/>
      <c r="BE5" s="44" t="s">
        <v>60</v>
      </c>
      <c r="BF5" s="45"/>
      <c r="BG5" s="30" t="s">
        <v>61</v>
      </c>
      <c r="BJ5" s="46" t="s">
        <v>62</v>
      </c>
      <c r="BK5" s="46" t="s">
        <v>63</v>
      </c>
    </row>
    <row r="6" spans="1:66" ht="12.75" customHeight="1">
      <c r="A6" s="2">
        <f>+COUNTIF($B$6:B6,B6)</f>
        <v>1.0</v>
      </c>
      <c r="B6" s="47" t="s">
        <v>64</v>
      </c>
      <c r="C6" s="47" t="s">
        <v>65</v>
      </c>
      <c r="D6" s="48" t="s">
        <v>66</v>
      </c>
      <c r="E6" s="48" t="s">
        <v>66</v>
      </c>
      <c r="F6" s="47" t="s">
        <v>67</v>
      </c>
      <c r="G6" s="49"/>
      <c r="H6" s="50" t="str">
        <f>IF(AND(J6&gt;0,J6&lt;1435),"CT","TV")</f>
        <v>CT</v>
      </c>
      <c r="I6" s="51">
        <v>41974.0</v>
      </c>
      <c r="J6" s="4">
        <f t="shared" si="55" ref="J6:J23">++IF(I6="","",DATEDIF(I6,$A$2,"m")+DATEDIF(I6,$A$2,"md")/DAY($B$2))</f>
        <v>57.0</v>
      </c>
      <c r="K6" s="52"/>
      <c r="L6" s="4" t="str">
        <f t="shared" si="56" ref="L6:L27">IF(I6&gt;0,"",+IF(K6="","",DATEDIF(K6,$A$2,"m")+DATEDIF(K6,$A$2,"md")/DAY($B$2)))</f>
        <v/>
      </c>
      <c r="M6" s="5" t="str">
        <f>+IFERROR(IF(VLOOKUP(B6,#REF!,9,0)=0,"",VLOOKUP(B6,#REF!,9,0)),"")</f>
        <v/>
      </c>
      <c r="N6" s="12"/>
      <c r="O6" s="53" t="s">
        <v>2</v>
      </c>
      <c r="P6" s="54"/>
      <c r="Q6" s="50"/>
      <c r="R6" s="55">
        <v>1.0</v>
      </c>
      <c r="S6" s="12"/>
      <c r="T6" s="12"/>
      <c r="U6" s="56" t="s">
        <v>68</v>
      </c>
      <c r="V6" s="12">
        <v>24.5</v>
      </c>
      <c r="W6" s="12">
        <v>0.5</v>
      </c>
      <c r="X6" s="57">
        <f t="shared" si="57" ref="X6:X24">SUM(V6:W6)</f>
        <v>25.0</v>
      </c>
      <c r="Y6" s="12"/>
      <c r="Z6" s="57"/>
      <c r="AA6" s="12"/>
      <c r="AB6" s="58"/>
      <c r="AC6" s="58"/>
      <c r="AD6" s="58"/>
      <c r="AE6" s="58"/>
      <c r="AF6" s="58"/>
      <c r="AG6" s="58"/>
      <c r="AH6" s="58"/>
      <c r="AI6" s="58"/>
      <c r="AJ6" s="58"/>
      <c r="AK6" s="58"/>
      <c r="AL6" s="58"/>
      <c r="AM6" s="58"/>
      <c r="AN6" s="58"/>
      <c r="AO6" s="58"/>
      <c r="AP6" s="58"/>
      <c r="AQ6" s="58"/>
      <c r="AR6" s="58"/>
      <c r="AS6" s="58"/>
      <c r="AT6" s="58"/>
      <c r="AU6" s="12"/>
      <c r="AV6" s="12"/>
      <c r="AW6" s="12"/>
      <c r="AX6" s="12"/>
      <c r="AY6" s="12"/>
      <c r="AZ6" s="57">
        <v>469623.0</v>
      </c>
      <c r="BA6" s="57">
        <v>0.0</v>
      </c>
      <c r="BB6" s="57">
        <v>30000.0</v>
      </c>
      <c r="BC6" s="57" t="s">
        <v>68</v>
      </c>
      <c r="BD6" s="57" t="s">
        <v>68</v>
      </c>
      <c r="BE6" s="12">
        <v>49500.0</v>
      </c>
      <c r="BF6" s="59"/>
      <c r="BH6" s="50" t="s">
        <v>66</v>
      </c>
      <c r="BI6" s="12" t="s">
        <v>69</v>
      </c>
      <c r="BN6" s="47" t="s">
        <v>64</v>
      </c>
    </row>
    <row r="7" spans="1:66" ht="12.75">
      <c r="A7" s="2">
        <f>+COUNTIF($B$6:B7,B7)</f>
        <v>1.0</v>
      </c>
      <c r="B7" s="49" t="s">
        <v>70</v>
      </c>
      <c r="C7" s="49" t="s">
        <v>71</v>
      </c>
      <c r="D7" s="50" t="s">
        <v>72</v>
      </c>
      <c r="E7" s="50" t="s">
        <v>73</v>
      </c>
      <c r="F7" s="49" t="s">
        <v>67</v>
      </c>
      <c r="G7" s="49"/>
      <c r="H7" s="50" t="str">
        <f t="shared" si="58" ref="H7:H23">IF(AND(J7&gt;0,J7&lt;1435),"CT","TV")</f>
        <v>TV</v>
      </c>
      <c r="I7" s="51"/>
      <c r="J7" s="4" t="str">
        <f t="shared" si="55"/>
        <v/>
      </c>
      <c r="K7" s="52"/>
      <c r="L7" s="4" t="str">
        <f t="shared" si="56"/>
        <v/>
      </c>
      <c r="M7" s="5" t="str">
        <f>+IFERROR(IF(VLOOKUP(B7,#REF!,9,0)=0,"",VLOOKUP(B7,#REF!,9,0)),"")</f>
        <v/>
      </c>
      <c r="N7" s="12"/>
      <c r="O7" s="53"/>
      <c r="P7" s="54"/>
      <c r="Q7" s="50"/>
      <c r="R7" s="55">
        <v>0.0</v>
      </c>
      <c r="S7" s="12"/>
      <c r="T7" s="12"/>
      <c r="U7" s="56" t="s">
        <v>68</v>
      </c>
      <c r="V7" s="12">
        <v>0.0</v>
      </c>
      <c r="W7" s="12">
        <v>0.0</v>
      </c>
      <c r="X7" s="57">
        <f>SUM(V7:W7)</f>
        <v>0.0</v>
      </c>
      <c r="Y7" s="12"/>
      <c r="Z7" s="57"/>
      <c r="AA7" s="12"/>
      <c r="AB7" s="58"/>
      <c r="AC7" s="58"/>
      <c r="AD7" s="58"/>
      <c r="AE7" s="58"/>
      <c r="AF7" s="58"/>
      <c r="AG7" s="58"/>
      <c r="AH7" s="58"/>
      <c r="AI7" s="58"/>
      <c r="AJ7" s="58"/>
      <c r="AK7" s="58"/>
      <c r="AL7" s="58"/>
      <c r="AM7" s="58"/>
      <c r="AN7" s="58"/>
      <c r="AO7" s="58"/>
      <c r="AP7" s="58"/>
      <c r="AQ7" s="58"/>
      <c r="AR7" s="58"/>
      <c r="AS7" s="58"/>
      <c r="AT7" s="58"/>
      <c r="AU7" s="12"/>
      <c r="AV7" s="12"/>
      <c r="AW7" s="12"/>
      <c r="AX7" s="12"/>
      <c r="AY7" s="12"/>
      <c r="AZ7" s="57">
        <v>0.0</v>
      </c>
      <c r="BA7" s="57">
        <v>0.0</v>
      </c>
      <c r="BB7" s="57">
        <v>30000.0</v>
      </c>
      <c r="BC7" s="57"/>
      <c r="BD7" s="57"/>
      <c r="BE7" s="12"/>
      <c r="BF7" s="12"/>
      <c r="BH7" s="50" t="s">
        <v>74</v>
      </c>
      <c r="BI7" s="12" t="s">
        <v>75</v>
      </c>
      <c r="BN7" s="49" t="s">
        <v>70</v>
      </c>
    </row>
    <row r="8" spans="1:66" ht="12.75" customHeight="1">
      <c r="A8" s="2">
        <f>+COUNTIF($B$6:B8,B8)</f>
        <v>1.0</v>
      </c>
      <c r="B8" s="49" t="s">
        <v>76</v>
      </c>
      <c r="C8" s="49" t="s">
        <v>77</v>
      </c>
      <c r="D8" s="50" t="s">
        <v>78</v>
      </c>
      <c r="E8" s="50" t="s">
        <v>79</v>
      </c>
      <c r="F8" s="49" t="s">
        <v>67</v>
      </c>
      <c r="G8" s="49"/>
      <c r="H8" s="50" t="str">
        <f t="shared" si="58"/>
        <v>CT</v>
      </c>
      <c r="I8" s="51">
        <v>43389.0</v>
      </c>
      <c r="J8" s="4">
        <f t="shared" si="55"/>
        <v>10.516129032258064</v>
      </c>
      <c r="K8" s="52"/>
      <c r="L8" s="4" t="str">
        <f t="shared" si="56"/>
        <v/>
      </c>
      <c r="M8" s="5" t="str">
        <f>+IFERROR(IF(VLOOKUP(B8,#REF!,9,0)=0,"",VLOOKUP(B8,#REF!,9,0)),"")</f>
        <v/>
      </c>
      <c r="N8" s="12"/>
      <c r="O8" s="53"/>
      <c r="P8" s="54"/>
      <c r="Q8" s="50"/>
      <c r="R8" s="55">
        <v>2.0</v>
      </c>
      <c r="S8" s="12"/>
      <c r="T8" s="12"/>
      <c r="U8" s="56" t="s">
        <v>68</v>
      </c>
      <c r="V8" s="12">
        <v>24.0</v>
      </c>
      <c r="W8" s="12">
        <v>1.0</v>
      </c>
      <c r="X8" s="57">
        <f>SUM(V8:W8)</f>
        <v>25.0</v>
      </c>
      <c r="Y8" s="12"/>
      <c r="Z8" s="57">
        <v>0.0</v>
      </c>
      <c r="AA8" s="12"/>
      <c r="AB8" s="58">
        <v>0.0</v>
      </c>
      <c r="AC8" s="58">
        <v>0.0</v>
      </c>
      <c r="AD8" s="58">
        <v>0.0</v>
      </c>
      <c r="AE8" s="58">
        <v>0.0</v>
      </c>
      <c r="AF8" s="58">
        <v>0.0</v>
      </c>
      <c r="AG8" s="58">
        <v>3.0</v>
      </c>
      <c r="AH8" s="58">
        <v>3.0</v>
      </c>
      <c r="AI8" s="58">
        <v>6.0</v>
      </c>
      <c r="AJ8" s="58">
        <v>0.0</v>
      </c>
      <c r="AK8" s="58"/>
      <c r="AL8" s="58"/>
      <c r="AM8" s="58"/>
      <c r="AN8" s="58"/>
      <c r="AO8" s="58"/>
      <c r="AP8" s="58"/>
      <c r="AQ8" s="58"/>
      <c r="AR8" s="58"/>
      <c r="AS8" s="58"/>
      <c r="AT8" s="58"/>
      <c r="AU8" s="12"/>
      <c r="AV8" s="12"/>
      <c r="AW8" s="12"/>
      <c r="AX8" s="12"/>
      <c r="AY8" s="12"/>
      <c r="AZ8" s="57">
        <v>469623.0</v>
      </c>
      <c r="BA8" s="57">
        <v>0.0</v>
      </c>
      <c r="BB8" s="57">
        <v>30000.0</v>
      </c>
      <c r="BC8" s="57"/>
      <c r="BD8" s="57"/>
      <c r="BE8" s="12"/>
      <c r="BF8" s="12"/>
      <c r="BH8" s="50" t="s">
        <v>78</v>
      </c>
      <c r="BI8" s="12" t="s">
        <v>80</v>
      </c>
      <c r="BN8" s="49" t="s">
        <v>76</v>
      </c>
    </row>
    <row r="9" spans="1:66" ht="12.75">
      <c r="A9" s="2">
        <f>+COUNTIF($B$6:B9,B9)</f>
        <v>1.0</v>
      </c>
      <c r="B9" s="49" t="s">
        <v>81</v>
      </c>
      <c r="C9" s="49" t="s">
        <v>82</v>
      </c>
      <c r="D9" s="50" t="s">
        <v>78</v>
      </c>
      <c r="E9" s="50" t="s">
        <v>79</v>
      </c>
      <c r="F9" s="49" t="s">
        <v>67</v>
      </c>
      <c r="G9" s="49"/>
      <c r="H9" s="50" t="str">
        <f t="shared" si="58"/>
        <v>CT</v>
      </c>
      <c r="I9" s="51">
        <v>43608.0</v>
      </c>
      <c r="J9" s="4">
        <f t="shared" si="55"/>
        <v>3.2903225806451615</v>
      </c>
      <c r="K9" s="52"/>
      <c r="L9" s="4" t="str">
        <f t="shared" si="56"/>
        <v/>
      </c>
      <c r="M9" s="5" t="str">
        <f>+IFERROR(IF(VLOOKUP(B9,#REF!,9,0)=0,"",VLOOKUP(B9,#REF!,9,0)),"")</f>
        <v/>
      </c>
      <c r="N9" s="12"/>
      <c r="O9" s="53"/>
      <c r="P9" s="54"/>
      <c r="Q9" s="50"/>
      <c r="R9" s="55">
        <v>1.0</v>
      </c>
      <c r="S9" s="12"/>
      <c r="T9" s="12"/>
      <c r="U9" s="56" t="s">
        <v>68</v>
      </c>
      <c r="V9" s="12">
        <v>23.5</v>
      </c>
      <c r="W9" s="12">
        <v>1.0</v>
      </c>
      <c r="X9" s="57">
        <f>SUM(V9:W9)</f>
        <v>24.5</v>
      </c>
      <c r="Y9" s="12"/>
      <c r="Z9" s="57">
        <v>1.3694272879999999E7</v>
      </c>
      <c r="AA9" s="12"/>
      <c r="AB9" s="58">
        <v>0.0</v>
      </c>
      <c r="AC9" s="58">
        <v>0.0</v>
      </c>
      <c r="AD9" s="58">
        <v>0.0</v>
      </c>
      <c r="AE9" s="58">
        <v>0.0</v>
      </c>
      <c r="AF9" s="58">
        <v>0.0</v>
      </c>
      <c r="AG9" s="58">
        <v>3.0</v>
      </c>
      <c r="AH9" s="58">
        <v>0.0</v>
      </c>
      <c r="AI9" s="58">
        <v>0.0</v>
      </c>
      <c r="AJ9" s="58">
        <v>0.0</v>
      </c>
      <c r="AK9" s="58"/>
      <c r="AL9" s="58"/>
      <c r="AM9" s="58"/>
      <c r="AN9" s="58"/>
      <c r="AO9" s="58"/>
      <c r="AP9" s="58"/>
      <c r="AQ9" s="58"/>
      <c r="AR9" s="58"/>
      <c r="AS9" s="58"/>
      <c r="AT9" s="58"/>
      <c r="AU9" s="12"/>
      <c r="AV9" s="12"/>
      <c r="AW9" s="12"/>
      <c r="AX9" s="12"/>
      <c r="AY9" s="12"/>
      <c r="AZ9" s="57">
        <v>0.0</v>
      </c>
      <c r="BA9" s="57">
        <v>0.0</v>
      </c>
      <c r="BB9" s="57">
        <v>30000.0</v>
      </c>
      <c r="BC9" s="57"/>
      <c r="BD9" s="57"/>
      <c r="BE9" s="12"/>
      <c r="BF9" s="12"/>
      <c r="BH9" s="50" t="s">
        <v>72</v>
      </c>
      <c r="BI9" s="12" t="s">
        <v>83</v>
      </c>
      <c r="BN9" s="49" t="s">
        <v>81</v>
      </c>
    </row>
    <row r="10" spans="1:66" ht="12.75">
      <c r="A10" s="2">
        <f>+COUNTIF($B$6:B10,B10)</f>
        <v>1.0</v>
      </c>
      <c r="B10" s="49" t="s">
        <v>84</v>
      </c>
      <c r="C10" s="49" t="s">
        <v>85</v>
      </c>
      <c r="D10" s="50" t="s">
        <v>72</v>
      </c>
      <c r="E10" s="50" t="s">
        <v>79</v>
      </c>
      <c r="F10" s="49" t="s">
        <v>67</v>
      </c>
      <c r="G10" s="49"/>
      <c r="H10" s="50" t="str">
        <f t="shared" si="58"/>
        <v>TV</v>
      </c>
      <c r="I10" s="51"/>
      <c r="J10" s="4" t="str">
        <f t="shared" si="55"/>
        <v/>
      </c>
      <c r="K10" s="52"/>
      <c r="L10" s="4" t="str">
        <f t="shared" si="56"/>
        <v/>
      </c>
      <c r="M10" s="5" t="str">
        <f>+IFERROR(IF(VLOOKUP(B10,#REF!,9,0)=0,"",VLOOKUP(B10,#REF!,9,0)),"")</f>
        <v/>
      </c>
      <c r="N10" s="12"/>
      <c r="O10" s="53"/>
      <c r="P10" s="54"/>
      <c r="Q10" s="50"/>
      <c r="R10" s="55">
        <v>0.0</v>
      </c>
      <c r="S10" s="12"/>
      <c r="T10" s="12"/>
      <c r="U10" s="56" t="s">
        <v>68</v>
      </c>
      <c r="V10" s="12">
        <v>0.0</v>
      </c>
      <c r="W10" s="12">
        <v>0.0</v>
      </c>
      <c r="X10" s="57">
        <f t="shared" si="57"/>
        <v>0.0</v>
      </c>
      <c r="Y10" s="12"/>
      <c r="Z10" s="57">
        <v>0.0</v>
      </c>
      <c r="AA10" s="12"/>
      <c r="AB10" s="58"/>
      <c r="AC10" s="58"/>
      <c r="AD10" s="58"/>
      <c r="AE10" s="58"/>
      <c r="AF10" s="58"/>
      <c r="AG10" s="58"/>
      <c r="AH10" s="58"/>
      <c r="AI10" s="58"/>
      <c r="AJ10" s="58"/>
      <c r="AK10" s="58"/>
      <c r="AL10" s="58"/>
      <c r="AM10" s="58"/>
      <c r="AN10" s="58"/>
      <c r="AO10" s="58"/>
      <c r="AP10" s="58"/>
      <c r="AQ10" s="58"/>
      <c r="AR10" s="58"/>
      <c r="AS10" s="58"/>
      <c r="AT10" s="58"/>
      <c r="AU10" s="12"/>
      <c r="AV10" s="12"/>
      <c r="AW10" s="12"/>
      <c r="AX10" s="12"/>
      <c r="AY10" s="12"/>
      <c r="AZ10" s="57"/>
      <c r="BA10" s="57"/>
      <c r="BB10" s="57"/>
      <c r="BC10" s="57"/>
      <c r="BD10" s="57"/>
      <c r="BE10" s="12"/>
      <c r="BF10" s="12"/>
      <c r="BH10" s="12" t="s">
        <v>86</v>
      </c>
      <c r="BI10" s="12" t="s">
        <v>87</v>
      </c>
      <c r="BN10" s="49" t="s">
        <v>84</v>
      </c>
    </row>
    <row r="11" spans="1:66" ht="12.75">
      <c r="A11" s="2">
        <f>+COUNTIF($B$6:B11,B11)</f>
        <v>1.0</v>
      </c>
      <c r="B11" s="49" t="s">
        <v>88</v>
      </c>
      <c r="C11" s="49" t="s">
        <v>89</v>
      </c>
      <c r="D11" s="50" t="s">
        <v>72</v>
      </c>
      <c r="E11" s="50" t="s">
        <v>79</v>
      </c>
      <c r="F11" s="49" t="s">
        <v>67</v>
      </c>
      <c r="G11" s="49"/>
      <c r="H11" s="50" t="str">
        <f t="shared" si="58"/>
        <v>TV</v>
      </c>
      <c r="I11" s="51"/>
      <c r="J11" s="4" t="str">
        <f t="shared" si="55"/>
        <v/>
      </c>
      <c r="K11" s="52">
        <v>43654.0</v>
      </c>
      <c r="L11" s="4">
        <f t="shared" si="56"/>
        <v>1.7741935483870968</v>
      </c>
      <c r="M11" s="5" t="str">
        <f>+IFERROR(IF(VLOOKUP(B11,#REF!,9,0)=0,"",VLOOKUP(B11,#REF!,9,0)),"")</f>
        <v/>
      </c>
      <c r="N11" s="12">
        <v>2.0</v>
      </c>
      <c r="O11" s="53"/>
      <c r="P11" s="54"/>
      <c r="Q11" s="50">
        <v>4.0</v>
      </c>
      <c r="R11" s="55">
        <v>0.0</v>
      </c>
      <c r="S11" s="12"/>
      <c r="T11" s="12"/>
      <c r="U11" s="56" t="s">
        <v>68</v>
      </c>
      <c r="V11" s="12">
        <v>22.0</v>
      </c>
      <c r="W11" s="12">
        <v>0.0</v>
      </c>
      <c r="X11" s="57">
        <f t="shared" si="57"/>
        <v>22.0</v>
      </c>
      <c r="Y11" s="12"/>
      <c r="Z11" s="57">
        <v>0.0</v>
      </c>
      <c r="AA11" s="12"/>
      <c r="AB11" s="58">
        <v>0.0</v>
      </c>
      <c r="AC11" s="58">
        <v>0.0</v>
      </c>
      <c r="AD11" s="58">
        <v>0.0</v>
      </c>
      <c r="AE11" s="58">
        <v>0.0</v>
      </c>
      <c r="AF11" s="58">
        <v>0.0</v>
      </c>
      <c r="AG11" s="58">
        <v>1.0</v>
      </c>
      <c r="AH11" s="58">
        <v>0.0</v>
      </c>
      <c r="AI11" s="58">
        <v>0.0</v>
      </c>
      <c r="AJ11" s="58">
        <v>0.0</v>
      </c>
      <c r="AK11" s="58"/>
      <c r="AL11" s="58"/>
      <c r="AM11" s="58"/>
      <c r="AN11" s="58"/>
      <c r="AO11" s="58"/>
      <c r="AP11" s="60"/>
      <c r="AQ11" s="58"/>
      <c r="AR11" s="58"/>
      <c r="AS11" s="58"/>
      <c r="AT11" s="58"/>
      <c r="AU11" s="12"/>
      <c r="AV11" s="12"/>
      <c r="AW11" s="12"/>
      <c r="AX11" s="12"/>
      <c r="AY11" s="12"/>
      <c r="AZ11" s="57">
        <v>0.0</v>
      </c>
      <c r="BA11" s="57">
        <v>0.0</v>
      </c>
      <c r="BB11" s="57">
        <v>0.0</v>
      </c>
      <c r="BC11" s="57"/>
      <c r="BD11" s="57"/>
      <c r="BE11" s="12"/>
      <c r="BF11" s="12"/>
      <c r="BN11" s="49" t="s">
        <v>88</v>
      </c>
    </row>
    <row r="12" spans="1:66" ht="13.5">
      <c r="A12" s="2">
        <f>+COUNTIF($B$6:B12,B12)</f>
        <v>1.0</v>
      </c>
      <c r="B12" s="61" t="s">
        <v>90</v>
      </c>
      <c r="C12" s="61" t="s">
        <v>91</v>
      </c>
      <c r="D12" s="62" t="s">
        <v>74</v>
      </c>
      <c r="E12" s="62" t="s">
        <v>92</v>
      </c>
      <c r="F12" s="61" t="s">
        <v>67</v>
      </c>
      <c r="G12" s="49"/>
      <c r="H12" s="50" t="str">
        <f t="shared" si="58"/>
        <v>CT</v>
      </c>
      <c r="I12" s="51">
        <v>42658.0</v>
      </c>
      <c r="J12" s="4">
        <f t="shared" si="55"/>
        <v>34.54838709677419</v>
      </c>
      <c r="K12" s="52"/>
      <c r="L12" s="4" t="str">
        <f t="shared" si="56"/>
        <v/>
      </c>
      <c r="M12" s="5" t="str">
        <f>+IFERROR(IF(VLOOKUP(B12,#REF!,9,0)=0,"",VLOOKUP(B12,#REF!,9,0)),"")</f>
        <v/>
      </c>
      <c r="N12" s="12"/>
      <c r="O12" s="53"/>
      <c r="P12" s="54"/>
      <c r="Q12" s="50"/>
      <c r="R12" s="55">
        <v>2.0</v>
      </c>
      <c r="S12" s="12"/>
      <c r="T12" s="12"/>
      <c r="U12" s="56" t="s">
        <v>68</v>
      </c>
      <c r="V12" s="12">
        <v>24.5</v>
      </c>
      <c r="W12" s="12">
        <v>0.5</v>
      </c>
      <c r="X12" s="57">
        <f t="shared" si="57"/>
        <v>25.0</v>
      </c>
      <c r="Y12" s="12"/>
      <c r="Z12" s="57">
        <v>0.0</v>
      </c>
      <c r="AA12" s="12"/>
      <c r="AB12" s="58">
        <v>0.0</v>
      </c>
      <c r="AC12" s="58">
        <v>0.0</v>
      </c>
      <c r="AD12" s="58">
        <v>0.0</v>
      </c>
      <c r="AE12" s="58">
        <v>0.0</v>
      </c>
      <c r="AF12" s="58">
        <v>0.0</v>
      </c>
      <c r="AG12" s="58">
        <v>2.5</v>
      </c>
      <c r="AH12" s="58">
        <v>1.5</v>
      </c>
      <c r="AI12" s="58">
        <v>2.0</v>
      </c>
      <c r="AJ12" s="58">
        <v>0.0</v>
      </c>
      <c r="AK12" s="58"/>
      <c r="AL12" s="58"/>
      <c r="AM12" s="58"/>
      <c r="AN12" s="58"/>
      <c r="AO12" s="58"/>
      <c r="AP12" s="58"/>
      <c r="AQ12" s="58"/>
      <c r="AR12" s="58"/>
      <c r="AS12" s="58"/>
      <c r="AT12" s="58"/>
      <c r="AU12" s="12"/>
      <c r="AV12" s="12"/>
      <c r="AW12" s="12"/>
      <c r="AX12" s="12"/>
      <c r="AY12" s="12"/>
      <c r="AZ12" s="57">
        <v>469623.0</v>
      </c>
      <c r="BA12" s="57">
        <v>0.0</v>
      </c>
      <c r="BB12" s="57">
        <v>30000.0</v>
      </c>
      <c r="BC12" s="57"/>
      <c r="BD12" s="57"/>
      <c r="BE12" s="12"/>
      <c r="BF12" s="12"/>
      <c r="BN12" s="61" t="s">
        <v>90</v>
      </c>
    </row>
    <row r="13" spans="1:66" ht="12.75">
      <c r="A13" s="2">
        <f>+COUNTIF($B$6:B13,B13)</f>
        <v>1.0</v>
      </c>
      <c r="B13" s="49" t="s">
        <v>93</v>
      </c>
      <c r="C13" s="49" t="s">
        <v>94</v>
      </c>
      <c r="D13" s="50" t="s">
        <v>78</v>
      </c>
      <c r="E13" s="50" t="s">
        <v>92</v>
      </c>
      <c r="F13" s="49" t="s">
        <v>67</v>
      </c>
      <c r="G13" s="49"/>
      <c r="H13" s="50" t="str">
        <f t="shared" si="58"/>
        <v>CT</v>
      </c>
      <c r="I13" s="51">
        <v>43466.0</v>
      </c>
      <c r="J13" s="4">
        <f>++IF(I13="","",DATEDIF(I13,$A$2,"m")+DATEDIF(I13,$A$2,"md")/DAY($B$2))</f>
        <v>8.0</v>
      </c>
      <c r="K13" s="52"/>
      <c r="L13" s="4" t="str">
        <f t="shared" si="56"/>
        <v/>
      </c>
      <c r="M13" s="5" t="str">
        <f>+IFERROR(IF(VLOOKUP(B13,#REF!,9,0)=0,"",VLOOKUP(B13,#REF!,9,0)),"")</f>
        <v/>
      </c>
      <c r="N13" s="12"/>
      <c r="O13" s="53" t="s">
        <v>2</v>
      </c>
      <c r="P13" s="54"/>
      <c r="Q13" s="50"/>
      <c r="R13" s="55">
        <v>2.0</v>
      </c>
      <c r="S13" s="12"/>
      <c r="T13" s="12"/>
      <c r="U13" s="56" t="s">
        <v>68</v>
      </c>
      <c r="V13" s="12">
        <v>22.0</v>
      </c>
      <c r="W13" s="12">
        <v>3.0</v>
      </c>
      <c r="X13" s="57">
        <f t="shared" si="57"/>
        <v>25.0</v>
      </c>
      <c r="Y13" s="12"/>
      <c r="Z13" s="57">
        <v>0.0</v>
      </c>
      <c r="AA13" s="12"/>
      <c r="AB13" s="58">
        <v>0.0</v>
      </c>
      <c r="AC13" s="58">
        <v>0.0</v>
      </c>
      <c r="AD13" s="58"/>
      <c r="AE13" s="58">
        <v>0.0</v>
      </c>
      <c r="AF13" s="58">
        <v>0.0</v>
      </c>
      <c r="AG13" s="58"/>
      <c r="AH13" s="63">
        <v>-1.0</v>
      </c>
      <c r="AI13" s="58">
        <v>0.0</v>
      </c>
      <c r="AJ13" s="58">
        <v>0.0</v>
      </c>
      <c r="AK13" s="58"/>
      <c r="AL13" s="58"/>
      <c r="AM13" s="58"/>
      <c r="AN13" s="58"/>
      <c r="AO13" s="58"/>
      <c r="AP13" s="58"/>
      <c r="AQ13" s="58"/>
      <c r="AR13" s="58"/>
      <c r="AS13" s="58"/>
      <c r="AT13" s="58"/>
      <c r="AU13" s="12"/>
      <c r="AV13" s="12"/>
      <c r="AW13" s="12"/>
      <c r="AX13" s="12"/>
      <c r="AY13" s="12"/>
      <c r="AZ13" s="57">
        <v>469623.0</v>
      </c>
      <c r="BA13" s="57">
        <v>0.0</v>
      </c>
      <c r="BB13" s="57">
        <v>30000.0</v>
      </c>
      <c r="BC13" s="57"/>
      <c r="BD13" s="57"/>
      <c r="BE13" s="12"/>
      <c r="BF13" s="12"/>
      <c r="BN13" s="49" t="s">
        <v>93</v>
      </c>
    </row>
    <row r="14" spans="1:66" ht="12.75">
      <c r="A14" s="2">
        <f>+COUNTIF($B$6:B14,B14)</f>
        <v>1.0</v>
      </c>
      <c r="B14" s="49" t="s">
        <v>95</v>
      </c>
      <c r="C14" s="49" t="s">
        <v>96</v>
      </c>
      <c r="D14" s="50" t="s">
        <v>78</v>
      </c>
      <c r="E14" s="50" t="s">
        <v>92</v>
      </c>
      <c r="F14" s="49" t="s">
        <v>67</v>
      </c>
      <c r="G14" s="49"/>
      <c r="H14" s="50" t="str">
        <f t="shared" si="58"/>
        <v>CT</v>
      </c>
      <c r="I14" s="64">
        <v>43545.0</v>
      </c>
      <c r="J14" s="4">
        <f t="shared" si="55"/>
        <v>5.354838709677419</v>
      </c>
      <c r="K14" s="52"/>
      <c r="L14" s="4" t="str">
        <f t="shared" si="56"/>
        <v/>
      </c>
      <c r="M14" s="5" t="str">
        <f>+IFERROR(IF(VLOOKUP(B14,#REF!,9,0)=0,"",VLOOKUP(B14,#REF!,9,0)),"")</f>
        <v/>
      </c>
      <c r="N14" s="12"/>
      <c r="O14" s="53" t="s">
        <v>2</v>
      </c>
      <c r="P14" s="54"/>
      <c r="Q14" s="50"/>
      <c r="R14" s="55">
        <v>2.0</v>
      </c>
      <c r="S14" s="12"/>
      <c r="T14" s="12"/>
      <c r="U14" s="56" t="s">
        <v>68</v>
      </c>
      <c r="V14" s="12">
        <v>23.5</v>
      </c>
      <c r="W14" s="12">
        <v>1.5</v>
      </c>
      <c r="X14" s="57">
        <f t="shared" si="57"/>
        <v>25.0</v>
      </c>
      <c r="Y14" s="12"/>
      <c r="Z14" s="57">
        <v>0.0</v>
      </c>
      <c r="AA14" s="12"/>
      <c r="AB14" s="58">
        <v>0.0</v>
      </c>
      <c r="AC14" s="58">
        <v>0.0</v>
      </c>
      <c r="AD14" s="63">
        <v>1.0</v>
      </c>
      <c r="AE14" s="58">
        <v>0.0</v>
      </c>
      <c r="AF14" s="58">
        <v>0.0</v>
      </c>
      <c r="AG14" s="63">
        <v>1.5</v>
      </c>
      <c r="AH14" s="58">
        <v>1.0</v>
      </c>
      <c r="AI14" s="58">
        <v>4.5</v>
      </c>
      <c r="AJ14" s="58">
        <v>1.0</v>
      </c>
      <c r="AK14" s="58"/>
      <c r="AL14" s="58"/>
      <c r="AM14" s="58"/>
      <c r="AN14" s="58"/>
      <c r="AO14" s="58"/>
      <c r="AP14" s="58"/>
      <c r="AQ14" s="58"/>
      <c r="AR14" s="58"/>
      <c r="AS14" s="58"/>
      <c r="AT14" s="58"/>
      <c r="AU14" s="12"/>
      <c r="AV14" s="12"/>
      <c r="AW14" s="12"/>
      <c r="AX14" s="12"/>
      <c r="AY14" s="12"/>
      <c r="AZ14" s="57">
        <v>469623.0</v>
      </c>
      <c r="BA14" s="57">
        <v>0.0</v>
      </c>
      <c r="BB14" s="57">
        <v>30000.0</v>
      </c>
      <c r="BC14" s="57"/>
      <c r="BD14" s="57"/>
      <c r="BE14" s="57">
        <v>160000.0</v>
      </c>
      <c r="BF14" s="57"/>
      <c r="BN14" s="49" t="s">
        <v>95</v>
      </c>
    </row>
    <row r="15" spans="1:66" ht="12.75">
      <c r="A15" s="2">
        <f>+COUNTIF($B$6:B15,B15)</f>
        <v>1.0</v>
      </c>
      <c r="B15" s="49" t="s">
        <v>97</v>
      </c>
      <c r="C15" s="49" t="s">
        <v>98</v>
      </c>
      <c r="D15" s="50" t="s">
        <v>78</v>
      </c>
      <c r="E15" s="50" t="s">
        <v>92</v>
      </c>
      <c r="F15" s="49" t="s">
        <v>67</v>
      </c>
      <c r="G15" s="49"/>
      <c r="H15" s="50" t="str">
        <f t="shared" si="58"/>
        <v>CT</v>
      </c>
      <c r="I15" s="64">
        <v>43595.0</v>
      </c>
      <c r="J15" s="4">
        <f t="shared" si="55"/>
        <v>3.709677419354839</v>
      </c>
      <c r="K15" s="52"/>
      <c r="L15" s="4" t="str">
        <f t="shared" si="56"/>
        <v/>
      </c>
      <c r="M15" s="5" t="str">
        <f>+IFERROR(IF(VLOOKUP(B15,#REF!,9,0)=0,"",VLOOKUP(B15,#REF!,9,0)),"")</f>
        <v/>
      </c>
      <c r="N15" s="12"/>
      <c r="O15" s="53" t="s">
        <v>2</v>
      </c>
      <c r="P15" s="54"/>
      <c r="Q15" s="50"/>
      <c r="R15" s="55">
        <v>1.0</v>
      </c>
      <c r="S15" s="12"/>
      <c r="T15" s="12"/>
      <c r="U15" s="56" t="s">
        <v>68</v>
      </c>
      <c r="V15" s="12">
        <v>24.0</v>
      </c>
      <c r="W15" s="12">
        <v>1.0</v>
      </c>
      <c r="X15" s="57">
        <f t="shared" si="57"/>
        <v>25.0</v>
      </c>
      <c r="Y15" s="12"/>
      <c r="Z15" s="57">
        <v>0.0</v>
      </c>
      <c r="AA15" s="12"/>
      <c r="AB15" s="58">
        <v>0.0</v>
      </c>
      <c r="AC15" s="58">
        <v>0.0</v>
      </c>
      <c r="AD15" s="58">
        <v>0.0</v>
      </c>
      <c r="AE15" s="58">
        <v>0.5</v>
      </c>
      <c r="AF15" s="58">
        <v>1.0</v>
      </c>
      <c r="AG15" s="58">
        <v>5.0</v>
      </c>
      <c r="AH15" s="58">
        <v>0.5</v>
      </c>
      <c r="AI15" s="58">
        <v>2.5</v>
      </c>
      <c r="AJ15" s="58">
        <v>0.0</v>
      </c>
      <c r="AK15" s="58"/>
      <c r="AL15" s="58"/>
      <c r="AM15" s="58"/>
      <c r="AN15" s="58"/>
      <c r="AO15" s="58"/>
      <c r="AP15" s="58"/>
      <c r="AQ15" s="58"/>
      <c r="AR15" s="58"/>
      <c r="AS15" s="58"/>
      <c r="AT15" s="58"/>
      <c r="AU15" s="12"/>
      <c r="AV15" s="12"/>
      <c r="AW15" s="12"/>
      <c r="AX15" s="12"/>
      <c r="AY15" s="12"/>
      <c r="AZ15" s="57">
        <v>469623.0</v>
      </c>
      <c r="BA15" s="57">
        <v>0.0</v>
      </c>
      <c r="BB15" s="57">
        <v>30000.0</v>
      </c>
      <c r="BC15" s="57"/>
      <c r="BD15" s="57"/>
      <c r="BE15" s="12"/>
      <c r="BF15" s="12"/>
      <c r="BN15" s="49" t="s">
        <v>97</v>
      </c>
    </row>
    <row r="16" spans="1:66" ht="12.75">
      <c r="A16" s="2">
        <f>+COUNTIF($B$6:B16,B16)</f>
        <v>1.0</v>
      </c>
      <c r="B16" s="49" t="s">
        <v>99</v>
      </c>
      <c r="C16" s="49" t="s">
        <v>100</v>
      </c>
      <c r="D16" s="50" t="s">
        <v>78</v>
      </c>
      <c r="E16" s="50" t="s">
        <v>101</v>
      </c>
      <c r="F16" s="49" t="s">
        <v>67</v>
      </c>
      <c r="G16" s="49"/>
      <c r="H16" s="50" t="str">
        <f t="shared" si="58"/>
        <v>CT</v>
      </c>
      <c r="I16" s="64">
        <v>43608.0</v>
      </c>
      <c r="J16" s="4">
        <f t="shared" si="55"/>
        <v>3.2903225806451615</v>
      </c>
      <c r="K16" s="52"/>
      <c r="L16" s="4" t="str">
        <f t="shared" si="56"/>
        <v/>
      </c>
      <c r="M16" s="5" t="str">
        <f>+IFERROR(IF(VLOOKUP(B16,#REF!,9,0)=0,"",VLOOKUP(B16,#REF!,9,0)),"")</f>
        <v/>
      </c>
      <c r="N16" s="12"/>
      <c r="O16" s="53" t="s">
        <v>2</v>
      </c>
      <c r="P16" s="54"/>
      <c r="Q16" s="50"/>
      <c r="R16" s="55">
        <v>1.0</v>
      </c>
      <c r="S16" s="12"/>
      <c r="T16" s="12"/>
      <c r="U16" s="56" t="s">
        <v>68</v>
      </c>
      <c r="V16" s="12">
        <v>23.25</v>
      </c>
      <c r="W16" s="12">
        <v>0.0</v>
      </c>
      <c r="X16" s="57">
        <f t="shared" si="57"/>
        <v>23.25</v>
      </c>
      <c r="Y16" s="12"/>
      <c r="Z16" s="57">
        <v>0.0</v>
      </c>
      <c r="AA16" s="12"/>
      <c r="AB16" s="58"/>
      <c r="AC16" s="58"/>
      <c r="AD16" s="58"/>
      <c r="AE16" s="58"/>
      <c r="AF16" s="58"/>
      <c r="AG16" s="58"/>
      <c r="AH16" s="58"/>
      <c r="AI16" s="58"/>
      <c r="AJ16" s="58"/>
      <c r="AK16" s="58"/>
      <c r="AL16" s="58"/>
      <c r="AM16" s="58"/>
      <c r="AN16" s="58"/>
      <c r="AO16" s="58"/>
      <c r="AP16" s="58"/>
      <c r="AQ16" s="58"/>
      <c r="AR16" s="58"/>
      <c r="AS16" s="58"/>
      <c r="AT16" s="58"/>
      <c r="AU16" s="12"/>
      <c r="AV16" s="12"/>
      <c r="AW16" s="12"/>
      <c r="AX16" s="12"/>
      <c r="AY16" s="12"/>
      <c r="AZ16" s="57">
        <v>469623.0</v>
      </c>
      <c r="BA16" s="57">
        <v>0.0</v>
      </c>
      <c r="BB16" s="57">
        <v>30000.0</v>
      </c>
      <c r="BC16" s="57"/>
      <c r="BD16" s="57"/>
      <c r="BE16" s="12"/>
      <c r="BF16" s="12"/>
      <c r="BN16" s="49" t="s">
        <v>99</v>
      </c>
    </row>
    <row r="17" spans="1:66" ht="12.75">
      <c r="A17" s="2">
        <f>+COUNTIF($B$6:B17,B17)</f>
        <v>1.0</v>
      </c>
      <c r="B17" s="49" t="s">
        <v>102</v>
      </c>
      <c r="C17" s="49" t="s">
        <v>103</v>
      </c>
      <c r="D17" s="50" t="s">
        <v>78</v>
      </c>
      <c r="E17" s="49" t="s">
        <v>104</v>
      </c>
      <c r="F17" s="49" t="s">
        <v>67</v>
      </c>
      <c r="G17" s="49" t="s">
        <v>105</v>
      </c>
      <c r="H17" s="50" t="str">
        <f t="shared" si="58"/>
        <v>CT</v>
      </c>
      <c r="I17" s="64">
        <v>43419.0</v>
      </c>
      <c r="J17" s="4">
        <f t="shared" si="55"/>
        <v>9.548387096774194</v>
      </c>
      <c r="K17" s="52"/>
      <c r="L17" s="4" t="str">
        <f t="shared" si="56"/>
        <v/>
      </c>
      <c r="M17" s="5" t="str">
        <f>+IFERROR(IF(VLOOKUP(B17,#REF!,9,0)=0,"",VLOOKUP(B17,#REF!,9,0)),"")</f>
        <v/>
      </c>
      <c r="N17" s="12"/>
      <c r="O17" s="53" t="s">
        <v>2</v>
      </c>
      <c r="P17" s="54"/>
      <c r="Q17" s="50"/>
      <c r="R17" s="55">
        <v>2.0</v>
      </c>
      <c r="S17" s="12"/>
      <c r="T17" s="12"/>
      <c r="U17" s="56" t="s">
        <v>68</v>
      </c>
      <c r="V17" s="12">
        <v>25.0</v>
      </c>
      <c r="W17" s="12">
        <v>0.0</v>
      </c>
      <c r="X17" s="57">
        <f t="shared" si="57"/>
        <v>25.0</v>
      </c>
      <c r="Y17" s="12"/>
      <c r="Z17" s="57">
        <v>0.0</v>
      </c>
      <c r="AA17" s="12"/>
      <c r="AB17" s="58">
        <v>0.0</v>
      </c>
      <c r="AC17" s="58">
        <v>0.0</v>
      </c>
      <c r="AD17" s="58">
        <v>0.0</v>
      </c>
      <c r="AE17" s="58">
        <v>0.0</v>
      </c>
      <c r="AF17" s="58">
        <v>1.0</v>
      </c>
      <c r="AG17" s="58">
        <v>9.0</v>
      </c>
      <c r="AH17" s="58">
        <v>1.0</v>
      </c>
      <c r="AI17" s="58">
        <v>1.0</v>
      </c>
      <c r="AJ17" s="58">
        <v>0.0</v>
      </c>
      <c r="AK17" s="58"/>
      <c r="AL17" s="58"/>
      <c r="AM17" s="58"/>
      <c r="AN17" s="58"/>
      <c r="AO17" s="58"/>
      <c r="AP17" s="58"/>
      <c r="AQ17" s="58"/>
      <c r="AR17" s="58"/>
      <c r="AS17" s="58"/>
      <c r="AT17" s="58"/>
      <c r="AU17" s="12"/>
      <c r="AV17" s="12"/>
      <c r="AW17" s="12"/>
      <c r="AX17" s="12"/>
      <c r="AY17" s="12"/>
      <c r="AZ17" s="57">
        <v>469623.0</v>
      </c>
      <c r="BA17" s="57">
        <v>0.0</v>
      </c>
      <c r="BB17" s="57">
        <v>30000.0</v>
      </c>
      <c r="BC17" s="57"/>
      <c r="BD17" s="57"/>
      <c r="BE17" s="12"/>
      <c r="BF17" s="12"/>
      <c r="BN17" s="49" t="s">
        <v>102</v>
      </c>
    </row>
    <row r="18" spans="1:66" ht="12.75">
      <c r="A18" s="2">
        <f>+COUNTIF($B$6:B18,B18)</f>
        <v>1.0</v>
      </c>
      <c r="B18" s="49" t="s">
        <v>106</v>
      </c>
      <c r="C18" s="49" t="s">
        <v>107</v>
      </c>
      <c r="D18" s="50" t="s">
        <v>78</v>
      </c>
      <c r="E18" s="49" t="s">
        <v>104</v>
      </c>
      <c r="F18" s="49" t="s">
        <v>67</v>
      </c>
      <c r="G18" s="49" t="s">
        <v>105</v>
      </c>
      <c r="H18" s="50" t="str">
        <f t="shared" si="58"/>
        <v>CT</v>
      </c>
      <c r="I18" s="51">
        <v>43668.0</v>
      </c>
      <c r="J18" s="4">
        <f t="shared" si="55"/>
        <v>1.3225806451612903</v>
      </c>
      <c r="K18" s="52"/>
      <c r="L18" s="4" t="str">
        <f t="shared" si="56"/>
        <v/>
      </c>
      <c r="M18" s="5" t="str">
        <f>+IFERROR(IF(VLOOKUP(B18,#REF!,9,0)=0,"",VLOOKUP(B18,#REF!,9,0)),"")</f>
        <v/>
      </c>
      <c r="N18" s="12"/>
      <c r="O18" s="53"/>
      <c r="P18" s="65"/>
      <c r="Q18" s="50"/>
      <c r="R18" s="55">
        <v>1.0</v>
      </c>
      <c r="S18" s="12"/>
      <c r="T18" s="12"/>
      <c r="U18" s="56" t="s">
        <v>68</v>
      </c>
      <c r="V18" s="12">
        <v>0.0</v>
      </c>
      <c r="W18" s="12">
        <v>0.0</v>
      </c>
      <c r="X18" s="57">
        <f>SUM(V18:W18)</f>
        <v>0.0</v>
      </c>
      <c r="Y18" s="12"/>
      <c r="Z18" s="57"/>
      <c r="AA18" s="12"/>
      <c r="AB18" s="58"/>
      <c r="AC18" s="58"/>
      <c r="AD18" s="58"/>
      <c r="AE18" s="58"/>
      <c r="AF18" s="58"/>
      <c r="AG18" s="58"/>
      <c r="AH18" s="58"/>
      <c r="AI18" s="58"/>
      <c r="AJ18" s="58"/>
      <c r="AK18" s="58"/>
      <c r="AL18" s="58"/>
      <c r="AM18" s="58"/>
      <c r="AN18" s="58"/>
      <c r="AO18" s="58"/>
      <c r="AP18" s="58"/>
      <c r="AQ18" s="58"/>
      <c r="AR18" s="58"/>
      <c r="AS18" s="58"/>
      <c r="AT18" s="58"/>
      <c r="AU18" s="12"/>
      <c r="AV18" s="12"/>
      <c r="AW18" s="12"/>
      <c r="AX18" s="12"/>
      <c r="AY18" s="12"/>
      <c r="AZ18" s="57">
        <v>0.0</v>
      </c>
      <c r="BA18" s="57">
        <v>0.0</v>
      </c>
      <c r="BB18" s="57">
        <v>0.0</v>
      </c>
      <c r="BC18" s="57"/>
      <c r="BD18" s="57"/>
      <c r="BE18" s="12"/>
      <c r="BF18" s="12"/>
      <c r="BN18" s="49" t="s">
        <v>106</v>
      </c>
    </row>
    <row r="19" spans="1:66" ht="12.75">
      <c r="A19" s="2">
        <f>+COUNTIF($B$6:B19,B19)</f>
        <v>1.0</v>
      </c>
      <c r="B19" s="49" t="s">
        <v>108</v>
      </c>
      <c r="C19" s="49" t="s">
        <v>109</v>
      </c>
      <c r="D19" s="66" t="s">
        <v>110</v>
      </c>
      <c r="E19" s="49" t="s">
        <v>104</v>
      </c>
      <c r="F19" s="49" t="s">
        <v>67</v>
      </c>
      <c r="G19" s="49" t="s">
        <v>105</v>
      </c>
      <c r="H19" s="50" t="str">
        <f t="shared" si="58"/>
        <v>TV</v>
      </c>
      <c r="I19" s="51"/>
      <c r="J19" s="4" t="str">
        <f t="shared" si="55"/>
        <v/>
      </c>
      <c r="K19" s="52"/>
      <c r="L19" s="4" t="str">
        <f t="shared" si="56"/>
        <v/>
      </c>
      <c r="M19" s="5" t="str">
        <f>+IFERROR(IF(VLOOKUP(B19,#REF!,9,0)=0,"",VLOOKUP(B19,#REF!,9,0)),"")</f>
        <v/>
      </c>
      <c r="N19" s="12"/>
      <c r="O19" s="53"/>
      <c r="P19" s="65"/>
      <c r="Q19" s="50"/>
      <c r="R19" s="55">
        <v>0.0</v>
      </c>
      <c r="S19" s="12"/>
      <c r="T19" s="12"/>
      <c r="U19" s="56" t="s">
        <v>68</v>
      </c>
      <c r="V19" s="12">
        <v>0.0</v>
      </c>
      <c r="W19" s="12">
        <v>0.0</v>
      </c>
      <c r="X19" s="57">
        <f>SUM(V19:W19)</f>
        <v>0.0</v>
      </c>
      <c r="Y19" s="12"/>
      <c r="Z19" s="57">
        <v>0.0</v>
      </c>
      <c r="AA19" s="12"/>
      <c r="AB19" s="58"/>
      <c r="AC19" s="58"/>
      <c r="AD19" s="58"/>
      <c r="AE19" s="58"/>
      <c r="AF19" s="58"/>
      <c r="AG19" s="58"/>
      <c r="AH19" s="58"/>
      <c r="AI19" s="58"/>
      <c r="AJ19" s="58"/>
      <c r="AK19" s="58"/>
      <c r="AL19" s="58"/>
      <c r="AM19" s="58"/>
      <c r="AN19" s="58"/>
      <c r="AO19" s="58"/>
      <c r="AP19" s="58"/>
      <c r="AQ19" s="58"/>
      <c r="AR19" s="58"/>
      <c r="AS19" s="58"/>
      <c r="AT19" s="58"/>
      <c r="AU19" s="12"/>
      <c r="AV19" s="12"/>
      <c r="AW19" s="12"/>
      <c r="AX19" s="12"/>
      <c r="AY19" s="12"/>
      <c r="AZ19" s="57">
        <v>0.0</v>
      </c>
      <c r="BA19" s="57">
        <v>0.0</v>
      </c>
      <c r="BB19" s="57">
        <v>0.0</v>
      </c>
      <c r="BC19" s="57"/>
      <c r="BD19" s="57"/>
      <c r="BE19" s="12"/>
      <c r="BF19" s="12"/>
      <c r="BN19" s="49" t="s">
        <v>108</v>
      </c>
    </row>
    <row r="20" spans="1:66" ht="12.75">
      <c r="A20" s="2">
        <f>+COUNTIF($B$6:B20,B20)</f>
        <v>1.0</v>
      </c>
      <c r="B20" s="49" t="s">
        <v>111</v>
      </c>
      <c r="C20" s="49" t="s">
        <v>112</v>
      </c>
      <c r="D20" s="50" t="s">
        <v>72</v>
      </c>
      <c r="E20" s="49" t="s">
        <v>104</v>
      </c>
      <c r="F20" s="49" t="s">
        <v>67</v>
      </c>
      <c r="G20" s="49" t="s">
        <v>105</v>
      </c>
      <c r="H20" s="50" t="str">
        <f t="shared" si="58"/>
        <v>TV</v>
      </c>
      <c r="I20" s="51"/>
      <c r="J20" s="4" t="str">
        <f t="shared" si="55"/>
        <v/>
      </c>
      <c r="K20" s="52"/>
      <c r="L20" s="4" t="str">
        <f t="shared" si="56"/>
        <v/>
      </c>
      <c r="M20" s="5" t="str">
        <f>+IFERROR(IF(VLOOKUP(B20,#REF!,9,0)=0,"",VLOOKUP(B20,#REF!,9,0)),"")</f>
        <v/>
      </c>
      <c r="N20" s="12"/>
      <c r="O20" s="53"/>
      <c r="P20" s="65"/>
      <c r="Q20" s="50"/>
      <c r="R20" s="55">
        <v>0.0</v>
      </c>
      <c r="S20" s="12"/>
      <c r="T20" s="12"/>
      <c r="U20" s="56" t="s">
        <v>68</v>
      </c>
      <c r="V20" s="12">
        <v>0.0</v>
      </c>
      <c r="W20" s="12">
        <v>0.0</v>
      </c>
      <c r="X20" s="57">
        <f>SUM(V20:W20)</f>
        <v>0.0</v>
      </c>
      <c r="Y20" s="12"/>
      <c r="Z20" s="57"/>
      <c r="AA20" s="12"/>
      <c r="AB20" s="58"/>
      <c r="AC20" s="58"/>
      <c r="AD20" s="58"/>
      <c r="AE20" s="58"/>
      <c r="AF20" s="58"/>
      <c r="AG20" s="58"/>
      <c r="AH20" s="58"/>
      <c r="AI20" s="58"/>
      <c r="AJ20" s="58"/>
      <c r="AK20" s="58"/>
      <c r="AL20" s="58"/>
      <c r="AM20" s="58"/>
      <c r="AN20" s="58"/>
      <c r="AO20" s="58"/>
      <c r="AP20" s="58"/>
      <c r="AQ20" s="58"/>
      <c r="AR20" s="58"/>
      <c r="AS20" s="58"/>
      <c r="AT20" s="58"/>
      <c r="AU20" s="12"/>
      <c r="AV20" s="12"/>
      <c r="AW20" s="12"/>
      <c r="AX20" s="12"/>
      <c r="AY20" s="12"/>
      <c r="AZ20" s="57"/>
      <c r="BA20" s="57"/>
      <c r="BB20" s="57"/>
      <c r="BC20" s="57"/>
      <c r="BD20" s="57"/>
      <c r="BE20" s="12"/>
      <c r="BF20" s="12"/>
      <c r="BN20" s="49" t="s">
        <v>111</v>
      </c>
    </row>
    <row r="21" spans="1:66" ht="12.75">
      <c r="A21" s="2">
        <f>+COUNTIF($B$6:B21,B21)</f>
        <v>1.0</v>
      </c>
      <c r="B21" s="49" t="s">
        <v>113</v>
      </c>
      <c r="C21" s="49" t="s">
        <v>114</v>
      </c>
      <c r="D21" s="50" t="s">
        <v>72</v>
      </c>
      <c r="E21" s="49" t="s">
        <v>104</v>
      </c>
      <c r="F21" s="49" t="s">
        <v>67</v>
      </c>
      <c r="G21" s="49" t="s">
        <v>105</v>
      </c>
      <c r="H21" s="50" t="str">
        <f t="shared" si="58"/>
        <v>TV</v>
      </c>
      <c r="I21" s="51"/>
      <c r="J21" s="4" t="str">
        <f t="shared" si="55"/>
        <v/>
      </c>
      <c r="K21" s="52"/>
      <c r="L21" s="4" t="str">
        <f t="shared" si="56"/>
        <v/>
      </c>
      <c r="M21" s="5" t="str">
        <f>+IFERROR(IF(VLOOKUP(B21,#REF!,9,0)=0,"",VLOOKUP(B21,#REF!,9,0)),"")</f>
        <v/>
      </c>
      <c r="N21" s="12"/>
      <c r="O21" s="53"/>
      <c r="P21" s="65"/>
      <c r="Q21" s="50"/>
      <c r="R21" s="55">
        <v>0.0</v>
      </c>
      <c r="S21" s="12"/>
      <c r="T21" s="12"/>
      <c r="U21" s="56" t="s">
        <v>68</v>
      </c>
      <c r="V21" s="12">
        <v>0.0</v>
      </c>
      <c r="W21" s="12">
        <v>0.0</v>
      </c>
      <c r="X21" s="57">
        <f t="shared" si="57"/>
        <v>0.0</v>
      </c>
      <c r="Y21" s="12"/>
      <c r="Z21" s="57"/>
      <c r="AA21" s="12"/>
      <c r="AB21" s="58"/>
      <c r="AC21" s="58"/>
      <c r="AD21" s="58"/>
      <c r="AE21" s="58"/>
      <c r="AF21" s="58"/>
      <c r="AG21" s="58"/>
      <c r="AH21" s="58"/>
      <c r="AI21" s="58"/>
      <c r="AJ21" s="58"/>
      <c r="AK21" s="58"/>
      <c r="AL21" s="58"/>
      <c r="AM21" s="58"/>
      <c r="AN21" s="58"/>
      <c r="AO21" s="58"/>
      <c r="AP21" s="58"/>
      <c r="AQ21" s="58"/>
      <c r="AR21" s="58"/>
      <c r="AS21" s="58"/>
      <c r="AT21" s="58"/>
      <c r="AU21" s="12"/>
      <c r="AV21" s="12"/>
      <c r="AW21" s="12"/>
      <c r="AX21" s="12"/>
      <c r="AY21" s="12"/>
      <c r="AZ21" s="57"/>
      <c r="BA21" s="57"/>
      <c r="BB21" s="57"/>
      <c r="BC21" s="57"/>
      <c r="BD21" s="57"/>
      <c r="BE21" s="12"/>
      <c r="BF21" s="12"/>
      <c r="BN21" s="49" t="s">
        <v>113</v>
      </c>
    </row>
    <row r="22" spans="1:66" ht="12.75">
      <c r="A22" s="2">
        <f>+COUNTIF($B$6:B22,B22)</f>
        <v>1.0</v>
      </c>
      <c r="B22" s="49" t="s">
        <v>115</v>
      </c>
      <c r="C22" s="49" t="s">
        <v>116</v>
      </c>
      <c r="D22" s="50" t="s">
        <v>72</v>
      </c>
      <c r="E22" s="49" t="s">
        <v>104</v>
      </c>
      <c r="F22" s="49" t="s">
        <v>67</v>
      </c>
      <c r="G22" s="49" t="s">
        <v>105</v>
      </c>
      <c r="H22" s="50" t="str">
        <f t="shared" si="58"/>
        <v>TV</v>
      </c>
      <c r="I22" s="64"/>
      <c r="J22" s="4" t="str">
        <f t="shared" si="55"/>
        <v/>
      </c>
      <c r="K22" s="52"/>
      <c r="L22" s="4" t="str">
        <f t="shared" si="56"/>
        <v/>
      </c>
      <c r="M22" s="5" t="str">
        <f>+IFERROR(IF(VLOOKUP(B22,#REF!,9,0)=0,"",VLOOKUP(B22,#REF!,9,0)),"")</f>
        <v/>
      </c>
      <c r="N22" s="12"/>
      <c r="O22" s="53"/>
      <c r="P22" s="54"/>
      <c r="Q22" s="50"/>
      <c r="R22" s="55">
        <v>0.0</v>
      </c>
      <c r="S22" s="12"/>
      <c r="T22" s="12"/>
      <c r="U22" s="56" t="s">
        <v>68</v>
      </c>
      <c r="V22" s="12">
        <v>0.0</v>
      </c>
      <c r="W22" s="12">
        <v>0.0</v>
      </c>
      <c r="X22" s="57">
        <f t="shared" si="57"/>
        <v>0.0</v>
      </c>
      <c r="Y22" s="12"/>
      <c r="Z22" s="57"/>
      <c r="AA22" s="12"/>
      <c r="AB22" s="58"/>
      <c r="AC22" s="58"/>
      <c r="AD22" s="58"/>
      <c r="AE22" s="58"/>
      <c r="AF22" s="58"/>
      <c r="AG22" s="58"/>
      <c r="AH22" s="58"/>
      <c r="AI22" s="58"/>
      <c r="AJ22" s="58"/>
      <c r="AK22" s="58"/>
      <c r="AL22" s="58"/>
      <c r="AM22" s="58"/>
      <c r="AN22" s="58"/>
      <c r="AO22" s="58"/>
      <c r="AP22" s="58"/>
      <c r="AQ22" s="58"/>
      <c r="AR22" s="58"/>
      <c r="AS22" s="58"/>
      <c r="AT22" s="58"/>
      <c r="AU22" s="12"/>
      <c r="AV22" s="12"/>
      <c r="AW22" s="12"/>
      <c r="AX22" s="12"/>
      <c r="AY22" s="12"/>
      <c r="AZ22" s="57"/>
      <c r="BA22" s="57"/>
      <c r="BB22" s="57"/>
      <c r="BC22" s="57"/>
      <c r="BD22" s="57"/>
      <c r="BE22" s="12"/>
      <c r="BF22" s="12"/>
      <c r="BN22" s="49" t="s">
        <v>115</v>
      </c>
    </row>
    <row r="23" spans="1:66" ht="12.75">
      <c r="A23" s="2">
        <f>+COUNTIF($B$6:B23,B23)</f>
        <v>1.0</v>
      </c>
      <c r="B23" s="49" t="s">
        <v>117</v>
      </c>
      <c r="C23" s="49" t="s">
        <v>118</v>
      </c>
      <c r="D23" s="50" t="s">
        <v>72</v>
      </c>
      <c r="E23" s="49" t="s">
        <v>104</v>
      </c>
      <c r="F23" s="49" t="s">
        <v>67</v>
      </c>
      <c r="G23" s="49" t="s">
        <v>105</v>
      </c>
      <c r="H23" s="50" t="str">
        <f t="shared" si="58"/>
        <v>TV</v>
      </c>
      <c r="I23" s="64"/>
      <c r="J23" s="4" t="str">
        <f t="shared" si="55"/>
        <v/>
      </c>
      <c r="K23" s="52">
        <v>43652.0</v>
      </c>
      <c r="L23" s="4">
        <f t="shared" si="56"/>
        <v>1.838709677419355</v>
      </c>
      <c r="M23" s="5" t="str">
        <f>+IFERROR(IF(VLOOKUP(B23,#REF!,9,0)=0,"",VLOOKUP(B23,#REF!,9,0)),"")</f>
        <v/>
      </c>
      <c r="N23" s="12"/>
      <c r="O23" s="53"/>
      <c r="P23" s="54"/>
      <c r="Q23" s="67">
        <v>2.0</v>
      </c>
      <c r="R23" s="55">
        <v>0.0</v>
      </c>
      <c r="S23" s="12"/>
      <c r="T23" s="12"/>
      <c r="U23" s="56" t="s">
        <v>68</v>
      </c>
      <c r="V23" s="12">
        <v>25.0</v>
      </c>
      <c r="W23" s="12">
        <v>0.0</v>
      </c>
      <c r="X23" s="57">
        <f t="shared" si="57"/>
        <v>25.0</v>
      </c>
      <c r="Y23" s="12"/>
      <c r="Z23" s="57">
        <v>0.0</v>
      </c>
      <c r="AA23" s="12"/>
      <c r="AB23" s="58">
        <v>0.0</v>
      </c>
      <c r="AC23" s="58">
        <v>0.0</v>
      </c>
      <c r="AD23" s="58">
        <v>0.0</v>
      </c>
      <c r="AE23" s="58">
        <v>0.0</v>
      </c>
      <c r="AF23" s="58">
        <v>0.0</v>
      </c>
      <c r="AG23" s="58">
        <v>2.5</v>
      </c>
      <c r="AH23" s="58">
        <v>1.0</v>
      </c>
      <c r="AI23" s="58">
        <v>1.5</v>
      </c>
      <c r="AJ23" s="58">
        <v>0.0</v>
      </c>
      <c r="AK23" s="58"/>
      <c r="AL23" s="58"/>
      <c r="AM23" s="58"/>
      <c r="AN23" s="58"/>
      <c r="AO23" s="68"/>
      <c r="AP23" s="68"/>
      <c r="AQ23" s="68"/>
      <c r="AR23" s="68"/>
      <c r="AS23" s="68"/>
      <c r="AT23" s="68"/>
      <c r="AU23" s="12"/>
      <c r="AV23" s="12"/>
      <c r="AW23" s="12"/>
      <c r="AX23" s="12"/>
      <c r="AY23" s="12"/>
      <c r="AZ23" s="57"/>
      <c r="BA23" s="57"/>
      <c r="BB23" s="57"/>
      <c r="BC23" s="57"/>
      <c r="BD23" s="57"/>
      <c r="BE23" s="12"/>
      <c r="BF23" s="12"/>
      <c r="BN23" s="49" t="s">
        <v>117</v>
      </c>
    </row>
    <row r="24" spans="1:66" ht="12.75">
      <c r="A24" s="2">
        <f>+COUNTIF($B$6:B24,B24)</f>
        <v>1.0</v>
      </c>
      <c r="B24" s="49" t="s">
        <v>119</v>
      </c>
      <c r="C24" s="49" t="s">
        <v>120</v>
      </c>
      <c r="D24" s="50" t="s">
        <v>72</v>
      </c>
      <c r="E24" s="49" t="s">
        <v>104</v>
      </c>
      <c r="F24" s="49" t="s">
        <v>67</v>
      </c>
      <c r="G24" s="49" t="s">
        <v>105</v>
      </c>
      <c r="H24" s="50" t="str">
        <f t="shared" si="59" ref="H24:H25">IF(AND(J24&gt;0,J24&lt;1435),"CT","TV")</f>
        <v>TV</v>
      </c>
      <c r="I24" s="64"/>
      <c r="J24" s="4" t="str">
        <f t="shared" si="60" ref="J24">++IF(I24="","",DATEDIF(I24,$A$2,"m")+DATEDIF(I24,$A$2,"md")/DAY($B$2))</f>
        <v/>
      </c>
      <c r="K24" s="52">
        <v>43661.0</v>
      </c>
      <c r="L24" s="4">
        <f t="shared" si="56"/>
        <v>1.5483870967741935</v>
      </c>
      <c r="M24" s="5" t="str">
        <f>+IFERROR(IF(VLOOKUP(B24,#REF!,9,0)=0,"",VLOOKUP(B24,#REF!,9,0)),"")</f>
        <v/>
      </c>
      <c r="N24" s="12"/>
      <c r="O24" s="53"/>
      <c r="P24" s="54"/>
      <c r="Q24" s="50"/>
      <c r="R24" s="55">
        <v>0.0</v>
      </c>
      <c r="S24" s="12"/>
      <c r="T24" s="12"/>
      <c r="U24" s="56" t="s">
        <v>68</v>
      </c>
      <c r="V24" s="12">
        <v>0.0</v>
      </c>
      <c r="W24" s="12">
        <v>0.0</v>
      </c>
      <c r="X24" s="57">
        <f t="shared" si="57"/>
        <v>0.0</v>
      </c>
      <c r="Y24" s="12"/>
      <c r="Z24" s="57">
        <v>0.0</v>
      </c>
      <c r="AA24" s="12"/>
      <c r="AB24" s="58">
        <v>0.0</v>
      </c>
      <c r="AC24" s="58">
        <v>0.0</v>
      </c>
      <c r="AD24" s="58">
        <v>0.0</v>
      </c>
      <c r="AE24" s="58">
        <v>0.0</v>
      </c>
      <c r="AF24" s="58">
        <v>0.0</v>
      </c>
      <c r="AG24" s="58">
        <v>3.0</v>
      </c>
      <c r="AH24" s="58">
        <v>0.0</v>
      </c>
      <c r="AI24" s="58">
        <v>1.0</v>
      </c>
      <c r="AJ24" s="58">
        <v>0.0</v>
      </c>
      <c r="AK24" s="58"/>
      <c r="AL24" s="58"/>
      <c r="AM24" s="58"/>
      <c r="AN24" s="58"/>
      <c r="AO24" s="58"/>
      <c r="AP24" s="58"/>
      <c r="AQ24" s="58"/>
      <c r="AR24" s="58"/>
      <c r="AS24" s="58"/>
      <c r="AT24" s="58"/>
      <c r="AU24" s="12"/>
      <c r="AV24" s="12"/>
      <c r="AW24" s="12"/>
      <c r="AX24" s="12"/>
      <c r="AY24" s="12"/>
      <c r="AZ24" s="57"/>
      <c r="BA24" s="57"/>
      <c r="BB24" s="57"/>
      <c r="BC24" s="57"/>
      <c r="BD24" s="57"/>
      <c r="BE24" s="12"/>
      <c r="BF24" s="12"/>
      <c r="BN24" s="49" t="s">
        <v>119</v>
      </c>
    </row>
    <row r="25" spans="1:66" ht="12.75">
      <c r="A25" s="2">
        <f>+COUNTIF($B$6:B25,B25)</f>
        <v>1.0</v>
      </c>
      <c r="B25" s="49" t="s">
        <v>121</v>
      </c>
      <c r="C25" s="49" t="s">
        <v>77</v>
      </c>
      <c r="D25" s="50" t="s">
        <v>72</v>
      </c>
      <c r="E25" s="49" t="s">
        <v>104</v>
      </c>
      <c r="F25" s="49" t="s">
        <v>67</v>
      </c>
      <c r="G25" s="49" t="s">
        <v>105</v>
      </c>
      <c r="H25" s="50" t="str">
        <f t="shared" si="59"/>
        <v>TV</v>
      </c>
      <c r="I25" s="64"/>
      <c r="J25" s="4"/>
      <c r="K25" s="52">
        <v>43672.0</v>
      </c>
      <c r="L25" s="4">
        <f t="shared" si="56"/>
        <v>1.1935483870967742</v>
      </c>
      <c r="M25" s="5"/>
      <c r="N25" s="12"/>
      <c r="O25" s="53"/>
      <c r="P25" s="54"/>
      <c r="Q25" s="50"/>
      <c r="R25" s="55">
        <v>0.0</v>
      </c>
      <c r="S25" s="12"/>
      <c r="T25" s="12"/>
      <c r="U25" s="56"/>
      <c r="V25" s="12"/>
      <c r="W25" s="12"/>
      <c r="X25" s="57"/>
      <c r="Y25" s="12"/>
      <c r="Z25" s="57"/>
      <c r="AA25" s="12"/>
      <c r="AB25" s="58">
        <v>0.0</v>
      </c>
      <c r="AC25" s="58">
        <v>0.0</v>
      </c>
      <c r="AD25" s="58">
        <v>0.0</v>
      </c>
      <c r="AE25" s="58">
        <v>0.0</v>
      </c>
      <c r="AF25" s="58">
        <v>0.0</v>
      </c>
      <c r="AG25" s="58">
        <v>3.0</v>
      </c>
      <c r="AH25" s="58">
        <v>0.0</v>
      </c>
      <c r="AI25" s="58">
        <v>0.0</v>
      </c>
      <c r="AJ25" s="58">
        <v>0.0</v>
      </c>
      <c r="AK25" s="58"/>
      <c r="AL25" s="58"/>
      <c r="AM25" s="58"/>
      <c r="AN25" s="58"/>
      <c r="AO25" s="58"/>
      <c r="AP25" s="58"/>
      <c r="AQ25" s="58"/>
      <c r="AR25" s="58"/>
      <c r="AS25" s="58"/>
      <c r="AT25" s="58"/>
      <c r="AU25" s="12"/>
      <c r="AV25" s="12"/>
      <c r="AW25" s="12"/>
      <c r="AX25" s="12"/>
      <c r="AY25" s="12"/>
      <c r="AZ25" s="57"/>
      <c r="BA25" s="57"/>
      <c r="BB25" s="57"/>
      <c r="BC25" s="57"/>
      <c r="BD25" s="57"/>
      <c r="BE25" s="12"/>
      <c r="BF25" s="12"/>
      <c r="BN25" s="49" t="s">
        <v>121</v>
      </c>
    </row>
    <row r="26" spans="1:66" ht="12.75">
      <c r="A26" s="2">
        <f>+COUNTIF($B$6:B26,B26)</f>
        <v>1.0</v>
      </c>
      <c r="B26" s="49" t="s">
        <v>122</v>
      </c>
      <c r="C26" s="49" t="s">
        <v>123</v>
      </c>
      <c r="D26" s="50" t="s">
        <v>72</v>
      </c>
      <c r="E26" s="49" t="s">
        <v>104</v>
      </c>
      <c r="F26" s="49" t="s">
        <v>67</v>
      </c>
      <c r="G26" s="49" t="s">
        <v>105</v>
      </c>
      <c r="H26" s="50" t="str">
        <f t="shared" si="61" ref="H26">IF(AND(J26&gt;0,J26&lt;1435),"CT","TV")</f>
        <v>TV</v>
      </c>
      <c r="I26" s="64"/>
      <c r="J26" s="4"/>
      <c r="K26" s="52">
        <v>43689.0</v>
      </c>
      <c r="L26" s="4">
        <f t="shared" si="56"/>
        <v>0.6451612903225806</v>
      </c>
      <c r="M26" s="5"/>
      <c r="N26" s="12"/>
      <c r="O26" s="53"/>
      <c r="P26" s="54"/>
      <c r="Q26" s="50"/>
      <c r="R26" s="55">
        <v>0.0</v>
      </c>
      <c r="S26" s="12"/>
      <c r="T26" s="12"/>
      <c r="U26" s="56"/>
      <c r="V26" s="12"/>
      <c r="W26" s="12"/>
      <c r="X26" s="57"/>
      <c r="Y26" s="12"/>
      <c r="Z26" s="57"/>
      <c r="AA26" s="12"/>
      <c r="AB26" s="58">
        <v>0.0</v>
      </c>
      <c r="AC26" s="58">
        <v>0.0</v>
      </c>
      <c r="AD26" s="58">
        <v>0.0</v>
      </c>
      <c r="AE26" s="58">
        <v>0.0</v>
      </c>
      <c r="AF26" s="58">
        <v>0.0</v>
      </c>
      <c r="AG26" s="58">
        <v>0.0</v>
      </c>
      <c r="AH26" s="58">
        <v>0.0</v>
      </c>
      <c r="AI26" s="58">
        <v>1.0</v>
      </c>
      <c r="AJ26" s="58">
        <v>1.0</v>
      </c>
      <c r="AK26" s="58"/>
      <c r="AL26" s="58"/>
      <c r="AM26" s="58"/>
      <c r="AN26" s="58"/>
      <c r="AO26" s="58"/>
      <c r="AP26" s="58"/>
      <c r="AQ26" s="58"/>
      <c r="AR26" s="58"/>
      <c r="AS26" s="58"/>
      <c r="AT26" s="58"/>
      <c r="AU26" s="12"/>
      <c r="AV26" s="12"/>
      <c r="AW26" s="12"/>
      <c r="AX26" s="12"/>
      <c r="AY26" s="12"/>
      <c r="AZ26" s="57"/>
      <c r="BA26" s="57"/>
      <c r="BB26" s="57"/>
      <c r="BC26" s="57"/>
      <c r="BD26" s="57"/>
      <c r="BE26" s="12"/>
      <c r="BF26" s="12"/>
      <c r="BN26" s="49" t="s">
        <v>121</v>
      </c>
    </row>
    <row r="27" spans="1:66" ht="12.75">
      <c r="A27" s="2">
        <f>+COUNTIF($B$6:B27,B27)</f>
        <v>1.0</v>
      </c>
      <c r="B27" s="49" t="s">
        <v>124</v>
      </c>
      <c r="C27" s="49" t="s">
        <v>125</v>
      </c>
      <c r="D27" s="50" t="s">
        <v>72</v>
      </c>
      <c r="E27" s="49" t="s">
        <v>104</v>
      </c>
      <c r="F27" s="49" t="s">
        <v>67</v>
      </c>
      <c r="G27" s="49" t="s">
        <v>105</v>
      </c>
      <c r="H27" s="50" t="str">
        <f t="shared" si="62" ref="H27">IF(AND(J27&gt;0,J27&lt;1435),"CT","TV")</f>
        <v>TV</v>
      </c>
      <c r="I27" s="64"/>
      <c r="J27" s="4"/>
      <c r="K27" s="52">
        <v>43668.0</v>
      </c>
      <c r="L27" s="4">
        <f t="shared" si="56"/>
        <v>1.3225806451612903</v>
      </c>
      <c r="M27" s="5"/>
      <c r="N27" s="12"/>
      <c r="O27" s="53"/>
      <c r="P27" s="54"/>
      <c r="Q27" s="50"/>
      <c r="R27" s="55">
        <v>0.0</v>
      </c>
      <c r="S27" s="12"/>
      <c r="T27" s="12"/>
      <c r="U27" s="56"/>
      <c r="V27" s="12"/>
      <c r="W27" s="12"/>
      <c r="X27" s="57"/>
      <c r="Y27" s="12"/>
      <c r="Z27" s="57"/>
      <c r="AA27" s="12"/>
      <c r="AB27" s="58">
        <v>0.0</v>
      </c>
      <c r="AC27" s="58">
        <v>0.0</v>
      </c>
      <c r="AD27" s="58">
        <v>0.0</v>
      </c>
      <c r="AE27" s="58">
        <v>0.0</v>
      </c>
      <c r="AF27" s="58">
        <v>0.0</v>
      </c>
      <c r="AG27" s="58">
        <v>2.0</v>
      </c>
      <c r="AH27" s="58">
        <v>0.0</v>
      </c>
      <c r="AI27" s="58">
        <v>1.0</v>
      </c>
      <c r="AJ27" s="58">
        <v>0.0</v>
      </c>
      <c r="AK27" s="58"/>
      <c r="AL27" s="58"/>
      <c r="AM27" s="58"/>
      <c r="AN27" s="58"/>
      <c r="AO27" s="58"/>
      <c r="AP27" s="58"/>
      <c r="AQ27" s="58"/>
      <c r="AR27" s="58"/>
      <c r="AS27" s="58"/>
      <c r="AT27" s="58"/>
      <c r="AU27" s="12"/>
      <c r="AV27" s="12"/>
      <c r="AW27" s="12"/>
      <c r="AX27" s="12"/>
      <c r="AY27" s="12"/>
      <c r="AZ27" s="57"/>
      <c r="BA27" s="57"/>
      <c r="BB27" s="57"/>
      <c r="BC27" s="57"/>
      <c r="BD27" s="57"/>
      <c r="BE27" s="12"/>
      <c r="BF27" s="12"/>
      <c r="BN27" s="49" t="s">
        <v>121</v>
      </c>
    </row>
  </sheetData>
  <autoFilter ref="A5:BI27"/>
  <mergeCells count="7">
    <mergeCell ref="AB4:AJ4"/>
    <mergeCell ref="BF4:BF5"/>
    <mergeCell ref="AV4:AY4"/>
    <mergeCell ref="AZ4:BE4"/>
    <mergeCell ref="AO4:AO5"/>
    <mergeCell ref="AK4:AN4"/>
    <mergeCell ref="AP4:AP5"/>
  </mergeCells>
  <conditionalFormatting sqref="R6:R27">
    <cfRule type="expression" priority="3" dxfId="0">
      <formula>R6="Xem lại"</formula>
    </cfRule>
  </conditionalFormatting>
  <pageMargins left="0.7" right="0.7" top="0.75" bottom="0.75" header="0.3" footer="0.3"/>
  <pageSetup orientation="portrait" r:id="rId3"/>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dimension ref="A5"/>
  <sheetViews>
    <sheetView tabSelected="1" workbookViewId="0" topLeftCell="A1"/>
  </sheetViews>
  <sheetFormatPr defaultRowHeight="12.75"/>
  <sheetData>
    <row r="5" spans="1:1" ht="23.25" customHeight="1">
      <c r="A5" s="73" t="s">
        <v>126</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
  <AppVersion>14.0300</AppVersion>
  <DocSecurity>0</DocSecurity>
  <HeadingPairs>
    <vt:vector size="2" baseType="variant">
      <vt:variant>
        <vt:lpstr>Worksheets</vt:lpstr>
      </vt:variant>
      <vt:variant>
        <vt:i4>3</vt:i4>
      </vt:variant>
    </vt:vector>
  </HeadingPairs>
  <TitlesOfParts>
    <vt:vector size="3" baseType="lpstr">
      <vt:lpstr>Sheet1</vt:lpstr>
      <vt:lpstr>dsns</vt:lpstr>
      <vt:lpstr>Evaluation Warning</vt:lpstr>
    </vt:vector>
  </TitlesOfParts>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category/>
</cp:coreProperties>
</file>