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showInkAnnotation="0" defaultThemeVersion="124226"/>
  <bookViews>
    <workbookView xWindow="240" yWindow="105" windowWidth="14805" windowHeight="8010" firstSheet="2" activeTab="2"/>
  </bookViews>
  <sheets>
    <sheet name="Tất cả HĐ" sheetId="4" state="hidden" r:id="rId1"/>
    <sheet name="Tất cả mốc" sheetId="3" state="hidden" r:id="rId2"/>
    <sheet name="DS HĐ rủi ro" sheetId="1" r:id="rId3"/>
    <sheet name="Sheet1" sheetId="5" r:id="rId4"/>
  </sheets>
  <definedNames>
    <definedName name="_xlnm._FilterDatabase" localSheetId="2" hidden="1">'DS HĐ rủi ro'!$A$3:$AD$12</definedName>
    <definedName name="owssvr" localSheetId="0" hidden="1">'Tất cả HĐ'!$B$1:$X$828</definedName>
    <definedName name="owssvr__1" localSheetId="1" hidden="1">'Tất cả mốc'!$B$1:$S$2185</definedName>
  </definedNames>
  <calcPr calcId="152511"/>
</workbook>
</file>

<file path=xl/calcChain.xml><?xml version="1.0" encoding="utf-8"?>
<calcChain xmlns="http://schemas.openxmlformats.org/spreadsheetml/2006/main">
  <c r="A2" i="3" l="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Y628" i="4" s="1"/>
  <c r="AA628" i="4" s="1"/>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Y592" i="4" s="1"/>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Y345" i="4" s="1"/>
  <c r="AA345" i="4" s="1"/>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Y273" i="4" s="1"/>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Y339" i="4" s="1"/>
  <c r="AA339" i="4" s="1"/>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Y493" i="4" s="1"/>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Y500" i="4" s="1"/>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Y492" i="4" s="1"/>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Y495" i="4" s="1"/>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2" i="3"/>
  <c r="A2163" i="3"/>
  <c r="A2164" i="3"/>
  <c r="A2165" i="3"/>
  <c r="A2166" i="3"/>
  <c r="A2167" i="3"/>
  <c r="A2168" i="3"/>
  <c r="A2169" i="3"/>
  <c r="A2170" i="3"/>
  <c r="A2171" i="3"/>
  <c r="A2172" i="3"/>
  <c r="A2173" i="3"/>
  <c r="A2174" i="3"/>
  <c r="A2175" i="3"/>
  <c r="A2176" i="3"/>
  <c r="A2177" i="3"/>
  <c r="A2178" i="3"/>
  <c r="A2179" i="3"/>
  <c r="A2180" i="3"/>
  <c r="A2181" i="3"/>
  <c r="A2182" i="3"/>
  <c r="A2183" i="3"/>
  <c r="A2184" i="3"/>
  <c r="A2185" i="3"/>
  <c r="A762" i="4"/>
  <c r="A761" i="4"/>
  <c r="A756" i="4"/>
  <c r="A208" i="4"/>
  <c r="A764" i="4"/>
  <c r="A763" i="4"/>
  <c r="A759" i="4"/>
  <c r="A757" i="4"/>
  <c r="A229" i="4"/>
  <c r="A205" i="4"/>
  <c r="A409" i="4"/>
  <c r="A407" i="4"/>
  <c r="A196" i="4"/>
  <c r="A207" i="4"/>
  <c r="A430" i="4"/>
  <c r="A203" i="4"/>
  <c r="A329" i="4"/>
  <c r="A433" i="4"/>
  <c r="A12" i="4"/>
  <c r="A13" i="4"/>
  <c r="A11" i="4"/>
  <c r="A226" i="4"/>
  <c r="A201" i="4"/>
  <c r="A202" i="4"/>
  <c r="A758" i="4"/>
  <c r="A754" i="4"/>
  <c r="A204" i="4"/>
  <c r="A198" i="4"/>
  <c r="A199" i="4"/>
  <c r="A434" i="4"/>
  <c r="A233" i="4"/>
  <c r="A432" i="4"/>
  <c r="A180" i="4"/>
  <c r="A311" i="4"/>
  <c r="A401" i="4"/>
  <c r="A7" i="4"/>
  <c r="A406" i="4"/>
  <c r="A194" i="4"/>
  <c r="A200" i="4"/>
  <c r="A232" i="4"/>
  <c r="A427" i="4"/>
  <c r="A10" i="4"/>
  <c r="A227" i="4"/>
  <c r="A755" i="4"/>
  <c r="A306" i="4"/>
  <c r="A408" i="4"/>
  <c r="A731" i="4"/>
  <c r="A309" i="4"/>
  <c r="A8" i="4"/>
  <c r="A405" i="4"/>
  <c r="A6" i="4"/>
  <c r="A197" i="4"/>
  <c r="A310" i="4"/>
  <c r="A9" i="4"/>
  <c r="A188" i="4"/>
  <c r="A751" i="4"/>
  <c r="A231" i="4"/>
  <c r="A403" i="4"/>
  <c r="A230" i="4"/>
  <c r="A191" i="4"/>
  <c r="A749" i="4"/>
  <c r="A382" i="4"/>
  <c r="A750" i="4"/>
  <c r="A404" i="4"/>
  <c r="A752" i="4"/>
  <c r="A753" i="4"/>
  <c r="A195" i="4"/>
  <c r="A307" i="4"/>
  <c r="A193" i="4"/>
  <c r="A399" i="4"/>
  <c r="A192" i="4"/>
  <c r="A741" i="4"/>
  <c r="A394" i="4"/>
  <c r="A748" i="4"/>
  <c r="A747" i="4"/>
  <c r="A742" i="4"/>
  <c r="A186" i="4"/>
  <c r="A190" i="4"/>
  <c r="A431" i="4"/>
  <c r="A402" i="4"/>
  <c r="A224" i="4"/>
  <c r="A746" i="4"/>
  <c r="A745" i="4"/>
  <c r="A189" i="4"/>
  <c r="A400" i="4"/>
  <c r="A184" i="4"/>
  <c r="A221" i="4"/>
  <c r="A398" i="4"/>
  <c r="A185" i="4"/>
  <c r="A187" i="4"/>
  <c r="A228" i="4"/>
  <c r="A377" i="4"/>
  <c r="A304" i="4"/>
  <c r="A174" i="4"/>
  <c r="A225" i="4"/>
  <c r="A744" i="4"/>
  <c r="A743" i="4"/>
  <c r="A379" i="4"/>
  <c r="A392" i="4"/>
  <c r="A161" i="4"/>
  <c r="A305" i="4"/>
  <c r="A177" i="4"/>
  <c r="A179" i="4"/>
  <c r="A740" i="4"/>
  <c r="A348" i="4"/>
  <c r="A182" i="4"/>
  <c r="A181" i="4"/>
  <c r="A176" i="4"/>
  <c r="A3" i="4"/>
  <c r="A5" i="4"/>
  <c r="A4" i="4"/>
  <c r="A299" i="4"/>
  <c r="A397" i="4"/>
  <c r="A308" i="4"/>
  <c r="A178" i="4"/>
  <c r="A737" i="4"/>
  <c r="A738" i="4"/>
  <c r="A739" i="4"/>
  <c r="A183" i="4"/>
  <c r="A729" i="4"/>
  <c r="A426" i="4"/>
  <c r="A736" i="4"/>
  <c r="A303" i="4"/>
  <c r="A220" i="4"/>
  <c r="A735" i="4"/>
  <c r="A162" i="4"/>
  <c r="A175" i="4"/>
  <c r="A171" i="4"/>
  <c r="A732" i="4"/>
  <c r="A734" i="4"/>
  <c r="A396" i="4"/>
  <c r="A302" i="4"/>
  <c r="A301" i="4"/>
  <c r="A2" i="4"/>
  <c r="A733" i="4"/>
  <c r="A172" i="4"/>
  <c r="A173" i="4"/>
  <c r="A170" i="4"/>
  <c r="A167" i="4"/>
  <c r="A168" i="4"/>
  <c r="A728" i="4"/>
  <c r="A727" i="4"/>
  <c r="A726" i="4"/>
  <c r="A725" i="4"/>
  <c r="A730" i="4"/>
  <c r="A719" i="4"/>
  <c r="A169" i="4"/>
  <c r="A395" i="4"/>
  <c r="A718" i="4"/>
  <c r="A724" i="4"/>
  <c r="A389" i="4"/>
  <c r="A722" i="4"/>
  <c r="A723" i="4"/>
  <c r="A720" i="4"/>
  <c r="A712" i="4"/>
  <c r="A711" i="4"/>
  <c r="A218" i="4"/>
  <c r="A717" i="4"/>
  <c r="A390" i="4"/>
  <c r="A222" i="4"/>
  <c r="A721" i="4"/>
  <c r="A391" i="4"/>
  <c r="A716" i="4"/>
  <c r="A297" i="4"/>
  <c r="A715" i="4"/>
  <c r="A388" i="4"/>
  <c r="A206" i="4"/>
  <c r="A165" i="4"/>
  <c r="A760" i="4"/>
  <c r="A713" i="4"/>
  <c r="A300" i="4"/>
  <c r="A700" i="4"/>
  <c r="A708" i="4"/>
  <c r="A223" i="4"/>
  <c r="A710" i="4"/>
  <c r="A429" i="4"/>
  <c r="A298" i="4"/>
  <c r="A163" i="4"/>
  <c r="A378" i="4"/>
  <c r="A212" i="4"/>
  <c r="A709" i="4"/>
  <c r="A159" i="4"/>
  <c r="A156" i="4"/>
  <c r="A144" i="4"/>
  <c r="A145" i="4"/>
  <c r="A257" i="4"/>
  <c r="A707" i="4"/>
  <c r="A706" i="4"/>
  <c r="A160" i="4"/>
  <c r="A703" i="4"/>
  <c r="A164" i="4"/>
  <c r="A294" i="4"/>
  <c r="A387" i="4"/>
  <c r="A166" i="4"/>
  <c r="A428" i="4"/>
  <c r="A376" i="4"/>
  <c r="A425" i="4"/>
  <c r="A705" i="4"/>
  <c r="A384" i="4"/>
  <c r="A296" i="4"/>
  <c r="A385" i="4"/>
  <c r="A152" i="4"/>
  <c r="A367" i="4"/>
  <c r="A424" i="4"/>
  <c r="A381" i="4"/>
  <c r="A253" i="4"/>
  <c r="A295" i="4"/>
  <c r="A158" i="4"/>
  <c r="A704" i="4"/>
  <c r="A217" i="4"/>
  <c r="A701" i="4"/>
  <c r="A219" i="4"/>
  <c r="A157" i="4"/>
  <c r="A698" i="4"/>
  <c r="A383" i="4"/>
  <c r="A702" i="4"/>
  <c r="A214" i="4"/>
  <c r="A421" i="4"/>
  <c r="A109" i="4"/>
  <c r="A155" i="4"/>
  <c r="A216" i="4"/>
  <c r="A256" i="4"/>
  <c r="A371" i="4"/>
  <c r="A215" i="4"/>
  <c r="A154" i="4"/>
  <c r="A696" i="4"/>
  <c r="A420" i="4"/>
  <c r="A149" i="4"/>
  <c r="A153" i="4"/>
  <c r="A286" i="4"/>
  <c r="A422" i="4"/>
  <c r="A258" i="4"/>
  <c r="A211" i="4"/>
  <c r="A151" i="4"/>
  <c r="A213" i="4"/>
  <c r="A693" i="4"/>
  <c r="A423" i="4"/>
  <c r="A697" i="4"/>
  <c r="A419" i="4"/>
  <c r="A699" i="4"/>
  <c r="A695" i="4"/>
  <c r="A694" i="4"/>
  <c r="A691" i="4"/>
  <c r="A692" i="4"/>
  <c r="A150" i="4"/>
  <c r="A688" i="4"/>
  <c r="A690" i="4"/>
  <c r="A689" i="4"/>
  <c r="A255" i="4"/>
  <c r="A143" i="4"/>
  <c r="A142" i="4"/>
  <c r="A146" i="4"/>
  <c r="A254" i="4"/>
  <c r="A252" i="4"/>
  <c r="A147" i="4"/>
  <c r="A380" i="4"/>
  <c r="A393" i="4"/>
  <c r="A81" i="4"/>
  <c r="A244" i="4"/>
  <c r="A248" i="4"/>
  <c r="A677" i="4"/>
  <c r="A687" i="4"/>
  <c r="A678" i="4"/>
  <c r="A415" i="4"/>
  <c r="A417" i="4"/>
  <c r="A683" i="4"/>
  <c r="A686" i="4"/>
  <c r="A418" i="4"/>
  <c r="A682" i="4"/>
  <c r="A681" i="4"/>
  <c r="A250" i="4"/>
  <c r="A680" i="4"/>
  <c r="A668" i="4"/>
  <c r="A293" i="4"/>
  <c r="A679" i="4"/>
  <c r="A373" i="4"/>
  <c r="A292" i="4"/>
  <c r="A676" i="4"/>
  <c r="A652" i="4"/>
  <c r="A140" i="4"/>
  <c r="A372" i="4"/>
  <c r="A684" i="4"/>
  <c r="A685" i="4"/>
  <c r="A148" i="4"/>
  <c r="A414" i="4"/>
  <c r="A236" i="4"/>
  <c r="A291" i="4"/>
  <c r="A416" i="4"/>
  <c r="A139" i="4"/>
  <c r="A674" i="4"/>
  <c r="A673" i="4"/>
  <c r="A141" i="4"/>
  <c r="A672" i="4"/>
  <c r="A665" i="4"/>
  <c r="A374" i="4"/>
  <c r="A671" i="4"/>
  <c r="A137" i="4"/>
  <c r="A251" i="4"/>
  <c r="A675" i="4"/>
  <c r="A375" i="4"/>
  <c r="A413" i="4"/>
  <c r="A670" i="4"/>
  <c r="A235" i="4"/>
  <c r="A669" i="4"/>
  <c r="A666" i="4"/>
  <c r="A370" i="4"/>
  <c r="A667" i="4"/>
  <c r="A346" i="4"/>
  <c r="A664" i="4"/>
  <c r="A663" i="4"/>
  <c r="A386" i="4"/>
  <c r="A368" i="4"/>
  <c r="A662" i="4"/>
  <c r="A290" i="4"/>
  <c r="A234" i="4"/>
  <c r="A714" i="4"/>
  <c r="A411" i="4"/>
  <c r="A412" i="4"/>
  <c r="A661" i="4"/>
  <c r="A87" i="4"/>
  <c r="A285" i="4"/>
  <c r="A363" i="4"/>
  <c r="A660" i="4"/>
  <c r="A650" i="4"/>
  <c r="A369" i="4"/>
  <c r="A356" i="4"/>
  <c r="A658" i="4"/>
  <c r="A341" i="4"/>
  <c r="A136" i="4"/>
  <c r="A289" i="4"/>
  <c r="A659" i="4"/>
  <c r="A657" i="4"/>
  <c r="A134" i="4"/>
  <c r="A122" i="4"/>
  <c r="A364" i="4"/>
  <c r="A655" i="4"/>
  <c r="A656" i="4"/>
  <c r="A288" i="4"/>
  <c r="A82" i="4"/>
  <c r="A249" i="4"/>
  <c r="A131" i="4"/>
  <c r="A365" i="4"/>
  <c r="A362" i="4"/>
  <c r="A651" i="4"/>
  <c r="A653" i="4"/>
  <c r="A654" i="4"/>
  <c r="A366" i="4"/>
  <c r="A534" i="4"/>
  <c r="A347" i="4"/>
  <c r="A246" i="4"/>
  <c r="A130" i="4"/>
  <c r="A287" i="4"/>
  <c r="A547" i="4"/>
  <c r="A361" i="4"/>
  <c r="A649" i="4"/>
  <c r="A247" i="4"/>
  <c r="A647" i="4"/>
  <c r="A237" i="4"/>
  <c r="A641" i="4"/>
  <c r="A648" i="4"/>
  <c r="A357" i="4"/>
  <c r="A645" i="4"/>
  <c r="A100" i="4"/>
  <c r="A643" i="4"/>
  <c r="A542" i="4"/>
  <c r="A410" i="4"/>
  <c r="A133" i="4"/>
  <c r="A644" i="4"/>
  <c r="A546" i="4"/>
  <c r="A642" i="4"/>
  <c r="A639" i="4"/>
  <c r="A640" i="4"/>
  <c r="A98" i="4"/>
  <c r="A633" i="4"/>
  <c r="A637" i="4"/>
  <c r="A129" i="4"/>
  <c r="A646" i="4"/>
  <c r="A545" i="4"/>
  <c r="A128" i="4"/>
  <c r="A132" i="4"/>
  <c r="A125" i="4"/>
  <c r="A138" i="4"/>
  <c r="A94" i="4"/>
  <c r="A121" i="4"/>
  <c r="A349" i="4"/>
  <c r="A359" i="4"/>
  <c r="A543" i="4"/>
  <c r="A638" i="4"/>
  <c r="A635" i="4"/>
  <c r="A124" i="4"/>
  <c r="A636" i="4"/>
  <c r="A629" i="4"/>
  <c r="A630" i="4"/>
  <c r="A634" i="4"/>
  <c r="A123" i="4"/>
  <c r="A127" i="4"/>
  <c r="A544" i="4"/>
  <c r="A135" i="4"/>
  <c r="A541" i="4"/>
  <c r="A624" i="4"/>
  <c r="A360" i="4"/>
  <c r="A358" i="4"/>
  <c r="A353" i="4"/>
  <c r="A93" i="4"/>
  <c r="A92" i="4"/>
  <c r="A540" i="4"/>
  <c r="A628" i="4"/>
  <c r="A797" i="4"/>
  <c r="A245" i="4"/>
  <c r="A626" i="4"/>
  <c r="A622" i="4"/>
  <c r="A627" i="4"/>
  <c r="A621" i="4"/>
  <c r="A126" i="4"/>
  <c r="A354" i="4"/>
  <c r="A96" i="4"/>
  <c r="A351" i="4"/>
  <c r="A505" i="4"/>
  <c r="A620" i="4"/>
  <c r="A619" i="4"/>
  <c r="A617" i="4"/>
  <c r="A243" i="4"/>
  <c r="A623" i="4"/>
  <c r="A625" i="4"/>
  <c r="A344" i="4"/>
  <c r="A614" i="4"/>
  <c r="A239" i="4"/>
  <c r="A539" i="4"/>
  <c r="A538" i="4"/>
  <c r="A616" i="4"/>
  <c r="A240" i="4"/>
  <c r="A241" i="4"/>
  <c r="A350" i="4"/>
  <c r="A120" i="4"/>
  <c r="A618" i="4"/>
  <c r="A631" i="4"/>
  <c r="A632" i="4"/>
  <c r="A352" i="4"/>
  <c r="A345" i="4"/>
  <c r="A615" i="4"/>
  <c r="A86" i="4"/>
  <c r="A119" i="4"/>
  <c r="A242" i="4"/>
  <c r="A118" i="4"/>
  <c r="A610" i="4"/>
  <c r="A611" i="4"/>
  <c r="A613" i="4"/>
  <c r="A612" i="4"/>
  <c r="A609" i="4"/>
  <c r="A537" i="4"/>
  <c r="A608" i="4"/>
  <c r="A604" i="4"/>
  <c r="A95" i="4"/>
  <c r="A531" i="4"/>
  <c r="A117" i="4"/>
  <c r="A536" i="4"/>
  <c r="A355" i="4"/>
  <c r="A114" i="4"/>
  <c r="A113" i="4"/>
  <c r="A108" i="4"/>
  <c r="A103" i="4"/>
  <c r="A533" i="4"/>
  <c r="A115" i="4"/>
  <c r="A532" i="4"/>
  <c r="A607" i="4"/>
  <c r="A603" i="4"/>
  <c r="A826" i="4"/>
  <c r="A535" i="4"/>
  <c r="A111" i="4"/>
  <c r="A530" i="4"/>
  <c r="A606" i="4"/>
  <c r="A527" i="4"/>
  <c r="A112" i="4"/>
  <c r="A827" i="4"/>
  <c r="A825" i="4"/>
  <c r="A605" i="4"/>
  <c r="A599" i="4"/>
  <c r="A335" i="4"/>
  <c r="A602" i="4"/>
  <c r="A513" i="4"/>
  <c r="A601" i="4"/>
  <c r="A116" i="4"/>
  <c r="A600" i="4"/>
  <c r="A525" i="4"/>
  <c r="A526" i="4"/>
  <c r="A598" i="4"/>
  <c r="A342" i="4"/>
  <c r="A522" i="4"/>
  <c r="A334" i="4"/>
  <c r="A523" i="4"/>
  <c r="A106" i="4"/>
  <c r="A101" i="4"/>
  <c r="A521" i="4"/>
  <c r="A524" i="4"/>
  <c r="A452" i="4"/>
  <c r="A597" i="4"/>
  <c r="A516" i="4"/>
  <c r="A824" i="4"/>
  <c r="A596" i="4"/>
  <c r="A595" i="4"/>
  <c r="A502" i="4"/>
  <c r="A594" i="4"/>
  <c r="A506" i="4"/>
  <c r="A822" i="4"/>
  <c r="A110" i="4"/>
  <c r="A816" i="4"/>
  <c r="A107" i="4"/>
  <c r="A593" i="4"/>
  <c r="A519" i="4"/>
  <c r="A591" i="4"/>
  <c r="A340" i="4"/>
  <c r="A592" i="4"/>
  <c r="A336" i="4"/>
  <c r="A337" i="4"/>
  <c r="A104" i="4"/>
  <c r="A520" i="4"/>
  <c r="A89" i="4"/>
  <c r="A97" i="4"/>
  <c r="A83" i="4"/>
  <c r="A517" i="4"/>
  <c r="A518" i="4"/>
  <c r="A105" i="4"/>
  <c r="A339" i="4"/>
  <c r="A270" i="4"/>
  <c r="A823" i="4"/>
  <c r="A271" i="4"/>
  <c r="A514" i="4"/>
  <c r="A515" i="4"/>
  <c r="A331" i="4"/>
  <c r="A582" i="4"/>
  <c r="A588" i="4"/>
  <c r="A102" i="4"/>
  <c r="A589" i="4"/>
  <c r="A585" i="4"/>
  <c r="A590" i="4"/>
  <c r="A504" i="4"/>
  <c r="A586" i="4"/>
  <c r="A587" i="4"/>
  <c r="A238" i="4"/>
  <c r="A507" i="4"/>
  <c r="A583" i="4"/>
  <c r="A584" i="4"/>
  <c r="A509" i="4"/>
  <c r="A510" i="4"/>
  <c r="A85" i="4"/>
  <c r="A333" i="4"/>
  <c r="A330" i="4"/>
  <c r="A580" i="4"/>
  <c r="A508" i="4"/>
  <c r="A338" i="4"/>
  <c r="A272" i="4"/>
  <c r="A273" i="4"/>
  <c r="A575" i="4"/>
  <c r="A581" i="4"/>
  <c r="A99" i="4"/>
  <c r="A579" i="4"/>
  <c r="A343" i="4"/>
  <c r="A511" i="4"/>
  <c r="A512" i="4"/>
  <c r="A500" i="4"/>
  <c r="A491" i="4"/>
  <c r="A578" i="4"/>
  <c r="A490" i="4"/>
  <c r="A577" i="4"/>
  <c r="A494" i="4"/>
  <c r="A499" i="4"/>
  <c r="A501" i="4"/>
  <c r="A574" i="4"/>
  <c r="A549" i="4"/>
  <c r="A576" i="4"/>
  <c r="A498" i="4"/>
  <c r="A570" i="4"/>
  <c r="A571" i="4"/>
  <c r="A495" i="4"/>
  <c r="A91" i="4"/>
  <c r="A274" i="4"/>
  <c r="A275" i="4"/>
  <c r="A572" i="4"/>
  <c r="A573" i="4"/>
  <c r="A496" i="4"/>
  <c r="A493" i="4"/>
  <c r="A569" i="4"/>
  <c r="A568" i="4"/>
  <c r="A503" i="4"/>
  <c r="A90" i="4"/>
  <c r="A492" i="4"/>
  <c r="A466" i="4"/>
  <c r="A821" i="4"/>
  <c r="A566" i="4"/>
  <c r="A497" i="4"/>
  <c r="A529" i="4"/>
  <c r="A84" i="4"/>
  <c r="A483" i="4"/>
  <c r="A488" i="4"/>
  <c r="A462" i="4"/>
  <c r="A565" i="4"/>
  <c r="A567" i="4"/>
  <c r="A88" i="4"/>
  <c r="A528" i="4"/>
  <c r="A454" i="4"/>
  <c r="A332" i="4"/>
  <c r="A561" i="4"/>
  <c r="A31" i="4"/>
  <c r="A489" i="4"/>
  <c r="A478" i="4"/>
  <c r="A548" i="4"/>
  <c r="A562" i="4"/>
  <c r="A482" i="4"/>
  <c r="A480" i="4"/>
  <c r="A479" i="4"/>
  <c r="A560" i="4"/>
  <c r="A473" i="4"/>
  <c r="A818" i="4"/>
  <c r="A468" i="4"/>
  <c r="A80" i="4"/>
  <c r="A551" i="4"/>
  <c r="A817" i="4"/>
  <c r="A819" i="4"/>
  <c r="A557" i="4"/>
  <c r="A76" i="4"/>
  <c r="A550" i="4"/>
  <c r="A470" i="4"/>
  <c r="A467" i="4"/>
  <c r="A471" i="4"/>
  <c r="A795" i="4"/>
  <c r="A554" i="4"/>
  <c r="A74" i="4"/>
  <c r="A559" i="4"/>
  <c r="A472" i="4"/>
  <c r="A477" i="4"/>
  <c r="A464" i="4"/>
  <c r="A484" i="4"/>
  <c r="A485" i="4"/>
  <c r="A486" i="4"/>
  <c r="A487" i="4"/>
  <c r="A481" i="4"/>
  <c r="A476" i="4"/>
  <c r="A794" i="4"/>
  <c r="A469" i="4"/>
  <c r="A460" i="4"/>
  <c r="A796" i="4"/>
  <c r="A558" i="4"/>
  <c r="A455" i="4"/>
  <c r="A475" i="4"/>
  <c r="A790" i="4"/>
  <c r="A73" i="4"/>
  <c r="A461" i="4"/>
  <c r="A451" i="4"/>
  <c r="A79" i="4"/>
  <c r="A474" i="4"/>
  <c r="A465" i="4"/>
  <c r="A75" i="4"/>
  <c r="A552" i="4"/>
  <c r="A459" i="4"/>
  <c r="A793" i="4"/>
  <c r="A77" i="4"/>
  <c r="A78" i="4"/>
  <c r="A791" i="4"/>
  <c r="A457" i="4"/>
  <c r="A456" i="4"/>
  <c r="A788" i="4"/>
  <c r="A447" i="4"/>
  <c r="A815" i="4"/>
  <c r="A814" i="4"/>
  <c r="A276" i="4"/>
  <c r="A555" i="4"/>
  <c r="A70" i="4"/>
  <c r="A453" i="4"/>
  <c r="A787" i="4"/>
  <c r="A72" i="4"/>
  <c r="A784" i="4"/>
  <c r="A450" i="4"/>
  <c r="A556" i="4"/>
  <c r="A71" i="4"/>
  <c r="A463" i="4"/>
  <c r="A448" i="4"/>
  <c r="A789" i="4"/>
  <c r="A783" i="4"/>
  <c r="A69" i="4"/>
  <c r="A277" i="4"/>
  <c r="A449" i="4"/>
  <c r="A446" i="4"/>
  <c r="A785" i="4"/>
  <c r="A780" i="4"/>
  <c r="A278" i="4"/>
  <c r="A813" i="4"/>
  <c r="A781" i="4"/>
  <c r="A62" i="4"/>
  <c r="A284" i="4"/>
  <c r="A283" i="4"/>
  <c r="A828" i="4"/>
  <c r="A777" i="4"/>
  <c r="A811" i="4"/>
  <c r="A444" i="4"/>
  <c r="A443" i="4"/>
  <c r="A458" i="4"/>
  <c r="A812" i="4"/>
  <c r="A782" i="4"/>
  <c r="A441" i="4"/>
  <c r="A553" i="4"/>
  <c r="A810" i="4"/>
  <c r="A773" i="4"/>
  <c r="A820" i="4"/>
  <c r="A39" i="4"/>
  <c r="A439" i="4"/>
  <c r="A65" i="4"/>
  <c r="A61" i="4"/>
  <c r="A279" i="4"/>
  <c r="A442" i="4"/>
  <c r="A68" i="4"/>
  <c r="A809" i="4"/>
  <c r="A63" i="4"/>
  <c r="A779" i="4"/>
  <c r="A776" i="4"/>
  <c r="A67" i="4"/>
  <c r="A436" i="4"/>
  <c r="A437" i="4"/>
  <c r="A64" i="4"/>
  <c r="A786" i="4"/>
  <c r="A792" i="4"/>
  <c r="A440" i="4"/>
  <c r="A438" i="4"/>
  <c r="A66" i="4"/>
  <c r="A765" i="4"/>
  <c r="A774" i="4"/>
  <c r="A775" i="4"/>
  <c r="A778" i="4"/>
  <c r="A282" i="4"/>
  <c r="A47" i="4"/>
  <c r="A807" i="4"/>
  <c r="A563" i="4"/>
  <c r="A806" i="4"/>
  <c r="A54" i="4"/>
  <c r="A321" i="4"/>
  <c r="A53" i="4"/>
  <c r="A52" i="4"/>
  <c r="A55" i="4"/>
  <c r="A808" i="4"/>
  <c r="A269" i="4"/>
  <c r="A210" i="4"/>
  <c r="A435" i="4"/>
  <c r="A49" i="4"/>
  <c r="A445" i="4"/>
  <c r="A48" i="4"/>
  <c r="A268" i="4"/>
  <c r="A280" i="4"/>
  <c r="A281" i="4"/>
  <c r="A50" i="4"/>
  <c r="A45" i="4"/>
  <c r="A46" i="4"/>
  <c r="A40" i="4"/>
  <c r="A44" i="4"/>
  <c r="A43" i="4"/>
  <c r="A801" i="4"/>
  <c r="A802" i="4"/>
  <c r="A326" i="4"/>
  <c r="A42" i="4"/>
  <c r="A60" i="4"/>
  <c r="A800" i="4"/>
  <c r="A325" i="4"/>
  <c r="A51" i="4"/>
  <c r="A772" i="4"/>
  <c r="A324" i="4"/>
  <c r="A41" i="4"/>
  <c r="A267" i="4"/>
  <c r="A327" i="4"/>
  <c r="A564" i="4"/>
  <c r="A770" i="4"/>
  <c r="A266" i="4"/>
  <c r="A323" i="4"/>
  <c r="A322" i="4"/>
  <c r="A805" i="4"/>
  <c r="A37" i="4"/>
  <c r="A38" i="4"/>
  <c r="A36" i="4"/>
  <c r="A265" i="4"/>
  <c r="A768" i="4"/>
  <c r="A769" i="4"/>
  <c r="A799" i="4"/>
  <c r="A35" i="4"/>
  <c r="A34" i="4"/>
  <c r="A767" i="4"/>
  <c r="A18" i="4"/>
  <c r="A32" i="4"/>
  <c r="A33" i="4"/>
  <c r="A30" i="4"/>
  <c r="A29" i="4"/>
  <c r="A320" i="4"/>
  <c r="A803" i="4"/>
  <c r="A28" i="4"/>
  <c r="A27" i="4"/>
  <c r="A264" i="4"/>
  <c r="A24" i="4"/>
  <c r="A26" i="4"/>
  <c r="A25" i="4"/>
  <c r="A23" i="4"/>
  <c r="A22" i="4"/>
  <c r="A56" i="4"/>
  <c r="A209" i="4"/>
  <c r="A21" i="4"/>
  <c r="A263" i="4"/>
  <c r="A804" i="4"/>
  <c r="A771" i="4"/>
  <c r="A328" i="4"/>
  <c r="A19" i="4"/>
  <c r="A262" i="4"/>
  <c r="A20" i="4"/>
  <c r="A261" i="4"/>
  <c r="A319" i="4"/>
  <c r="A17" i="4"/>
  <c r="A260" i="4"/>
  <c r="A318" i="4"/>
  <c r="A259" i="4"/>
  <c r="A59" i="4"/>
  <c r="A16" i="4"/>
  <c r="A766" i="4"/>
  <c r="A317" i="4"/>
  <c r="A316" i="4"/>
  <c r="A314" i="4"/>
  <c r="A15" i="4"/>
  <c r="A315" i="4"/>
  <c r="A14" i="4"/>
  <c r="A312" i="4"/>
  <c r="A58" i="4"/>
  <c r="A798" i="4"/>
  <c r="A313" i="4"/>
  <c r="A57" i="4"/>
  <c r="N762" i="4"/>
  <c r="N761" i="4"/>
  <c r="N756" i="4"/>
  <c r="N208" i="4"/>
  <c r="N764" i="4"/>
  <c r="N763" i="4"/>
  <c r="N759" i="4"/>
  <c r="N757" i="4"/>
  <c r="N229" i="4"/>
  <c r="N205" i="4"/>
  <c r="N409" i="4"/>
  <c r="N407" i="4"/>
  <c r="N196" i="4"/>
  <c r="N207" i="4"/>
  <c r="N430" i="4"/>
  <c r="N203" i="4"/>
  <c r="N329" i="4"/>
  <c r="N433" i="4"/>
  <c r="N12" i="4"/>
  <c r="N13" i="4"/>
  <c r="N11" i="4"/>
  <c r="N226" i="4"/>
  <c r="N201" i="4"/>
  <c r="N202" i="4"/>
  <c r="N758" i="4"/>
  <c r="N754" i="4"/>
  <c r="N204" i="4"/>
  <c r="N198" i="4"/>
  <c r="N199" i="4"/>
  <c r="N434" i="4"/>
  <c r="N233" i="4"/>
  <c r="N432" i="4"/>
  <c r="N180" i="4"/>
  <c r="N311" i="4"/>
  <c r="N401" i="4"/>
  <c r="N7" i="4"/>
  <c r="N406" i="4"/>
  <c r="N194" i="4"/>
  <c r="N200" i="4"/>
  <c r="N232" i="4"/>
  <c r="N427" i="4"/>
  <c r="N10" i="4"/>
  <c r="N227" i="4"/>
  <c r="N755" i="4"/>
  <c r="N306" i="4"/>
  <c r="N408" i="4"/>
  <c r="N731" i="4"/>
  <c r="N309" i="4"/>
  <c r="N8" i="4"/>
  <c r="N405" i="4"/>
  <c r="N6" i="4"/>
  <c r="N197" i="4"/>
  <c r="N310" i="4"/>
  <c r="N9" i="4"/>
  <c r="N188" i="4"/>
  <c r="N751" i="4"/>
  <c r="N231" i="4"/>
  <c r="N403" i="4"/>
  <c r="N230" i="4"/>
  <c r="N191" i="4"/>
  <c r="N749" i="4"/>
  <c r="N382" i="4"/>
  <c r="N750" i="4"/>
  <c r="N404" i="4"/>
  <c r="N752" i="4"/>
  <c r="N753" i="4"/>
  <c r="N195" i="4"/>
  <c r="N307" i="4"/>
  <c r="N193" i="4"/>
  <c r="N399" i="4"/>
  <c r="N192" i="4"/>
  <c r="N741" i="4"/>
  <c r="N394" i="4"/>
  <c r="N748" i="4"/>
  <c r="N747" i="4"/>
  <c r="N742" i="4"/>
  <c r="N186" i="4"/>
  <c r="N190" i="4"/>
  <c r="N431" i="4"/>
  <c r="N402" i="4"/>
  <c r="N224" i="4"/>
  <c r="N746" i="4"/>
  <c r="N745" i="4"/>
  <c r="N189" i="4"/>
  <c r="N400" i="4"/>
  <c r="N184" i="4"/>
  <c r="N221" i="4"/>
  <c r="N398" i="4"/>
  <c r="N185" i="4"/>
  <c r="N187" i="4"/>
  <c r="N228" i="4"/>
  <c r="N377" i="4"/>
  <c r="N304" i="4"/>
  <c r="N174" i="4"/>
  <c r="N225" i="4"/>
  <c r="N744" i="4"/>
  <c r="N743" i="4"/>
  <c r="N379" i="4"/>
  <c r="N392" i="4"/>
  <c r="N161" i="4"/>
  <c r="N305" i="4"/>
  <c r="N177" i="4"/>
  <c r="N179" i="4"/>
  <c r="N740" i="4"/>
  <c r="N348" i="4"/>
  <c r="N182" i="4"/>
  <c r="N181" i="4"/>
  <c r="N176" i="4"/>
  <c r="N3" i="4"/>
  <c r="N5" i="4"/>
  <c r="N4" i="4"/>
  <c r="N299" i="4"/>
  <c r="N397" i="4"/>
  <c r="N308" i="4"/>
  <c r="N178" i="4"/>
  <c r="N737" i="4"/>
  <c r="N738" i="4"/>
  <c r="N739" i="4"/>
  <c r="N183" i="4"/>
  <c r="N729" i="4"/>
  <c r="N426" i="4"/>
  <c r="N736" i="4"/>
  <c r="N303" i="4"/>
  <c r="N220" i="4"/>
  <c r="N735" i="4"/>
  <c r="N162" i="4"/>
  <c r="N175" i="4"/>
  <c r="N171" i="4"/>
  <c r="N732" i="4"/>
  <c r="N734" i="4"/>
  <c r="N396" i="4"/>
  <c r="N302" i="4"/>
  <c r="N301" i="4"/>
  <c r="N2" i="4"/>
  <c r="N733" i="4"/>
  <c r="N172" i="4"/>
  <c r="N173" i="4"/>
  <c r="N170" i="4"/>
  <c r="N167" i="4"/>
  <c r="N168" i="4"/>
  <c r="N728" i="4"/>
  <c r="N727" i="4"/>
  <c r="N726" i="4"/>
  <c r="N725" i="4"/>
  <c r="N730" i="4"/>
  <c r="N719" i="4"/>
  <c r="N169" i="4"/>
  <c r="N395" i="4"/>
  <c r="N718" i="4"/>
  <c r="N724" i="4"/>
  <c r="N389" i="4"/>
  <c r="N722" i="4"/>
  <c r="N723" i="4"/>
  <c r="N720" i="4"/>
  <c r="N712" i="4"/>
  <c r="N711" i="4"/>
  <c r="N218" i="4"/>
  <c r="N717" i="4"/>
  <c r="N390" i="4"/>
  <c r="N222" i="4"/>
  <c r="N721" i="4"/>
  <c r="N391" i="4"/>
  <c r="N716" i="4"/>
  <c r="N297" i="4"/>
  <c r="N715" i="4"/>
  <c r="N388" i="4"/>
  <c r="N206" i="4"/>
  <c r="N165" i="4"/>
  <c r="N760" i="4"/>
  <c r="N713" i="4"/>
  <c r="N300" i="4"/>
  <c r="N700" i="4"/>
  <c r="N708" i="4"/>
  <c r="N223" i="4"/>
  <c r="N710" i="4"/>
  <c r="N429" i="4"/>
  <c r="N298" i="4"/>
  <c r="N163" i="4"/>
  <c r="N378" i="4"/>
  <c r="N212" i="4"/>
  <c r="N709" i="4"/>
  <c r="N159" i="4"/>
  <c r="N156" i="4"/>
  <c r="N144" i="4"/>
  <c r="N145" i="4"/>
  <c r="N257" i="4"/>
  <c r="N707" i="4"/>
  <c r="N706" i="4"/>
  <c r="N160" i="4"/>
  <c r="N703" i="4"/>
  <c r="N164" i="4"/>
  <c r="N294" i="4"/>
  <c r="N387" i="4"/>
  <c r="N166" i="4"/>
  <c r="N428" i="4"/>
  <c r="N376" i="4"/>
  <c r="N425" i="4"/>
  <c r="N705" i="4"/>
  <c r="N384" i="4"/>
  <c r="N296" i="4"/>
  <c r="N385" i="4"/>
  <c r="N152" i="4"/>
  <c r="N367" i="4"/>
  <c r="N424" i="4"/>
  <c r="N381" i="4"/>
  <c r="N253" i="4"/>
  <c r="N295" i="4"/>
  <c r="N158" i="4"/>
  <c r="N704" i="4"/>
  <c r="N217" i="4"/>
  <c r="N701" i="4"/>
  <c r="N219" i="4"/>
  <c r="N157" i="4"/>
  <c r="N698" i="4"/>
  <c r="N383" i="4"/>
  <c r="N702" i="4"/>
  <c r="N214" i="4"/>
  <c r="N421" i="4"/>
  <c r="N109" i="4"/>
  <c r="N155" i="4"/>
  <c r="N216" i="4"/>
  <c r="N256" i="4"/>
  <c r="N371" i="4"/>
  <c r="N215" i="4"/>
  <c r="N154" i="4"/>
  <c r="N696" i="4"/>
  <c r="N420" i="4"/>
  <c r="N149" i="4"/>
  <c r="N153" i="4"/>
  <c r="N286" i="4"/>
  <c r="N422" i="4"/>
  <c r="N258" i="4"/>
  <c r="N211" i="4"/>
  <c r="N151" i="4"/>
  <c r="N213" i="4"/>
  <c r="N693" i="4"/>
  <c r="N423" i="4"/>
  <c r="N697" i="4"/>
  <c r="N419" i="4"/>
  <c r="N699" i="4"/>
  <c r="N695" i="4"/>
  <c r="N694" i="4"/>
  <c r="N691" i="4"/>
  <c r="N692" i="4"/>
  <c r="N150" i="4"/>
  <c r="N688" i="4"/>
  <c r="N690" i="4"/>
  <c r="N689" i="4"/>
  <c r="N255" i="4"/>
  <c r="N143" i="4"/>
  <c r="N142" i="4"/>
  <c r="N146" i="4"/>
  <c r="N254" i="4"/>
  <c r="N252" i="4"/>
  <c r="N147" i="4"/>
  <c r="N380" i="4"/>
  <c r="N393" i="4"/>
  <c r="N81" i="4"/>
  <c r="N244" i="4"/>
  <c r="N248" i="4"/>
  <c r="N677" i="4"/>
  <c r="N687" i="4"/>
  <c r="N678" i="4"/>
  <c r="N415" i="4"/>
  <c r="N417" i="4"/>
  <c r="N683" i="4"/>
  <c r="N686" i="4"/>
  <c r="N418" i="4"/>
  <c r="N682" i="4"/>
  <c r="N681" i="4"/>
  <c r="N250" i="4"/>
  <c r="N680" i="4"/>
  <c r="N668" i="4"/>
  <c r="N293" i="4"/>
  <c r="N679" i="4"/>
  <c r="N373" i="4"/>
  <c r="N292" i="4"/>
  <c r="N676" i="4"/>
  <c r="N652" i="4"/>
  <c r="N140" i="4"/>
  <c r="N372" i="4"/>
  <c r="N684" i="4"/>
  <c r="N685" i="4"/>
  <c r="N148" i="4"/>
  <c r="N414" i="4"/>
  <c r="N236" i="4"/>
  <c r="N291" i="4"/>
  <c r="N416" i="4"/>
  <c r="N139" i="4"/>
  <c r="N674" i="4"/>
  <c r="N673" i="4"/>
  <c r="N141" i="4"/>
  <c r="N672" i="4"/>
  <c r="N665" i="4"/>
  <c r="N374" i="4"/>
  <c r="N671" i="4"/>
  <c r="N137" i="4"/>
  <c r="N251" i="4"/>
  <c r="N675" i="4"/>
  <c r="N375" i="4"/>
  <c r="N413" i="4"/>
  <c r="N670" i="4"/>
  <c r="N235" i="4"/>
  <c r="N669" i="4"/>
  <c r="N666" i="4"/>
  <c r="N370" i="4"/>
  <c r="N667" i="4"/>
  <c r="N346" i="4"/>
  <c r="N664" i="4"/>
  <c r="N663" i="4"/>
  <c r="N386" i="4"/>
  <c r="N368" i="4"/>
  <c r="N662" i="4"/>
  <c r="N290" i="4"/>
  <c r="N234" i="4"/>
  <c r="N714" i="4"/>
  <c r="N411" i="4"/>
  <c r="N412" i="4"/>
  <c r="N661" i="4"/>
  <c r="N87" i="4"/>
  <c r="N285" i="4"/>
  <c r="N363" i="4"/>
  <c r="N660" i="4"/>
  <c r="N650" i="4"/>
  <c r="N369" i="4"/>
  <c r="N356" i="4"/>
  <c r="N658" i="4"/>
  <c r="N341" i="4"/>
  <c r="N136" i="4"/>
  <c r="N289" i="4"/>
  <c r="N659" i="4"/>
  <c r="N657" i="4"/>
  <c r="N134" i="4"/>
  <c r="N122" i="4"/>
  <c r="N364" i="4"/>
  <c r="N655" i="4"/>
  <c r="N656" i="4"/>
  <c r="N288" i="4"/>
  <c r="N82" i="4"/>
  <c r="N249" i="4"/>
  <c r="N131" i="4"/>
  <c r="N365" i="4"/>
  <c r="N362" i="4"/>
  <c r="N651" i="4"/>
  <c r="N653" i="4"/>
  <c r="N654" i="4"/>
  <c r="N366" i="4"/>
  <c r="N534" i="4"/>
  <c r="N347" i="4"/>
  <c r="N246" i="4"/>
  <c r="N130" i="4"/>
  <c r="N287" i="4"/>
  <c r="N547" i="4"/>
  <c r="N361" i="4"/>
  <c r="N649" i="4"/>
  <c r="N247" i="4"/>
  <c r="N647" i="4"/>
  <c r="N237" i="4"/>
  <c r="N641" i="4"/>
  <c r="N648" i="4"/>
  <c r="N357" i="4"/>
  <c r="N645" i="4"/>
  <c r="N100" i="4"/>
  <c r="N643" i="4"/>
  <c r="N542" i="4"/>
  <c r="N410" i="4"/>
  <c r="N133" i="4"/>
  <c r="N644" i="4"/>
  <c r="N546" i="4"/>
  <c r="N642" i="4"/>
  <c r="N639" i="4"/>
  <c r="N640" i="4"/>
  <c r="N98" i="4"/>
  <c r="N633" i="4"/>
  <c r="N637" i="4"/>
  <c r="N129" i="4"/>
  <c r="N646" i="4"/>
  <c r="N545" i="4"/>
  <c r="N128" i="4"/>
  <c r="N132" i="4"/>
  <c r="N125" i="4"/>
  <c r="N138" i="4"/>
  <c r="N94" i="4"/>
  <c r="N121" i="4"/>
  <c r="N349" i="4"/>
  <c r="N359" i="4"/>
  <c r="N543" i="4"/>
  <c r="N638" i="4"/>
  <c r="N635" i="4"/>
  <c r="N124" i="4"/>
  <c r="N636" i="4"/>
  <c r="N629" i="4"/>
  <c r="N630" i="4"/>
  <c r="N634" i="4"/>
  <c r="N123" i="4"/>
  <c r="N127" i="4"/>
  <c r="N544" i="4"/>
  <c r="N135" i="4"/>
  <c r="N541" i="4"/>
  <c r="N624" i="4"/>
  <c r="N360" i="4"/>
  <c r="N358" i="4"/>
  <c r="N353" i="4"/>
  <c r="N93" i="4"/>
  <c r="N92" i="4"/>
  <c r="N540" i="4"/>
  <c r="N628" i="4"/>
  <c r="N797" i="4"/>
  <c r="N245" i="4"/>
  <c r="N626" i="4"/>
  <c r="N622" i="4"/>
  <c r="N627" i="4"/>
  <c r="N621" i="4"/>
  <c r="N126" i="4"/>
  <c r="N354" i="4"/>
  <c r="N96" i="4"/>
  <c r="N351" i="4"/>
  <c r="N505" i="4"/>
  <c r="N620" i="4"/>
  <c r="N619" i="4"/>
  <c r="N617" i="4"/>
  <c r="N243" i="4"/>
  <c r="N623" i="4"/>
  <c r="N625" i="4"/>
  <c r="N344" i="4"/>
  <c r="N614" i="4"/>
  <c r="N239" i="4"/>
  <c r="N539" i="4"/>
  <c r="N538" i="4"/>
  <c r="N616" i="4"/>
  <c r="N240" i="4"/>
  <c r="N241" i="4"/>
  <c r="N350" i="4"/>
  <c r="N120" i="4"/>
  <c r="N618" i="4"/>
  <c r="N631" i="4"/>
  <c r="N632" i="4"/>
  <c r="N352" i="4"/>
  <c r="N345" i="4"/>
  <c r="N615" i="4"/>
  <c r="N86" i="4"/>
  <c r="N119" i="4"/>
  <c r="N242" i="4"/>
  <c r="N118" i="4"/>
  <c r="N610" i="4"/>
  <c r="N611" i="4"/>
  <c r="N613" i="4"/>
  <c r="N612" i="4"/>
  <c r="N609" i="4"/>
  <c r="N537" i="4"/>
  <c r="N608" i="4"/>
  <c r="N604" i="4"/>
  <c r="N95" i="4"/>
  <c r="N531" i="4"/>
  <c r="N117" i="4"/>
  <c r="N536" i="4"/>
  <c r="N355" i="4"/>
  <c r="N114" i="4"/>
  <c r="N113" i="4"/>
  <c r="N108" i="4"/>
  <c r="N103" i="4"/>
  <c r="N533" i="4"/>
  <c r="N115" i="4"/>
  <c r="N532" i="4"/>
  <c r="N607" i="4"/>
  <c r="N603" i="4"/>
  <c r="N826" i="4"/>
  <c r="N535" i="4"/>
  <c r="N111" i="4"/>
  <c r="N530" i="4"/>
  <c r="N606" i="4"/>
  <c r="N527" i="4"/>
  <c r="N112" i="4"/>
  <c r="N827" i="4"/>
  <c r="N825" i="4"/>
  <c r="N605" i="4"/>
  <c r="N599" i="4"/>
  <c r="N335" i="4"/>
  <c r="N602" i="4"/>
  <c r="N513" i="4"/>
  <c r="N601" i="4"/>
  <c r="N116" i="4"/>
  <c r="N600" i="4"/>
  <c r="N525" i="4"/>
  <c r="N526" i="4"/>
  <c r="N598" i="4"/>
  <c r="N342" i="4"/>
  <c r="N522" i="4"/>
  <c r="N334" i="4"/>
  <c r="N523" i="4"/>
  <c r="N106" i="4"/>
  <c r="N101" i="4"/>
  <c r="N521" i="4"/>
  <c r="N524" i="4"/>
  <c r="N452" i="4"/>
  <c r="N597" i="4"/>
  <c r="N516" i="4"/>
  <c r="N824" i="4"/>
  <c r="N596" i="4"/>
  <c r="N595" i="4"/>
  <c r="N502" i="4"/>
  <c r="N594" i="4"/>
  <c r="N506" i="4"/>
  <c r="N822" i="4"/>
  <c r="N110" i="4"/>
  <c r="N816" i="4"/>
  <c r="N107" i="4"/>
  <c r="N593" i="4"/>
  <c r="N519" i="4"/>
  <c r="N591" i="4"/>
  <c r="N340" i="4"/>
  <c r="N592" i="4"/>
  <c r="N336" i="4"/>
  <c r="N337" i="4"/>
  <c r="N104" i="4"/>
  <c r="N520" i="4"/>
  <c r="N89" i="4"/>
  <c r="N97" i="4"/>
  <c r="N83" i="4"/>
  <c r="N517" i="4"/>
  <c r="N518" i="4"/>
  <c r="N105" i="4"/>
  <c r="N339" i="4"/>
  <c r="N270" i="4"/>
  <c r="N823" i="4"/>
  <c r="N271" i="4"/>
  <c r="N514" i="4"/>
  <c r="N515" i="4"/>
  <c r="N331" i="4"/>
  <c r="N582" i="4"/>
  <c r="N588" i="4"/>
  <c r="N102" i="4"/>
  <c r="N589" i="4"/>
  <c r="N585" i="4"/>
  <c r="N590" i="4"/>
  <c r="N504" i="4"/>
  <c r="N586" i="4"/>
  <c r="N587" i="4"/>
  <c r="N238" i="4"/>
  <c r="N507" i="4"/>
  <c r="N583" i="4"/>
  <c r="N584" i="4"/>
  <c r="N509" i="4"/>
  <c r="N510" i="4"/>
  <c r="N85" i="4"/>
  <c r="N333" i="4"/>
  <c r="N330" i="4"/>
  <c r="N580" i="4"/>
  <c r="N508" i="4"/>
  <c r="N338" i="4"/>
  <c r="N272" i="4"/>
  <c r="N273" i="4"/>
  <c r="N575" i="4"/>
  <c r="N581" i="4"/>
  <c r="N99" i="4"/>
  <c r="N579" i="4"/>
  <c r="N343" i="4"/>
  <c r="N511" i="4"/>
  <c r="N512" i="4"/>
  <c r="N500" i="4"/>
  <c r="N491" i="4"/>
  <c r="N578" i="4"/>
  <c r="N490" i="4"/>
  <c r="N577" i="4"/>
  <c r="N494" i="4"/>
  <c r="N499" i="4"/>
  <c r="N501" i="4"/>
  <c r="N574" i="4"/>
  <c r="N549" i="4"/>
  <c r="N576" i="4"/>
  <c r="N498" i="4"/>
  <c r="N570" i="4"/>
  <c r="N571" i="4"/>
  <c r="N495" i="4"/>
  <c r="N91" i="4"/>
  <c r="N274" i="4"/>
  <c r="N275" i="4"/>
  <c r="N572" i="4"/>
  <c r="N573" i="4"/>
  <c r="N496" i="4"/>
  <c r="N493" i="4"/>
  <c r="N569" i="4"/>
  <c r="N568" i="4"/>
  <c r="N503" i="4"/>
  <c r="N90" i="4"/>
  <c r="N492" i="4"/>
  <c r="N466" i="4"/>
  <c r="N821" i="4"/>
  <c r="N566" i="4"/>
  <c r="N497" i="4"/>
  <c r="N529" i="4"/>
  <c r="N84" i="4"/>
  <c r="N483" i="4"/>
  <c r="N488" i="4"/>
  <c r="N462" i="4"/>
  <c r="N565" i="4"/>
  <c r="N567" i="4"/>
  <c r="N88" i="4"/>
  <c r="N528" i="4"/>
  <c r="N454" i="4"/>
  <c r="N332" i="4"/>
  <c r="N561" i="4"/>
  <c r="N31" i="4"/>
  <c r="N489" i="4"/>
  <c r="N478" i="4"/>
  <c r="N548" i="4"/>
  <c r="N562" i="4"/>
  <c r="N482" i="4"/>
  <c r="N480" i="4"/>
  <c r="N479" i="4"/>
  <c r="N560" i="4"/>
  <c r="N473" i="4"/>
  <c r="N818" i="4"/>
  <c r="N468" i="4"/>
  <c r="N80" i="4"/>
  <c r="N551" i="4"/>
  <c r="N817" i="4"/>
  <c r="N819" i="4"/>
  <c r="N557" i="4"/>
  <c r="N76" i="4"/>
  <c r="N550" i="4"/>
  <c r="N470" i="4"/>
  <c r="N467" i="4"/>
  <c r="N471" i="4"/>
  <c r="N795" i="4"/>
  <c r="N554" i="4"/>
  <c r="N74" i="4"/>
  <c r="N559" i="4"/>
  <c r="N472" i="4"/>
  <c r="N477" i="4"/>
  <c r="N464" i="4"/>
  <c r="N484" i="4"/>
  <c r="N485" i="4"/>
  <c r="N486" i="4"/>
  <c r="N487" i="4"/>
  <c r="N481" i="4"/>
  <c r="N476" i="4"/>
  <c r="N794" i="4"/>
  <c r="N469" i="4"/>
  <c r="N460" i="4"/>
  <c r="N796" i="4"/>
  <c r="N558" i="4"/>
  <c r="N455" i="4"/>
  <c r="N475" i="4"/>
  <c r="N790" i="4"/>
  <c r="N73" i="4"/>
  <c r="N461" i="4"/>
  <c r="N451" i="4"/>
  <c r="N79" i="4"/>
  <c r="N474" i="4"/>
  <c r="N465" i="4"/>
  <c r="N75" i="4"/>
  <c r="N552" i="4"/>
  <c r="N459" i="4"/>
  <c r="N793" i="4"/>
  <c r="N77" i="4"/>
  <c r="N78" i="4"/>
  <c r="N791" i="4"/>
  <c r="N457" i="4"/>
  <c r="N456" i="4"/>
  <c r="N788" i="4"/>
  <c r="N447" i="4"/>
  <c r="N815" i="4"/>
  <c r="N814" i="4"/>
  <c r="N276" i="4"/>
  <c r="N555" i="4"/>
  <c r="N70" i="4"/>
  <c r="N453" i="4"/>
  <c r="N787" i="4"/>
  <c r="N72" i="4"/>
  <c r="N784" i="4"/>
  <c r="N450" i="4"/>
  <c r="N556" i="4"/>
  <c r="N71" i="4"/>
  <c r="N463" i="4"/>
  <c r="N448" i="4"/>
  <c r="N789" i="4"/>
  <c r="N783" i="4"/>
  <c r="N69" i="4"/>
  <c r="N277" i="4"/>
  <c r="N449" i="4"/>
  <c r="N446" i="4"/>
  <c r="N785" i="4"/>
  <c r="N780" i="4"/>
  <c r="N278" i="4"/>
  <c r="N813" i="4"/>
  <c r="N781" i="4"/>
  <c r="N62" i="4"/>
  <c r="N284" i="4"/>
  <c r="N283" i="4"/>
  <c r="N828" i="4"/>
  <c r="N777" i="4"/>
  <c r="N811" i="4"/>
  <c r="N444" i="4"/>
  <c r="N443" i="4"/>
  <c r="N458" i="4"/>
  <c r="N812" i="4"/>
  <c r="N782" i="4"/>
  <c r="N441" i="4"/>
  <c r="N553" i="4"/>
  <c r="N810" i="4"/>
  <c r="N773" i="4"/>
  <c r="N820" i="4"/>
  <c r="N39" i="4"/>
  <c r="N439" i="4"/>
  <c r="N65" i="4"/>
  <c r="N61" i="4"/>
  <c r="N279" i="4"/>
  <c r="N442" i="4"/>
  <c r="N68" i="4"/>
  <c r="N809" i="4"/>
  <c r="N63" i="4"/>
  <c r="N779" i="4"/>
  <c r="N776" i="4"/>
  <c r="N67" i="4"/>
  <c r="N436" i="4"/>
  <c r="N437" i="4"/>
  <c r="N64" i="4"/>
  <c r="N786" i="4"/>
  <c r="N792" i="4"/>
  <c r="N440" i="4"/>
  <c r="N438" i="4"/>
  <c r="N66" i="4"/>
  <c r="N765" i="4"/>
  <c r="N774" i="4"/>
  <c r="N775" i="4"/>
  <c r="N778" i="4"/>
  <c r="N282" i="4"/>
  <c r="N47" i="4"/>
  <c r="N807" i="4"/>
  <c r="N563" i="4"/>
  <c r="N806" i="4"/>
  <c r="N54" i="4"/>
  <c r="N321" i="4"/>
  <c r="N53" i="4"/>
  <c r="N52" i="4"/>
  <c r="N55" i="4"/>
  <c r="N808" i="4"/>
  <c r="N269" i="4"/>
  <c r="N210" i="4"/>
  <c r="N435" i="4"/>
  <c r="N49" i="4"/>
  <c r="N445" i="4"/>
  <c r="N48" i="4"/>
  <c r="N268" i="4"/>
  <c r="N280" i="4"/>
  <c r="N281" i="4"/>
  <c r="N50" i="4"/>
  <c r="N45" i="4"/>
  <c r="N46" i="4"/>
  <c r="N40" i="4"/>
  <c r="N44" i="4"/>
  <c r="N43" i="4"/>
  <c r="N801" i="4"/>
  <c r="N802" i="4"/>
  <c r="N326" i="4"/>
  <c r="N42" i="4"/>
  <c r="N60" i="4"/>
  <c r="N800" i="4"/>
  <c r="N325" i="4"/>
  <c r="N51" i="4"/>
  <c r="N772" i="4"/>
  <c r="N324" i="4"/>
  <c r="N41" i="4"/>
  <c r="N267" i="4"/>
  <c r="N327" i="4"/>
  <c r="N564" i="4"/>
  <c r="N770" i="4"/>
  <c r="N266" i="4"/>
  <c r="N323" i="4"/>
  <c r="N322" i="4"/>
  <c r="N805" i="4"/>
  <c r="N37" i="4"/>
  <c r="N38" i="4"/>
  <c r="N36" i="4"/>
  <c r="N265" i="4"/>
  <c r="N768" i="4"/>
  <c r="N769" i="4"/>
  <c r="N799" i="4"/>
  <c r="N35" i="4"/>
  <c r="N34" i="4"/>
  <c r="N767" i="4"/>
  <c r="N18" i="4"/>
  <c r="N32" i="4"/>
  <c r="N33" i="4"/>
  <c r="N30" i="4"/>
  <c r="N29" i="4"/>
  <c r="N320" i="4"/>
  <c r="N803" i="4"/>
  <c r="N28" i="4"/>
  <c r="N27" i="4"/>
  <c r="N264" i="4"/>
  <c r="N24" i="4"/>
  <c r="N26" i="4"/>
  <c r="N25" i="4"/>
  <c r="N23" i="4"/>
  <c r="N22" i="4"/>
  <c r="N56" i="4"/>
  <c r="N209" i="4"/>
  <c r="N21" i="4"/>
  <c r="N263" i="4"/>
  <c r="N804" i="4"/>
  <c r="N771" i="4"/>
  <c r="N328" i="4"/>
  <c r="N19" i="4"/>
  <c r="N262" i="4"/>
  <c r="N20" i="4"/>
  <c r="N261" i="4"/>
  <c r="N319" i="4"/>
  <c r="N17" i="4"/>
  <c r="N260" i="4"/>
  <c r="N318" i="4"/>
  <c r="N259" i="4"/>
  <c r="N59" i="4"/>
  <c r="N16" i="4"/>
  <c r="N766" i="4"/>
  <c r="N317" i="4"/>
  <c r="N316" i="4"/>
  <c r="N314" i="4"/>
  <c r="N15" i="4"/>
  <c r="N315" i="4"/>
  <c r="N14" i="4"/>
  <c r="N312" i="4"/>
  <c r="N58" i="4"/>
  <c r="N798" i="4"/>
  <c r="N313" i="4"/>
  <c r="N57" i="4"/>
  <c r="Y530" i="4"/>
  <c r="Y585" i="4"/>
  <c r="Y501" i="4"/>
  <c r="Y497" i="4"/>
  <c r="Y529" i="4"/>
  <c r="Y567" i="4"/>
  <c r="Y332" i="4"/>
  <c r="Y561" i="4"/>
  <c r="Y478" i="4"/>
  <c r="Y548" i="4"/>
  <c r="Y562" i="4"/>
  <c r="Y479" i="4"/>
  <c r="Y560" i="4"/>
  <c r="Y818" i="4"/>
  <c r="Y80" i="4"/>
  <c r="Y817" i="4"/>
  <c r="Y819" i="4"/>
  <c r="Y550" i="4"/>
  <c r="Y470" i="4"/>
  <c r="Y467" i="4"/>
  <c r="Y554" i="4"/>
  <c r="Y74" i="4"/>
  <c r="Y472" i="4"/>
  <c r="Y464" i="4"/>
  <c r="Y485" i="4"/>
  <c r="Y486" i="4"/>
  <c r="Y476" i="4"/>
  <c r="Y794" i="4"/>
  <c r="Y469" i="4"/>
  <c r="Y796" i="4"/>
  <c r="Y558" i="4"/>
  <c r="Y455" i="4"/>
  <c r="Y790" i="4"/>
  <c r="Y73" i="4"/>
  <c r="Y461" i="4"/>
  <c r="Y79" i="4"/>
  <c r="Y474" i="4"/>
  <c r="Y465" i="4"/>
  <c r="Y552" i="4"/>
  <c r="Y459" i="4"/>
  <c r="Y793" i="4"/>
  <c r="Y78" i="4"/>
  <c r="Y791" i="4"/>
  <c r="Y457" i="4"/>
  <c r="Y788" i="4"/>
  <c r="Y447" i="4"/>
  <c r="Y815" i="4"/>
  <c r="Y814" i="4"/>
  <c r="Y276" i="4"/>
  <c r="Y555" i="4"/>
  <c r="Y70" i="4"/>
  <c r="Y453" i="4"/>
  <c r="Y787" i="4"/>
  <c r="Y72" i="4"/>
  <c r="Y784" i="4"/>
  <c r="Y450" i="4"/>
  <c r="Y556" i="4"/>
  <c r="Y71" i="4"/>
  <c r="Y463" i="4"/>
  <c r="Y448" i="4"/>
  <c r="Y789" i="4"/>
  <c r="Y783" i="4"/>
  <c r="Y69" i="4"/>
  <c r="Y277" i="4"/>
  <c r="Y449" i="4"/>
  <c r="Y446" i="4"/>
  <c r="Y785" i="4"/>
  <c r="Y780" i="4"/>
  <c r="Y278" i="4"/>
  <c r="Y813" i="4"/>
  <c r="Y781" i="4"/>
  <c r="Y62" i="4"/>
  <c r="Y284" i="4"/>
  <c r="Y283" i="4"/>
  <c r="Y828" i="4"/>
  <c r="Y777" i="4"/>
  <c r="Y811" i="4"/>
  <c r="Y444" i="4"/>
  <c r="Y443" i="4"/>
  <c r="Y458" i="4"/>
  <c r="Y812" i="4"/>
  <c r="Y782" i="4"/>
  <c r="Y441" i="4"/>
  <c r="Y553" i="4"/>
  <c r="Y810" i="4"/>
  <c r="Y773" i="4"/>
  <c r="Y820" i="4"/>
  <c r="Y39" i="4"/>
  <c r="Y439" i="4"/>
  <c r="Y65" i="4"/>
  <c r="Y61" i="4"/>
  <c r="Y279" i="4"/>
  <c r="Y442" i="4"/>
  <c r="Y68" i="4"/>
  <c r="Y809" i="4"/>
  <c r="Y63" i="4"/>
  <c r="Y779" i="4"/>
  <c r="Y776" i="4"/>
  <c r="Y67" i="4"/>
  <c r="Y436" i="4"/>
  <c r="Y437" i="4"/>
  <c r="Y64" i="4"/>
  <c r="Y786" i="4"/>
  <c r="Y792" i="4"/>
  <c r="Y440" i="4"/>
  <c r="Y438" i="4"/>
  <c r="Y66" i="4"/>
  <c r="Y765" i="4"/>
  <c r="Y774" i="4"/>
  <c r="Y775" i="4"/>
  <c r="Y778" i="4"/>
  <c r="Y282" i="4"/>
  <c r="Y47" i="4"/>
  <c r="Y807" i="4"/>
  <c r="Y563" i="4"/>
  <c r="Y806" i="4"/>
  <c r="Y54" i="4"/>
  <c r="Y321" i="4"/>
  <c r="Y53" i="4"/>
  <c r="Y52" i="4"/>
  <c r="Y55" i="4"/>
  <c r="Y808" i="4"/>
  <c r="Y269" i="4"/>
  <c r="Y210" i="4"/>
  <c r="Y435" i="4"/>
  <c r="Y49" i="4"/>
  <c r="Y445" i="4"/>
  <c r="Y48" i="4"/>
  <c r="Y268" i="4"/>
  <c r="Y280" i="4"/>
  <c r="Y281" i="4"/>
  <c r="Y50" i="4"/>
  <c r="Y45" i="4"/>
  <c r="Y46" i="4"/>
  <c r="Y40" i="4"/>
  <c r="Y44" i="4"/>
  <c r="Y43" i="4"/>
  <c r="Y801" i="4"/>
  <c r="Y802" i="4"/>
  <c r="Y326" i="4"/>
  <c r="Y42" i="4"/>
  <c r="Y60" i="4"/>
  <c r="Y800" i="4"/>
  <c r="Y325" i="4"/>
  <c r="Y51" i="4"/>
  <c r="Y772" i="4"/>
  <c r="Y324" i="4"/>
  <c r="Y41" i="4"/>
  <c r="Y267" i="4"/>
  <c r="Y327" i="4"/>
  <c r="Y564" i="4"/>
  <c r="Y770" i="4"/>
  <c r="Y266" i="4"/>
  <c r="Y323" i="4"/>
  <c r="Y322" i="4"/>
  <c r="Y805" i="4"/>
  <c r="Y37" i="4"/>
  <c r="Y38" i="4"/>
  <c r="Y36" i="4"/>
  <c r="Y265" i="4"/>
  <c r="Y768" i="4"/>
  <c r="Y769" i="4"/>
  <c r="Y799" i="4"/>
  <c r="Y35" i="4"/>
  <c r="Y34" i="4"/>
  <c r="Y767" i="4"/>
  <c r="Y18" i="4"/>
  <c r="Y32" i="4"/>
  <c r="Y33" i="4"/>
  <c r="Y30" i="4"/>
  <c r="Y29" i="4"/>
  <c r="Y320" i="4"/>
  <c r="Y803" i="4"/>
  <c r="Y28" i="4"/>
  <c r="Y27" i="4"/>
  <c r="Y264" i="4"/>
  <c r="Y24" i="4"/>
  <c r="Y26" i="4"/>
  <c r="Y25" i="4"/>
  <c r="Y23" i="4"/>
  <c r="Y22" i="4"/>
  <c r="Y56" i="4"/>
  <c r="Y209" i="4"/>
  <c r="Y21" i="4"/>
  <c r="Y263" i="4"/>
  <c r="Y804" i="4"/>
  <c r="Y771" i="4"/>
  <c r="Y328" i="4"/>
  <c r="Y19" i="4"/>
  <c r="Y262" i="4"/>
  <c r="Y20" i="4"/>
  <c r="Y261" i="4"/>
  <c r="Y319" i="4"/>
  <c r="Y17" i="4"/>
  <c r="Y260" i="4"/>
  <c r="Y318" i="4"/>
  <c r="Y259" i="4"/>
  <c r="Y59" i="4"/>
  <c r="Y16" i="4"/>
  <c r="Y766" i="4"/>
  <c r="Y317" i="4"/>
  <c r="Y316" i="4"/>
  <c r="Y314" i="4"/>
  <c r="Y15" i="4"/>
  <c r="Y315" i="4"/>
  <c r="Y14" i="4"/>
  <c r="Y312" i="4"/>
  <c r="Y58" i="4"/>
  <c r="Y798" i="4"/>
  <c r="Y313" i="4"/>
  <c r="Y57" i="4"/>
  <c r="Z762" i="4"/>
  <c r="Z761" i="4"/>
  <c r="Z756" i="4"/>
  <c r="Z208" i="4"/>
  <c r="Z764" i="4"/>
  <c r="Z763" i="4"/>
  <c r="Z759" i="4"/>
  <c r="Z757" i="4"/>
  <c r="Z229" i="4"/>
  <c r="Z205" i="4"/>
  <c r="Z409" i="4"/>
  <c r="Z407" i="4"/>
  <c r="Z196" i="4"/>
  <c r="Z207" i="4"/>
  <c r="Z430" i="4"/>
  <c r="Z203" i="4"/>
  <c r="Z329" i="4"/>
  <c r="Z433" i="4"/>
  <c r="Z12" i="4"/>
  <c r="Z13" i="4"/>
  <c r="Z11" i="4"/>
  <c r="Z226" i="4"/>
  <c r="Z201" i="4"/>
  <c r="Z202" i="4"/>
  <c r="Z758" i="4"/>
  <c r="Z754" i="4"/>
  <c r="Z204" i="4"/>
  <c r="Z198" i="4"/>
  <c r="Z199" i="4"/>
  <c r="Z434" i="4"/>
  <c r="Z233" i="4"/>
  <c r="Z432" i="4"/>
  <c r="Z180" i="4"/>
  <c r="Z311" i="4"/>
  <c r="Z401" i="4"/>
  <c r="Z7" i="4"/>
  <c r="Z406" i="4"/>
  <c r="Z194" i="4"/>
  <c r="Z200" i="4"/>
  <c r="Z232" i="4"/>
  <c r="Z427" i="4"/>
  <c r="Z10" i="4"/>
  <c r="Z227" i="4"/>
  <c r="Z755" i="4"/>
  <c r="Z306" i="4"/>
  <c r="Z408" i="4"/>
  <c r="Z731" i="4"/>
  <c r="Z309" i="4"/>
  <c r="Z8" i="4"/>
  <c r="Z405" i="4"/>
  <c r="Z6" i="4"/>
  <c r="Z197" i="4"/>
  <c r="Z310" i="4"/>
  <c r="Z9" i="4"/>
  <c r="Z188" i="4"/>
  <c r="Z751" i="4"/>
  <c r="Z231" i="4"/>
  <c r="Z403" i="4"/>
  <c r="Z230" i="4"/>
  <c r="Z191" i="4"/>
  <c r="Z749" i="4"/>
  <c r="Z382" i="4"/>
  <c r="Z750" i="4"/>
  <c r="Z404" i="4"/>
  <c r="Z752" i="4"/>
  <c r="Z753" i="4"/>
  <c r="Z195" i="4"/>
  <c r="Z307" i="4"/>
  <c r="Z193" i="4"/>
  <c r="Z399" i="4"/>
  <c r="Z192" i="4"/>
  <c r="Z741" i="4"/>
  <c r="Z394" i="4"/>
  <c r="Z748" i="4"/>
  <c r="Z747" i="4"/>
  <c r="Z742" i="4"/>
  <c r="Z186" i="4"/>
  <c r="Z190" i="4"/>
  <c r="Z431" i="4"/>
  <c r="Z402" i="4"/>
  <c r="Z224" i="4"/>
  <c r="Z746" i="4"/>
  <c r="Z745" i="4"/>
  <c r="Z189" i="4"/>
  <c r="Z400" i="4"/>
  <c r="Z184" i="4"/>
  <c r="Z221" i="4"/>
  <c r="Z398" i="4"/>
  <c r="Z185" i="4"/>
  <c r="Z187" i="4"/>
  <c r="Z228" i="4"/>
  <c r="Z377" i="4"/>
  <c r="Z304" i="4"/>
  <c r="Z174" i="4"/>
  <c r="Z225" i="4"/>
  <c r="Z744" i="4"/>
  <c r="Z743" i="4"/>
  <c r="Z379" i="4"/>
  <c r="Z392" i="4"/>
  <c r="Z161" i="4"/>
  <c r="Z305" i="4"/>
  <c r="Z177" i="4"/>
  <c r="Z179" i="4"/>
  <c r="Z740" i="4"/>
  <c r="Z348" i="4"/>
  <c r="Z182" i="4"/>
  <c r="Z181" i="4"/>
  <c r="Z176" i="4"/>
  <c r="Z3" i="4"/>
  <c r="Z5" i="4"/>
  <c r="Z4" i="4"/>
  <c r="Z299" i="4"/>
  <c r="Z397" i="4"/>
  <c r="Z308" i="4"/>
  <c r="Z178" i="4"/>
  <c r="Z737" i="4"/>
  <c r="Z738" i="4"/>
  <c r="Z739" i="4"/>
  <c r="Z183" i="4"/>
  <c r="Z729" i="4"/>
  <c r="Z426" i="4"/>
  <c r="Z736" i="4"/>
  <c r="Z303" i="4"/>
  <c r="Z220" i="4"/>
  <c r="Z735" i="4"/>
  <c r="Z162" i="4"/>
  <c r="Z175" i="4"/>
  <c r="Z171" i="4"/>
  <c r="Z732" i="4"/>
  <c r="Z734" i="4"/>
  <c r="Z396" i="4"/>
  <c r="Z302" i="4"/>
  <c r="Z301" i="4"/>
  <c r="Z2" i="4"/>
  <c r="Z733" i="4"/>
  <c r="Z172" i="4"/>
  <c r="Z173" i="4"/>
  <c r="Z170" i="4"/>
  <c r="Z167" i="4"/>
  <c r="Z168" i="4"/>
  <c r="Z728" i="4"/>
  <c r="Z727" i="4"/>
  <c r="Z726" i="4"/>
  <c r="Z725" i="4"/>
  <c r="Z730" i="4"/>
  <c r="Z719" i="4"/>
  <c r="Z169" i="4"/>
  <c r="Z395" i="4"/>
  <c r="Z718" i="4"/>
  <c r="Z724" i="4"/>
  <c r="Z389" i="4"/>
  <c r="Z722" i="4"/>
  <c r="Z723" i="4"/>
  <c r="Z720" i="4"/>
  <c r="Z712" i="4"/>
  <c r="Z711" i="4"/>
  <c r="Z218" i="4"/>
  <c r="Z717" i="4"/>
  <c r="Z390" i="4"/>
  <c r="Z222" i="4"/>
  <c r="Z721" i="4"/>
  <c r="Z391" i="4"/>
  <c r="Z716" i="4"/>
  <c r="Z297" i="4"/>
  <c r="Z715" i="4"/>
  <c r="Z388" i="4"/>
  <c r="Z206" i="4"/>
  <c r="Z165" i="4"/>
  <c r="Z760" i="4"/>
  <c r="Z713" i="4"/>
  <c r="Z300" i="4"/>
  <c r="Z700" i="4"/>
  <c r="Z708" i="4"/>
  <c r="Z223" i="4"/>
  <c r="Z710" i="4"/>
  <c r="Z429" i="4"/>
  <c r="Z298" i="4"/>
  <c r="Z163" i="4"/>
  <c r="Z378" i="4"/>
  <c r="Z212" i="4"/>
  <c r="Z709" i="4"/>
  <c r="Z159" i="4"/>
  <c r="Z156" i="4"/>
  <c r="Z144" i="4"/>
  <c r="Z145" i="4"/>
  <c r="Z257" i="4"/>
  <c r="Z707" i="4"/>
  <c r="Z706" i="4"/>
  <c r="Z160" i="4"/>
  <c r="Z703" i="4"/>
  <c r="Z164" i="4"/>
  <c r="Z294" i="4"/>
  <c r="Z387" i="4"/>
  <c r="Z166" i="4"/>
  <c r="Z428" i="4"/>
  <c r="Z376" i="4"/>
  <c r="Z425" i="4"/>
  <c r="Z705" i="4"/>
  <c r="Z384" i="4"/>
  <c r="Z296" i="4"/>
  <c r="Z385" i="4"/>
  <c r="Z152" i="4"/>
  <c r="Z367" i="4"/>
  <c r="Z424" i="4"/>
  <c r="Z381" i="4"/>
  <c r="Z253" i="4"/>
  <c r="Z295" i="4"/>
  <c r="Z158" i="4"/>
  <c r="Z704" i="4"/>
  <c r="Z217" i="4"/>
  <c r="Z701" i="4"/>
  <c r="Z219" i="4"/>
  <c r="Z157" i="4"/>
  <c r="Z698" i="4"/>
  <c r="Z383" i="4"/>
  <c r="Z702" i="4"/>
  <c r="Z214" i="4"/>
  <c r="Z421" i="4"/>
  <c r="Z109" i="4"/>
  <c r="Z155" i="4"/>
  <c r="Z216" i="4"/>
  <c r="Z256" i="4"/>
  <c r="Z371" i="4"/>
  <c r="Z215" i="4"/>
  <c r="Z154" i="4"/>
  <c r="Z696" i="4"/>
  <c r="Z420" i="4"/>
  <c r="Z149" i="4"/>
  <c r="Z153" i="4"/>
  <c r="Z286" i="4"/>
  <c r="Z422" i="4"/>
  <c r="Z258" i="4"/>
  <c r="Z211" i="4"/>
  <c r="Z151" i="4"/>
  <c r="Z213" i="4"/>
  <c r="Z693" i="4"/>
  <c r="Z423" i="4"/>
  <c r="Z697" i="4"/>
  <c r="Z419" i="4"/>
  <c r="Z699" i="4"/>
  <c r="Z695" i="4"/>
  <c r="Z694" i="4"/>
  <c r="Z691" i="4"/>
  <c r="Z692" i="4"/>
  <c r="Z150" i="4"/>
  <c r="Z688" i="4"/>
  <c r="Z690" i="4"/>
  <c r="Z689" i="4"/>
  <c r="Z255" i="4"/>
  <c r="Z143" i="4"/>
  <c r="Z142" i="4"/>
  <c r="Z146" i="4"/>
  <c r="Z254" i="4"/>
  <c r="Z252" i="4"/>
  <c r="Z147" i="4"/>
  <c r="Z380" i="4"/>
  <c r="Z393" i="4"/>
  <c r="Z81" i="4"/>
  <c r="Z244" i="4"/>
  <c r="Z248" i="4"/>
  <c r="Z677" i="4"/>
  <c r="Z687" i="4"/>
  <c r="Z678" i="4"/>
  <c r="Z415" i="4"/>
  <c r="Z417" i="4"/>
  <c r="Z683" i="4"/>
  <c r="Z686" i="4"/>
  <c r="Z418" i="4"/>
  <c r="Z682" i="4"/>
  <c r="Z681" i="4"/>
  <c r="Z250" i="4"/>
  <c r="Z680" i="4"/>
  <c r="Z668" i="4"/>
  <c r="Z293" i="4"/>
  <c r="Z679" i="4"/>
  <c r="Z373" i="4"/>
  <c r="Z292" i="4"/>
  <c r="Z676" i="4"/>
  <c r="Z652" i="4"/>
  <c r="Z140" i="4"/>
  <c r="Z372" i="4"/>
  <c r="Z684" i="4"/>
  <c r="Z685" i="4"/>
  <c r="Z148" i="4"/>
  <c r="Z414" i="4"/>
  <c r="Z236" i="4"/>
  <c r="Z291" i="4"/>
  <c r="Z416" i="4"/>
  <c r="Z139" i="4"/>
  <c r="Z674" i="4"/>
  <c r="Z673" i="4"/>
  <c r="Z141" i="4"/>
  <c r="Z672" i="4"/>
  <c r="Z665" i="4"/>
  <c r="Z374" i="4"/>
  <c r="Z671" i="4"/>
  <c r="Z137" i="4"/>
  <c r="Z251" i="4"/>
  <c r="Z675" i="4"/>
  <c r="Z375" i="4"/>
  <c r="Z413" i="4"/>
  <c r="Z670" i="4"/>
  <c r="Z235" i="4"/>
  <c r="Z669" i="4"/>
  <c r="Z666" i="4"/>
  <c r="Z370" i="4"/>
  <c r="Z667" i="4"/>
  <c r="Z346" i="4"/>
  <c r="Z664" i="4"/>
  <c r="Z663" i="4"/>
  <c r="Z386" i="4"/>
  <c r="Z368" i="4"/>
  <c r="Z662" i="4"/>
  <c r="Z290" i="4"/>
  <c r="Z234" i="4"/>
  <c r="Z714" i="4"/>
  <c r="Z411" i="4"/>
  <c r="Z412" i="4"/>
  <c r="Z661" i="4"/>
  <c r="Z87" i="4"/>
  <c r="Z285" i="4"/>
  <c r="Z363" i="4"/>
  <c r="Z660" i="4"/>
  <c r="Z650" i="4"/>
  <c r="Z369" i="4"/>
  <c r="Z356" i="4"/>
  <c r="Z658" i="4"/>
  <c r="Z341" i="4"/>
  <c r="Z136" i="4"/>
  <c r="Z289" i="4"/>
  <c r="Z659" i="4"/>
  <c r="Z657" i="4"/>
  <c r="Z134" i="4"/>
  <c r="Z122" i="4"/>
  <c r="Z364" i="4"/>
  <c r="Z655" i="4"/>
  <c r="Z656" i="4"/>
  <c r="Z288" i="4"/>
  <c r="Z82" i="4"/>
  <c r="Z249" i="4"/>
  <c r="Z131" i="4"/>
  <c r="Z365" i="4"/>
  <c r="Z362" i="4"/>
  <c r="Z651" i="4"/>
  <c r="Z653" i="4"/>
  <c r="Z654" i="4"/>
  <c r="Z366" i="4"/>
  <c r="Z534" i="4"/>
  <c r="Z347" i="4"/>
  <c r="Z246" i="4"/>
  <c r="Z130" i="4"/>
  <c r="Z287" i="4"/>
  <c r="Z547" i="4"/>
  <c r="Z361" i="4"/>
  <c r="Z649" i="4"/>
  <c r="Z247" i="4"/>
  <c r="Z647" i="4"/>
  <c r="Z237" i="4"/>
  <c r="Z641" i="4"/>
  <c r="Z648" i="4"/>
  <c r="Z357" i="4"/>
  <c r="Z645" i="4"/>
  <c r="Z100" i="4"/>
  <c r="Z643" i="4"/>
  <c r="Z542" i="4"/>
  <c r="Z410" i="4"/>
  <c r="Z133" i="4"/>
  <c r="Z644" i="4"/>
  <c r="Z546" i="4"/>
  <c r="Z642" i="4"/>
  <c r="Z639" i="4"/>
  <c r="Z640" i="4"/>
  <c r="Z98" i="4"/>
  <c r="Z633" i="4"/>
  <c r="Z637" i="4"/>
  <c r="Z129" i="4"/>
  <c r="Z646" i="4"/>
  <c r="Z545" i="4"/>
  <c r="Z128" i="4"/>
  <c r="Z132" i="4"/>
  <c r="Z125" i="4"/>
  <c r="Z138" i="4"/>
  <c r="Z94" i="4"/>
  <c r="Z121" i="4"/>
  <c r="Z349" i="4"/>
  <c r="Z359" i="4"/>
  <c r="Z543" i="4"/>
  <c r="Z638" i="4"/>
  <c r="Z635" i="4"/>
  <c r="Z124" i="4"/>
  <c r="Z636" i="4"/>
  <c r="Z629" i="4"/>
  <c r="Z630" i="4"/>
  <c r="Z634" i="4"/>
  <c r="Z123" i="4"/>
  <c r="Z127" i="4"/>
  <c r="Z544" i="4"/>
  <c r="Z135" i="4"/>
  <c r="Z541" i="4"/>
  <c r="Z624" i="4"/>
  <c r="Z360" i="4"/>
  <c r="Z358" i="4"/>
  <c r="Z353" i="4"/>
  <c r="Z93" i="4"/>
  <c r="Z92" i="4"/>
  <c r="Z540" i="4"/>
  <c r="Z628" i="4"/>
  <c r="Z797" i="4"/>
  <c r="Z245" i="4"/>
  <c r="Z626" i="4"/>
  <c r="Z622" i="4"/>
  <c r="Z627" i="4"/>
  <c r="Z621" i="4"/>
  <c r="Z126" i="4"/>
  <c r="Z354" i="4"/>
  <c r="Z96" i="4"/>
  <c r="Z351" i="4"/>
  <c r="Z505" i="4"/>
  <c r="Z620" i="4"/>
  <c r="Z619" i="4"/>
  <c r="Z617" i="4"/>
  <c r="Z243" i="4"/>
  <c r="Z623" i="4"/>
  <c r="Z625" i="4"/>
  <c r="Z344" i="4"/>
  <c r="Z614" i="4"/>
  <c r="Z239" i="4"/>
  <c r="Z539" i="4"/>
  <c r="Z538" i="4"/>
  <c r="Z616" i="4"/>
  <c r="Z240" i="4"/>
  <c r="Z241" i="4"/>
  <c r="Z350" i="4"/>
  <c r="Z120" i="4"/>
  <c r="Z618" i="4"/>
  <c r="Z631" i="4"/>
  <c r="Z632" i="4"/>
  <c r="Z352" i="4"/>
  <c r="Z345" i="4"/>
  <c r="Z615" i="4"/>
  <c r="Z86" i="4"/>
  <c r="Z119" i="4"/>
  <c r="Z242" i="4"/>
  <c r="Z118" i="4"/>
  <c r="Z610" i="4"/>
  <c r="Z611" i="4"/>
  <c r="Z613" i="4"/>
  <c r="Z612" i="4"/>
  <c r="Z609" i="4"/>
  <c r="Z537" i="4"/>
  <c r="Z608" i="4"/>
  <c r="Z604" i="4"/>
  <c r="Z95" i="4"/>
  <c r="Z531" i="4"/>
  <c r="Z117" i="4"/>
  <c r="Z536" i="4"/>
  <c r="Z355" i="4"/>
  <c r="Z114" i="4"/>
  <c r="Z113" i="4"/>
  <c r="Z108" i="4"/>
  <c r="Z103" i="4"/>
  <c r="Z533" i="4"/>
  <c r="Z115" i="4"/>
  <c r="Z532" i="4"/>
  <c r="Z607" i="4"/>
  <c r="Z603" i="4"/>
  <c r="Z826" i="4"/>
  <c r="Z535" i="4"/>
  <c r="Z111" i="4"/>
  <c r="Z530" i="4"/>
  <c r="AA530" i="4" s="1"/>
  <c r="Z606" i="4"/>
  <c r="Z527" i="4"/>
  <c r="Z112" i="4"/>
  <c r="Z827" i="4"/>
  <c r="Z825" i="4"/>
  <c r="Z605" i="4"/>
  <c r="Z599" i="4"/>
  <c r="Z335" i="4"/>
  <c r="Z602" i="4"/>
  <c r="Z513" i="4"/>
  <c r="Z601" i="4"/>
  <c r="Z116" i="4"/>
  <c r="Z600" i="4"/>
  <c r="Z525" i="4"/>
  <c r="Z526" i="4"/>
  <c r="Z598" i="4"/>
  <c r="Z342" i="4"/>
  <c r="Z522" i="4"/>
  <c r="Z334" i="4"/>
  <c r="Z523" i="4"/>
  <c r="Z106" i="4"/>
  <c r="Z101" i="4"/>
  <c r="Z521" i="4"/>
  <c r="Z524" i="4"/>
  <c r="Z452" i="4"/>
  <c r="Z597" i="4"/>
  <c r="Z516" i="4"/>
  <c r="Z824" i="4"/>
  <c r="Z596" i="4"/>
  <c r="Z595" i="4"/>
  <c r="Z502" i="4"/>
  <c r="Z594" i="4"/>
  <c r="Z506" i="4"/>
  <c r="Z822" i="4"/>
  <c r="Z110" i="4"/>
  <c r="Z816" i="4"/>
  <c r="Z107" i="4"/>
  <c r="Z593" i="4"/>
  <c r="Z519" i="4"/>
  <c r="Z591" i="4"/>
  <c r="Z340" i="4"/>
  <c r="Z592" i="4"/>
  <c r="Z336" i="4"/>
  <c r="Z337" i="4"/>
  <c r="Z104" i="4"/>
  <c r="Z520" i="4"/>
  <c r="Z89" i="4"/>
  <c r="Z97" i="4"/>
  <c r="Z83" i="4"/>
  <c r="Z517" i="4"/>
  <c r="Z518" i="4"/>
  <c r="Z105" i="4"/>
  <c r="Z339" i="4"/>
  <c r="Z270" i="4"/>
  <c r="Z823" i="4"/>
  <c r="Z271" i="4"/>
  <c r="Z514" i="4"/>
  <c r="Z515" i="4"/>
  <c r="Z331" i="4"/>
  <c r="Z582" i="4"/>
  <c r="Z588" i="4"/>
  <c r="Z102" i="4"/>
  <c r="Z589" i="4"/>
  <c r="Z585" i="4"/>
  <c r="AA585" i="4" s="1"/>
  <c r="Z590" i="4"/>
  <c r="Z504" i="4"/>
  <c r="Z586" i="4"/>
  <c r="Z587" i="4"/>
  <c r="Z238" i="4"/>
  <c r="Z507" i="4"/>
  <c r="Z583" i="4"/>
  <c r="Z584" i="4"/>
  <c r="Z509" i="4"/>
  <c r="Z510" i="4"/>
  <c r="Z85" i="4"/>
  <c r="Z333" i="4"/>
  <c r="Z330" i="4"/>
  <c r="Z580" i="4"/>
  <c r="Z508" i="4"/>
  <c r="Z338" i="4"/>
  <c r="Z272" i="4"/>
  <c r="Z273" i="4"/>
  <c r="Z575" i="4"/>
  <c r="Z581" i="4"/>
  <c r="Z99" i="4"/>
  <c r="Z579" i="4"/>
  <c r="Z343" i="4"/>
  <c r="Z511" i="4"/>
  <c r="Z512" i="4"/>
  <c r="Z500" i="4"/>
  <c r="Z491" i="4"/>
  <c r="Z578" i="4"/>
  <c r="Z490" i="4"/>
  <c r="Z577" i="4"/>
  <c r="Z494" i="4"/>
  <c r="Z499" i="4"/>
  <c r="Z501" i="4"/>
  <c r="Z574" i="4"/>
  <c r="Z549" i="4"/>
  <c r="Z576" i="4"/>
  <c r="Z498" i="4"/>
  <c r="Z570" i="4"/>
  <c r="Z571" i="4"/>
  <c r="Z495" i="4"/>
  <c r="Z91" i="4"/>
  <c r="Z274" i="4"/>
  <c r="Z275" i="4"/>
  <c r="Z572" i="4"/>
  <c r="Z573" i="4"/>
  <c r="Z496" i="4"/>
  <c r="Z493" i="4"/>
  <c r="Z569" i="4"/>
  <c r="Z568" i="4"/>
  <c r="Z503" i="4"/>
  <c r="Z90" i="4"/>
  <c r="Z492" i="4"/>
  <c r="Z466" i="4"/>
  <c r="Z821" i="4"/>
  <c r="Z566" i="4"/>
  <c r="Z497" i="4"/>
  <c r="AA497" i="4" s="1"/>
  <c r="Z529" i="4"/>
  <c r="AA529" i="4" s="1"/>
  <c r="Z84" i="4"/>
  <c r="Z483" i="4"/>
  <c r="Z488" i="4"/>
  <c r="Z462" i="4"/>
  <c r="Z565" i="4"/>
  <c r="Z567" i="4"/>
  <c r="AA567" i="4" s="1"/>
  <c r="Z88" i="4"/>
  <c r="Z528" i="4"/>
  <c r="Z454" i="4"/>
  <c r="Z332" i="4"/>
  <c r="AA332" i="4" s="1"/>
  <c r="Z561" i="4"/>
  <c r="AA561" i="4" s="1"/>
  <c r="Z31" i="4"/>
  <c r="Z489" i="4"/>
  <c r="Z478" i="4"/>
  <c r="Z548" i="4"/>
  <c r="AA548" i="4" s="1"/>
  <c r="Z562" i="4"/>
  <c r="Z482" i="4"/>
  <c r="Z480" i="4"/>
  <c r="Z479" i="4"/>
  <c r="AA479" i="4" s="1"/>
  <c r="Z560" i="4"/>
  <c r="Z473" i="4"/>
  <c r="Z818" i="4"/>
  <c r="Z468" i="4"/>
  <c r="Z80" i="4"/>
  <c r="Z551" i="4"/>
  <c r="Z817" i="4"/>
  <c r="AA817" i="4" s="1"/>
  <c r="Z819" i="4"/>
  <c r="AA819" i="4" s="1"/>
  <c r="Z557" i="4"/>
  <c r="Z76" i="4"/>
  <c r="Z550" i="4"/>
  <c r="AA550" i="4" s="1"/>
  <c r="Z470" i="4"/>
  <c r="AA470" i="4" s="1"/>
  <c r="Z467" i="4"/>
  <c r="AA467" i="4" s="1"/>
  <c r="Z471" i="4"/>
  <c r="Z795" i="4"/>
  <c r="Z554" i="4"/>
  <c r="AA554" i="4" s="1"/>
  <c r="Z74" i="4"/>
  <c r="Z559" i="4"/>
  <c r="Z472" i="4"/>
  <c r="AA472" i="4" s="1"/>
  <c r="Z477" i="4"/>
  <c r="Z464" i="4"/>
  <c r="Z484" i="4"/>
  <c r="Z485" i="4"/>
  <c r="Z486" i="4"/>
  <c r="AA486" i="4" s="1"/>
  <c r="Z487" i="4"/>
  <c r="Z481" i="4"/>
  <c r="Z476" i="4"/>
  <c r="Z794" i="4"/>
  <c r="AA794" i="4" s="1"/>
  <c r="Z469" i="4"/>
  <c r="AA469" i="4" s="1"/>
  <c r="Z460" i="4"/>
  <c r="Z796" i="4"/>
  <c r="AA796" i="4" s="1"/>
  <c r="Z558" i="4"/>
  <c r="AA558" i="4" s="1"/>
  <c r="Z455" i="4"/>
  <c r="Z475" i="4"/>
  <c r="Z790" i="4"/>
  <c r="Z73" i="4"/>
  <c r="AA73" i="4" s="1"/>
  <c r="Z461" i="4"/>
  <c r="AA461" i="4" s="1"/>
  <c r="Z451" i="4"/>
  <c r="Z79" i="4"/>
  <c r="AA79" i="4" s="1"/>
  <c r="Z474" i="4"/>
  <c r="AA474" i="4" s="1"/>
  <c r="Z465" i="4"/>
  <c r="AA465" i="4" s="1"/>
  <c r="Z75" i="4"/>
  <c r="Z552" i="4"/>
  <c r="AA552" i="4" s="1"/>
  <c r="Z459" i="4"/>
  <c r="AA459" i="4" s="1"/>
  <c r="Z793" i="4"/>
  <c r="Z77" i="4"/>
  <c r="Z78" i="4"/>
  <c r="AA78" i="4" s="1"/>
  <c r="Z791" i="4"/>
  <c r="AA791" i="4" s="1"/>
  <c r="Z457" i="4"/>
  <c r="Z456" i="4"/>
  <c r="Z788" i="4"/>
  <c r="Z447" i="4"/>
  <c r="AA447" i="4" s="1"/>
  <c r="Z815" i="4"/>
  <c r="Z814" i="4"/>
  <c r="AA814" i="4" s="1"/>
  <c r="Z276" i="4"/>
  <c r="AA276" i="4" s="1"/>
  <c r="Z555" i="4"/>
  <c r="AA555" i="4" s="1"/>
  <c r="Z70" i="4"/>
  <c r="Z453" i="4"/>
  <c r="AA453" i="4" s="1"/>
  <c r="Z787" i="4"/>
  <c r="AA787" i="4" s="1"/>
  <c r="Z72" i="4"/>
  <c r="AA72" i="4" s="1"/>
  <c r="Z784" i="4"/>
  <c r="Z450" i="4"/>
  <c r="AA450" i="4" s="1"/>
  <c r="Z556" i="4"/>
  <c r="AA556" i="4" s="1"/>
  <c r="Z71" i="4"/>
  <c r="AA71" i="4" s="1"/>
  <c r="Z463" i="4"/>
  <c r="AA463" i="4" s="1"/>
  <c r="Z448" i="4"/>
  <c r="AA448" i="4" s="1"/>
  <c r="Z789" i="4"/>
  <c r="AA789" i="4" s="1"/>
  <c r="Z783" i="4"/>
  <c r="AA783" i="4" s="1"/>
  <c r="Z69" i="4"/>
  <c r="AA69" i="4" s="1"/>
  <c r="Z277" i="4"/>
  <c r="AA277" i="4" s="1"/>
  <c r="Z449" i="4"/>
  <c r="AA449" i="4" s="1"/>
  <c r="Z446" i="4"/>
  <c r="AA446" i="4" s="1"/>
  <c r="Z785" i="4"/>
  <c r="AA785" i="4" s="1"/>
  <c r="Z780" i="4"/>
  <c r="AA780" i="4" s="1"/>
  <c r="Z278" i="4"/>
  <c r="AA278" i="4" s="1"/>
  <c r="Z813" i="4"/>
  <c r="AA813" i="4" s="1"/>
  <c r="Z781" i="4"/>
  <c r="AA781" i="4" s="1"/>
  <c r="Z62" i="4"/>
  <c r="Z284" i="4"/>
  <c r="AA284" i="4" s="1"/>
  <c r="Z283" i="4"/>
  <c r="AA283" i="4" s="1"/>
  <c r="Z828" i="4"/>
  <c r="AA828" i="4" s="1"/>
  <c r="Z777" i="4"/>
  <c r="AA777" i="4" s="1"/>
  <c r="Z811" i="4"/>
  <c r="Z444" i="4"/>
  <c r="AA444" i="4" s="1"/>
  <c r="Z443" i="4"/>
  <c r="AA443" i="4" s="1"/>
  <c r="Z458" i="4"/>
  <c r="AA458" i="4" s="1"/>
  <c r="Z812" i="4"/>
  <c r="AA812" i="4" s="1"/>
  <c r="Z782" i="4"/>
  <c r="AA782" i="4" s="1"/>
  <c r="Z441" i="4"/>
  <c r="AA441" i="4" s="1"/>
  <c r="Z553" i="4"/>
  <c r="AA553" i="4" s="1"/>
  <c r="Z810" i="4"/>
  <c r="AA810" i="4" s="1"/>
  <c r="Z773" i="4"/>
  <c r="AA773" i="4" s="1"/>
  <c r="Z820" i="4"/>
  <c r="AA820" i="4" s="1"/>
  <c r="Z39" i="4"/>
  <c r="AA39" i="4" s="1"/>
  <c r="Z439" i="4"/>
  <c r="AA439" i="4" s="1"/>
  <c r="Z65" i="4"/>
  <c r="AA65" i="4" s="1"/>
  <c r="Z61" i="4"/>
  <c r="AA61" i="4" s="1"/>
  <c r="Z279" i="4"/>
  <c r="AA279" i="4" s="1"/>
  <c r="Z442" i="4"/>
  <c r="AA442" i="4" s="1"/>
  <c r="Z68" i="4"/>
  <c r="AA68" i="4" s="1"/>
  <c r="Z809" i="4"/>
  <c r="AA809" i="4" s="1"/>
  <c r="Z63" i="4"/>
  <c r="AA63" i="4" s="1"/>
  <c r="Z779" i="4"/>
  <c r="AA779" i="4" s="1"/>
  <c r="Z776" i="4"/>
  <c r="AA776" i="4" s="1"/>
  <c r="Z67" i="4"/>
  <c r="AA67" i="4" s="1"/>
  <c r="Z436" i="4"/>
  <c r="AA436" i="4" s="1"/>
  <c r="Z437" i="4"/>
  <c r="AA437" i="4" s="1"/>
  <c r="Z64" i="4"/>
  <c r="AA64" i="4" s="1"/>
  <c r="Z786" i="4"/>
  <c r="AA786" i="4" s="1"/>
  <c r="Z792" i="4"/>
  <c r="AA792" i="4" s="1"/>
  <c r="Z440" i="4"/>
  <c r="AA440" i="4" s="1"/>
  <c r="Z438" i="4"/>
  <c r="AA438" i="4" s="1"/>
  <c r="Z66" i="4"/>
  <c r="Z765" i="4"/>
  <c r="AA765" i="4" s="1"/>
  <c r="Z774" i="4"/>
  <c r="AA774" i="4" s="1"/>
  <c r="Z775" i="4"/>
  <c r="AA775" i="4" s="1"/>
  <c r="Z778" i="4"/>
  <c r="AA778" i="4" s="1"/>
  <c r="Z282" i="4"/>
  <c r="AA282" i="4" s="1"/>
  <c r="Z47" i="4"/>
  <c r="AA47" i="4" s="1"/>
  <c r="Z807" i="4"/>
  <c r="AA807" i="4" s="1"/>
  <c r="Z563" i="4"/>
  <c r="AA563" i="4" s="1"/>
  <c r="Z806" i="4"/>
  <c r="AA806" i="4" s="1"/>
  <c r="Z54" i="4"/>
  <c r="AA54" i="4" s="1"/>
  <c r="Z321" i="4"/>
  <c r="AA321" i="4" s="1"/>
  <c r="Z53" i="4"/>
  <c r="AA53" i="4" s="1"/>
  <c r="Z52" i="4"/>
  <c r="AA52" i="4" s="1"/>
  <c r="Z55" i="4"/>
  <c r="AA55" i="4" s="1"/>
  <c r="Z808" i="4"/>
  <c r="AA808" i="4" s="1"/>
  <c r="Z269" i="4"/>
  <c r="AA269" i="4" s="1"/>
  <c r="Z210" i="4"/>
  <c r="AA210" i="4" s="1"/>
  <c r="Z435" i="4"/>
  <c r="AA435" i="4" s="1"/>
  <c r="Z49" i="4"/>
  <c r="AA49" i="4" s="1"/>
  <c r="Z445" i="4"/>
  <c r="AA445" i="4" s="1"/>
  <c r="Z48" i="4"/>
  <c r="AA48" i="4" s="1"/>
  <c r="Z268" i="4"/>
  <c r="AA268" i="4" s="1"/>
  <c r="Z280" i="4"/>
  <c r="AA280" i="4" s="1"/>
  <c r="Z281" i="4"/>
  <c r="AA281" i="4" s="1"/>
  <c r="Z50" i="4"/>
  <c r="AA50" i="4" s="1"/>
  <c r="Z45" i="4"/>
  <c r="AA45" i="4" s="1"/>
  <c r="Z46" i="4"/>
  <c r="AA46" i="4" s="1"/>
  <c r="Z40" i="4"/>
  <c r="AA40" i="4" s="1"/>
  <c r="Z44" i="4"/>
  <c r="AA44" i="4" s="1"/>
  <c r="Z43" i="4"/>
  <c r="AA43" i="4" s="1"/>
  <c r="Z801" i="4"/>
  <c r="AA801" i="4" s="1"/>
  <c r="Z802" i="4"/>
  <c r="AA802" i="4" s="1"/>
  <c r="Z326" i="4"/>
  <c r="AA326" i="4" s="1"/>
  <c r="Z42" i="4"/>
  <c r="AA42" i="4" s="1"/>
  <c r="Z60" i="4"/>
  <c r="AA60" i="4" s="1"/>
  <c r="Z800" i="4"/>
  <c r="AA800" i="4" s="1"/>
  <c r="Z325" i="4"/>
  <c r="AA325" i="4" s="1"/>
  <c r="Z51" i="4"/>
  <c r="AA51" i="4" s="1"/>
  <c r="Z772" i="4"/>
  <c r="AA772" i="4" s="1"/>
  <c r="Z324" i="4"/>
  <c r="AA324" i="4" s="1"/>
  <c r="Z41" i="4"/>
  <c r="AA41" i="4" s="1"/>
  <c r="Z267" i="4"/>
  <c r="AA267" i="4" s="1"/>
  <c r="Z327" i="4"/>
  <c r="AA327" i="4" s="1"/>
  <c r="Z564" i="4"/>
  <c r="AA564" i="4" s="1"/>
  <c r="Z770" i="4"/>
  <c r="AA770" i="4" s="1"/>
  <c r="Z266" i="4"/>
  <c r="AA266" i="4" s="1"/>
  <c r="Z323" i="4"/>
  <c r="AA323" i="4" s="1"/>
  <c r="Z322" i="4"/>
  <c r="AA322" i="4" s="1"/>
  <c r="Z805" i="4"/>
  <c r="AA805" i="4" s="1"/>
  <c r="Z37" i="4"/>
  <c r="AA37" i="4" s="1"/>
  <c r="Z38" i="4"/>
  <c r="AA38" i="4" s="1"/>
  <c r="Z36" i="4"/>
  <c r="AA36" i="4" s="1"/>
  <c r="Z265" i="4"/>
  <c r="AA265" i="4" s="1"/>
  <c r="Z768" i="4"/>
  <c r="AA768" i="4" s="1"/>
  <c r="Z769" i="4"/>
  <c r="AA769" i="4" s="1"/>
  <c r="Z799" i="4"/>
  <c r="AA799" i="4" s="1"/>
  <c r="Z35" i="4"/>
  <c r="AA35" i="4" s="1"/>
  <c r="Z34" i="4"/>
  <c r="AA34" i="4" s="1"/>
  <c r="Z767" i="4"/>
  <c r="AA767" i="4" s="1"/>
  <c r="Z18" i="4"/>
  <c r="AA18" i="4" s="1"/>
  <c r="Z32" i="4"/>
  <c r="AA32" i="4" s="1"/>
  <c r="Z33" i="4"/>
  <c r="AA33" i="4" s="1"/>
  <c r="Z30" i="4"/>
  <c r="AA30" i="4" s="1"/>
  <c r="Z29" i="4"/>
  <c r="AA29" i="4" s="1"/>
  <c r="Z320" i="4"/>
  <c r="AA320" i="4" s="1"/>
  <c r="Z803" i="4"/>
  <c r="AA803" i="4" s="1"/>
  <c r="Z28" i="4"/>
  <c r="AA28" i="4" s="1"/>
  <c r="Z27" i="4"/>
  <c r="AA27" i="4" s="1"/>
  <c r="Z264" i="4"/>
  <c r="AA264" i="4" s="1"/>
  <c r="Z24" i="4"/>
  <c r="AA24" i="4" s="1"/>
  <c r="Z26" i="4"/>
  <c r="AA26" i="4" s="1"/>
  <c r="Z25" i="4"/>
  <c r="AA25" i="4" s="1"/>
  <c r="Z23" i="4"/>
  <c r="AA23" i="4" s="1"/>
  <c r="Z22" i="4"/>
  <c r="AA22" i="4" s="1"/>
  <c r="Z56" i="4"/>
  <c r="AA56" i="4" s="1"/>
  <c r="Z209" i="4"/>
  <c r="AA209" i="4" s="1"/>
  <c r="Z21" i="4"/>
  <c r="AA21" i="4" s="1"/>
  <c r="Z263" i="4"/>
  <c r="AA263" i="4" s="1"/>
  <c r="Z804" i="4"/>
  <c r="AA804" i="4" s="1"/>
  <c r="Z771" i="4"/>
  <c r="Z328" i="4"/>
  <c r="AA328" i="4" s="1"/>
  <c r="Z19" i="4"/>
  <c r="AA19" i="4" s="1"/>
  <c r="Z262" i="4"/>
  <c r="AA262" i="4" s="1"/>
  <c r="Z20" i="4"/>
  <c r="AA20" i="4" s="1"/>
  <c r="Z261" i="4"/>
  <c r="AA261" i="4" s="1"/>
  <c r="Z319" i="4"/>
  <c r="AA319" i="4" s="1"/>
  <c r="Z17" i="4"/>
  <c r="AA17" i="4" s="1"/>
  <c r="Z260" i="4"/>
  <c r="AA260" i="4" s="1"/>
  <c r="Z318" i="4"/>
  <c r="AA318" i="4" s="1"/>
  <c r="Z259" i="4"/>
  <c r="AA259" i="4" s="1"/>
  <c r="Z59" i="4"/>
  <c r="AA59" i="4" s="1"/>
  <c r="Z16" i="4"/>
  <c r="AA16" i="4" s="1"/>
  <c r="Z766" i="4"/>
  <c r="AA766" i="4" s="1"/>
  <c r="Z317" i="4"/>
  <c r="AA317" i="4" s="1"/>
  <c r="Z316" i="4"/>
  <c r="AA316" i="4" s="1"/>
  <c r="Z314" i="4"/>
  <c r="AA314" i="4" s="1"/>
  <c r="Z15" i="4"/>
  <c r="AA15" i="4" s="1"/>
  <c r="Z315" i="4"/>
  <c r="AA315" i="4" s="1"/>
  <c r="Z14" i="4"/>
  <c r="AA14" i="4" s="1"/>
  <c r="Z312" i="4"/>
  <c r="AA312" i="4" s="1"/>
  <c r="Z58" i="4"/>
  <c r="AA58" i="4" s="1"/>
  <c r="Z798" i="4"/>
  <c r="AA798" i="4" s="1"/>
  <c r="Z313" i="4"/>
  <c r="AA313" i="4" s="1"/>
  <c r="Z57" i="4"/>
  <c r="AA57" i="4" s="1"/>
  <c r="AA501" i="4"/>
  <c r="AA478" i="4"/>
  <c r="AA562" i="4"/>
  <c r="AA560" i="4"/>
  <c r="AA818" i="4"/>
  <c r="AA80" i="4"/>
  <c r="AA74" i="4"/>
  <c r="AA464" i="4"/>
  <c r="AA485" i="4"/>
  <c r="AA476" i="4"/>
  <c r="AA455" i="4"/>
  <c r="AA790" i="4"/>
  <c r="AA793" i="4"/>
  <c r="AA457" i="4"/>
  <c r="AA788" i="4"/>
  <c r="AA815" i="4"/>
  <c r="AA70" i="4"/>
  <c r="AA784" i="4"/>
  <c r="AA62" i="4"/>
  <c r="AA811" i="4"/>
  <c r="AA66" i="4"/>
  <c r="AA771" i="4"/>
  <c r="B13" i="1"/>
  <c r="C13" i="1"/>
  <c r="E13" i="1"/>
  <c r="F13" i="1"/>
  <c r="G13" i="1"/>
  <c r="H13" i="1"/>
  <c r="I13" i="1"/>
  <c r="J13" i="1" s="1"/>
  <c r="K13" i="1"/>
  <c r="N13" i="1" s="1"/>
  <c r="B11" i="1"/>
  <c r="C11" i="1"/>
  <c r="E11" i="1"/>
  <c r="F11" i="1"/>
  <c r="G11" i="1"/>
  <c r="H11" i="1"/>
  <c r="I11" i="1"/>
  <c r="J11" i="1" s="1"/>
  <c r="K11" i="1"/>
  <c r="N11" i="1" s="1"/>
  <c r="R11" i="1" s="1"/>
  <c r="S11" i="1" s="1"/>
  <c r="K5" i="1"/>
  <c r="K6" i="1"/>
  <c r="K7" i="1"/>
  <c r="N7" i="1" s="1"/>
  <c r="R7" i="1" s="1"/>
  <c r="K8" i="1"/>
  <c r="N8" i="1" s="1"/>
  <c r="K9" i="1"/>
  <c r="K10" i="1"/>
  <c r="K12" i="1"/>
  <c r="K4" i="1"/>
  <c r="AA500" i="4" l="1"/>
  <c r="AA492" i="4"/>
  <c r="AA495" i="4"/>
  <c r="Y462" i="4"/>
  <c r="AA462" i="4" s="1"/>
  <c r="AA493" i="4"/>
  <c r="Y510" i="4"/>
  <c r="Y106" i="4"/>
  <c r="AA106" i="4" s="1"/>
  <c r="Y656" i="4"/>
  <c r="AA656" i="4" s="1"/>
  <c r="AA592" i="4"/>
  <c r="Y90" i="4"/>
  <c r="Y487" i="4"/>
  <c r="AA487" i="4" s="1"/>
  <c r="Y499" i="4"/>
  <c r="Y511" i="4"/>
  <c r="Y468" i="4"/>
  <c r="Y568" i="4"/>
  <c r="AA568" i="4" s="1"/>
  <c r="Y662" i="4"/>
  <c r="AA662" i="4" s="1"/>
  <c r="AA273" i="4"/>
  <c r="AA510" i="4"/>
  <c r="Y372" i="4"/>
  <c r="AA372" i="4" s="1"/>
  <c r="Y528" i="4"/>
  <c r="AA528" i="4" s="1"/>
  <c r="Y488" i="4"/>
  <c r="Y566" i="4"/>
  <c r="AA566" i="4" s="1"/>
  <c r="Y572" i="4"/>
  <c r="Y498" i="4"/>
  <c r="AA498" i="4" s="1"/>
  <c r="Y490" i="4"/>
  <c r="AA490" i="4" s="1"/>
  <c r="Y579" i="4"/>
  <c r="AA579" i="4" s="1"/>
  <c r="Y338" i="4"/>
  <c r="Y238" i="4"/>
  <c r="AA238" i="4" s="1"/>
  <c r="Y515" i="4"/>
  <c r="AA515" i="4" s="1"/>
  <c r="Y97" i="4"/>
  <c r="Y594" i="4"/>
  <c r="Y513" i="4"/>
  <c r="AA513" i="4" s="1"/>
  <c r="Y117" i="4"/>
  <c r="AA117" i="4" s="1"/>
  <c r="Y623" i="4"/>
  <c r="AA623" i="4" s="1"/>
  <c r="Y132" i="4"/>
  <c r="AA132" i="4" s="1"/>
  <c r="Y477" i="4"/>
  <c r="Y795" i="4"/>
  <c r="AA795" i="4" s="1"/>
  <c r="Y557" i="4"/>
  <c r="AA557" i="4" s="1"/>
  <c r="Y480" i="4"/>
  <c r="Y31" i="4"/>
  <c r="AA31" i="4" s="1"/>
  <c r="Y88" i="4"/>
  <c r="AA88" i="4" s="1"/>
  <c r="Y483" i="4"/>
  <c r="Y466" i="4"/>
  <c r="AA466" i="4" s="1"/>
  <c r="Y569" i="4"/>
  <c r="Y274" i="4"/>
  <c r="AA274" i="4" s="1"/>
  <c r="Y574" i="4"/>
  <c r="AA574" i="4" s="1"/>
  <c r="Y578" i="4"/>
  <c r="Y99" i="4"/>
  <c r="AA99" i="4" s="1"/>
  <c r="Y333" i="4"/>
  <c r="AA333" i="4" s="1"/>
  <c r="Y590" i="4"/>
  <c r="AA590" i="4" s="1"/>
  <c r="Y270" i="4"/>
  <c r="AA270" i="4" s="1"/>
  <c r="Y337" i="4"/>
  <c r="Y597" i="4"/>
  <c r="AA597" i="4" s="1"/>
  <c r="Y825" i="4"/>
  <c r="AA825" i="4" s="1"/>
  <c r="Y613" i="4"/>
  <c r="AA613" i="4" s="1"/>
  <c r="Y354" i="4"/>
  <c r="AA354" i="4" s="1"/>
  <c r="Y237" i="4"/>
  <c r="AA237" i="4" s="1"/>
  <c r="Y735" i="4"/>
  <c r="AA735" i="4" s="1"/>
  <c r="Y456" i="4"/>
  <c r="Y330" i="4"/>
  <c r="AA330" i="4" s="1"/>
  <c r="Y593" i="4"/>
  <c r="AA593" i="4" s="1"/>
  <c r="Y77" i="4"/>
  <c r="Y255" i="4"/>
  <c r="AA255" i="4" s="1"/>
  <c r="AA477" i="4"/>
  <c r="AA468" i="4"/>
  <c r="AA488" i="4"/>
  <c r="AA569" i="4"/>
  <c r="AA572" i="4"/>
  <c r="AA499" i="4"/>
  <c r="AA578" i="4"/>
  <c r="AA511" i="4"/>
  <c r="AA338" i="4"/>
  <c r="AA97" i="4"/>
  <c r="AA337" i="4"/>
  <c r="AA594" i="4"/>
  <c r="AA480" i="4"/>
  <c r="AA483" i="4"/>
  <c r="AA90" i="4"/>
  <c r="Y573" i="4"/>
  <c r="AA573" i="4" s="1"/>
  <c r="Y570" i="4"/>
  <c r="AA570" i="4" s="1"/>
  <c r="Y272" i="4"/>
  <c r="AA272" i="4" s="1"/>
  <c r="Y507" i="4"/>
  <c r="AA507" i="4" s="1"/>
  <c r="Y582" i="4"/>
  <c r="AA582" i="4" s="1"/>
  <c r="Y83" i="4"/>
  <c r="AA83" i="4" s="1"/>
  <c r="Y107" i="4"/>
  <c r="AA107" i="4" s="1"/>
  <c r="Y598" i="4"/>
  <c r="AA598" i="4" s="1"/>
  <c r="Y115" i="4"/>
  <c r="AA115" i="4" s="1"/>
  <c r="Y240" i="4"/>
  <c r="AA240" i="4" s="1"/>
  <c r="Y541" i="4"/>
  <c r="AA541" i="4" s="1"/>
  <c r="AA456" i="4"/>
  <c r="AA77" i="4"/>
  <c r="Y506" i="4"/>
  <c r="AA506" i="4" s="1"/>
  <c r="Y824" i="4"/>
  <c r="Y101" i="4"/>
  <c r="AA101" i="4" s="1"/>
  <c r="Y342" i="4"/>
  <c r="AA342" i="4" s="1"/>
  <c r="Y116" i="4"/>
  <c r="Y605" i="4"/>
  <c r="AA605" i="4" s="1"/>
  <c r="Y606" i="4"/>
  <c r="AA606" i="4" s="1"/>
  <c r="Y532" i="4"/>
  <c r="Y536" i="4"/>
  <c r="Y612" i="4"/>
  <c r="Y615" i="4"/>
  <c r="AA615" i="4" s="1"/>
  <c r="Y241" i="4"/>
  <c r="Y625" i="4"/>
  <c r="AA625" i="4" s="1"/>
  <c r="Y96" i="4"/>
  <c r="L9" i="1" s="1"/>
  <c r="Y797" i="4"/>
  <c r="AA797" i="4" s="1"/>
  <c r="Y624" i="4"/>
  <c r="AA624" i="4" s="1"/>
  <c r="Y349" i="4"/>
  <c r="AA349" i="4" s="1"/>
  <c r="Y643" i="4"/>
  <c r="AA643" i="4" s="1"/>
  <c r="Y365" i="4"/>
  <c r="AA365" i="4" s="1"/>
  <c r="Y87" i="4"/>
  <c r="AA87" i="4" s="1"/>
  <c r="Y141" i="4"/>
  <c r="AA141" i="4" s="1"/>
  <c r="Y160" i="4"/>
  <c r="AA160" i="4" s="1"/>
  <c r="AA824" i="4"/>
  <c r="AA116" i="4"/>
  <c r="Y75" i="4"/>
  <c r="Y451" i="4"/>
  <c r="Y475" i="4"/>
  <c r="Y460" i="4"/>
  <c r="Y481" i="4"/>
  <c r="Y484" i="4"/>
  <c r="AA484" i="4" s="1"/>
  <c r="Y559" i="4"/>
  <c r="Y471" i="4"/>
  <c r="AA471" i="4" s="1"/>
  <c r="Y76" i="4"/>
  <c r="AA76" i="4" s="1"/>
  <c r="Y551" i="4"/>
  <c r="Y473" i="4"/>
  <c r="Y482" i="4"/>
  <c r="Y489" i="4"/>
  <c r="AA489" i="4" s="1"/>
  <c r="Y454" i="4"/>
  <c r="AA454" i="4" s="1"/>
  <c r="Y565" i="4"/>
  <c r="Y84" i="4"/>
  <c r="Y821" i="4"/>
  <c r="AA821" i="4" s="1"/>
  <c r="Y503" i="4"/>
  <c r="AA503" i="4" s="1"/>
  <c r="Y496" i="4"/>
  <c r="Y91" i="4"/>
  <c r="AA91" i="4" s="1"/>
  <c r="Y576" i="4"/>
  <c r="AA576" i="4" s="1"/>
  <c r="Y577" i="4"/>
  <c r="Y512" i="4"/>
  <c r="AA512" i="4" s="1"/>
  <c r="Y581" i="4"/>
  <c r="AA581" i="4" s="1"/>
  <c r="Y580" i="4"/>
  <c r="Y509" i="4"/>
  <c r="AA509" i="4" s="1"/>
  <c r="Y587" i="4"/>
  <c r="AA587" i="4" s="1"/>
  <c r="Y102" i="4"/>
  <c r="AA102" i="4" s="1"/>
  <c r="Y514" i="4"/>
  <c r="AA514" i="4" s="1"/>
  <c r="Y105" i="4"/>
  <c r="AA105" i="4" s="1"/>
  <c r="Y520" i="4"/>
  <c r="Y340" i="4"/>
  <c r="AA340" i="4" s="1"/>
  <c r="Y816" i="4"/>
  <c r="AA816" i="4" s="1"/>
  <c r="Y595" i="4"/>
  <c r="AA595" i="4" s="1"/>
  <c r="Y452" i="4"/>
  <c r="AA452" i="4" s="1"/>
  <c r="Y523" i="4"/>
  <c r="AA523" i="4" s="1"/>
  <c r="Y525" i="4"/>
  <c r="Y602" i="4"/>
  <c r="AA602" i="4" s="1"/>
  <c r="Y827" i="4"/>
  <c r="AA827" i="4" s="1"/>
  <c r="Y535" i="4"/>
  <c r="AA535" i="4" s="1"/>
  <c r="Y108" i="4"/>
  <c r="AA108" i="4" s="1"/>
  <c r="Y604" i="4"/>
  <c r="AA604" i="4" s="1"/>
  <c r="Y118" i="4"/>
  <c r="AA118" i="4" s="1"/>
  <c r="Y631" i="4"/>
  <c r="AA631" i="4" s="1"/>
  <c r="Y539" i="4"/>
  <c r="AA539" i="4" s="1"/>
  <c r="Y619" i="4"/>
  <c r="AA619" i="4" s="1"/>
  <c r="Y627" i="4"/>
  <c r="AA627" i="4" s="1"/>
  <c r="Y93" i="4"/>
  <c r="Y123" i="4"/>
  <c r="AA123" i="4" s="1"/>
  <c r="Y633" i="4"/>
  <c r="AA633" i="4" s="1"/>
  <c r="Y547" i="4"/>
  <c r="AA547" i="4" s="1"/>
  <c r="Y657" i="4"/>
  <c r="AA657" i="4" s="1"/>
  <c r="Y370" i="4"/>
  <c r="AA370" i="4" s="1"/>
  <c r="Y418" i="4"/>
  <c r="AA418" i="4" s="1"/>
  <c r="Y275" i="4"/>
  <c r="AA275" i="4" s="1"/>
  <c r="Y603" i="4"/>
  <c r="AA603" i="4" s="1"/>
  <c r="Y127" i="4"/>
  <c r="AA127" i="4" s="1"/>
  <c r="Y3" i="4"/>
  <c r="AA3" i="4" s="1"/>
  <c r="AA75" i="4"/>
  <c r="AA451" i="4"/>
  <c r="AA475" i="4"/>
  <c r="AA460" i="4"/>
  <c r="AA481" i="4"/>
  <c r="AA559" i="4"/>
  <c r="AA551" i="4"/>
  <c r="AA473" i="4"/>
  <c r="AA482" i="4"/>
  <c r="AA565" i="4"/>
  <c r="AA84" i="4"/>
  <c r="AA496" i="4"/>
  <c r="AA577" i="4"/>
  <c r="AA580" i="4"/>
  <c r="AA520" i="4"/>
  <c r="AA525" i="4"/>
  <c r="AA532" i="4"/>
  <c r="AA536" i="4"/>
  <c r="AA612" i="4"/>
  <c r="AA241" i="4"/>
  <c r="AA96" i="4"/>
  <c r="AA93" i="4"/>
  <c r="Y584" i="4"/>
  <c r="AA584" i="4" s="1"/>
  <c r="Y504" i="4"/>
  <c r="AA504" i="4" s="1"/>
  <c r="Y588" i="4"/>
  <c r="AA588" i="4" s="1"/>
  <c r="Y271" i="4"/>
  <c r="AA271" i="4" s="1"/>
  <c r="Y517" i="4"/>
  <c r="AA517" i="4" s="1"/>
  <c r="Y104" i="4"/>
  <c r="AA104" i="4" s="1"/>
  <c r="Y591" i="4"/>
  <c r="AA591" i="4" s="1"/>
  <c r="Y822" i="4"/>
  <c r="AA822" i="4" s="1"/>
  <c r="Y596" i="4"/>
  <c r="AA596" i="4" s="1"/>
  <c r="Y524" i="4"/>
  <c r="AA524" i="4" s="1"/>
  <c r="Y522" i="4"/>
  <c r="AA522" i="4" s="1"/>
  <c r="Y600" i="4"/>
  <c r="AA600" i="4" s="1"/>
  <c r="Y335" i="4"/>
  <c r="AA335" i="4" s="1"/>
  <c r="Y527" i="4"/>
  <c r="AA527" i="4" s="1"/>
  <c r="Y826" i="4"/>
  <c r="AA826" i="4" s="1"/>
  <c r="Y113" i="4"/>
  <c r="AA113" i="4" s="1"/>
  <c r="Y608" i="4"/>
  <c r="AA608" i="4" s="1"/>
  <c r="Y242" i="4"/>
  <c r="AA242" i="4" s="1"/>
  <c r="Y618" i="4"/>
  <c r="AA618" i="4" s="1"/>
  <c r="Y239" i="4"/>
  <c r="AA239" i="4" s="1"/>
  <c r="Y620" i="4"/>
  <c r="AA620" i="4" s="1"/>
  <c r="Y622" i="4"/>
  <c r="AA622" i="4" s="1"/>
  <c r="Y353" i="4"/>
  <c r="AA353" i="4" s="1"/>
  <c r="Y124" i="4"/>
  <c r="AA124" i="4" s="1"/>
  <c r="Y546" i="4"/>
  <c r="AA546" i="4" s="1"/>
  <c r="Y534" i="4"/>
  <c r="AA534" i="4" s="1"/>
  <c r="Y356" i="4"/>
  <c r="AA356" i="4" s="1"/>
  <c r="Y251" i="4"/>
  <c r="AA251" i="4" s="1"/>
  <c r="Y571" i="4"/>
  <c r="AA571" i="4" s="1"/>
  <c r="Y549" i="4"/>
  <c r="AA549" i="4" s="1"/>
  <c r="Y494" i="4"/>
  <c r="AA494" i="4" s="1"/>
  <c r="Y491" i="4"/>
  <c r="AA491" i="4" s="1"/>
  <c r="Y343" i="4"/>
  <c r="AA343" i="4" s="1"/>
  <c r="Y575" i="4"/>
  <c r="AA575" i="4" s="1"/>
  <c r="Y508" i="4"/>
  <c r="AA508" i="4" s="1"/>
  <c r="Y85" i="4"/>
  <c r="AA85" i="4" s="1"/>
  <c r="Y583" i="4"/>
  <c r="AA583" i="4" s="1"/>
  <c r="Y586" i="4"/>
  <c r="AA586" i="4" s="1"/>
  <c r="Y589" i="4"/>
  <c r="AA589" i="4" s="1"/>
  <c r="Y331" i="4"/>
  <c r="AA331" i="4" s="1"/>
  <c r="Y823" i="4"/>
  <c r="AA823" i="4" s="1"/>
  <c r="Y518" i="4"/>
  <c r="AA518" i="4" s="1"/>
  <c r="Y89" i="4"/>
  <c r="AA89" i="4" s="1"/>
  <c r="Y336" i="4"/>
  <c r="AA336" i="4" s="1"/>
  <c r="Y519" i="4"/>
  <c r="AA519" i="4" s="1"/>
  <c r="Y110" i="4"/>
  <c r="AA110" i="4" s="1"/>
  <c r="Y502" i="4"/>
  <c r="AA502" i="4" s="1"/>
  <c r="Y516" i="4"/>
  <c r="AA516" i="4" s="1"/>
  <c r="Y521" i="4"/>
  <c r="AA521" i="4" s="1"/>
  <c r="Y334" i="4"/>
  <c r="AA334" i="4" s="1"/>
  <c r="Y526" i="4"/>
  <c r="AA526" i="4" s="1"/>
  <c r="Y601" i="4"/>
  <c r="AA601" i="4" s="1"/>
  <c r="Y599" i="4"/>
  <c r="AA599" i="4" s="1"/>
  <c r="Y112" i="4"/>
  <c r="AA112" i="4" s="1"/>
  <c r="Y111" i="4"/>
  <c r="AA111" i="4" s="1"/>
  <c r="Y607" i="4"/>
  <c r="AA607" i="4" s="1"/>
  <c r="Y103" i="4"/>
  <c r="AA103" i="4" s="1"/>
  <c r="Y355" i="4"/>
  <c r="AA355" i="4" s="1"/>
  <c r="Y95" i="4"/>
  <c r="AA95" i="4" s="1"/>
  <c r="Y609" i="4"/>
  <c r="AA609" i="4" s="1"/>
  <c r="Y610" i="4"/>
  <c r="AA610" i="4" s="1"/>
  <c r="Y86" i="4"/>
  <c r="AA86" i="4" s="1"/>
  <c r="Y632" i="4"/>
  <c r="AA632" i="4" s="1"/>
  <c r="Y350" i="4"/>
  <c r="AA350" i="4" s="1"/>
  <c r="Y538" i="4"/>
  <c r="AA538" i="4" s="1"/>
  <c r="Y344" i="4"/>
  <c r="AA344" i="4" s="1"/>
  <c r="Y617" i="4"/>
  <c r="AA617" i="4" s="1"/>
  <c r="Y351" i="4"/>
  <c r="AA351" i="4" s="1"/>
  <c r="Y621" i="4"/>
  <c r="AA621" i="4" s="1"/>
  <c r="Y245" i="4"/>
  <c r="AA245" i="4" s="1"/>
  <c r="Y92" i="4"/>
  <c r="AA92" i="4" s="1"/>
  <c r="Y360" i="4"/>
  <c r="AA360" i="4" s="1"/>
  <c r="Y544" i="4"/>
  <c r="AA544" i="4" s="1"/>
  <c r="Y630" i="4"/>
  <c r="AA630" i="4" s="1"/>
  <c r="Y638" i="4"/>
  <c r="AA638" i="4" s="1"/>
  <c r="Y138" i="4"/>
  <c r="AA138" i="4" s="1"/>
  <c r="Y646" i="4"/>
  <c r="AA646" i="4" s="1"/>
  <c r="Y640" i="4"/>
  <c r="AA640" i="4" s="1"/>
  <c r="Y410" i="4"/>
  <c r="Y357" i="4"/>
  <c r="AA357" i="4" s="1"/>
  <c r="Y247" i="4"/>
  <c r="AA247" i="4" s="1"/>
  <c r="Y246" i="4"/>
  <c r="AA246" i="4" s="1"/>
  <c r="Y653" i="4"/>
  <c r="AA653" i="4" s="1"/>
  <c r="Y249" i="4"/>
  <c r="AA249" i="4" s="1"/>
  <c r="Y122" i="4"/>
  <c r="AA122" i="4" s="1"/>
  <c r="Y136" i="4"/>
  <c r="AA136" i="4" s="1"/>
  <c r="Y650" i="4"/>
  <c r="AA650" i="4" s="1"/>
  <c r="Y411" i="4"/>
  <c r="AA411" i="4" s="1"/>
  <c r="Y664" i="4"/>
  <c r="AA664" i="4" s="1"/>
  <c r="Y670" i="4"/>
  <c r="AA670" i="4" s="1"/>
  <c r="Y671" i="4"/>
  <c r="AA671" i="4" s="1"/>
  <c r="Y236" i="4"/>
  <c r="AA236" i="4" s="1"/>
  <c r="Y373" i="4"/>
  <c r="AA373" i="4" s="1"/>
  <c r="Y248" i="4"/>
  <c r="AA248" i="4" s="1"/>
  <c r="Y216" i="4"/>
  <c r="AA216" i="4" s="1"/>
  <c r="Y218" i="4"/>
  <c r="AA218" i="4" s="1"/>
  <c r="Y185" i="4"/>
  <c r="AA185" i="4" s="1"/>
  <c r="Y285" i="4"/>
  <c r="AA285" i="4" s="1"/>
  <c r="Y416" i="4"/>
  <c r="AA416" i="4" s="1"/>
  <c r="Y146" i="4"/>
  <c r="AA146" i="4" s="1"/>
  <c r="Y741" i="4"/>
  <c r="AA741" i="4" s="1"/>
  <c r="Y629" i="4"/>
  <c r="AA629" i="4" s="1"/>
  <c r="Y359" i="4"/>
  <c r="AA359" i="4" s="1"/>
  <c r="Y125" i="4"/>
  <c r="AA125" i="4" s="1"/>
  <c r="Y129" i="4"/>
  <c r="AA129" i="4" s="1"/>
  <c r="Y642" i="4"/>
  <c r="AA642" i="4" s="1"/>
  <c r="Y542" i="4"/>
  <c r="AA542" i="4" s="1"/>
  <c r="Y648" i="4"/>
  <c r="AA648" i="4" s="1"/>
  <c r="Y361" i="4"/>
  <c r="AA361" i="4" s="1"/>
  <c r="Y347" i="4"/>
  <c r="AA347" i="4" s="1"/>
  <c r="Y651" i="4"/>
  <c r="AA651" i="4" s="1"/>
  <c r="Y288" i="4"/>
  <c r="AA288" i="4" s="1"/>
  <c r="Y134" i="4"/>
  <c r="AA134" i="4" s="1"/>
  <c r="Y341" i="4"/>
  <c r="AA341" i="4" s="1"/>
  <c r="Y363" i="4"/>
  <c r="AA363" i="4" s="1"/>
  <c r="Y290" i="4"/>
  <c r="AA290" i="4" s="1"/>
  <c r="Y346" i="4"/>
  <c r="AA346" i="4" s="1"/>
  <c r="Y413" i="4"/>
  <c r="AA413" i="4" s="1"/>
  <c r="Y672" i="4"/>
  <c r="AA672" i="4" s="1"/>
  <c r="Y414" i="4"/>
  <c r="AA414" i="4" s="1"/>
  <c r="Y668" i="4"/>
  <c r="AA668" i="4" s="1"/>
  <c r="Y393" i="4"/>
  <c r="AA393" i="4" s="1"/>
  <c r="Y381" i="4"/>
  <c r="AA381" i="4" s="1"/>
  <c r="Y728" i="4"/>
  <c r="AA728" i="4" s="1"/>
  <c r="Y382" i="4"/>
  <c r="AA382" i="4" s="1"/>
  <c r="Y533" i="4"/>
  <c r="AA533" i="4" s="1"/>
  <c r="Y114" i="4"/>
  <c r="AA114" i="4" s="1"/>
  <c r="Y531" i="4"/>
  <c r="AA531" i="4" s="1"/>
  <c r="Y537" i="4"/>
  <c r="AA537" i="4" s="1"/>
  <c r="Y611" i="4"/>
  <c r="AA611" i="4" s="1"/>
  <c r="Y119" i="4"/>
  <c r="AA119" i="4" s="1"/>
  <c r="Y352" i="4"/>
  <c r="AA352" i="4" s="1"/>
  <c r="Y120" i="4"/>
  <c r="AA120" i="4" s="1"/>
  <c r="Y616" i="4"/>
  <c r="AA616" i="4" s="1"/>
  <c r="Y614" i="4"/>
  <c r="AA614" i="4" s="1"/>
  <c r="Y243" i="4"/>
  <c r="AA243" i="4" s="1"/>
  <c r="Y505" i="4"/>
  <c r="AA505" i="4" s="1"/>
  <c r="Y126" i="4"/>
  <c r="AA126" i="4" s="1"/>
  <c r="Y626" i="4"/>
  <c r="AA626" i="4" s="1"/>
  <c r="Y540" i="4"/>
  <c r="AA540" i="4" s="1"/>
  <c r="Y358" i="4"/>
  <c r="AA358" i="4" s="1"/>
  <c r="Y135" i="4"/>
  <c r="AA135" i="4" s="1"/>
  <c r="Y634" i="4"/>
  <c r="AA634" i="4" s="1"/>
  <c r="Y635" i="4"/>
  <c r="AA635" i="4" s="1"/>
  <c r="Y121" i="4"/>
  <c r="AA121" i="4" s="1"/>
  <c r="Y545" i="4"/>
  <c r="AA545" i="4" s="1"/>
  <c r="Y98" i="4"/>
  <c r="AA98" i="4" s="1"/>
  <c r="Y644" i="4"/>
  <c r="AA644" i="4" s="1"/>
  <c r="Y645" i="4"/>
  <c r="AA645" i="4" s="1"/>
  <c r="Y647" i="4"/>
  <c r="AA647" i="4" s="1"/>
  <c r="Y287" i="4"/>
  <c r="AA287" i="4" s="1"/>
  <c r="Y654" i="4"/>
  <c r="AA654" i="4" s="1"/>
  <c r="Y131" i="4"/>
  <c r="AA131" i="4" s="1"/>
  <c r="Y655" i="4"/>
  <c r="AA655" i="4" s="1"/>
  <c r="Y289" i="4"/>
  <c r="AA289" i="4" s="1"/>
  <c r="Y369" i="4"/>
  <c r="AA369" i="4" s="1"/>
  <c r="Y412" i="4"/>
  <c r="AA412" i="4" s="1"/>
  <c r="Y368" i="4"/>
  <c r="AA368" i="4" s="1"/>
  <c r="Y669" i="4"/>
  <c r="AA669" i="4" s="1"/>
  <c r="Y137" i="4"/>
  <c r="AA137" i="4" s="1"/>
  <c r="Y674" i="4"/>
  <c r="AA674" i="4" s="1"/>
  <c r="Y140" i="4"/>
  <c r="AA140" i="4" s="1"/>
  <c r="Y417" i="4"/>
  <c r="AA417" i="4" s="1"/>
  <c r="Y423" i="4"/>
  <c r="AA423" i="4" s="1"/>
  <c r="Y708" i="4"/>
  <c r="AA708" i="4" s="1"/>
  <c r="M9" i="1"/>
  <c r="Y714" i="4"/>
  <c r="AA714" i="4" s="1"/>
  <c r="Y663" i="4"/>
  <c r="AA663" i="4" s="1"/>
  <c r="Y666" i="4"/>
  <c r="AA666" i="4" s="1"/>
  <c r="Y375" i="4"/>
  <c r="AA375" i="4" s="1"/>
  <c r="Y665" i="4"/>
  <c r="AA665" i="4" s="1"/>
  <c r="Y139" i="4"/>
  <c r="AA139" i="4" s="1"/>
  <c r="Y148" i="4"/>
  <c r="AA148" i="4" s="1"/>
  <c r="Y676" i="4"/>
  <c r="AA676" i="4" s="1"/>
  <c r="Y680" i="4"/>
  <c r="AA680" i="4" s="1"/>
  <c r="Y415" i="4"/>
  <c r="Y380" i="4"/>
  <c r="AA380" i="4" s="1"/>
  <c r="Y689" i="4"/>
  <c r="AA689" i="4" s="1"/>
  <c r="Y211" i="4"/>
  <c r="AA211" i="4" s="1"/>
  <c r="Y214" i="4"/>
  <c r="AA214" i="4" s="1"/>
  <c r="Y385" i="4"/>
  <c r="AA385" i="4" s="1"/>
  <c r="Y145" i="4"/>
  <c r="AA145" i="4" s="1"/>
  <c r="Y760" i="4"/>
  <c r="AA760" i="4" s="1"/>
  <c r="Y723" i="4"/>
  <c r="AA723" i="4" s="1"/>
  <c r="Y173" i="4"/>
  <c r="AA173" i="4" s="1"/>
  <c r="Y426" i="4"/>
  <c r="AA426" i="4" s="1"/>
  <c r="Y348" i="4"/>
  <c r="AA348" i="4" s="1"/>
  <c r="Y224" i="4"/>
  <c r="AA224" i="4" s="1"/>
  <c r="Y405" i="4"/>
  <c r="AA405" i="4" s="1"/>
  <c r="Y684" i="4"/>
  <c r="AA684" i="4" s="1"/>
  <c r="Y292" i="4"/>
  <c r="AA292" i="4" s="1"/>
  <c r="Y682" i="4"/>
  <c r="AA682" i="4" s="1"/>
  <c r="Y677" i="4"/>
  <c r="AA677" i="4" s="1"/>
  <c r="Y254" i="4"/>
  <c r="AA254" i="4" s="1"/>
  <c r="Y150" i="4"/>
  <c r="AA150" i="4" s="1"/>
  <c r="Y153" i="4"/>
  <c r="AA153" i="4" s="1"/>
  <c r="Y157" i="4"/>
  <c r="AA157" i="4" s="1"/>
  <c r="Y425" i="4"/>
  <c r="AA425" i="4" s="1"/>
  <c r="Y709" i="4"/>
  <c r="AA709" i="4" s="1"/>
  <c r="Y715" i="4"/>
  <c r="AA715" i="4" s="1"/>
  <c r="Y718" i="4"/>
  <c r="AA718" i="4" s="1"/>
  <c r="Y301" i="4"/>
  <c r="AA301" i="4" s="1"/>
  <c r="Y738" i="4"/>
  <c r="AA738" i="4" s="1"/>
  <c r="Y743" i="4"/>
  <c r="AA743" i="4" s="1"/>
  <c r="Y186" i="4"/>
  <c r="AA186" i="4" s="1"/>
  <c r="Y695" i="4"/>
  <c r="AA695" i="4" s="1"/>
  <c r="Y154" i="4"/>
  <c r="AA154" i="4" s="1"/>
  <c r="Y704" i="4"/>
  <c r="AA704" i="4" s="1"/>
  <c r="Y387" i="4"/>
  <c r="AA387" i="4" s="1"/>
  <c r="Y298" i="4"/>
  <c r="AA298" i="4" s="1"/>
  <c r="Y721" i="4"/>
  <c r="AA721" i="4" s="1"/>
  <c r="Y730" i="4"/>
  <c r="AA730" i="4" s="1"/>
  <c r="Y732" i="4"/>
  <c r="AA732" i="4" s="1"/>
  <c r="Y397" i="4"/>
  <c r="AA397" i="4" s="1"/>
  <c r="Y304" i="4"/>
  <c r="AA304" i="4" s="1"/>
  <c r="Y305" i="4"/>
  <c r="AA305" i="4" s="1"/>
  <c r="Y751" i="4"/>
  <c r="AA751" i="4" s="1"/>
  <c r="Y400" i="4"/>
  <c r="AA400" i="4" s="1"/>
  <c r="Y195" i="4"/>
  <c r="AA195" i="4" s="1"/>
  <c r="Y197" i="4"/>
  <c r="AA197" i="4" s="1"/>
  <c r="Y692" i="4"/>
  <c r="AA692" i="4" s="1"/>
  <c r="Y699" i="4"/>
  <c r="AA699" i="4" s="1"/>
  <c r="Y693" i="4"/>
  <c r="AA693" i="4" s="1"/>
  <c r="Y258" i="4"/>
  <c r="AA258" i="4" s="1"/>
  <c r="Y149" i="4"/>
  <c r="AA149" i="4" s="1"/>
  <c r="Y215" i="4"/>
  <c r="AA215" i="4" s="1"/>
  <c r="Y155" i="4"/>
  <c r="AA155" i="4" s="1"/>
  <c r="Y702" i="4"/>
  <c r="AA702" i="4" s="1"/>
  <c r="Y219" i="4"/>
  <c r="AA219" i="4" s="1"/>
  <c r="Y158" i="4"/>
  <c r="AA158" i="4" s="1"/>
  <c r="Y424" i="4"/>
  <c r="AA424" i="4" s="1"/>
  <c r="Y296" i="4"/>
  <c r="AA296" i="4" s="1"/>
  <c r="Y376" i="4"/>
  <c r="AA376" i="4" s="1"/>
  <c r="Y294" i="4"/>
  <c r="AA294" i="4" s="1"/>
  <c r="Y706" i="4"/>
  <c r="AA706" i="4" s="1"/>
  <c r="Y144" i="4"/>
  <c r="AA144" i="4" s="1"/>
  <c r="Y212" i="4"/>
  <c r="AA212" i="4" s="1"/>
  <c r="Y429" i="4"/>
  <c r="AA429" i="4" s="1"/>
  <c r="Y700" i="4"/>
  <c r="AA700" i="4" s="1"/>
  <c r="Y165" i="4"/>
  <c r="AA165" i="4" s="1"/>
  <c r="Y297" i="4"/>
  <c r="AA297" i="4" s="1"/>
  <c r="Y222" i="4"/>
  <c r="AA222" i="4" s="1"/>
  <c r="Y711" i="4"/>
  <c r="AA711" i="4" s="1"/>
  <c r="Y722" i="4"/>
  <c r="AA722" i="4" s="1"/>
  <c r="Y395" i="4"/>
  <c r="AA395" i="4" s="1"/>
  <c r="Y725" i="4"/>
  <c r="AA725" i="4" s="1"/>
  <c r="Y168" i="4"/>
  <c r="AA168" i="4" s="1"/>
  <c r="Y172" i="4"/>
  <c r="AA172" i="4" s="1"/>
  <c r="Y302" i="4"/>
  <c r="AA302" i="4" s="1"/>
  <c r="Y171" i="4"/>
  <c r="AA171" i="4" s="1"/>
  <c r="Y220" i="4"/>
  <c r="AA220" i="4" s="1"/>
  <c r="Y729" i="4"/>
  <c r="AA729" i="4" s="1"/>
  <c r="Y737" i="4"/>
  <c r="AA737" i="4" s="1"/>
  <c r="Y299" i="4"/>
  <c r="AA299" i="4" s="1"/>
  <c r="Y176" i="4"/>
  <c r="AA176" i="4" s="1"/>
  <c r="Y740" i="4"/>
  <c r="AA740" i="4" s="1"/>
  <c r="Y161" i="4"/>
  <c r="AA161" i="4" s="1"/>
  <c r="Y744" i="4"/>
  <c r="AA744" i="4" s="1"/>
  <c r="Y377" i="4"/>
  <c r="AA377" i="4" s="1"/>
  <c r="Y398" i="4"/>
  <c r="AA398" i="4" s="1"/>
  <c r="Y189" i="4"/>
  <c r="AA189" i="4" s="1"/>
  <c r="Y402" i="4"/>
  <c r="AA402" i="4" s="1"/>
  <c r="Y742" i="4"/>
  <c r="AA742" i="4" s="1"/>
  <c r="Y192" i="4"/>
  <c r="AA192" i="4" s="1"/>
  <c r="Y753" i="4"/>
  <c r="AA753" i="4" s="1"/>
  <c r="Y191" i="4"/>
  <c r="AA191" i="4" s="1"/>
  <c r="Y188" i="4"/>
  <c r="AA188" i="4" s="1"/>
  <c r="Y227" i="4"/>
  <c r="AA227" i="4" s="1"/>
  <c r="Y6" i="4"/>
  <c r="AA6" i="4" s="1"/>
  <c r="Y752" i="4"/>
  <c r="AA752" i="4" s="1"/>
  <c r="Y200" i="4"/>
  <c r="AA200" i="4" s="1"/>
  <c r="Y749" i="4"/>
  <c r="AA749" i="4" s="1"/>
  <c r="Y231" i="4"/>
  <c r="AA231" i="4" s="1"/>
  <c r="Y731" i="4"/>
  <c r="AA731" i="4" s="1"/>
  <c r="Y199" i="4"/>
  <c r="AA199" i="4" s="1"/>
  <c r="Y636" i="4"/>
  <c r="AA636" i="4" s="1"/>
  <c r="Y543" i="4"/>
  <c r="AA543" i="4" s="1"/>
  <c r="Y94" i="4"/>
  <c r="AA94" i="4" s="1"/>
  <c r="Y128" i="4"/>
  <c r="AA128" i="4" s="1"/>
  <c r="Y637" i="4"/>
  <c r="AA637" i="4" s="1"/>
  <c r="Y639" i="4"/>
  <c r="AA639" i="4" s="1"/>
  <c r="Y133" i="4"/>
  <c r="AA133" i="4" s="1"/>
  <c r="Y100" i="4"/>
  <c r="AA100" i="4" s="1"/>
  <c r="Y641" i="4"/>
  <c r="AA641" i="4" s="1"/>
  <c r="Y649" i="4"/>
  <c r="AA649" i="4" s="1"/>
  <c r="Y130" i="4"/>
  <c r="AA130" i="4" s="1"/>
  <c r="Y366" i="4"/>
  <c r="AA366" i="4" s="1"/>
  <c r="Y362" i="4"/>
  <c r="AA362" i="4" s="1"/>
  <c r="Y82" i="4"/>
  <c r="AA82" i="4" s="1"/>
  <c r="Y364" i="4"/>
  <c r="AA364" i="4" s="1"/>
  <c r="Y659" i="4"/>
  <c r="AA659" i="4" s="1"/>
  <c r="Y658" i="4"/>
  <c r="AA658" i="4" s="1"/>
  <c r="Y660" i="4"/>
  <c r="AA660" i="4" s="1"/>
  <c r="Y661" i="4"/>
  <c r="AA661" i="4" s="1"/>
  <c r="Y234" i="4"/>
  <c r="AA234" i="4" s="1"/>
  <c r="Y386" i="4"/>
  <c r="AA386" i="4" s="1"/>
  <c r="Y667" i="4"/>
  <c r="AA667" i="4" s="1"/>
  <c r="Y235" i="4"/>
  <c r="AA235" i="4" s="1"/>
  <c r="Y675" i="4"/>
  <c r="AA675" i="4" s="1"/>
  <c r="Y374" i="4"/>
  <c r="AA374" i="4" s="1"/>
  <c r="Y673" i="4"/>
  <c r="AA673" i="4" s="1"/>
  <c r="Y291" i="4"/>
  <c r="AA291" i="4" s="1"/>
  <c r="Y685" i="4"/>
  <c r="AA685" i="4" s="1"/>
  <c r="Y652" i="4"/>
  <c r="AA652" i="4" s="1"/>
  <c r="Y679" i="4"/>
  <c r="AA679" i="4" s="1"/>
  <c r="Y250" i="4"/>
  <c r="Y686" i="4"/>
  <c r="AA686" i="4" s="1"/>
  <c r="Y678" i="4"/>
  <c r="AA678" i="4" s="1"/>
  <c r="Y244" i="4"/>
  <c r="AA244" i="4" s="1"/>
  <c r="Y147" i="4"/>
  <c r="AA147" i="4" s="1"/>
  <c r="Y142" i="4"/>
  <c r="AA142" i="4" s="1"/>
  <c r="Y690" i="4"/>
  <c r="AA690" i="4" s="1"/>
  <c r="Y691" i="4"/>
  <c r="AA691" i="4" s="1"/>
  <c r="Y419" i="4"/>
  <c r="AA419" i="4" s="1"/>
  <c r="Y213" i="4"/>
  <c r="AA213" i="4" s="1"/>
  <c r="Y422" i="4"/>
  <c r="AA422" i="4" s="1"/>
  <c r="Y420" i="4"/>
  <c r="AA420" i="4" s="1"/>
  <c r="Y371" i="4"/>
  <c r="AA371" i="4" s="1"/>
  <c r="Y109" i="4"/>
  <c r="AA109" i="4" s="1"/>
  <c r="Y383" i="4"/>
  <c r="AA383" i="4" s="1"/>
  <c r="Y701" i="4"/>
  <c r="AA701" i="4" s="1"/>
  <c r="Y295" i="4"/>
  <c r="AA295" i="4" s="1"/>
  <c r="Y367" i="4"/>
  <c r="AA367" i="4" s="1"/>
  <c r="Y384" i="4"/>
  <c r="AA384" i="4" s="1"/>
  <c r="Y428" i="4"/>
  <c r="Y164" i="4"/>
  <c r="AA164" i="4" s="1"/>
  <c r="Y707" i="4"/>
  <c r="AA707" i="4" s="1"/>
  <c r="Y156" i="4"/>
  <c r="AA156" i="4" s="1"/>
  <c r="Y378" i="4"/>
  <c r="AA378" i="4" s="1"/>
  <c r="Y710" i="4"/>
  <c r="AA710" i="4" s="1"/>
  <c r="Y300" i="4"/>
  <c r="AA300" i="4" s="1"/>
  <c r="Y206" i="4"/>
  <c r="AA206" i="4" s="1"/>
  <c r="Y716" i="4"/>
  <c r="AA716" i="4" s="1"/>
  <c r="Y390" i="4"/>
  <c r="AA390" i="4" s="1"/>
  <c r="Y712" i="4"/>
  <c r="AA712" i="4" s="1"/>
  <c r="Y389" i="4"/>
  <c r="AA389" i="4" s="1"/>
  <c r="Y169" i="4"/>
  <c r="AA169" i="4" s="1"/>
  <c r="Y726" i="4"/>
  <c r="AA726" i="4" s="1"/>
  <c r="Y167" i="4"/>
  <c r="AA167" i="4" s="1"/>
  <c r="Y733" i="4"/>
  <c r="AA733" i="4" s="1"/>
  <c r="Y396" i="4"/>
  <c r="AA396" i="4" s="1"/>
  <c r="Y175" i="4"/>
  <c r="AA175" i="4" s="1"/>
  <c r="Y303" i="4"/>
  <c r="AA303" i="4" s="1"/>
  <c r="Y183" i="4"/>
  <c r="AA183" i="4" s="1"/>
  <c r="Y178" i="4"/>
  <c r="AA178" i="4" s="1"/>
  <c r="Y4" i="4"/>
  <c r="AA4" i="4" s="1"/>
  <c r="Y181" i="4"/>
  <c r="AA181" i="4" s="1"/>
  <c r="Y179" i="4"/>
  <c r="AA179" i="4" s="1"/>
  <c r="Y392" i="4"/>
  <c r="AA392" i="4" s="1"/>
  <c r="Y225" i="4"/>
  <c r="AA225" i="4" s="1"/>
  <c r="Y228" i="4"/>
  <c r="AA228" i="4" s="1"/>
  <c r="Y221" i="4"/>
  <c r="AA221" i="4" s="1"/>
  <c r="Y745" i="4"/>
  <c r="AA745" i="4" s="1"/>
  <c r="Y431" i="4"/>
  <c r="AA431" i="4" s="1"/>
  <c r="Y747" i="4"/>
  <c r="AA747" i="4" s="1"/>
  <c r="Y399" i="4"/>
  <c r="AA399" i="4" s="1"/>
  <c r="Y404" i="4"/>
  <c r="AA404" i="4" s="1"/>
  <c r="Y230" i="4"/>
  <c r="AA230" i="4" s="1"/>
  <c r="Y9" i="4"/>
  <c r="AA9" i="4" s="1"/>
  <c r="Y401" i="4"/>
  <c r="AA401" i="4" s="1"/>
  <c r="Y293" i="4"/>
  <c r="AA293" i="4" s="1"/>
  <c r="Y681" i="4"/>
  <c r="AA681" i="4" s="1"/>
  <c r="Y683" i="4"/>
  <c r="AA683" i="4" s="1"/>
  <c r="Y687" i="4"/>
  <c r="AA687" i="4" s="1"/>
  <c r="Y81" i="4"/>
  <c r="Y252" i="4"/>
  <c r="AA252" i="4" s="1"/>
  <c r="Y143" i="4"/>
  <c r="AA143" i="4" s="1"/>
  <c r="Y688" i="4"/>
  <c r="AA688" i="4" s="1"/>
  <c r="Y694" i="4"/>
  <c r="AA694" i="4" s="1"/>
  <c r="Y697" i="4"/>
  <c r="AA697" i="4" s="1"/>
  <c r="Y151" i="4"/>
  <c r="AA151" i="4" s="1"/>
  <c r="Y286" i="4"/>
  <c r="Y696" i="4"/>
  <c r="AA696" i="4" s="1"/>
  <c r="Y256" i="4"/>
  <c r="AA256" i="4" s="1"/>
  <c r="Y421" i="4"/>
  <c r="AA421" i="4" s="1"/>
  <c r="Y698" i="4"/>
  <c r="AA698" i="4" s="1"/>
  <c r="Y217" i="4"/>
  <c r="AA217" i="4" s="1"/>
  <c r="Y253" i="4"/>
  <c r="AA253" i="4" s="1"/>
  <c r="Y152" i="4"/>
  <c r="AA152" i="4" s="1"/>
  <c r="Y705" i="4"/>
  <c r="AA705" i="4" s="1"/>
  <c r="Y166" i="4"/>
  <c r="AA166" i="4" s="1"/>
  <c r="Y703" i="4"/>
  <c r="AA703" i="4" s="1"/>
  <c r="Y257" i="4"/>
  <c r="Y159" i="4"/>
  <c r="AA159" i="4" s="1"/>
  <c r="Y163" i="4"/>
  <c r="AA163" i="4" s="1"/>
  <c r="Y223" i="4"/>
  <c r="AA223" i="4" s="1"/>
  <c r="Y713" i="4"/>
  <c r="AA713" i="4" s="1"/>
  <c r="Y388" i="4"/>
  <c r="AA388" i="4" s="1"/>
  <c r="Y391" i="4"/>
  <c r="AA391" i="4" s="1"/>
  <c r="Y717" i="4"/>
  <c r="AA717" i="4" s="1"/>
  <c r="Y720" i="4"/>
  <c r="AA720" i="4" s="1"/>
  <c r="Y724" i="4"/>
  <c r="AA724" i="4" s="1"/>
  <c r="Y719" i="4"/>
  <c r="AA719" i="4" s="1"/>
  <c r="Y727" i="4"/>
  <c r="AA727" i="4" s="1"/>
  <c r="Y170" i="4"/>
  <c r="AA170" i="4" s="1"/>
  <c r="Y2" i="4"/>
  <c r="AA2" i="4" s="1"/>
  <c r="Y734" i="4"/>
  <c r="AA734" i="4" s="1"/>
  <c r="Y162" i="4"/>
  <c r="Y736" i="4"/>
  <c r="AA736" i="4" s="1"/>
  <c r="Y739" i="4"/>
  <c r="AA739" i="4" s="1"/>
  <c r="Y308" i="4"/>
  <c r="AA308" i="4" s="1"/>
  <c r="Y5" i="4"/>
  <c r="AA5" i="4" s="1"/>
  <c r="Y182" i="4"/>
  <c r="AA182" i="4" s="1"/>
  <c r="Y177" i="4"/>
  <c r="AA177" i="4" s="1"/>
  <c r="Y379" i="4"/>
  <c r="AA379" i="4" s="1"/>
  <c r="Y174" i="4"/>
  <c r="AA174" i="4" s="1"/>
  <c r="Y187" i="4"/>
  <c r="AA187" i="4" s="1"/>
  <c r="Y184" i="4"/>
  <c r="AA184" i="4" s="1"/>
  <c r="Y746" i="4"/>
  <c r="AA746" i="4" s="1"/>
  <c r="Y190" i="4"/>
  <c r="AA190" i="4" s="1"/>
  <c r="Y748" i="4"/>
  <c r="AA748" i="4" s="1"/>
  <c r="Y307" i="4"/>
  <c r="AA307" i="4" s="1"/>
  <c r="Y750" i="4"/>
  <c r="AA750" i="4" s="1"/>
  <c r="Y403" i="4"/>
  <c r="AA403" i="4" s="1"/>
  <c r="Y309" i="4"/>
  <c r="AA309" i="4" s="1"/>
  <c r="Y755" i="4"/>
  <c r="AA755" i="4" s="1"/>
  <c r="Y427" i="4"/>
  <c r="AA427" i="4" s="1"/>
  <c r="Y232" i="4"/>
  <c r="AA232" i="4" s="1"/>
  <c r="Y7" i="4"/>
  <c r="AA7" i="4" s="1"/>
  <c r="Y311" i="4"/>
  <c r="AA311" i="4" s="1"/>
  <c r="Y233" i="4"/>
  <c r="AA233" i="4" s="1"/>
  <c r="Y394" i="4"/>
  <c r="AA394" i="4" s="1"/>
  <c r="Y193" i="4"/>
  <c r="AA193" i="4" s="1"/>
  <c r="Y310" i="4"/>
  <c r="AA310" i="4" s="1"/>
  <c r="Y408" i="4"/>
  <c r="AA408" i="4" s="1"/>
  <c r="Y10" i="4"/>
  <c r="AA10" i="4" s="1"/>
  <c r="Y194" i="4"/>
  <c r="AA194" i="4" s="1"/>
  <c r="Y204" i="4"/>
  <c r="AA204" i="4" s="1"/>
  <c r="Y8" i="4"/>
  <c r="AA8" i="4" s="1"/>
  <c r="Y306" i="4"/>
  <c r="AA306" i="4" s="1"/>
  <c r="Y406" i="4"/>
  <c r="AA406" i="4" s="1"/>
  <c r="Y180" i="4"/>
  <c r="AA180" i="4" s="1"/>
  <c r="Y432" i="4"/>
  <c r="AA432" i="4" s="1"/>
  <c r="Y434" i="4"/>
  <c r="AA434" i="4" s="1"/>
  <c r="Y198" i="4"/>
  <c r="AA198" i="4" s="1"/>
  <c r="Y13" i="4"/>
  <c r="AA13" i="4" s="1"/>
  <c r="E15" i="1"/>
  <c r="Y201" i="4"/>
  <c r="AA201" i="4" s="1"/>
  <c r="Y754" i="4"/>
  <c r="AA754" i="4" s="1"/>
  <c r="Y226" i="4"/>
  <c r="AA226" i="4" s="1"/>
  <c r="L14" i="1"/>
  <c r="G14" i="1"/>
  <c r="B14" i="1"/>
  <c r="H15" i="1"/>
  <c r="C15" i="1"/>
  <c r="Y757" i="4"/>
  <c r="AA757" i="4" s="1"/>
  <c r="K14" i="1"/>
  <c r="N14" i="1" s="1"/>
  <c r="R14" i="1" s="1"/>
  <c r="S14" i="1" s="1"/>
  <c r="F14" i="1"/>
  <c r="L15" i="1"/>
  <c r="G15" i="1"/>
  <c r="B15" i="1"/>
  <c r="Y758" i="4"/>
  <c r="AA758" i="4" s="1"/>
  <c r="I14" i="1"/>
  <c r="J14" i="1" s="1"/>
  <c r="E14" i="1"/>
  <c r="K15" i="1"/>
  <c r="F15" i="1"/>
  <c r="H14" i="1"/>
  <c r="C14" i="1"/>
  <c r="I15" i="1"/>
  <c r="J15" i="1" s="1"/>
  <c r="V8" i="1"/>
  <c r="W8" i="1" s="1"/>
  <c r="R8" i="1"/>
  <c r="V13" i="1"/>
  <c r="W13" i="1" s="1"/>
  <c r="R13" i="1"/>
  <c r="S13" i="1" s="1"/>
  <c r="N10" i="1"/>
  <c r="N6" i="1"/>
  <c r="N9" i="1"/>
  <c r="N5" i="1"/>
  <c r="N12" i="1"/>
  <c r="N4" i="1"/>
  <c r="V11" i="1"/>
  <c r="W11" i="1" s="1"/>
  <c r="V7" i="1"/>
  <c r="W7" i="1" s="1"/>
  <c r="Y756" i="4"/>
  <c r="AA756" i="4" s="1"/>
  <c r="Y202" i="4"/>
  <c r="AA202" i="4" s="1"/>
  <c r="Y433" i="4"/>
  <c r="AA433" i="4" s="1"/>
  <c r="Y208" i="4"/>
  <c r="AA208" i="4" s="1"/>
  <c r="Y203" i="4"/>
  <c r="AA203" i="4" s="1"/>
  <c r="Y759" i="4"/>
  <c r="AA759" i="4" s="1"/>
  <c r="Y407" i="4"/>
  <c r="AA407" i="4" s="1"/>
  <c r="Y207" i="4"/>
  <c r="AA207" i="4" s="1"/>
  <c r="Y205" i="4"/>
  <c r="AA205" i="4" s="1"/>
  <c r="Y763" i="4"/>
  <c r="AA763" i="4" s="1"/>
  <c r="Y761" i="4"/>
  <c r="AA761" i="4" s="1"/>
  <c r="Y11" i="4"/>
  <c r="AA11" i="4" s="1"/>
  <c r="Y329" i="4"/>
  <c r="AA329" i="4" s="1"/>
  <c r="Y196" i="4"/>
  <c r="AA196" i="4" s="1"/>
  <c r="Y229" i="4"/>
  <c r="AA229" i="4" s="1"/>
  <c r="Y764" i="4"/>
  <c r="AA764" i="4" s="1"/>
  <c r="Y762" i="4"/>
  <c r="AA762" i="4" s="1"/>
  <c r="Y12" i="4"/>
  <c r="AA12" i="4" s="1"/>
  <c r="Y430" i="4"/>
  <c r="AA430" i="4" s="1"/>
  <c r="Y409" i="4"/>
  <c r="AA409" i="4" s="1"/>
  <c r="S7" i="1"/>
  <c r="S8" i="1"/>
  <c r="L13" i="1" l="1"/>
  <c r="M13" i="1" s="1"/>
  <c r="AA410" i="4"/>
  <c r="L5" i="1"/>
  <c r="M5" i="1" s="1"/>
  <c r="AA415" i="4"/>
  <c r="L8" i="1"/>
  <c r="M8" i="1" s="1"/>
  <c r="L7" i="1"/>
  <c r="M7" i="1" s="1"/>
  <c r="AA257" i="4"/>
  <c r="L11" i="1"/>
  <c r="M11" i="1" s="1"/>
  <c r="AA162" i="4"/>
  <c r="L10" i="1"/>
  <c r="M10" i="1" s="1"/>
  <c r="AA250" i="4"/>
  <c r="L4" i="1"/>
  <c r="M4" i="1" s="1"/>
  <c r="AA81" i="4"/>
  <c r="L12" i="1"/>
  <c r="M12" i="1" s="1"/>
  <c r="AA428" i="4"/>
  <c r="AA286" i="4"/>
  <c r="L6" i="1"/>
  <c r="M6" i="1" s="1"/>
  <c r="M15" i="1"/>
  <c r="V14" i="1"/>
  <c r="W14" i="1" s="1"/>
  <c r="N15" i="1"/>
  <c r="M14" i="1"/>
  <c r="R5" i="1"/>
  <c r="S5" i="1" s="1"/>
  <c r="V5" i="1"/>
  <c r="W5" i="1" s="1"/>
  <c r="V9" i="1"/>
  <c r="W9" i="1" s="1"/>
  <c r="R9" i="1"/>
  <c r="S9" i="1" s="1"/>
  <c r="R6" i="1"/>
  <c r="S6" i="1" s="1"/>
  <c r="V6" i="1"/>
  <c r="W6" i="1" s="1"/>
  <c r="R12" i="1"/>
  <c r="S12" i="1" s="1"/>
  <c r="V12" i="1"/>
  <c r="W12" i="1" s="1"/>
  <c r="R10" i="1"/>
  <c r="S10" i="1" s="1"/>
  <c r="V10" i="1"/>
  <c r="W10" i="1" s="1"/>
  <c r="V4" i="1"/>
  <c r="W4" i="1" s="1"/>
  <c r="R4" i="1"/>
  <c r="S4" i="1" s="1"/>
  <c r="R15" i="1" l="1"/>
  <c r="S15" i="1" s="1"/>
  <c r="V15" i="1"/>
  <c r="W15" i="1" s="1"/>
  <c r="W16" i="1" s="1"/>
  <c r="I6" i="1"/>
  <c r="J6" i="1" s="1"/>
  <c r="C5" i="1"/>
  <c r="E12" i="1"/>
  <c r="E9" i="1"/>
  <c r="F12" i="1"/>
  <c r="F9" i="1"/>
  <c r="H4" i="1"/>
  <c r="H6" i="1"/>
  <c r="G4" i="1"/>
  <c r="G6" i="1"/>
  <c r="I12" i="1"/>
  <c r="J12" i="1" s="1"/>
  <c r="I9" i="1"/>
  <c r="J9" i="1" s="1"/>
  <c r="E8" i="1"/>
  <c r="F8" i="1"/>
  <c r="H12" i="1"/>
  <c r="H9" i="1"/>
  <c r="G12" i="1"/>
  <c r="G9" i="1"/>
  <c r="I8" i="1"/>
  <c r="J8" i="1" s="1"/>
  <c r="E10" i="1"/>
  <c r="E7" i="1"/>
  <c r="E5" i="1"/>
  <c r="F10" i="1"/>
  <c r="F7" i="1"/>
  <c r="F5" i="1"/>
  <c r="H8" i="1"/>
  <c r="G8" i="1"/>
  <c r="I10" i="1"/>
  <c r="J10" i="1" s="1"/>
  <c r="I7" i="1"/>
  <c r="J7" i="1" s="1"/>
  <c r="I5" i="1"/>
  <c r="J5" i="1" s="1"/>
  <c r="E4" i="1"/>
  <c r="E6" i="1"/>
  <c r="F4" i="1"/>
  <c r="F6" i="1"/>
  <c r="I4" i="1"/>
  <c r="J4" i="1" s="1"/>
  <c r="H10" i="1"/>
  <c r="H7" i="1"/>
  <c r="H5" i="1"/>
  <c r="G10" i="1"/>
  <c r="G7" i="1"/>
  <c r="G5" i="1"/>
  <c r="B6" i="1"/>
  <c r="C4" i="1"/>
  <c r="C6" i="1"/>
  <c r="B12" i="1"/>
  <c r="B9" i="1"/>
  <c r="C12" i="1"/>
  <c r="C9" i="1"/>
  <c r="B8" i="1"/>
  <c r="C8" i="1"/>
  <c r="B10" i="1"/>
  <c r="B7" i="1"/>
  <c r="B5" i="1"/>
  <c r="C10" i="1"/>
  <c r="C7" i="1"/>
  <c r="B4" i="1"/>
</calcChain>
</file>

<file path=xl/comments1.xml><?xml version="1.0" encoding="utf-8"?>
<comments xmlns="http://schemas.openxmlformats.org/spreadsheetml/2006/main">
  <authors>
    <author>Author</author>
  </authors>
  <commentList>
    <comment ref="N3" authorId="0" shapeId="0">
      <text>
        <r>
          <rPr>
            <b/>
            <sz val="9"/>
            <color indexed="81"/>
            <rFont val="Tahoma"/>
            <family val="2"/>
          </rPr>
          <t>Author:</t>
        </r>
        <r>
          <rPr>
            <sz val="9"/>
            <color indexed="81"/>
            <rFont val="Tahoma"/>
            <family val="2"/>
          </rPr>
          <t xml:space="preserve">
(1-3. Theo giá trị HĐ: 1: &lt;=200, 2: &lt;=500, 3: &gt;500)</t>
        </r>
      </text>
    </comment>
    <comment ref="X3" authorId="0" shapeId="0">
      <text>
        <r>
          <rPr>
            <b/>
            <sz val="9"/>
            <color indexed="81"/>
            <rFont val="Tahoma"/>
            <family val="2"/>
          </rPr>
          <t>Author:</t>
        </r>
        <r>
          <rPr>
            <sz val="9"/>
            <color indexed="81"/>
            <rFont val="Tahoma"/>
            <family val="2"/>
          </rPr>
          <t xml:space="preserve">
Quyết định trong giao ban, cần PP xử lý, mức độ ưu tiên?</t>
        </r>
      </text>
    </comment>
  </commentList>
</comments>
</file>

<file path=xl/connections.xml><?xml version="1.0" encoding="utf-8"?>
<connections xmlns="http://schemas.openxmlformats.org/spreadsheetml/2006/main">
  <connection id="1" odcFile="C:\Users\pnduong\AppData\Local\Microsoft\Windows\INetCache\IE\7OXHV2KC\owssvr.iqy" keepAlive="1" name="AllContracts" type="5" refreshedVersion="5" minRefreshableVersion="3" saveData="1">
    <dbPr connection="Provider=Microsoft.Office.List.OLEDB.2.0;Data Source=&quot;&quot;;ApplicationName=Excel;Version=12.0.0.0" command="&lt;LIST&gt;&lt;VIEWGUID&gt;{41673F50-C46D-4416-BCE3-823DCABF2138}&lt;/VIEWGUID&gt;&lt;LISTNAME&gt;{3CB69C58-5FB6-43D9-A60F-4537154D783C}&lt;/LISTNAME&gt;&lt;LISTWEB&gt;http://ims/IMS/_vti_bin&lt;/LISTWEB&gt;&lt;LISTSUBWEB&gt;&lt;/LISTSUBWEB&gt;&lt;ROOTFOLDER&gt;/IMS/Lists/Contracts&lt;/ROOTFOLDER&gt;&lt;/LIST&gt;" commandType="5"/>
  </connection>
  <connection id="2" odcFile="C:\Users\pnduong\AppData\Local\Microsoft\Windows\INetCache\IE\EFSR03HX\owssvr (1).iqy" keepAlive="1" name="AllMilestone" type="5" refreshedVersion="5" minRefreshableVersion="3" saveData="1">
    <dbPr connection="Provider=Microsoft.Office.List.OLEDB.2.0;Data Source=&quot;&quot;;ApplicationName=Excel;Version=12.0.0.0" command="&lt;LIST&gt;&lt;VIEWGUID&gt;{8B232FE0-8D2B-4930-8E69-867DCAD29193}&lt;/VIEWGUID&gt;&lt;LISTNAME&gt;{9F7880E1-D1FA-4616-8C0C-A4BDF3EBC003}&lt;/LISTNAME&gt;&lt;LISTWEB&gt;http://ims/IMS/_vti_bin&lt;/LISTWEB&gt;&lt;LISTSUBWEB&gt;&lt;/LISTSUBWEB&gt;&lt;ROOTFOLDER&gt;/IMS/Lists/ContractDue&lt;/ROOTFOLDER&gt;&lt;/LIST&gt;" commandType="5"/>
  </connection>
</connections>
</file>

<file path=xl/sharedStrings.xml><?xml version="1.0" encoding="utf-8"?>
<sst xmlns="http://schemas.openxmlformats.org/spreadsheetml/2006/main" count="24053" uniqueCount="5808">
  <si>
    <t>Bộ phận SX</t>
  </si>
  <si>
    <t>Số HĐ</t>
  </si>
  <si>
    <t>Mã VV</t>
  </si>
  <si>
    <t>Trạng thái</t>
  </si>
  <si>
    <t>Tên HĐ</t>
  </si>
  <si>
    <t>PM</t>
  </si>
  <si>
    <t>AM</t>
  </si>
  <si>
    <t>Tổng gtrị HĐ</t>
  </si>
  <si>
    <t>Đã thanh toán</t>
  </si>
  <si>
    <t>Giá trị còn lại</t>
  </si>
  <si>
    <t>Mức độ rủi ro
Khởi điểm
(1-5)</t>
  </si>
  <si>
    <t>Giá trị rủi ro
Khởi điểm</t>
  </si>
  <si>
    <t>Mức độ rủi ro
Hiện tại</t>
  </si>
  <si>
    <t>Giá trị rủi ro
Hiện tại</t>
  </si>
  <si>
    <t>CSOFT.KGP.BSC</t>
  </si>
  <si>
    <t>280514/HĐPM/TTTT-BNG-CMCSOFT</t>
  </si>
  <si>
    <t>CSS11087</t>
  </si>
  <si>
    <t/>
  </si>
  <si>
    <t xml:space="preserve">Xây dựng cổng thông tin nội bộ của Bộ Ngoại giao </t>
  </si>
  <si>
    <t>Le Quang Anh</t>
  </si>
  <si>
    <t>Ha Mai Lan</t>
  </si>
  <si>
    <t>CSOFT.KGP.INS</t>
  </si>
  <si>
    <t>27-0813/HĐKT/CMCSOFT-VR</t>
  </si>
  <si>
    <t>MAC13001</t>
  </si>
  <si>
    <t>0.Khác</t>
  </si>
  <si>
    <t>Nâng cấp và mở rộng hệ thống phần mềm quản lý đăng kiểm xe ô tô VARMIS</t>
  </si>
  <si>
    <t>Nguyen Trung Thanh</t>
  </si>
  <si>
    <t>Nguyen Kim Cuong</t>
  </si>
  <si>
    <t>CSOFT.OSD.Cx</t>
  </si>
  <si>
    <t>OSD135022</t>
  </si>
  <si>
    <t xml:space="preserve">TMT Inventory </t>
  </si>
  <si>
    <t>Nguyen Thu Trang</t>
  </si>
  <si>
    <t>CSOFT.iLib</t>
  </si>
  <si>
    <t>07/2014/HĐKT</t>
  </si>
  <si>
    <t>CMC-iLib</t>
  </si>
  <si>
    <t>Nâng cấp và nhân rộng phần mềm số hóa văn bản cho Ban QLDH dự án xây dựng Chính quyền điện tử tỉnh Quảng Ninh</t>
  </si>
  <si>
    <t>Ha Duc Thanh</t>
  </si>
  <si>
    <t>Nguyen Ba Chien</t>
  </si>
  <si>
    <t>03-9/2014/HĐ/CTU-CMCSOFT</t>
  </si>
  <si>
    <t>ilib13003</t>
  </si>
  <si>
    <t>Nâng cấp phần mềm quản lý thư viện điện tử (Ilib) cho Trung tâm học liệu, trường ĐH Cần Thơ năm 2014</t>
  </si>
  <si>
    <t>CSOFT.TTPMKTDN</t>
  </si>
  <si>
    <t>052/2014/HĐ/CMCSOFT-CORP</t>
  </si>
  <si>
    <t>EFS14010</t>
  </si>
  <si>
    <t>CMC - CEAC Kế toán</t>
  </si>
  <si>
    <t>Cung cấp phần mềm kế toán CeAC- hợp nhất báo cáo doanh nghiệp cho CMC Corp</t>
  </si>
  <si>
    <t>Trieu Thi Nga</t>
  </si>
  <si>
    <t>CSOFT.eDocman</t>
  </si>
  <si>
    <t>55-0314/HĐKT/CMCSOFT-PVEP</t>
  </si>
  <si>
    <t>MAC13023</t>
  </si>
  <si>
    <t>CMC - eDocman</t>
  </si>
  <si>
    <t xml:space="preserve"> Cải tiến và mở rộng phạm vi triển khai hệ thống eDocman lần 1 tại tổng công ty, các đơn vị thanh viên, đơn vị trực thuộc công ty PVEP </t>
  </si>
  <si>
    <t>Nguyen Tien Hiep</t>
  </si>
  <si>
    <t>2304/HĐKT/2013/BHBV-CMCSOFT</t>
  </si>
  <si>
    <t>CSS12007</t>
  </si>
  <si>
    <t>Insurance</t>
  </si>
  <si>
    <t>Xây dựng giao diện cho bệnh viện và phần mềm InsureJ của Tổng công ty Bảo Hiểm Bảo Việt</t>
  </si>
  <si>
    <t>Hoang Le Nam</t>
  </si>
  <si>
    <t>91-1109/HĐKT/CMCSOFT-UIC</t>
  </si>
  <si>
    <t>Cung cấp phần mềm quản lý và kế toán - UIC</t>
  </si>
  <si>
    <t>013/2014/HĐKT/CMCSOFT-MIC</t>
  </si>
  <si>
    <t>EFS13016</t>
  </si>
  <si>
    <t>CMC - CeAC - Kế toán Bảo hiểm</t>
  </si>
  <si>
    <t>Nâng cấp tính năng quản trị lãi lỗ doanh nghiệp bảo hiểm Phi nhân thọ (P&amp;L)</t>
  </si>
  <si>
    <t>OSD135034</t>
  </si>
  <si>
    <t>MEM Solution</t>
  </si>
  <si>
    <t>Đang làm thủ tục nghiệm thu</t>
  </si>
  <si>
    <t>1189/TCB-CMC</t>
  </si>
  <si>
    <t>MAC14020</t>
  </si>
  <si>
    <t>Triển khai nền tảng phần mềm tự động hóa quy trình nghiệp vụ cho Techcombank (IBM BPM)</t>
  </si>
  <si>
    <t>Người xử lý</t>
  </si>
  <si>
    <t>Hạn xử lý</t>
  </si>
  <si>
    <t>Nội dung biện pháp</t>
  </si>
  <si>
    <t>Tiêu đề</t>
  </si>
  <si>
    <t>Thời gian bắt đầu</t>
  </si>
  <si>
    <t>Ngày nghiệm thu</t>
  </si>
  <si>
    <t>Ngày thanh lý</t>
  </si>
  <si>
    <t>Vụ việc</t>
  </si>
  <si>
    <t>Bộ phận</t>
  </si>
  <si>
    <t>Số hợp đồng</t>
  </si>
  <si>
    <t>Loại hợp đồng</t>
  </si>
  <si>
    <t>Doanh số</t>
  </si>
  <si>
    <t>Ngày ký</t>
  </si>
  <si>
    <t>Năm</t>
  </si>
  <si>
    <t>Thời gian bảo hành (tháng)</t>
  </si>
  <si>
    <t>Khách hàng:Tên đầy đủ</t>
  </si>
  <si>
    <t>Ngày kết thúc (Dự kiến)</t>
  </si>
  <si>
    <t>Bảo trì/nâng cấp Hệ thống điều hành tác nghiệp Điện tử trên nên Web - eDoc cho Công ty PVEP</t>
  </si>
  <si>
    <t>Triển khai</t>
  </si>
  <si>
    <t>Bui Manh Trung</t>
  </si>
  <si>
    <t>1502;#EDO15011</t>
  </si>
  <si>
    <t>155/2015/HĐDV/PVEP-CMCSOFT</t>
  </si>
  <si>
    <t>Dịch vụ bảo trì/hỗ trợ</t>
  </si>
  <si>
    <t>2015</t>
  </si>
  <si>
    <t>Tổng Công ty thăm dò khai thác dầu khí</t>
  </si>
  <si>
    <t>Triển khai phần mềm Quản lý đào tạo IU cho trường ĐH KTQD</t>
  </si>
  <si>
    <t>Tran Ngoc Thanh</t>
  </si>
  <si>
    <t>1507;#IU15021</t>
  </si>
  <si>
    <t>CSOFT.IU.KD</t>
  </si>
  <si>
    <t>141/2015/HĐKT/CMCSOFT-CSIHN</t>
  </si>
  <si>
    <t>Triển khai phần mềm</t>
  </si>
  <si>
    <t>Trường Đại học Kinh tế Quốc Dân Hà Nội</t>
  </si>
  <si>
    <t>CSOFT.IU.SX</t>
  </si>
  <si>
    <t>Dịch vụ bảo trì và hỗ trợ sử dụng phần mềm Quản lý đào tạo cho ĐH Hằng Hải năm 2016</t>
  </si>
  <si>
    <t>1506;#IU15025</t>
  </si>
  <si>
    <t>153/2015/HĐKT/CMCSOFT-ĐHHHVN</t>
  </si>
  <si>
    <t>Đại học Hàng Hải</t>
  </si>
  <si>
    <t>Renew ODC IBM Burlington</t>
  </si>
  <si>
    <t>Lang Vinh Tuong</t>
  </si>
  <si>
    <t>1495;#OSD165001</t>
  </si>
  <si>
    <t>CSOFT.OSD.CB</t>
  </si>
  <si>
    <t>OSD165001</t>
  </si>
  <si>
    <t>ODC</t>
  </si>
  <si>
    <t>2016</t>
  </si>
  <si>
    <t>International Business Machines</t>
  </si>
  <si>
    <t>Renew ODC IBM Singapore</t>
  </si>
  <si>
    <t>1494;#OSD165002</t>
  </si>
  <si>
    <t>OSD165002</t>
  </si>
  <si>
    <t>Fleet management System</t>
  </si>
  <si>
    <t>Pham My Dung</t>
  </si>
  <si>
    <t>1497;#OSD155043</t>
  </si>
  <si>
    <t>OSD155043</t>
  </si>
  <si>
    <t>Panasonic</t>
  </si>
  <si>
    <t>Thuê NDATuan (2016-01)</t>
  </si>
  <si>
    <t>1496;#OSD155042</t>
  </si>
  <si>
    <t>OSD155042</t>
  </si>
  <si>
    <t>Triển khai phần mềm Hệ thống thông tin quản lý doanh nghiệp SAP ERP cho Cty Phượng Hoàng Xanh</t>
  </si>
  <si>
    <t>Pham Quoc Khanh</t>
  </si>
  <si>
    <t>1505;#CSS15059</t>
  </si>
  <si>
    <t>CSOFT.KGP.GS</t>
  </si>
  <si>
    <t>30122015/PHA/CMCSOFT-CIBER</t>
  </si>
  <si>
    <t>Công ty CP Phượng Hoàng Xanh A&amp;A</t>
  </si>
  <si>
    <t>CSOFT.KGP</t>
  </si>
  <si>
    <t>Project PJ2659- Microsoft Exchange Server 2007 and Symantec  Netbackup</t>
  </si>
  <si>
    <t>1504;#OSD155041</t>
  </si>
  <si>
    <t>OSD155041</t>
  </si>
  <si>
    <t>Tran Vuong Anh</t>
  </si>
  <si>
    <t>1503;#CSS15055</t>
  </si>
  <si>
    <t>181215/HĐ-eKGIS-CMC (cho GS)</t>
  </si>
  <si>
    <t>Công ty CP CNTT Địa lý EK</t>
  </si>
  <si>
    <t>Xây dựng các phần mềm ứng dụng thuộc nhiệm vụ "Nghiên cức, đều xuất giải pháp xây dựng và triển khai một số hợp phần của Cổng thông tin TBT Việt Nam"-eDocman</t>
  </si>
  <si>
    <t>181215/HĐ-eKGIS-CMC (cho eDoc)</t>
  </si>
  <si>
    <t>Cho mua dịch vụ bản quyền sử dụng phần mềm cho AITS</t>
  </si>
  <si>
    <t>1498;#CSS15064</t>
  </si>
  <si>
    <t>29122015/HĐDV/CMCSI-CMCSOFT</t>
  </si>
  <si>
    <t>Các dịch vụ khác</t>
  </si>
  <si>
    <t>Công ty cổ phần tin học- viễn thông hàng không</t>
  </si>
  <si>
    <t>Cung cấp dịch vụ bảo trì và hỗ trợ phần mềm SAP ERP A1 cho Diana</t>
  </si>
  <si>
    <t>Van Minh Quan</t>
  </si>
  <si>
    <t>1501;#CSS15057</t>
  </si>
  <si>
    <t>AMS0012016-HĐ/CMCSOFT-DIANA UNICHARM</t>
  </si>
  <si>
    <t>Cty Diana</t>
  </si>
  <si>
    <t>Cung cấp dịch vụ gia công phần mềm cho dự án " Money Clain " của VIB</t>
  </si>
  <si>
    <t>1500;#CSS15065</t>
  </si>
  <si>
    <t>C160401/VIB-CMC</t>
  </si>
  <si>
    <t>Ngân hàng Quốc tế Việt Nam</t>
  </si>
  <si>
    <t>Nâng cấp thay thế mới phần mềm quản lý văn bản cho PVPOWER</t>
  </si>
  <si>
    <t>1499;#EDO15008</t>
  </si>
  <si>
    <t>15008/HĐ/PVP.VP-CMC/12-2015/HH</t>
  </si>
  <si>
    <t>Tổng Công ty Điện lực Dầu khí (PVPOWER)</t>
  </si>
  <si>
    <t>OSD145014_SISTIC.com - ODC - Extension 5</t>
  </si>
  <si>
    <t>1493;#OSD155044</t>
  </si>
  <si>
    <t>OSD155044</t>
  </si>
  <si>
    <t>SISTIC.com Pte Ltd</t>
  </si>
  <si>
    <t>Cung cấp bản quyền phần mềm và dịch vụ triển khai phần mềm Hệ thống thông tin quản lý doanh nghiệp SAP Business One</t>
  </si>
  <si>
    <t>Ha Quoc Thach</t>
  </si>
  <si>
    <t>1444;#CSS15047</t>
  </si>
  <si>
    <t>CSOFT.KGP.SME</t>
  </si>
  <si>
    <t>156/2015/ERP-TD-CMC</t>
  </si>
  <si>
    <t>Công ty TNHH Tư Vấn Thiết Kế Xây Dựng Điện Thành Đạt</t>
  </si>
  <si>
    <t>Cung cấp và sử dụng dịch vụ phần mềm quản lý hồ sơ công chứng CeNM cho VPCC Xuân Phúc- Điện Biên</t>
  </si>
  <si>
    <t>Nguyen Xuan Dung</t>
  </si>
  <si>
    <t>1492;#BSS15016</t>
  </si>
  <si>
    <t>CSOFT.TTPMKTDN.KD</t>
  </si>
  <si>
    <t>118/2015/HĐKT/CMCSOFT-VPCXP</t>
  </si>
  <si>
    <t>Văn Phòng Công Chứng Xuân Phúc tỉnh Điện Biên</t>
  </si>
  <si>
    <t>CSOFT.TTPMKTDN.SX</t>
  </si>
  <si>
    <t>Cung cấp và sử dụng dịch vụ phần mềm quản lý hồ sơ công chứng CeNM cho VPCC Điện Biên</t>
  </si>
  <si>
    <t>1491;#BSS15015</t>
  </si>
  <si>
    <t>117/2015/HĐKT/CMCSOFT-VPCCDB</t>
  </si>
  <si>
    <t>Văn Phòng Công Chứng Điện Biên</t>
  </si>
  <si>
    <t>Cung cấp và sử dụng dịch vụ phần mềm quản lý hồ sơ công chứng CeNM cho VPCC số 1 Điện Biên</t>
  </si>
  <si>
    <t>1490;#BSS15014</t>
  </si>
  <si>
    <t>116/2015/HĐKT/CMCSOFT-VPCC1</t>
  </si>
  <si>
    <t>Phòng Công Chứng Số 1 Điện Biên</t>
  </si>
  <si>
    <t>Xây dựng website cho Công ty BH Bảo Long</t>
  </si>
  <si>
    <t>1489;#BSS15010</t>
  </si>
  <si>
    <t>BSS15010</t>
  </si>
  <si>
    <t>Tổng Công ty Cổ phần Bảo Hiểm Bảo Long</t>
  </si>
  <si>
    <t>Bảo trì IU cho ĐH Lâm Nghiệp 2015</t>
  </si>
  <si>
    <t>Nguyen Thi Thu Phuong</t>
  </si>
  <si>
    <t>1407;#IU15010</t>
  </si>
  <si>
    <t>CSOFT.IU</t>
  </si>
  <si>
    <t>103/2015/HĐKT/CMCSOFT-ĐHLN</t>
  </si>
  <si>
    <t>Đại học Lâm nghiệp</t>
  </si>
  <si>
    <t>Mua thêm License và triển khai hệ thống báo cáo của Hệ thống Scan-Imaging tại Ngân hàng Vietinbank</t>
  </si>
  <si>
    <t>1488;#MAC15014</t>
  </si>
  <si>
    <t>CSOFT.MA</t>
  </si>
  <si>
    <t>SGD05/HĐKT/VIETINBANK-CMC</t>
  </si>
  <si>
    <t>Mua sắm thiết bị, triển khai hệ thống</t>
  </si>
  <si>
    <t>Ngân hàng TMCP Công thương Việt Nam</t>
  </si>
  <si>
    <t>Chương trình phát triển nguồn nhân lực y tế cho ĐH Y Dược Hải Phòng</t>
  </si>
  <si>
    <t>666;#IU12001</t>
  </si>
  <si>
    <t>148/2015/HĐKT/CMCSOFT-DHYDHP</t>
  </si>
  <si>
    <t xml:space="preserve">Đại học Y Hải Phòng </t>
  </si>
  <si>
    <t>Nâng cấp ứng dụng Hỗ trợ công tác kiểm tra nội bộ đáp ứng yêu cầu mới của cải cách chính sách, quy trình, nghiệp vụ quản lý thuế năm 2015</t>
  </si>
  <si>
    <t>1487;#CSS15051</t>
  </si>
  <si>
    <t>22/2015/HĐKT/CNTT-CMCSOFT</t>
  </si>
  <si>
    <t>Tổng Cục Thuế - Bộ Tài Chính</t>
  </si>
  <si>
    <t>CSOFT.KGP.TAS</t>
  </si>
  <si>
    <t>Nâng cấp ứng dụng kê khai, Website ngành thuế và ứng dụng Báo cáo tài chính doanh nghiệp đáp ứng yêu cầu mới của cải cách chính sách, quy trình, nghiệp vụ quản lý thuế năm 2015</t>
  </si>
  <si>
    <t>1486;#CSS15050</t>
  </si>
  <si>
    <t>19/2015/HĐKT/CNTT-CMCSOFT</t>
  </si>
  <si>
    <t>Mua bản quyền phần mềm, dịch vụ bảo trì phần mềm lớp giữa ORACLE, SOPHOS, SYMANTEC, TREND-MICRO, IBM, ARCSERVE, REDHAT do Nhật Bản tài trợ phục vụ triển khai hệ thống VNACCS/VCIS</t>
  </si>
  <si>
    <t>Khuat Thi Hai Yen</t>
  </si>
  <si>
    <t>1485;#MAC15003</t>
  </si>
  <si>
    <t>122015-HĐKT/CNTT-CMCSoft-CMC Corp</t>
  </si>
  <si>
    <t>Tổng cục Hải Quan - Bộ tài chính</t>
  </si>
  <si>
    <t>Cung cấp phần mềm bản quyền SAP ERP cho Công ty CP Phượng Hoàng Xanh A&amp;A</t>
  </si>
  <si>
    <t>1483;#CSS15058</t>
  </si>
  <si>
    <t>1612/PHX-CMC</t>
  </si>
  <si>
    <t>Mua sắm thiết bị CNTT, phần mềm quản trị thư viện điện tử tích hợp của thư viện CAND</t>
  </si>
  <si>
    <t>1482;#MAC15011</t>
  </si>
  <si>
    <t>2312/HĐKT/TCIII-CMCSOFT</t>
  </si>
  <si>
    <t>Tổng cục chính trị Công An Nhân Dân</t>
  </si>
  <si>
    <t>PL02 Prevoir- Development upgrade proposal</t>
  </si>
  <si>
    <t>1481;#CSS15052</t>
  </si>
  <si>
    <t>PL02- Prevoir VN</t>
  </si>
  <si>
    <t>Công ty TNHH Bảo hiểm nhân thọ Prevoir Việt Nam</t>
  </si>
  <si>
    <t>Prevoir PL01- Development CI, HOSPI rider for EDV2 and EDU3</t>
  </si>
  <si>
    <t>1445;#CSS15043</t>
  </si>
  <si>
    <t>PL01-Prevoir VN</t>
  </si>
  <si>
    <t>Cung cấp phần mềm bản quyền và dịch vụ quản lý, điều hành tác nghiệp văn bản điện tử cho M.I.K Land</t>
  </si>
  <si>
    <t>1478;#EDO15017</t>
  </si>
  <si>
    <t>140/2015/HĐDV/M.I.K LAND-CMCSOFT</t>
  </si>
  <si>
    <t>Công ty TNHH Phát triển Bất Động Sản M.I.K Việt Nam (M.I.K LAND)</t>
  </si>
  <si>
    <t>Đầu tư hệ thống máy chủ cho dự án IMS _Công ty TNHH Quản lý Quỹ Bảo Việt</t>
  </si>
  <si>
    <t>Nguyen Manh Long</t>
  </si>
  <si>
    <t>1475;#MAC15009</t>
  </si>
  <si>
    <t>05/CMC-BVF/2015</t>
  </si>
  <si>
    <t>Công ty TNHH Quản lý Quỹ Bảo Việt</t>
  </si>
  <si>
    <t>Bảo trì và hỗ trợ sử dụng phần mềm quản lý đào tạo cho Khoa ngoại ngữ- ĐH Thái Nguyên</t>
  </si>
  <si>
    <t>1305;#IU14034</t>
  </si>
  <si>
    <t>075/2015/HĐKT/CMCSOFT-KNNDHTN</t>
  </si>
  <si>
    <t>Khoa Ngoại ngữ Đại học Thái Nguyên</t>
  </si>
  <si>
    <t>Cung cấp phần mềm thư viện điện tử cho Cty TNHH Thiết Bị Khoa Học Công Nghệ Mới</t>
  </si>
  <si>
    <t>1474;#ILIB15011</t>
  </si>
  <si>
    <t>112015/HĐ/TBKHCNM-CMCSOFT</t>
  </si>
  <si>
    <t>Công ty TNHH Thiết Bị Khoa Học Công Nghệ Mới</t>
  </si>
  <si>
    <t xml:space="preserve">ODC cho Panasonic </t>
  </si>
  <si>
    <t>1470;#OSD155040</t>
  </si>
  <si>
    <t>OSD155040</t>
  </si>
  <si>
    <t>Nâng cấp phần mềm Quản lý đào tạo cho Trường ĐHLĐXH</t>
  </si>
  <si>
    <t>1468;#IU15018</t>
  </si>
  <si>
    <t>121/2015/HĐKT/CMC-DHLDXH</t>
  </si>
  <si>
    <t>Trường Đại học Lao Động Xã Hội</t>
  </si>
  <si>
    <t>Cung cấp hệ thống phần mềm quản lý nội dung và bộ công cụ phát triển quy trình cho Ngân hàng SHB</t>
  </si>
  <si>
    <t>1467;#MAC14019</t>
  </si>
  <si>
    <t>171115/SHB-CMC</t>
  </si>
  <si>
    <t>Ngân hàng TMCP Sài Gòn-Hà Nội (SHB)</t>
  </si>
  <si>
    <t>Cung cấp và cài đặt phần mềm, máy chủ hệ thống thư điện tử cho Công ty SK C&amp;C HQ</t>
  </si>
  <si>
    <t>1466;#EDO15016</t>
  </si>
  <si>
    <t>18112015/HĐKT/SK-CMC</t>
  </si>
  <si>
    <t>Công ty SK C&amp;C HQ- Thầu chính gói thầu EX13 Dự án đường cao tốc HN-HP</t>
  </si>
  <si>
    <t>Đầu tư Hệ thống tích hợp điều hành phục vụ sản xuất kinh doanh(IOCC) cho Tổng công ty Hàng không Việt nam-CTCP thuê</t>
  </si>
  <si>
    <t>1465;#CSS15035</t>
  </si>
  <si>
    <t>2010/2015/AITS-CMC</t>
  </si>
  <si>
    <t>Mua sắm trang thiết bị phục vụ hoạt động chuyên môn của Thư viện Khoa học tổng hợp thành phố Hải Phòng</t>
  </si>
  <si>
    <t>1464;#ILIB15005</t>
  </si>
  <si>
    <t>102015/HĐ/TVHP-TRATECCO-CMCSOFT</t>
  </si>
  <si>
    <t>Thư viện Khoa học Tổng hợp thành phố Hải Phòng</t>
  </si>
  <si>
    <t>Nâng cấp phần mềm Quản lý văn bản và điều hành cho Tổng công ty Bến Thành</t>
  </si>
  <si>
    <t>1463;#EDO15009</t>
  </si>
  <si>
    <t>25102015/HĐKT/BTG-CMCSOFT</t>
  </si>
  <si>
    <t>Tổng Công ty Bến Thành TNHH Một Thành viên</t>
  </si>
  <si>
    <t>IYP - Phase 1B Items</t>
  </si>
  <si>
    <t>1461;#OSD155037</t>
  </si>
  <si>
    <t>OSD155037</t>
  </si>
  <si>
    <t>Global Yellow Pages</t>
  </si>
  <si>
    <t xml:space="preserve">YP Maintainance </t>
  </si>
  <si>
    <t xml:space="preserve">1462;#OSD155007 </t>
  </si>
  <si>
    <t xml:space="preserve">OSD155007 </t>
  </si>
  <si>
    <t xml:space="preserve"> Thuê Test Quyên Quý 3 </t>
  </si>
  <si>
    <t xml:space="preserve">1459;#OSD155036 </t>
  </si>
  <si>
    <t>123/2015/HĐKT/CMCSOFT-PRDCV</t>
  </si>
  <si>
    <t>Cung cấp phần mềm thư viện điện tử cho Cty TNHH Thương mại công nghệ TKD (Triển khai iLib cho Trường Cao đẳng cảnh sát 1)</t>
  </si>
  <si>
    <t>1455;#ILIB15009</t>
  </si>
  <si>
    <t>102015/HĐ/TKD-CMCSOFT</t>
  </si>
  <si>
    <t>Công ty TNHH Thương mại công nghệ TKD</t>
  </si>
  <si>
    <t>Cung cấp và sử dụng phần mềm quản lý hồ sơ công chứng CeNM_Sở Tư Pháp Phú Thọ</t>
  </si>
  <si>
    <t>1454;#BSS15008</t>
  </si>
  <si>
    <t>BSS15008</t>
  </si>
  <si>
    <t>Sở Tư Pháp Phú Thọ</t>
  </si>
  <si>
    <t>Dịch vụ phần mềm Kết nối thu học phí với Vietcombank_CN Hải Dương</t>
  </si>
  <si>
    <t>1453;#IU15017</t>
  </si>
  <si>
    <t>15332/KHBL/NTNTHD-CMC</t>
  </si>
  <si>
    <t>Ngân hàng TMCP Ngoại thương Việt Nam</t>
  </si>
  <si>
    <t>Xây dựng mạng xã hội sinh viên</t>
  </si>
  <si>
    <t>1452;#OSD155032</t>
  </si>
  <si>
    <t>05102015-01/2015/HĐDV/CIST-CMC</t>
  </si>
  <si>
    <t>Công ty Cổ phần Tập đoàn Công nghệ CMC</t>
  </si>
  <si>
    <t>Hợp đồng hợp tác thu học phí ĐHLN2-Vietcombank-CMC</t>
  </si>
  <si>
    <t>1451;#IU15014</t>
  </si>
  <si>
    <t xml:space="preserve">113/2015/HĐKT/DDHLN2-CMCSOFT-VCB </t>
  </si>
  <si>
    <t>Đại học Lâm nghiệp cơ sở 2</t>
  </si>
  <si>
    <t>Xây dựng công cụ kết nối liên thông văn bản tới các cơ quan trực thuộc của bộ TTTT</t>
  </si>
  <si>
    <t>1442;#EDO15013</t>
  </si>
  <si>
    <t>HĐCP-15-27/MOBIFONE-CMC</t>
  </si>
  <si>
    <t>Công Ty Viễn Thông MOBIFONE</t>
  </si>
  <si>
    <t>Cung cấp dịch vụ tư vấn triển khai hệ thống SAP ERP cho KNAUF</t>
  </si>
  <si>
    <t>1447;#MAC15008</t>
  </si>
  <si>
    <t>01/2015/KNAUF-CMC</t>
  </si>
  <si>
    <t>Công ty TNHH KNAUF Việt Nam</t>
  </si>
  <si>
    <t>GRE001</t>
  </si>
  <si>
    <t>1446;#OSD155034</t>
  </si>
  <si>
    <t>OSD155034</t>
  </si>
  <si>
    <t>Grezzy Pte Ltd</t>
  </si>
  <si>
    <t>Phần mềm quản lý các hình thức, bậc đào tạo và dịch vụ phát triển phần mềm theo yêu cầu, đặc thù cho Trường Đại học Vinh</t>
  </si>
  <si>
    <t>Nguyen Minh Tuan</t>
  </si>
  <si>
    <t>1262;#IU14016</t>
  </si>
  <si>
    <t>090/2015/HĐKT/CMCSOFT-ĐHV</t>
  </si>
  <si>
    <t>Đại học Vinh</t>
  </si>
  <si>
    <t>Cung cấp dịch vụ phần mềm kết nối thanh toán trực tuyến_Vietcombank chi nhánh Hà Tây</t>
  </si>
  <si>
    <t>1443;#IU15013</t>
  </si>
  <si>
    <t>112/2015/HD-CMC</t>
  </si>
  <si>
    <t>Xây dựng phần mềm Quản lý văn bản và hồ sơ công việc_Kiểm Toán Nhà Nước</t>
  </si>
  <si>
    <t>1441;#CSS15038</t>
  </si>
  <si>
    <t>0510/2015/HĐKT/KTNN-CMCSOFT</t>
  </si>
  <si>
    <t>Ban QLDA Nâng cấp TT Tích Hợp Dữ Liệu và Xây Dựng PMƯD của Kiểm Toán Nhà Nước GĐ1</t>
  </si>
  <si>
    <t>Triển khai dịch vụ thu học phí cho ĐH Lâm Nghiệp qua MBbank</t>
  </si>
  <si>
    <t>1437;#IU15011</t>
  </si>
  <si>
    <t>01/2015-ĐHLN-MB-CMC</t>
  </si>
  <si>
    <t>Nâng cấp phần mềm Quản lý Đào tạo cho ĐH Tài Nguyên Môi Trường</t>
  </si>
  <si>
    <t>1436;#IU15007</t>
  </si>
  <si>
    <t>2186/HĐ-TĐHHN</t>
  </si>
  <si>
    <t>Trường Đại học Tài nguyên và Môi trường (Hà Nội)</t>
  </si>
  <si>
    <t>Dự án thuê nhân sự ODC-Anh Doan</t>
  </si>
  <si>
    <t>1435;#OSD155029</t>
  </si>
  <si>
    <t>OSD155029</t>
  </si>
  <si>
    <t>VOHQ.net</t>
  </si>
  <si>
    <t>Symantech Netbackup for Exchage 2010</t>
  </si>
  <si>
    <t>1433;#OSD155020</t>
  </si>
  <si>
    <t>OSD155020</t>
  </si>
  <si>
    <t>Thuê 2 Java developer trong 3 tháng</t>
  </si>
  <si>
    <t>1432;#OSD155023</t>
  </si>
  <si>
    <t>OSD155023</t>
  </si>
  <si>
    <t>Cung cấp giải pháp phần mềm triển khai hệ tống ECM tại Ngân hàng TMCP Tiên Phong</t>
  </si>
  <si>
    <t>1431;#CSS15040</t>
  </si>
  <si>
    <t>01-2015-HĐ-CMCSOFT-TPB</t>
  </si>
  <si>
    <t>Ngân hàng TMCP Tiên Phong</t>
  </si>
  <si>
    <t xml:space="preserve">Hợp đồng kiếm thử cho Ngân hàng ANZ </t>
  </si>
  <si>
    <t>1430;#CSS15039</t>
  </si>
  <si>
    <t>cmc21092015</t>
  </si>
  <si>
    <t>Ngân hàng ANZ</t>
  </si>
  <si>
    <t>IYP - Phase 1A Technical Documentation</t>
  </si>
  <si>
    <t>1429;#OSD155028</t>
  </si>
  <si>
    <t>OSD155028</t>
  </si>
  <si>
    <t>Project 2450 Netbackup for Oracle 11g Research and Development</t>
  </si>
  <si>
    <t>1428;#OSD155021</t>
  </si>
  <si>
    <t>OSD155021</t>
  </si>
  <si>
    <t>Gia công phần mềm cho dự án "Internet Account Opening" của VIB</t>
  </si>
  <si>
    <t>1427;#CSS15037</t>
  </si>
  <si>
    <t>C150907/VIB-CMC</t>
  </si>
  <si>
    <t>Change Request for JIREH</t>
  </si>
  <si>
    <t>1424;#OSD155026</t>
  </si>
  <si>
    <t>OSD155026</t>
  </si>
  <si>
    <t>Rainmaker Labs</t>
  </si>
  <si>
    <t>Dịch vụ lập trình .net</t>
  </si>
  <si>
    <t>1422;#CSS15036</t>
  </si>
  <si>
    <t>108/2015/HDDV/CMCSOFT-HPT</t>
  </si>
  <si>
    <t>HPT</t>
  </si>
  <si>
    <t>Cung cấp phần mềm Quản lý đào tạo- Quản lý hành chính cho ĐH Điều Dưỡng NĐ</t>
  </si>
  <si>
    <t>Nghiệm thu</t>
  </si>
  <si>
    <t>1201;#IU14008</t>
  </si>
  <si>
    <t>04/2015/HĐKT/CMCSOFT-DHDDND</t>
  </si>
  <si>
    <t>Đại học Điều Dưỡng Nam Định</t>
  </si>
  <si>
    <t>OSD155025_Optical Sensing Limited</t>
  </si>
  <si>
    <t>1423;#OSD155025</t>
  </si>
  <si>
    <t>OSD155025</t>
  </si>
  <si>
    <t>Optical Sensing Limited</t>
  </si>
  <si>
    <t>PL29 Prevoir- Phát triển sản phẩm AVP2</t>
  </si>
  <si>
    <t>1417;#CSS15033</t>
  </si>
  <si>
    <t>PL29-Prevoir VN</t>
  </si>
  <si>
    <t>PL28 Prevoir- Phát triển sảm phẩn EDU3</t>
  </si>
  <si>
    <t>1416;#CSS15032</t>
  </si>
  <si>
    <t>PL28- Prevoir VN</t>
  </si>
  <si>
    <t>Thuê dịch vụ triển khai hệ thống TĐHVP cho các đơn vị mới thành lập thuộc Tổng công ty MOBIFONE (VMS mở rộng)</t>
  </si>
  <si>
    <t>1421;#EDO15005</t>
  </si>
  <si>
    <t>HĐCP-15-20/MobiFone-CMC</t>
  </si>
  <si>
    <t>Cung cấp hệ thống cổng thông tin Quản trị nội bộ Edocman Plus cho CTEL</t>
  </si>
  <si>
    <t>1420;#EDO14021</t>
  </si>
  <si>
    <t>210815/HĐKT/CMCSOFT-CMCTELECOM</t>
  </si>
  <si>
    <t>Công ty CP Dịch vụ Viễn Thông CMC</t>
  </si>
  <si>
    <t>Bảo trì phần mềm quản lý văn bản và điều hành cho Công ty Câp Nước Phú Thọ</t>
  </si>
  <si>
    <t>1414;#EDO15010</t>
  </si>
  <si>
    <t>10082015/HĐKT/CTCNPT-CMCSOFT</t>
  </si>
  <si>
    <t>Công ty Cổ phần cấp nước Phú Thọ</t>
  </si>
  <si>
    <t>Bảo trì và hỗ trợ sử dụng phần mềm Quản lý đào tạo cho ĐH GTVT2</t>
  </si>
  <si>
    <t>1379;#IU15003</t>
  </si>
  <si>
    <t>086/2015/HĐKT/CMCSOFT-GTVT2</t>
  </si>
  <si>
    <t>Trường Đại học Giao thông vận tải - Cơ sở II</t>
  </si>
  <si>
    <t>Bảo trì và hỗ trợ sử dụng phần mềm Quản lý đào tạo cho ĐHKH-ĐHTN</t>
  </si>
  <si>
    <t>1345;#IU14033</t>
  </si>
  <si>
    <t>074/2015/HĐKT/CMCSOFT-DHKHDHTN</t>
  </si>
  <si>
    <t>2014</t>
  </si>
  <si>
    <t>Đại học Khoa học- Đại học Thái Nguyên</t>
  </si>
  <si>
    <t>Bảo trì và hỗ trợ sử dụng phần mềm quản lý đào tạo cho ĐHSP-ĐHTN</t>
  </si>
  <si>
    <t>1412;#IU15009</t>
  </si>
  <si>
    <t>2737/HĐKT/DHSPDHTN-CMCSOFT</t>
  </si>
  <si>
    <t>Đại học Sư Phạm- Đại học Thái Nguyên</t>
  </si>
  <si>
    <t>Cung cấp và sử dụng dịch vụ phần mềm quản lý hồ sơ công chứng CeNM cho PCC1 Hà Giang</t>
  </si>
  <si>
    <t>1411;#BSS15004</t>
  </si>
  <si>
    <t>102/2015/HDDV/CMCSOFT-PCC1HG</t>
  </si>
  <si>
    <t>Phòng công chứng số 1 Hà Giang</t>
  </si>
  <si>
    <t>Cung cấp và sử dụng dịch vụ phần mềm quản lý hồ sơ công chứng CeNM cho PCC Vị Xuyên</t>
  </si>
  <si>
    <t>1405;#BSS15005</t>
  </si>
  <si>
    <t>100/2015/HDDV/CMCSOFT-PCCVX</t>
  </si>
  <si>
    <t>Văn phòng công chứng Vị Xuyên- Hà Giang</t>
  </si>
  <si>
    <t>Project # 2438 SWG Networker Exchange 2007 testing</t>
  </si>
  <si>
    <t>Tran Van Nam</t>
  </si>
  <si>
    <t>1408;#OSD155018</t>
  </si>
  <si>
    <t>OSD155018</t>
  </si>
  <si>
    <t xml:space="preserve">Bảo trì hệ thống quản lý văn bản và điều hành tác nghiệp điện tử eDocman Plus cho HUD </t>
  </si>
  <si>
    <t>1406;#EDO15007</t>
  </si>
  <si>
    <t>03082015/HĐKT/HUD-CMCSOFT</t>
  </si>
  <si>
    <t>Tổng công ty đầu tư phát triển nhà và đô thị</t>
  </si>
  <si>
    <t>Cung cấp và sử dụng dịch vụ phần mềm quản lý hồ sơ công chứng CeNM cho VP công chứng Bắc Quang, Hà Giang</t>
  </si>
  <si>
    <t>1410;#BSS15003</t>
  </si>
  <si>
    <t>103/2015/HDDV</t>
  </si>
  <si>
    <t>VP Công chứng Bắc Quang – Hà Giang</t>
  </si>
  <si>
    <t>Bảo trì 3 phần mềm: Hệ thống thông tin chỉ đạo điều hành phục vụ Lãnh đạo, CSDL Danh mục dùng chung và Tổng hợp chỉ số ICT-Index</t>
  </si>
  <si>
    <t>1404;#CSS14040</t>
  </si>
  <si>
    <t>3607/2015/HĐDV/THTK-CMC</t>
  </si>
  <si>
    <t>Cục tin học và thống kê tài chính - Bộ tài chính</t>
  </si>
  <si>
    <t>Tư vấn thực hiện dịch vụ xây dựng hệ thống dự phòng thảm họa cho CPC</t>
  </si>
  <si>
    <t>1397;#CSS15025</t>
  </si>
  <si>
    <t>01/HĐKT 2015- CMCSOFT- UIC</t>
  </si>
  <si>
    <t xml:space="preserve">Công ty Bảo Hiểm Liên Hiệp </t>
  </si>
  <si>
    <t>Cung cấp dịch vụ Bảo trì hệ thống Scan-Imaging năm 2015-2017 tại Ngân hàng TMCP Công thương Việt Nam</t>
  </si>
  <si>
    <t>1401;#MAC14017</t>
  </si>
  <si>
    <t>SGD04/HĐKT/VIETINBANK-CMC</t>
  </si>
  <si>
    <t>Mua sắm phần mềm quản lý đào tạo theo mô hình tín chỉ cho ĐHCN GTVT</t>
  </si>
  <si>
    <t>924;#IU12028</t>
  </si>
  <si>
    <t>093/2015/HĐKT/CMCSOFT-UTT</t>
  </si>
  <si>
    <t>Đại học Công nghệ giao thông vận tải</t>
  </si>
  <si>
    <t>Prevoir PL24- Phát triển sản phẩm EDV2 trên hệ thống Wynsure</t>
  </si>
  <si>
    <t>1369;#CSS15011</t>
  </si>
  <si>
    <t>PL24-HĐ 08012011/HĐKT2011-CMCSOFT-CTEL</t>
  </si>
  <si>
    <t>Hợp đồng dịch vụ phát triển phần mềm kiểm soát sau vay (VPBank)</t>
  </si>
  <si>
    <t>1384;#CSS15006</t>
  </si>
  <si>
    <t>011/2015/HĐSV/VPBANK-CMC</t>
  </si>
  <si>
    <t>Ngân hàng Việt Nam Thịnh Vượng</t>
  </si>
  <si>
    <t>Mua sắm, triển khai chương trình Quản lý văn bản và điều hành cho Bộ Tài Chính và các hệ thống thuộc Bộ Tài Chính</t>
  </si>
  <si>
    <t>1297;#CSS14042</t>
  </si>
  <si>
    <t>1706/2015/HĐKT/THTK-CMC</t>
  </si>
  <si>
    <t>Bảo trì, cập nhật phần mềm Hệ thống thông tin văn phòng điện tử Edocmanplus</t>
  </si>
  <si>
    <t>1373;#EDO14019</t>
  </si>
  <si>
    <t>1506/XMHM-CMC</t>
  </si>
  <si>
    <t>Xi Măng Hoàng Mai</t>
  </si>
  <si>
    <t>Bổ sung tính năng cấp đơn hợp đồng online và giám định bồi thường Mobile cho phần mềm bảo hiểm CeIN của BHV</t>
  </si>
  <si>
    <t>1367;#BSS15001</t>
  </si>
  <si>
    <t>081/2015/HĐDV/CMCSOFT-BHHV</t>
  </si>
  <si>
    <t>Công ty CP Bảo hiểm Hùng Vương</t>
  </si>
  <si>
    <t>Bảo trì phần mềm cổng thông tin (Portal) cho Kho bạc nhà nước 2015</t>
  </si>
  <si>
    <t>1366;#EDO15002</t>
  </si>
  <si>
    <t>17032015/HĐKT/CSI-CMCSoft</t>
  </si>
  <si>
    <t>Kho Bạc Nhà Nước</t>
  </si>
  <si>
    <t>Nâng cấp chương trình Quản lý Văn bản điều hành tại Ủy ban Chứng Khoán Nhà nước</t>
  </si>
  <si>
    <t>1365;#CSS14058</t>
  </si>
  <si>
    <t>06/2015/HĐKT/UBCKNN-CMC</t>
  </si>
  <si>
    <t>Ủy Ban Chứng khoán Nhà Nước - Bộ Tài Chính</t>
  </si>
  <si>
    <t>Bảo trì chương trình quản lý công văn eDocman cho Sở Tài Chính Đăk Lăk</t>
  </si>
  <si>
    <t>1359;#EDO15001</t>
  </si>
  <si>
    <t>01022015/HĐKT/STCĐL-CMC</t>
  </si>
  <si>
    <t>Sở tài chính Đăk Lăk</t>
  </si>
  <si>
    <t>Cung cấp giải pháp và dịch vụ triển khai hệ thống Website &amp; Digital Sales Platform tại ngân hàng TMCP Quốc Tế (VIB)</t>
  </si>
  <si>
    <t>1358;#CSS14059</t>
  </si>
  <si>
    <t>07042015/HĐ/CMCSOFT-VIB</t>
  </si>
  <si>
    <t>Cho thuê nhân sự Java</t>
  </si>
  <si>
    <t>1352;#OSD145066</t>
  </si>
  <si>
    <t>OSD145066</t>
  </si>
  <si>
    <t>iZeno</t>
  </si>
  <si>
    <t>Jupiter renew</t>
  </si>
  <si>
    <t>1350;#OSD155002</t>
  </si>
  <si>
    <t>OSD155002</t>
  </si>
  <si>
    <t>Jupiter Co., Ltd</t>
  </si>
  <si>
    <t>Hợp đồng hợp tác thu học phí HVCSPT-VTB-CMC</t>
  </si>
  <si>
    <t>1347;#IU15001</t>
  </si>
  <si>
    <t>01/2015-HVCSVPT-VIETINBANK-CMC</t>
  </si>
  <si>
    <t>Học viện chính sách và phát triển</t>
  </si>
  <si>
    <t>Dịch vụ bảo trì và hỗ trợ sử dụng phần mềm Quản lý đào tạo cho ĐH Kinh tế Quốc Dân</t>
  </si>
  <si>
    <t>1344;#IU14030</t>
  </si>
  <si>
    <t>069/2015/HĐKT/CMCSOFT-NEU</t>
  </si>
  <si>
    <t>TPT002</t>
  </si>
  <si>
    <t>1336;#OSD145039</t>
  </si>
  <si>
    <t>OSD145039</t>
  </si>
  <si>
    <t>Tecprotec Sdn Bhd</t>
  </si>
  <si>
    <t>Cung cấp dịch vụ bảo trì phần mềm Kế toán Tài chính Doanh nghiệp CeAC cho CTEL</t>
  </si>
  <si>
    <t>1324;#EFS14011</t>
  </si>
  <si>
    <t>062/2014/HĐKT/CMCSOFT-CTEL</t>
  </si>
  <si>
    <t>IBM VietNam</t>
  </si>
  <si>
    <t>1315;#OSD145046</t>
  </si>
  <si>
    <t>IBM002</t>
  </si>
  <si>
    <t>Nâng cấp kiến trúc hệ thống và ứng dụng Website ngành Thuế</t>
  </si>
  <si>
    <t>1264;#CSS14032</t>
  </si>
  <si>
    <t>70/2014/HĐKT/TCT-CMCSOFT</t>
  </si>
  <si>
    <t>Nâng cấp ứng dụng hỗ trợ công tác kiểm tra nội bộ đáp ứng yêu cầu nghiệp vụ mới trong năm 2014</t>
  </si>
  <si>
    <t xml:space="preserve">1188;#CSS14009  </t>
  </si>
  <si>
    <t>24/2014/HĐKT/CNTT-CMCSOFT</t>
  </si>
  <si>
    <t>Nâng cấp các ứng dụng Hỗ trợ kê khai, nhận tờ khai mã vạch và website ngành Thuế đáp ứng yêu cầu nghiệp vụ mới trong năm 2014 (HTKK6)</t>
  </si>
  <si>
    <t>1187;#CSS14008</t>
  </si>
  <si>
    <t>20/2014/HĐKT/CNTT-CMCSOFT</t>
  </si>
  <si>
    <t>Nâng cấp phần mềm Quản lý đào tạo và Bổ sung module phần mềm Quản lý hành chính cho ĐHSP Kỹ Thuật Vinh</t>
  </si>
  <si>
    <t>1082;#IU13031</t>
  </si>
  <si>
    <t>049/2014/HĐKT/CMCSOFT-DHSPTKV</t>
  </si>
  <si>
    <t>DHSPKTV</t>
  </si>
  <si>
    <t>1303;#MAC14020</t>
  </si>
  <si>
    <t>Ngân hàng TMCP Kỹ thương Việt Nam</t>
  </si>
  <si>
    <t>1301;#EFS14010</t>
  </si>
  <si>
    <t>Cung cấp phần mềm Quản lý đào tạo mở rộng cho TTĐTTX_ĐHTN</t>
  </si>
  <si>
    <t>1300;#IU14023</t>
  </si>
  <si>
    <t>044/2014/HĐKT/CMCSOFT-TTĐTTXTN</t>
  </si>
  <si>
    <t>Trung tâm Đào tạo từ xa- Đại học Thái Nguyên</t>
  </si>
  <si>
    <t xml:space="preserve"> Dịch vụ bảo trì và hỗ trợ sử dụng phần mềm quản lý đào tạo cho ĐH TNMTHN</t>
  </si>
  <si>
    <t>1285;#IU14022</t>
  </si>
  <si>
    <t>041/2014/HĐKT/CMCSOFT-ĐHTNMTHN</t>
  </si>
  <si>
    <t>1274;#MAC14008</t>
  </si>
  <si>
    <t>Ban Quản lý điều hành dự án xây dựng Chính quyền điện tử tỉnh Quảng Ninh</t>
  </si>
  <si>
    <t>1249;#ilib13003</t>
  </si>
  <si>
    <t>Trung tâm Học liệu Đại học Cần Thơ</t>
  </si>
  <si>
    <t>Hợp đồng cung cấp hệ thống Quản lý văn bản và điều hành tác nghiệp điện tử cho Petrolimex (PLC)</t>
  </si>
  <si>
    <t>1250;#EDO14005</t>
  </si>
  <si>
    <t>01092014/HĐKT/PLC-CMCSOFT</t>
  </si>
  <si>
    <t>Tổng Công ty Hóa dầu Petrolimex</t>
  </si>
  <si>
    <t>Chemical Database</t>
  </si>
  <si>
    <t>1257;#OSD145033</t>
  </si>
  <si>
    <t>OSD145033</t>
  </si>
  <si>
    <t xml:space="preserve">Bridged Group </t>
  </si>
  <si>
    <t>HeskDesk Service</t>
  </si>
  <si>
    <t>1247;#OSD145024</t>
  </si>
  <si>
    <t>TPT001</t>
  </si>
  <si>
    <t xml:space="preserve"> Nâng cấp và triển khai ứng dụng báo cáo tài chính cấp cục và tổng cục tích hợp với trục tích hợp thông tin nghành thuế </t>
  </si>
  <si>
    <t>1245;#CSS14003</t>
  </si>
  <si>
    <t>01/2014/HĐKT/PFS-CMC</t>
  </si>
  <si>
    <t xml:space="preserve">Công ty TNHH Giải pháp tài chính công FPT </t>
  </si>
  <si>
    <t xml:space="preserve"> Dịch vụ thuê hạ tầng phần mềm cho công ty cổ phần Bảo hiểm Hùng Vương </t>
  </si>
  <si>
    <t>1246;#MAC14011</t>
  </si>
  <si>
    <t>025/2014/HĐKT/CMCSOFT-BHV</t>
  </si>
  <si>
    <t xml:space="preserve">Thỏa thuận hợp tác về phần mềm Quản lý hồ sơ công chứng </t>
  </si>
  <si>
    <t>1244;#EFS13005</t>
  </si>
  <si>
    <t xml:space="preserve">EFS13005 </t>
  </si>
  <si>
    <t>Sở Tư Pháp TP Hồ Chí mình</t>
  </si>
  <si>
    <t xml:space="preserve">Hợp đồng hợp tác thu học phí CMCSoft- ĐHLN - VIETINBANK </t>
  </si>
  <si>
    <t>1230;#IU13041</t>
  </si>
  <si>
    <t>59-0314/HĐKT/CMCSOFT-DHLN-VIETINBANK</t>
  </si>
  <si>
    <t xml:space="preserve">Bảo trì PM quản lý đào tạo IU cho ĐH Kinh tế và Quản trị Kinh doanh - Đại học Thái Nguyên </t>
  </si>
  <si>
    <t>1223;#IU13011</t>
  </si>
  <si>
    <t>10-0613/HĐKT/CMCSOFT-DHKTDHTN</t>
  </si>
  <si>
    <t>2013</t>
  </si>
  <si>
    <t>Đại học kinh tế và quản trị kinh doanh - Đại học Thái Nguyên</t>
  </si>
  <si>
    <t>ODC Java</t>
  </si>
  <si>
    <t>1209;#OSD145014</t>
  </si>
  <si>
    <t>2014/SOW/SISTIC-CMC/001</t>
  </si>
  <si>
    <t xml:space="preserve">889;#CSS11087       </t>
  </si>
  <si>
    <t>Bộ ngoại giao</t>
  </si>
  <si>
    <t>IBM ODC Singapore</t>
  </si>
  <si>
    <t>1195;#OSD145011</t>
  </si>
  <si>
    <t>OSD145011</t>
  </si>
  <si>
    <t>IBM ODC Burlington</t>
  </si>
  <si>
    <t>1180;#OSD145008</t>
  </si>
  <si>
    <t>SOW #4914007849</t>
  </si>
  <si>
    <t>1108;#EFS13016</t>
  </si>
  <si>
    <t>Công ty Cổ phần bảo hiểm quân đội (MIC)</t>
  </si>
  <si>
    <t>Hợp đồng hợp tác thu học phí _ĐH Quảng Bình</t>
  </si>
  <si>
    <t>1122;#IU13033</t>
  </si>
  <si>
    <t>01/2013-QBU-BIDV-CMC</t>
  </si>
  <si>
    <t>Trường đại học Quảng Bình</t>
  </si>
  <si>
    <t>Cung cấp dịch vụ phần mềm kế toán CeAC cho Công ty TNHH Ms CosMo</t>
  </si>
  <si>
    <t>1113;#EES13017</t>
  </si>
  <si>
    <t>52-0214</t>
  </si>
  <si>
    <t>Công ty TNHH Ms CosMo</t>
  </si>
  <si>
    <t>Hợp đồng bảo trì IU cho ĐH Y Dược- ĐHTN</t>
  </si>
  <si>
    <t>1072;#IU13009</t>
  </si>
  <si>
    <t>08-0613/HDBT/DHYDDHTN</t>
  </si>
  <si>
    <t>Đại học Y Dược- Đại học Thái Nguyên</t>
  </si>
  <si>
    <t>Dịch vụ bảo trì và hỗ trợ và hỗ trợ sử dụng phần mềm quản lý đào tạo cho ĐH CNQN</t>
  </si>
  <si>
    <t>1086;#IU13024</t>
  </si>
  <si>
    <t>35-0913/HĐBT/CMCSOFT-DHCNQN</t>
  </si>
  <si>
    <t>Trường Đại học Công nghiệp Quảng Ninh</t>
  </si>
  <si>
    <t xml:space="preserve">Dịch vụ bảo trì và hỗ trợ và hỗ trợ sử dụng phần mềm quản lý đào tạo cho ĐH Y tế Công Cộng </t>
  </si>
  <si>
    <t>1074;#IU13025</t>
  </si>
  <si>
    <t>36-0913/HĐBT/CMCSOFT-YCC</t>
  </si>
  <si>
    <t>Đại học Y Công Cộng</t>
  </si>
  <si>
    <t>Hợp đồng hợp tác kinh doanh Dịch Vụ Phần Mềm (CeAC)- với JYWVINA</t>
  </si>
  <si>
    <t>1064;#EFS13013</t>
  </si>
  <si>
    <t>41-1013/HDHT/CMCSOFT-JYWVINA</t>
  </si>
  <si>
    <t>Công ty TNHH MTV  Thương Mại Tổng Hợp JYW VINA</t>
  </si>
  <si>
    <t>Hợp đồng Nguyên tắc - v/v cung cấp dịch vụ hỗ trợ sử dụng phần mềm Quản lý đào tạo</t>
  </si>
  <si>
    <t>1063;#IU13005</t>
  </si>
  <si>
    <t>04-0513/HĐ/CMCSoft-ĐHTN</t>
  </si>
  <si>
    <t>Trường Đại học Thái Nguyên</t>
  </si>
  <si>
    <t>Dịch vụ bảo trì và hỗ trợ và hỗ trợ sử dụng phần mềm quản lý đào tạo cho CĐ CN Huế</t>
  </si>
  <si>
    <t>950;#IU13003</t>
  </si>
  <si>
    <t>42/HĐ-CĐCNH</t>
  </si>
  <si>
    <t>Trường Cao Đẳng Công nghiệp Huế</t>
  </si>
  <si>
    <t>Cung cấp dịch vụ thuê Hạ tầng phần mềm cho BH Bảo Long</t>
  </si>
  <si>
    <t>983;#EFS13007</t>
  </si>
  <si>
    <t>30-0813/HĐPM/CMCSOFT-BHBL</t>
  </si>
  <si>
    <t>Dịch vụ bảo trì và Hỗ trợ sử dụng phần mềm quản lý đào tạo_ĐHCNTT-ĐHTN</t>
  </si>
  <si>
    <t>1052;#IU13007</t>
  </si>
  <si>
    <t>06-0613/HĐKT/CMCSOFT-DHCNTTTTDHTN</t>
  </si>
  <si>
    <t>Trường Đại học Công nghệ thông tin và Truyền thông</t>
  </si>
  <si>
    <t>Dịch vụ thuê Hạ tầng Phần mềm_MIC</t>
  </si>
  <si>
    <t>982;#EFS13009</t>
  </si>
  <si>
    <t>14-0613/HĐKT/CMCSOFT-MIC</t>
  </si>
  <si>
    <t>Ban quản lý các dự án Công nghiệp CNTT - Bộ Thông tin và Truyền Thông</t>
  </si>
  <si>
    <t>Hợp đồng hợp tác thu học phí online- ĐH Vinh</t>
  </si>
  <si>
    <t>984;#IU13001</t>
  </si>
  <si>
    <t>01/2013-ĐHV-VIETINBANK-CMC</t>
  </si>
  <si>
    <t>Hợp đồng dịch vụ bảo trì và tích hợp liên văn phòng giữa pm Quản lý văn bản và Hồ sơ công việc Edocman v2.5 với pm Idoc của PVN</t>
  </si>
  <si>
    <t>970;#MAR13013</t>
  </si>
  <si>
    <t>CSOFT.KSP.PB</t>
  </si>
  <si>
    <t>35/HĐ/PVP.VP-CMCSOFT/05/2013/DV</t>
  </si>
  <si>
    <t>571;#CSS12007</t>
  </si>
  <si>
    <t>Tổng Công ty Bảo hiểm Bảo Việt</t>
  </si>
  <si>
    <t>Cung cấp và sử dụng dịch vụ phần mềm kế toán CEAC-CLOUD</t>
  </si>
  <si>
    <t>Lien Anh Khoa</t>
  </si>
  <si>
    <t>928;#EFS12009</t>
  </si>
  <si>
    <t>82-0213/HDDV/CSOFT-ĐMTM/CEAC</t>
  </si>
  <si>
    <t>Cty TNHH Điện Máy Tuấn Minh</t>
  </si>
  <si>
    <t>Bảo trì phần mềm Bảo hiểm - Tài chính kế toán CeIN</t>
  </si>
  <si>
    <t>867;#EFS12015</t>
  </si>
  <si>
    <t>79-0113/HĐKT/CMCSOFT-BHBL</t>
  </si>
  <si>
    <t>IU bảo trì Đại học Kinh Tế Huế</t>
  </si>
  <si>
    <t>760;#IU12013</t>
  </si>
  <si>
    <t>45-0912/HĐKT/CMCSoft-ĐHKTH</t>
  </si>
  <si>
    <t>2012</t>
  </si>
  <si>
    <t>Trường Đại học Kinh tế - Đại học Huế</t>
  </si>
  <si>
    <t>Hợp đồng khung - Thanh toán học phí online</t>
  </si>
  <si>
    <t>755;#IU12012</t>
  </si>
  <si>
    <t>103/2012/VIETINBANK-CMC</t>
  </si>
  <si>
    <t>Bảo trì IU</t>
  </si>
  <si>
    <t>728;#IU12005</t>
  </si>
  <si>
    <t>33-012/HĐKT/CMCSoft-ĐHTL</t>
  </si>
  <si>
    <t>Trường Đại học Thủy Lợi</t>
  </si>
  <si>
    <t>Hợp đồng cung cấp dịch vụ Bảo trì phần mềm Bảo hiểm</t>
  </si>
  <si>
    <t>655;#EFS12002</t>
  </si>
  <si>
    <t>13-0712/HĐKT/CMCSOFT-MIC</t>
  </si>
  <si>
    <t>Cung cấp nhân công phần mềm phục vụ hợp đồng bảo trì phần mềm với công ty TNHH bảo hiểm nhân thọ Prevoir VN</t>
  </si>
  <si>
    <t>192;#FIS11001</t>
  </si>
  <si>
    <t>08012011/CMCSOFT-CTEL</t>
  </si>
  <si>
    <t>2011</t>
  </si>
  <si>
    <t>Mô tả</t>
  </si>
  <si>
    <t>Comments</t>
  </si>
  <si>
    <t>Đã thanh toán?</t>
  </si>
  <si>
    <t>Tình trạng</t>
  </si>
  <si>
    <t>Thời gian kết thúc (Kế hoạch)</t>
  </si>
  <si>
    <t>Thời gian kết thúc (Thực tế)</t>
  </si>
  <si>
    <t>Hợp đồng</t>
  </si>
  <si>
    <t>Hợp đồng:Tiêu đề</t>
  </si>
  <si>
    <t>Số tiền phải thanh toán (VND)</t>
  </si>
  <si>
    <t>Ngày thanh toán</t>
  </si>
  <si>
    <t>Thời gian kết thúc (Kế hoạch điều chỉnh)</t>
  </si>
  <si>
    <t>Kế hoạch tiền về</t>
  </si>
  <si>
    <t>Rủi ro không hoàn thành</t>
  </si>
  <si>
    <t>Khả năng nợ xấu</t>
  </si>
  <si>
    <t>Thanh toán đợt 1</t>
  </si>
  <si>
    <t>Đã kết thúc</t>
  </si>
  <si>
    <t xml:space="preserve">178;#46-0907 </t>
  </si>
  <si>
    <t>Nhà Máy Ô tô Xuân Kiên (VINAXUKI) - Chi nhánh Vĩnh Phúc</t>
  </si>
  <si>
    <t>CSOFT.KGP.BD</t>
  </si>
  <si>
    <t>Duong Tuyet Nhung</t>
  </si>
  <si>
    <t>Thanh toán đợt 2</t>
  </si>
  <si>
    <t>149;#HR-2007</t>
  </si>
  <si>
    <t>Dự án nhân sự và quản lý tiền lương</t>
  </si>
  <si>
    <t>377;#676/TBQT-ĐHGTVT</t>
  </si>
  <si>
    <t>Cung cấp phần mềm trong quản lý đào tạo và quản lý sinh viên</t>
  </si>
  <si>
    <t>Đợt thanh toán 1: tạm ứng</t>
  </si>
  <si>
    <t>Thanh toán 75.306 USD = 1.277415.678 đ</t>
  </si>
  <si>
    <t xml:space="preserve">138;#102008/HĐKT-DV/TCB-CMC </t>
  </si>
  <si>
    <t>Hợp đồng dịch vụ triển khai 05 ứng dụng nghiệp vụ trên nền công nghệ IBM FileNet</t>
  </si>
  <si>
    <t>CSOFT.KGP.FS</t>
  </si>
  <si>
    <t>ntphuong bên PQ Nhập hộ</t>
  </si>
  <si>
    <t>161;#720/HĐ-CĐSP</t>
  </si>
  <si>
    <t>Cung cấp máy chủ và phần mềm quản lý đào tạo theo học chế niên chế và học chế tín chỉ</t>
  </si>
  <si>
    <t>CSOFT.KSP.PB.P1</t>
  </si>
  <si>
    <t>Thanh toán đợt 2 lại chia thành 3 đợt nhỏ nữa.</t>
  </si>
  <si>
    <t>ntphuong bên PQ nhập hộ, AM vào cập nhật lại tiền, tình trạng, ngày tháng...</t>
  </si>
  <si>
    <t>Thanh toán đợt 3</t>
  </si>
  <si>
    <t>ntphuong bên PQ vào nhập hộ, AM vào cập nhật lại cho đúng</t>
  </si>
  <si>
    <t>176;#092008/HĐKT/TCB-CMC</t>
  </si>
  <si>
    <t>Phí duy trì và dịch vụ hỗ trợ cho HĐ License File Net P8 đợt 6+7+8</t>
  </si>
  <si>
    <t>428;#79-1208/HĐKT/CMCSOFT-ĐHTM</t>
  </si>
  <si>
    <t>Dịch vụ bảo trì và hỗ trợ sử dụng phần mềm iLib tại ĐH Thương Mại</t>
  </si>
  <si>
    <t>Vu Bao Linh</t>
  </si>
  <si>
    <t>Hằng update đến ngày 06/01/2012</t>
  </si>
  <si>
    <t>241;#EEC4/1.7-1.8-1.9-TNU</t>
  </si>
  <si>
    <t>Xây dựng và cung cấp cổng thông tin điện tử và hệ thống các phần mềm ứng dụng quản lý đại học theo mô hình 2 cấp</t>
  </si>
  <si>
    <t xml:space="preserve">137;#HR-2009/CMCSoft/ Enplas Vietnam </t>
  </si>
  <si>
    <t>Phát triển và triển khai hệ thống quản lý nhân sự tiền luơng</t>
  </si>
  <si>
    <t xml:space="preserve">148;#10/2009/HĐKT/TCT-CMC </t>
  </si>
  <si>
    <t>Nâng cấp và triển khai ứng dụng hỗ trợ kê khai, nhận tờ khai sử dụng công nghệ mã vạch hai chiều đáp ứng yêu cầu kê khai thuế TNCN theo luật thuế TNCN và sử đổi mẫu biểu khai thuế trong thông tư 60/2007/TT-BTC</t>
  </si>
  <si>
    <t>Le Thanh Minh</t>
  </si>
  <si>
    <t>Thanh toán</t>
  </si>
  <si>
    <t>162;#158/2009/ĐHBK-CMC</t>
  </si>
  <si>
    <t>Xây dựng và triển khai phần mềm quản lý đào tạo sau đại học theo mô hình học chế tín chỉ</t>
  </si>
  <si>
    <t>147;#11/2009/HĐKT/TCT-CMC</t>
  </si>
  <si>
    <t>Nâng cấp ứng dụng báo cáo tài chính doanh nghiệp cấp cục đáp ứng triển khai cho cấp Chi cục Thuế theo mô hình xử lý dữ liệu tập trung tại Cục Thuế</t>
  </si>
  <si>
    <t>Tạm ứng lần 1</t>
  </si>
  <si>
    <t>368;#81-1109/HĐKT/CNTT/ĐHSPKTNĐ-CMC</t>
  </si>
  <si>
    <t>Xây dựng phần mềm quản lý đào tạo theo hệ thống tín chỉ và niên chế tại trường ĐHSPKT Nam Định</t>
  </si>
  <si>
    <t>145;#91-1109/HĐKT/CMCSOFT-UIC</t>
  </si>
  <si>
    <t>CSOFT.KSP.PB.P3</t>
  </si>
  <si>
    <t>TT đợt 3</t>
  </si>
  <si>
    <t xml:space="preserve">Lqanh - 30/5/2012: đã thanh toán trong năm 2010. Trị giá:  232,773.17  USD. Tính tỷ giá: 18,000 VNĐ / USD
</t>
  </si>
  <si>
    <t xml:space="preserve">Khách hàng chưa triển khai phần này nên chưa ký hợp đồng. </t>
  </si>
  <si>
    <t>Chưa rõ ngày ký, tạm thời để 15/1/2010 là ngày kế hoạch thanh toán</t>
  </si>
  <si>
    <t>Hủy</t>
  </si>
  <si>
    <t>378;#82-1210/HĐKT/CMCSOFT - ĐHTL</t>
  </si>
  <si>
    <t>Cung cấp module quản lý khối lượng giảng dạy, tích hợp</t>
  </si>
  <si>
    <t>Tạm thời để ngày thanh toán là 30/1/2010 (vì chưa có HĐ gốc nên chưa biết rõ)</t>
  </si>
  <si>
    <t>Khách hàng chưa triển khai nên chưa ký hợp đồng.</t>
  </si>
  <si>
    <t>Thanh toán lần 2</t>
  </si>
  <si>
    <t>Trong HĐ không nói rõ là thanh toán mấy lần</t>
  </si>
  <si>
    <t>NTTPhuong đã làm thủ tục hủy nội bộ</t>
  </si>
  <si>
    <t>Thanh toán lần 1</t>
  </si>
  <si>
    <t>KH chưa ký BB, mơi thu được 700.000.000. Trên HĐ có ghi thanh toán lần 1 là 80%, tưởng ứng là 798.400.000, nhưng hiện tại chỉ thu được như trên</t>
  </si>
  <si>
    <t>Khách hàng chưa ký nghiệm thu do 1 số bộ phận chưa áp dụng phần mềm. Đang nhờ Bộ chủ quản ép để nghiệm thu
(theo VBLInh- cập nhật 13/8)</t>
  </si>
  <si>
    <t>369;#01/HĐKT/CNTT/ĐHSPKTV-CMC</t>
  </si>
  <si>
    <t>Xây dựng phần mềm quản lý đào tạo theo hệ thống tín chỉ và niên chế</t>
  </si>
  <si>
    <t xml:space="preserve">chị NTTPhuong đã làm thủ tục hủy nội bộ
</t>
  </si>
  <si>
    <t>TT đợt 1</t>
  </si>
  <si>
    <t>144;#1712/HĐKT/CMCSOFT-CMCSI</t>
  </si>
  <si>
    <t>Dự án Nâng cấp hệ thống Lotus Notes Tập đòan Bảo Việt</t>
  </si>
  <si>
    <t>Chưa rõ ngày ký nên tạm thời để ngày 1/3/2010 là ngày thanh toán</t>
  </si>
  <si>
    <t>694;#007-0310/HĐKT/CMCSOFT-HVTTN</t>
  </si>
  <si>
    <t>007-0310/HĐKT/CMCSOFT-HVTTN</t>
  </si>
  <si>
    <t>CSOFT.KSP</t>
  </si>
  <si>
    <t>Tam. Vo Anh</t>
  </si>
  <si>
    <t>Thanh toán lần 3</t>
  </si>
  <si>
    <t>2 bên thống nhất không giải quyết phạm vi còn lại. Hủy điểm mốc này và Giảm trừ 209.000.000</t>
  </si>
  <si>
    <t>693;#003-0110/HĐKT/CMCSOFT-VNCDBA</t>
  </si>
  <si>
    <t>003-0110/HĐKT/CMCSOFT-VNCDBA</t>
  </si>
  <si>
    <t>696;#79-1009/HĐKT/CMCSOFT-VietAnh</t>
  </si>
  <si>
    <t>79-1009/HĐKT/CMCSOFT-VietAnh</t>
  </si>
  <si>
    <t>Thanh toán đợt 2</t>
  </si>
  <si>
    <t>93;#30-0610/HĐ-CGCN/CMCSOFT-TTKHCNBL</t>
  </si>
  <si>
    <t>Cung cấp phần mềm Thư viện Điện tử iLib và Cổng Portal</t>
  </si>
  <si>
    <t>Nguyen Phuc Chi</t>
  </si>
  <si>
    <t>692;#002-0110/HĐKT/PVPOWER-CMCSOFT</t>
  </si>
  <si>
    <t>002-0110/HĐKT/PVPOWER-CMCSOFT</t>
  </si>
  <si>
    <t>697;#30-0310/HĐKT/CMCSOFT-CTCNPT</t>
  </si>
  <si>
    <t>30-0310/HĐKT/CMCSOFT-CTCNPT</t>
  </si>
  <si>
    <t xml:space="preserve">143;#05/2010/HĐKT/TCT-CMC </t>
  </si>
  <si>
    <t>Xây dựng ứng dụng phục vụ công tác thanh tra kiểm tra nội bộ ngành</t>
  </si>
  <si>
    <t>695;#13-0410/HĐKT/CMCSoft - CMC</t>
  </si>
  <si>
    <t>13-0410/HĐKT/CMCSoft - CMC</t>
  </si>
  <si>
    <t>699;#055-2010/Ptech-KD/MDV</t>
  </si>
  <si>
    <t>055-2010/Ptech-KD/MDV</t>
  </si>
  <si>
    <t>698;#16-0410/HĐKT/CMCSOFT-BHXH</t>
  </si>
  <si>
    <t>16-0410/HĐKT/CMCSOFT-BHXH</t>
  </si>
  <si>
    <t>TT đợt 2</t>
  </si>
  <si>
    <t xml:space="preserve">141;#75-1110/HĐKT2010-CMCSoft-BHBV </t>
  </si>
  <si>
    <t>Nâng cấp phần mềm quản lý bảo hiểm phi nhân thọ BV Care phiên bản 2.5</t>
  </si>
  <si>
    <t>Theo hợp đồng khách hàng thanh toán 45% giá trị hợp đồng nhưng khách hàng mới thanh toán được 40% tương ứng 2.060.474.000 đ, còn nợ 5%.</t>
  </si>
  <si>
    <t>TT đợt 4</t>
  </si>
  <si>
    <t>Lqanh (30/5/2012): đã thanh toán trong năm 2010.
Tỷ giá tính: 18,000 VNĐ</t>
  </si>
  <si>
    <t>Thanh toán đợt 1</t>
  </si>
  <si>
    <t>125;#38-0710/HĐKT/CMCSOFT-HANWHA</t>
  </si>
  <si>
    <t>Strengthening Vietnam’s Management Capability of Drugs Control (2th)</t>
  </si>
  <si>
    <t xml:space="preserve">133;#35-0710/HĐKT-TB/TCB-CMC </t>
  </si>
  <si>
    <t>Cung cấp thiết bị F5</t>
  </si>
  <si>
    <t>691;#01-0110/HĐKT/CMCSoft-Mizuho</t>
  </si>
  <si>
    <t>01-0110/HĐKT/CMCSoft-Mizuho</t>
  </si>
  <si>
    <t>134;#37-0710/HĐKT/CMCSOFT-CMCCORP</t>
  </si>
  <si>
    <t>Cung cấp quyền sử dụng Phần mềm IBM WEBSPHERE PORTAL ENABLE. Dịch vụ xây dựng và triển khai cổng thông tin nội bộ (intranet)</t>
  </si>
  <si>
    <t>Thanh toán 100%</t>
  </si>
  <si>
    <t>671;#15062010/HĐKT/XDB12-CMCSOFT</t>
  </si>
  <si>
    <t>Hđồng 15062010/HĐKT/XDB12-CMCSOFT Công ty Xăng Dầu B12</t>
  </si>
  <si>
    <t>Hoang Thi Ha Dieu</t>
  </si>
  <si>
    <t>Tạm ứng đợt 1</t>
  </si>
  <si>
    <t>135;#0306-10/HĐKT/TCHQ-CMC</t>
  </si>
  <si>
    <t>Xây dựng cổng thanh toán điện tử giai đoạn I</t>
  </si>
  <si>
    <t>Kế hoạch trong 23-27/11 review biên bản nghiệm thu</t>
  </si>
  <si>
    <t xml:space="preserve">Thanh toán đợt 1 </t>
  </si>
  <si>
    <t>Thanh toán 8.800 usd = 171.424.000 đ</t>
  </si>
  <si>
    <t xml:space="preserve">136;#CVN-CMC/0210 </t>
  </si>
  <si>
    <t>Dịch vụ phát triển và triển khai hệ thống Quản lý Nhân sự, Quản lý Đào tạo, Quản lý lương &amp; giao diện Tiếng Anh cho chuơng trình</t>
  </si>
  <si>
    <t>700;#217/2010/HĐKT/KVI-CMCSOFT</t>
  </si>
  <si>
    <t>217/2010/HĐKT/KVI-CMCSOFT</t>
  </si>
  <si>
    <t xml:space="preserve">187;#Hđồng 56-0910 CMC Corp (hđồng 616/TSPMU-CMC) </t>
  </si>
  <si>
    <t>Ban quản lý dự án an toàn giao thông (Cục đăng kiểm)</t>
  </si>
  <si>
    <t>Le Thanh Tung</t>
  </si>
  <si>
    <t>Đợt thanh toán 2: thanh toán ứng dụng 5</t>
  </si>
  <si>
    <t>Thanh toán 25.102 USD = 488.986.960</t>
  </si>
  <si>
    <t>376;#08/2010/CMCSOFT-SL</t>
  </si>
  <si>
    <t>Cung cấp các dịch vụ triển khai phần mềm iLib phiên bản 4.0</t>
  </si>
  <si>
    <t>Thanh toán tạm ứng</t>
  </si>
  <si>
    <t>Theo HĐ sẽ thanh toán 100% sau NTTL, nhưng hiện tại mới chỉ thanh toán được 4.470.000 đ</t>
  </si>
  <si>
    <t xml:space="preserve">375;#63-0910/HĐKT/CMCSOFT-CDSPQT </t>
  </si>
  <si>
    <t>Cung cấp phần mềm thư viện điện tử iLib.Me và dịch vụ liên quan</t>
  </si>
  <si>
    <t>CSOFT.KSP.PB.P2</t>
  </si>
  <si>
    <t>Thanh toán còn lại</t>
  </si>
  <si>
    <t>anh HDThành đã làm xong thủ tục hủy nội bộ</t>
  </si>
  <si>
    <t>Thanh toán phần còn lại</t>
  </si>
  <si>
    <t>Nợ xấu khó đòi</t>
  </si>
  <si>
    <t>160;#62-0910/HĐKT/CMCSOFT-KTQD</t>
  </si>
  <si>
    <t>Phần mềm Quản lý học phí</t>
  </si>
  <si>
    <t>ntphuong bên PQ nhập hộ, ntoanh vào cập nhật lại</t>
  </si>
  <si>
    <t xml:space="preserve">146;#55/HĐKT 2010-CMCSoft-BVVN </t>
  </si>
  <si>
    <t>Cung cấp dịch vụ nhập liệu vào phần mềm quản lý bảo hiểm phi nhân thọ (BVPROP)</t>
  </si>
  <si>
    <t>tt đợt 2</t>
  </si>
  <si>
    <t xml:space="preserve">Thanh toán lần 2 </t>
  </si>
  <si>
    <t xml:space="preserve">KH mới chỉ thanh toán được 100tr, còn nợ 40tr. KH chờ nguồn từ chủ đầu tư là Trường Phú Thọ mới có kinh phí để thanh tóan dc
</t>
  </si>
  <si>
    <t>Thanh toán còn lại lần 2</t>
  </si>
  <si>
    <t>142;#11/2010/HĐKT/TCT-CMC</t>
  </si>
  <si>
    <t>Nâng cấp trang thông tin điện tử ngành thuế</t>
  </si>
  <si>
    <t xml:space="preserve">240;#021210/HĐKT/CMCSSG-STTTTĐN </t>
  </si>
  <si>
    <t>Xây dựng cổng thông tin Điện tử Tỉnh Đồng Nai</t>
  </si>
  <si>
    <t>CSOFT.CNSG.Sale</t>
  </si>
  <si>
    <t>Chau Hoang Tien Si</t>
  </si>
  <si>
    <t>239;#011110/HĐKT/CMCSSG-STTTTĐN</t>
  </si>
  <si>
    <t>Cung cấp lisence cho Sở 4T Đồng Nai</t>
  </si>
  <si>
    <t>238;#011210/HĐKT/CMC-STPHCM</t>
  </si>
  <si>
    <t>Cung cấp phần mềm hồ sơ công chứng</t>
  </si>
  <si>
    <t>KH mới chỉ thanh toán được 35.000.000</t>
  </si>
  <si>
    <t xml:space="preserve">Chưa triển khai hết hạng mục cho trường nên chưa thanh tóan dc
NMTUấn - Tìm hướng trao đổi với trường trong tháng 6 huớng thực hiện
</t>
  </si>
  <si>
    <t>Đã triển khai xong, nợ khó đòi.</t>
  </si>
  <si>
    <t>159;#61-0910/HĐKT/CMCSOFT-KTQD</t>
  </si>
  <si>
    <t>Phần mềm Quản lý sinh viên học song song 2 ngành</t>
  </si>
  <si>
    <t>87;#68-1010/HĐKT/CMCSOFT-NHATTIN</t>
  </si>
  <si>
    <t>Cung cấp phần mềm thư viện điện tử iLib.Me và phần mềm cung cấp thông tin CMS-PORTAL đào tạo cài đặt và sử dụng phần mềm</t>
  </si>
  <si>
    <t>Tong Quang Toan</t>
  </si>
  <si>
    <t>91;#81-1210/HĐKT/CMCSOFT-VINTESGROUP</t>
  </si>
  <si>
    <t xml:space="preserve">Cung cấp phần mềm thư viện điện tử iLib.School </t>
  </si>
  <si>
    <t>156;#78-1110/HĐKT/CMCSOFT-CDTNMTHCM</t>
  </si>
  <si>
    <t>Ứng dụng công nghệ thông tin trong quản lý đào tạo nhằm tăng cường năng lực quản lý và đào tạo tại trường Cao đẳng Tài nguyên và Môi trường TP HCM</t>
  </si>
  <si>
    <t>367;#856/TBQT-ĐHGT</t>
  </si>
  <si>
    <t>Cung cấp phần mềm đào tạo theo tín chỉ niên chế</t>
  </si>
  <si>
    <t>Trong HĐ không nêu rõ điểm mốc thanh toán, chỉ nêu Thanh toán theo phần cứng, phần mềm (trong đó lại nêu các lần thanh toán). HĐ từ năm 2010, đến nay còn nợ 20tr, nên em chia thành 2 mốc thanh toán, mốc 1 coi như đã kết thúc, mốc 2 KH còn nợ 20tr</t>
  </si>
  <si>
    <t>373;#60-0910/HĐKT/CMCSOFT-CDSL</t>
  </si>
  <si>
    <t>Cung cấp thiết bị và phần mềm</t>
  </si>
  <si>
    <t>164;#77-1110/HĐKT/CMCSOFT-KCNTT</t>
  </si>
  <si>
    <t>Cung cấp phần mềm quản lý đào tạo theo mô hình niên chế</t>
  </si>
  <si>
    <t>HĐ đã kết thúc.</t>
  </si>
  <si>
    <t>264;#010910/HĐKT/CSISG - CMCSSG</t>
  </si>
  <si>
    <t>Xây dựng cổng thông tin điện tử Tỉnh Gia Lai</t>
  </si>
  <si>
    <t>Thanh tóan đợt 1</t>
  </si>
  <si>
    <t>322;#08-18-VIB/CMC</t>
  </si>
  <si>
    <t>Mua sắm bản quyền phần mềm tiêu chuẩn và Máy chủ thuộc dự án "triển khai giải pháp phòng chống rửa tiền"</t>
  </si>
  <si>
    <t>Phung Minh Duc</t>
  </si>
  <si>
    <t>T2 đợt 3 bù trừ dự án KOICA</t>
  </si>
  <si>
    <t>Thanh toán 13.200 usd = 276672000đ</t>
  </si>
  <si>
    <t>Nợ xấu khó đòi. Dự án đang tạm dừng do phía Khách hàng gặp trục trặc về nội bộ</t>
  </si>
  <si>
    <t>115;#90-1210/HĐKT/CMCSOFT-AWAS</t>
  </si>
  <si>
    <t>Cung cấp phần mềm iLib.Me v5.0</t>
  </si>
  <si>
    <t>Tạm ứng thanh toán đợt 3</t>
  </si>
  <si>
    <t>Mới tạm ứng một phần công nợ của 20% gtrị hđồng giai đoạn cuối tương đương 200 triệu chẵn. Phần còn lại thực hiện xong TCB sẽ thanh toán nốt 450.800.000 VNĐ</t>
  </si>
  <si>
    <t xml:space="preserve">Thanh toán đợt 3 </t>
  </si>
  <si>
    <t>Đã nghiệm thu và thanh lý xong, hiện đang đòi tiền.</t>
  </si>
  <si>
    <t>đã thanh toán</t>
  </si>
  <si>
    <t xml:space="preserve">Công nợ khó đòi (KH còn nợ 20 triệu) --&gt; tạo thêm 1 mốc đòi tiền
</t>
  </si>
  <si>
    <t>382;#51-0810/NTSOFT-CMC-TV</t>
  </si>
  <si>
    <t>Xây dựng công trình thư viện điện tử tỉnh Quảng Ninh giai đoạn II</t>
  </si>
  <si>
    <t>Lần thanh toán thứ 5 (2/1/2011): license cho 150 concurrent user+ phí bảo trì đợt thanh toán 1 và phí bảo trì cho đợt thanh toán 3</t>
  </si>
  <si>
    <t>số tiền 364,596.95 USD
tỷ giá: 18,000 VNĐ
Cập nhật sang tiền VN: 30/5/2012</t>
  </si>
  <si>
    <t xml:space="preserve">Chưa liên hệ được với giám đốc yêu cầu phê duyệt bộ chứng từ thanh toán được
--&gt;CV đề nghị TT, nếu ko dừng hỗ trợ
</t>
  </si>
  <si>
    <t>379;#91-1210/HĐKT/UBBG-CMCSOFT</t>
  </si>
  <si>
    <t>Xây dựng công cụ đảm bảo an ninh, an toàn cho trang thông tin điện tử về biên giới lãnh thổ</t>
  </si>
  <si>
    <t>90;#02-0111/HĐKT/CMCSOFT-CTU</t>
  </si>
  <si>
    <t>Cung cấp module Quản lý hành chính - phần mềm thư viện điện tử iLib</t>
  </si>
  <si>
    <t xml:space="preserve">Tạm ứng 48% GTHĐ (930,000,000) sau 10 ngày ký hợp đồng </t>
  </si>
  <si>
    <t>65;#99-1210/HĐKT/CMC-SKHDTQN</t>
  </si>
  <si>
    <t>Xây dựng Cơ sở dữ liệu doanh nghiệp tỉnh Quảng Ninh</t>
  </si>
  <si>
    <t>tvtrang cập nhật</t>
  </si>
  <si>
    <t>212;#01-01/2011/HĐKT/CMCSOFT-HAVINCO</t>
  </si>
  <si>
    <t>Xây dựng hệ thống Quản lý văn bản tại Havinco</t>
  </si>
  <si>
    <t>Thanh toán 1 lần trong vòng 30 ngày sau khi thanh lý HĐ</t>
  </si>
  <si>
    <t>260;#Ref: PTF10ORSE0075</t>
  </si>
  <si>
    <t>Development C/C++</t>
  </si>
  <si>
    <t>Nguyen Thi Xuan</t>
  </si>
  <si>
    <t>180;#TRIG-NT.EEC1.8</t>
  </si>
  <si>
    <t>Phần mềm quản lý thư viện số</t>
  </si>
  <si>
    <t>335;#71/10/VSP1-CMC/CNTT&amp;LL</t>
  </si>
  <si>
    <t>Mua bán phần mềm quản lý công văn và Hồ sơ công việc cho các đơn vị thành viên thuộc XNLD</t>
  </si>
  <si>
    <t>Thanh tóan 1 lần trong vòng 30 ngày sau khi thanh lý HĐ</t>
  </si>
  <si>
    <t>218;#Development IPSwitch V3.x</t>
  </si>
  <si>
    <t>Dự án Orsenna/IDENTSWISS-201011</t>
  </si>
  <si>
    <t>209;#4612-2010/HĐKT/CMC-BQP</t>
  </si>
  <si>
    <t>Mua sắm phần mềm hệ thống thông tin</t>
  </si>
  <si>
    <t>Nguyen Van Xuan</t>
  </si>
  <si>
    <t>Thanh tóan đợt 2</t>
  </si>
  <si>
    <t>Thanh toán HĐ</t>
  </si>
  <si>
    <t>249;#010110/HĐKT/TTP- CMCSOFTSG</t>
  </si>
  <si>
    <t>Cung cấp phần mêm edocman Plus cho cty Toàn Thịnh Phát</t>
  </si>
  <si>
    <t>Tran Thi Tam Linh</t>
  </si>
  <si>
    <t xml:space="preserve">KH mới chỉ thanh toán được 145.267.000 đ
Phần mềm chưa sẵn sàng dc tính năng thanh tóan khối lượng giảng dậy nên chưa triển khai dc cho trường
</t>
  </si>
  <si>
    <t>165;#24-0610/HĐKT/CMCSOFT – CĐCN HUE</t>
  </si>
  <si>
    <t>Cung cấp module Quản lý điểm, thi, xử lý học vụ và quản lý tốt nghiệp theo mô hình tín chỉ</t>
  </si>
  <si>
    <t>Thanh toán 80% hợp đồng</t>
  </si>
  <si>
    <t>245;#104/2011/HĐKT/PGAS-CMCSoft</t>
  </si>
  <si>
    <t>Phần mềm Quản lý văn bản và Điều hành tác nghiệp eDocman Plus V3.5 - Standard</t>
  </si>
  <si>
    <t>Thanh toán đợt 4</t>
  </si>
  <si>
    <t>Thanh toán 1 lần</t>
  </si>
  <si>
    <t>672;#03-0111/HĐKT/CMCSOFT-CTU</t>
  </si>
  <si>
    <t>Hđồng 03-0111/HĐKT/CMCSOFT-CTU - Trung tâm học liệu Đại học Cần Thơ</t>
  </si>
  <si>
    <t>ntphuong nhập hộ</t>
  </si>
  <si>
    <t>194;#012011/HĐKT/CMCSSG-CSI</t>
  </si>
  <si>
    <t>Cung cấp phần mềm iLib v6.5 - ĐH Đồng Tháp</t>
  </si>
  <si>
    <t>Vu Ngoc Anh</t>
  </si>
  <si>
    <t xml:space="preserve">5/6/2013 đã có biên bản: tổng kết những vấn đề cần giải quyết xong thì nghiệm thu)
</t>
  </si>
  <si>
    <t xml:space="preserve">Tạm ứng: 50% GTHĐ (tương đương 950.000.000 VNĐ) </t>
  </si>
  <si>
    <t>68;#4712-2010/HĐKT/CMC-So TT&amp;TT</t>
  </si>
  <si>
    <t>Phần mềm hệ thống; Xây dựng và phát triển hệ thống cổng thông tin điện tử và đào tạo chuyển giao, quy chế vận hành</t>
  </si>
  <si>
    <t>197;#020211/HĐKT/CMCSSG</t>
  </si>
  <si>
    <t>Cung cấp phần mềm iLib 5.0 cty Hoa Lư - Trường Chu Văn An</t>
  </si>
  <si>
    <t>Thanh Toán đợt 2</t>
  </si>
  <si>
    <t xml:space="preserve">Thanh toán </t>
  </si>
  <si>
    <t>Khách hàng không giải ngân được vốn</t>
  </si>
  <si>
    <t>199;#032011/HĐKT/CMCSSG/PVHTTTA</t>
  </si>
  <si>
    <t>Cung cấp phần mềm quản lý thư viện và thiết bị kèm theo</t>
  </si>
  <si>
    <t>Le Van Trong</t>
  </si>
  <si>
    <t>Thanh toán theo giá trị nghiệm thu tương ứng với từng hạng mục</t>
  </si>
  <si>
    <t>Thanh toán theo hạng mục được nghiệm thu.
KH mới chỉ thanh toán được 888.500.000 đ</t>
  </si>
  <si>
    <t>Đang chờ khách hàng thanh toán.
Sở KHĐT bổ xung danh sách học viên cho sở TC, và y/c CMC cử người xuống làm viêc trực tiếp (14/06/2013)</t>
  </si>
  <si>
    <t xml:space="preserve"> Tạm ứng đợt 1</t>
  </si>
  <si>
    <t>Tạm ứng 30% trong vòng 7 ngày kể từ khi ký hợp đồng.</t>
  </si>
  <si>
    <t>113;#01/HĐKT/VPTWĐ-CMCSOFT</t>
  </si>
  <si>
    <t>Nâng cấp phần mềm hệ thông tin điều hành tác nghiệp trên Lotus Notes 4.6 sang Lotus Notes 8</t>
  </si>
  <si>
    <t>690;#10-0211/HĐKT/CMCSOFT-CSI</t>
  </si>
  <si>
    <t xml:space="preserve">Hđồng 10-0211/HĐKT/CMCSOFT-CSI dự án CMC Appliances cho CSI </t>
  </si>
  <si>
    <t>352;#06-0211/HĐKT/CMCSOFT-TVTN</t>
  </si>
  <si>
    <t>Phần mềm quản trị thư viện tích hợp và các dịch vụ liên quan</t>
  </si>
  <si>
    <t>Thanh toánđợt 3</t>
  </si>
  <si>
    <t>685;#08-0211/HĐKT/PGAS-CMCSOFT</t>
  </si>
  <si>
    <t>Hợp đồng mua bán licence pm Symantec AntiVirus 2 _PGAS</t>
  </si>
  <si>
    <t>85;#0014/11/TTCNTTLL-CMCSOFT</t>
  </si>
  <si>
    <t xml:space="preserve">Mua bán phần mềm quản lý công văn và hồ sơ công việc </t>
  </si>
  <si>
    <t>Khách hàng thanh toán 100% khi nghiệm thu! Đang đòi tiền</t>
  </si>
  <si>
    <t>123;#24-0411/HĐKT/CMCSOFT-LRCTNU</t>
  </si>
  <si>
    <t>Phần mềm Quản trị thư viện tích hợp và các dịch vụ liên quan</t>
  </si>
  <si>
    <t>92;#07-0211/HĐKT/CMCSOFT-TVTAYNINH</t>
  </si>
  <si>
    <t>Cung cấp phần mềm cổng thông tin tra cứu thư viện</t>
  </si>
  <si>
    <t>203;#2805/HĐKT/CMC-NPT</t>
  </si>
  <si>
    <t>Xây dựng cổng thông tin điện tử NPT</t>
  </si>
  <si>
    <t>Nguyen Thuy Anh</t>
  </si>
  <si>
    <t>Thanh toán Quý I</t>
  </si>
  <si>
    <t>118;#08012011/CMCSOFT-CTEL</t>
  </si>
  <si>
    <t>Tháng 4/2011</t>
  </si>
  <si>
    <t>Phí dịch vụ phần mềm Tháng 04/2011</t>
  </si>
  <si>
    <t>117;#CMCSoft-IMIP-2011</t>
  </si>
  <si>
    <t>Hợp đồng IMIP ODC năm 2011</t>
  </si>
  <si>
    <t>84;#11-0211/HĐKT/CMCSoft-Vinatex</t>
  </si>
  <si>
    <t>Cung cấp thiết bị, phần mềm hệ thống và Phần mềm Hệ điều hành tác nghiệp eDocman Plus</t>
  </si>
  <si>
    <t>Tran Van Trang</t>
  </si>
  <si>
    <t>219;#Development IPSwitch V4.1 and 4.2</t>
  </si>
  <si>
    <t>Dự án Orsenna/IDENTSWISS-201103</t>
  </si>
  <si>
    <t>Thanh toán tháng 4/ 2011</t>
  </si>
  <si>
    <t>630 USD, tỉ giá 21,000</t>
  </si>
  <si>
    <t>119;#CMCSoft-JPT-2011</t>
  </si>
  <si>
    <t>Hợp đồng của dự án Jupiter 2011</t>
  </si>
  <si>
    <t>Hoang Hai Yen</t>
  </si>
  <si>
    <t>Sai chữ ký của anh Hoàng nên Kho Bạc chưa chuyển tiền đi</t>
  </si>
  <si>
    <t>201;#052011/HĐKT/MK – CMCSSG</t>
  </si>
  <si>
    <t>Chương trình quản lý thông tin nội bộ QMS</t>
  </si>
  <si>
    <t xml:space="preserve">109;#2904/2011/HĐKT/TCT-CMC </t>
  </si>
  <si>
    <t>Nâng cấp và triển khai ứng dụng hỗ trợ kê khai thuế, nhận tờ khai mã vạch hai chiều (Đáp ứng thay đổi chính sách và mẫu biểu tờ khai thuế trong năm 2010)</t>
  </si>
  <si>
    <t xml:space="preserve">108;#02/2011/HĐ/VPBS-CMCSoft </t>
  </si>
  <si>
    <t>Xây dựng cổng thông tin nội bộ Edocman Plus</t>
  </si>
  <si>
    <t>153;#35-0611/HĐKT/CMCSOFT-CĐCKNN</t>
  </si>
  <si>
    <t>Cung cấp phần mềm Quản lý đào tạo niên chế hệ cao đẳng chính quy</t>
  </si>
  <si>
    <t>128;#07/2011/HĐPM/THTK-CMC</t>
  </si>
  <si>
    <t>Triển khai chương trình quản lý văn bản và điều hành cho Ủy ban chứng khoán nhà nước</t>
  </si>
  <si>
    <t xml:space="preserve">Chưa triển khai do phí KH hoãn hết lần này đến lần khác. Hiện đang chờ Hủy Hợp đồng
</t>
  </si>
  <si>
    <t>341;#27-0511/HĐKT/CMCSOFT-HVBCTT</t>
  </si>
  <si>
    <t xml:space="preserve">Cung cấp phần mềm quản lý đào tạo </t>
  </si>
  <si>
    <t>Tháng 5/2011</t>
  </si>
  <si>
    <t>Phí dịch vụ phần mềm Tháng 05/2011</t>
  </si>
  <si>
    <t>Thanh toán 100% giá trị HĐ sau khi nghiệm thu dự án</t>
  </si>
  <si>
    <t xml:space="preserve">101;#05052011/HDPM/CMC–SCVN/01 </t>
  </si>
  <si>
    <t>Gia công phát triển phần mềm Iphone được gọi là “ Swoop Iphone App Development”</t>
  </si>
  <si>
    <t>Thanh toán Hợp đồng</t>
  </si>
  <si>
    <t>179;#26-0511/CMC-Carlsberg</t>
  </si>
  <si>
    <t>bán license cho Carlsberg</t>
  </si>
  <si>
    <t xml:space="preserve">157;#OSDC115002 </t>
  </si>
  <si>
    <t>Hợp đồng Dự án Website cho Artenit (CB)</t>
  </si>
  <si>
    <t>106;#SGD01/HĐKT/VIETINBANK-CMC</t>
  </si>
  <si>
    <t>Mua sắm và triển khai hệ thống Scan-Imaging</t>
  </si>
  <si>
    <t>Đã thanh toán lần 1</t>
  </si>
  <si>
    <t>192;#12-0211/HĐKT/CSI/CMCSOFT</t>
  </si>
  <si>
    <t>Phần mềm thư viện điện tử và phần mềm Cổng tra cứu thư viện điện tử</t>
  </si>
  <si>
    <t>107;#062011/HĐKT /BTG-CMCSSG</t>
  </si>
  <si>
    <t>Tổng công ty Bến Thành Triển khai phần mềm Edocman plus phiên bản V3.5</t>
  </si>
  <si>
    <t>355 EURO</t>
  </si>
  <si>
    <t>221;#OSDC115021</t>
  </si>
  <si>
    <t>Download HDSD ApreslAchat (phần QC)</t>
  </si>
  <si>
    <t>Tran Tuan Viet</t>
  </si>
  <si>
    <t>Đợt 1 tạm ứng</t>
  </si>
  <si>
    <t>Tạm ứng 30% GTHĐ sau 07 ngày kể từ ngày ký</t>
  </si>
  <si>
    <t>129;#15062011/HĐ/XDB12-CMC</t>
  </si>
  <si>
    <t>Xây dựng hệ thống quản lý văn bản và hồ sơ công việc tại Cảng xăng dầu B12 và xí nghiệp xăng dầu K131</t>
  </si>
  <si>
    <t>Nợ quá hạn
đã làm xong nhưng VNPOST không test được PVN đồng ý thanh toán và thanh lý hợp đồng có trừ số tiền trên</t>
  </si>
  <si>
    <t>Tạm dừng</t>
  </si>
  <si>
    <t>320;#PL3 - HĐ 08012011/HĐKT2011-CMCSOFT-CTEL</t>
  </si>
  <si>
    <t>Phụ lục số 3 của HĐ khung phát triển bảo trì ứng dụng phần mềm ký ngày 05/01/2011</t>
  </si>
  <si>
    <t>Tháng 6/2011</t>
  </si>
  <si>
    <t>Phí dịch vụ phần mềm Tháng 06/2011</t>
  </si>
  <si>
    <t>CMCSoft xây dựng Drupal CMS Website</t>
  </si>
  <si>
    <t>Du an bi fail: khong doi duoc tien khach hang.
Project failed midway; unlikely to receive payment.</t>
  </si>
  <si>
    <t>NTTrang đã làm thủ tục hủy nội bộ</t>
  </si>
  <si>
    <t>225;#SOW #060611 (CMCSoft-Service One)</t>
  </si>
  <si>
    <t>Khách hàng đã thanh toán tạm ứng 50% sau khi ký 117.312.000 VNĐ ngày 27/03/2012</t>
  </si>
  <si>
    <t>Lần thanh toán thứ 6 cho phí duy trì đợt 2 và đợt 4</t>
  </si>
  <si>
    <t>đã thu tiền
Tỷ giá: 21,000 VNĐ
Cập nhật lại tiền VN: 30/5/2012</t>
  </si>
  <si>
    <t>Thanh toán 1 lần trong vòng 30 ngày sau khi nghiệm thu HĐ</t>
  </si>
  <si>
    <t xml:space="preserve">222;#38-06-11/HĐKT/CMCSOFT-CSI </t>
  </si>
  <si>
    <t>Hợp đồng 38-06-11/HĐKT/CMCSOFT-CSI (Dự án CMC Appliance)</t>
  </si>
  <si>
    <t>Thanh toán Quý II</t>
  </si>
  <si>
    <t>Đợt 1</t>
  </si>
  <si>
    <t>168;#Elance - 1101</t>
  </si>
  <si>
    <t>App. Porting fr. iOS to Bada</t>
  </si>
  <si>
    <t>Tạm ứng 30% GTHĐ trong vòng 10 ngày kể từ khi ký HĐ và có CV</t>
  </si>
  <si>
    <t>64;#40-0711/HĐKT/STT&amp;TT ĐN-CMCSOFT</t>
  </si>
  <si>
    <t>Xây dựng cổng thông tin điện tử tỉnh Đăk Nông</t>
  </si>
  <si>
    <t>Tạm ứng 40% GTHĐ trong vòng 15 ngày sau khi ký hợp đồng</t>
  </si>
  <si>
    <t>Khách hàng bị kẹt nguồn! Đang làm nghiệm thu theo khối lượng!</t>
  </si>
  <si>
    <t>67;#118/2011/HĐKT/TTTTSL-3C-CMC</t>
  </si>
  <si>
    <t>Cung cấp bản quyền phần mềm quản lý văn bản và hồ sơ công việc</t>
  </si>
  <si>
    <t>116;#02-042011-HĐKT-CMCSOFT-BV</t>
  </si>
  <si>
    <t>HĐ về việc cung cấp phần mềm báo cáo tích hợp vào hệ thống bảo hiểm Phi nhân thọ</t>
  </si>
  <si>
    <t>Thanh toán PL1</t>
  </si>
  <si>
    <t>121;#PL1-HĐ 08012011/HĐKT2011-CMCSOFT-CTEL</t>
  </si>
  <si>
    <t>PL1-Phát triển bảo trì ứng dụng phần mềm ký 05-01-2011</t>
  </si>
  <si>
    <t>205;#072011/HĐKT/PHXL-CMCSSG</t>
  </si>
  <si>
    <t>Cung cấp phần mềm iLib Me 5.0</t>
  </si>
  <si>
    <t>177;#43-0711/HĐKT/CMCSOFT-BQP</t>
  </si>
  <si>
    <t>Nâng cấp phần mềm thư viện điện tử iLib, phần mềm thư viện số Dlib, phần mềm cổng thông tin điện tử Portal và nâng cấp website của Trung tâm Khoa học Quân sự/Bộ Quốc Phòng.</t>
  </si>
  <si>
    <t xml:space="preserve">124;#14-0311/HĐKT2011-CMCSOFT-TĐBV </t>
  </si>
  <si>
    <t>Cung cấp dịch vụ phần mềm cài đặt Lotus notes client 8.5 trên các máy trạm thuộc hệ thống Bảo Việt</t>
  </si>
  <si>
    <t>Tương đương 2,250 USD</t>
  </si>
  <si>
    <t>220;#CF1105-0021</t>
  </si>
  <si>
    <t>Dự án Orsenna/IDENTSWISS-201105</t>
  </si>
  <si>
    <t xml:space="preserve">Chưa triển khai
</t>
  </si>
  <si>
    <t>Thanh toán 100% trong vòng 30 ngày ngay sau khi kết thúc dự án.</t>
  </si>
  <si>
    <t>Thanh toán 100% giá trị HĐ trong vòng 30 ngày sau khi kết thúc dự án.</t>
  </si>
  <si>
    <t>98;#01/CMC-NT/0611</t>
  </si>
  <si>
    <t>Dự án Orsenna/IDENTSWISS-201106</t>
  </si>
  <si>
    <t>193;#16/2011/HĐIT-Vietinbank</t>
  </si>
  <si>
    <t xml:space="preserve">Bảo trì hệ thống eDocman trong thời gian 12 tháng </t>
  </si>
  <si>
    <t>Thanh toán tháng 6/2011</t>
  </si>
  <si>
    <t>2510 USD, tỉ giá 21,000</t>
  </si>
  <si>
    <t>89;#07072011/HĐKT/CMCSoft-BAOMINH</t>
  </si>
  <si>
    <t>Hợp đồng kinh tế về việc cung cấp và triển khai phần mềm quản lý bảo hiểm sức khỏe</t>
  </si>
  <si>
    <t>Thanh toán tháng 6/2011_1</t>
  </si>
  <si>
    <t>1098USD, tỉ giá 21,000</t>
  </si>
  <si>
    <t>Tháng 7/2011</t>
  </si>
  <si>
    <t>Phí dịch vụ phần mềm Tháng 07/2011</t>
  </si>
  <si>
    <t>202;#23-04/2011/HĐKT/CMS-CMCSOFT</t>
  </si>
  <si>
    <t xml:space="preserve">Xây dựng hệ thống quản lý văn bản và Hồ sơ công việc tại Công ty TNHH máy tính CMS </t>
  </si>
  <si>
    <t>Do Tran Son</t>
  </si>
  <si>
    <t>210;#082011/HĐKT/CMCSSG-VNPTCT</t>
  </si>
  <si>
    <t>Cung cấp phần mềm iLib cho Trường Cao đẳng Kinh tế Kỹ Thuật Cần Thơ</t>
  </si>
  <si>
    <t>Thanh toán</t>
  </si>
  <si>
    <t xml:space="preserve">Anh vmthang cập nhật tình trạng </t>
  </si>
  <si>
    <t>126;#34-0611/HĐKT/HN MEDIA-CMCSoft</t>
  </si>
  <si>
    <t>Triển khai thư viện điện tử cho ĐH Hùng Vương</t>
  </si>
  <si>
    <t>Vu Manh Thang</t>
  </si>
  <si>
    <t>Thanh toán 60% GTHĐ trong vòng 10 ngày kể từ khi ký biên bản nghiệm thu, thanh lý HĐ</t>
  </si>
  <si>
    <t>Sẽ thanh toán truowsc 20/12/2011</t>
  </si>
  <si>
    <t>Thanh lý và thanh toán hợp đồng</t>
  </si>
  <si>
    <t xml:space="preserve">Đã có đầy đủ các biên bản nghiệm thu và ban giao.
ltminh chịu trách nhiệm thực hiện thủ tục thanh lý
</t>
  </si>
  <si>
    <t>Khách hàng mới thanh toán một phần trong thủ tục nghiệm thu thanh lý hđồng số tiền: 813.450.000 VNĐ. Giá trị còn lại cần phải thanh toán là: 325.380.000 VNĐ sẽ thanh toán sau.</t>
  </si>
  <si>
    <t>Thanh toán ngay sau khi ký HĐ</t>
  </si>
  <si>
    <t>102;#HĐ 31/11/HĐDV/CMCT.HN/TSC1.DATA</t>
  </si>
  <si>
    <t>Cung cấp dịch vụ: thuê chỗ đặt máy chủ trong dự án ký với TT tài năng trẻ</t>
  </si>
  <si>
    <t>Điểm mốc thanh toán</t>
  </si>
  <si>
    <t>305;#PL4-08012011/HĐKT2011-CMCSOFT-CTEL</t>
  </si>
  <si>
    <t xml:space="preserve">Phụ lục số 4 của Hợp đồng khung phát triển-bảo trì ứng dụng phần mềm ký ngày 05/01/2011 </t>
  </si>
  <si>
    <t>Tháng 8/2011</t>
  </si>
  <si>
    <t>Phí dịch vụ phần mềm Tháng 08/2011</t>
  </si>
  <si>
    <t>96;#CHLVWEB09062011 (website: Elance)</t>
  </si>
  <si>
    <t>Chanintr Living Website</t>
  </si>
  <si>
    <t>Thanh toán tháng 7/2011</t>
  </si>
  <si>
    <t>4,585USD, tỉ giá 21,000</t>
  </si>
  <si>
    <t>Thanh toán 1 lần trong vòng 30 ngày làm việc sau khi kết thúc dự án.</t>
  </si>
  <si>
    <t>99;#03/IDENT-CMC/0811 (OSENNA-CF1107-0025)</t>
  </si>
  <si>
    <t>Dự án Orsenna/IDENTSWISS-201108</t>
  </si>
  <si>
    <t>Thanh toán 100% giá trị HĐ sau khi được bên A chấp nhận dịch vụ</t>
  </si>
  <si>
    <t>104;#63-0911</t>
  </si>
  <si>
    <t xml:space="preserve">CMCSoft tham gia hoạt động tư vấn cho khách hàng của Bên A là Công ty TNHH Bảo hiểm nhân thọ Prevoir Việt Nam </t>
  </si>
  <si>
    <t>152;#54-0911/HĐKT/CMCSOFT-CDCONGDONG</t>
  </si>
  <si>
    <t>Thiết kế phần mềm Quản lý  giáo dục chuyên nghiệp của trường Cao đẳng Cộng đồng Hà Nội năm 2011</t>
  </si>
  <si>
    <t xml:space="preserve">KH mới thanh toán 160.720.000. Số tiền còn phải thanh toán nữa là: 53,207,000 đ </t>
  </si>
  <si>
    <t>Thanh toán nốt phần còn lại sau khi ký các biên bản bàn giao, nghiệm thu.</t>
  </si>
  <si>
    <t>Đợt 2</t>
  </si>
  <si>
    <t>Thanh toán 70% GTHĐ sau khi ký nghiệm thu, thanh lý</t>
  </si>
  <si>
    <t>105;#55-0811/2011</t>
  </si>
  <si>
    <t>Cung cấp dịch vụ cài đặt bản quyền phần mềm nền</t>
  </si>
  <si>
    <t>206;#0911/HĐ/BQLDAKH-CMCSOFTSG</t>
  </si>
  <si>
    <t>Biên soạn tài liệu, đào tạo quản trị, sử dụng hệ thống...phần mềm theo dõi đơn thư khiếu nại, tố cáo</t>
  </si>
  <si>
    <t xml:space="preserve">103;#58-0911/HĐKT/CMCSOFT-NASB </t>
  </si>
  <si>
    <t>HĐKT về việc cung cấp bản quyền phần mềm của Microsoft và dịch vụ triển khai AD &amp; Lync Server 2010</t>
  </si>
  <si>
    <t>Pham Gia Dan</t>
  </si>
  <si>
    <t>677;#69-1010/HĐKT/CMCSOFT-HVNH</t>
  </si>
  <si>
    <t>Mua sắm phần mềm thư viện điện tử cho Học viện Ngân hàng</t>
  </si>
  <si>
    <t>Tháng 9/2011</t>
  </si>
  <si>
    <t>Phí dịch vụ phần mềm Tháng 09/2011</t>
  </si>
  <si>
    <t xml:space="preserve"> 45, 268 USD = 943,111,429 đ
</t>
  </si>
  <si>
    <t>127;#22082011/HĐKT/CMCCORP-CICT</t>
  </si>
  <si>
    <t xml:space="preserve">HĐKT về việc cung cấp bản quyền phần mềm cơ sở dữ liệu Database Oracle </t>
  </si>
  <si>
    <t xml:space="preserve">112;#06/2011/HĐPM/CTH-CMC </t>
  </si>
  <si>
    <t>Nâng cấp cơ sở dữ liệu danh mục dùng chung ngành tài chính phiên bản 4.0</t>
  </si>
  <si>
    <t>Thu tiền giai đoạn 1</t>
  </si>
  <si>
    <t>70;#042011/HĐKT/HT1- CMCSOFTSG</t>
  </si>
  <si>
    <t>Cung cấp và triển khai Phần mềm văn phòng điện tử eDocman Plus</t>
  </si>
  <si>
    <t>263;#08-1107/CMCSoftSG-CPXDS8</t>
  </si>
  <si>
    <t>DA Bảo hành eDocman</t>
  </si>
  <si>
    <t>Thanh toán tháng 8/2011</t>
  </si>
  <si>
    <t>674.5USD, tỉ giá 21,000</t>
  </si>
  <si>
    <t xml:space="preserve">CMC bàn giao đúng tiến độ nhưng test phần này do VNPost với Prevoir. Hiện tại CMC đã thúc đẩy và có kết quả test từ VNPost và chuyển Prevoir xem xét. Đang xúc tiến để lấy biên bản nghiệm thu từ bên Prevoir
</t>
  </si>
  <si>
    <t>Trung tâm eDoc đã thống nhất với chị HMLan không làm tiếp dự án này nữa =&gt; xóa công nợ, chuyển sang ký hợp đồng hỗ trợ với KH</t>
  </si>
  <si>
    <t xml:space="preserve">Thanh toán lần 1 </t>
  </si>
  <si>
    <t>70% of software dev fee Jul 25 - Aug 31</t>
  </si>
  <si>
    <t>Invoice date: Sep 9, 2011
Tương đương 6,838 USD</t>
  </si>
  <si>
    <t>97;#SOW #072511 (CMCSoft-EVIZI, LLC)</t>
  </si>
  <si>
    <t>CMC xây dựng website (PHP) (ECA Portal)</t>
  </si>
  <si>
    <t>Thanh toán 100% hợp đồng sau khi ký nghiệm thu, thanh lý</t>
  </si>
  <si>
    <t>88;#44-0711/HĐKT/CMCSoft-PVI</t>
  </si>
  <si>
    <t>Triển khai phần mềm quản lý văn bản cho công ty mẹ sau tái cấu trúc, Công ty bảo hiểm, công ty tái bảo hiểm</t>
  </si>
  <si>
    <t>30% of USD 3,992 (original SOW value) = USD 1,198</t>
  </si>
  <si>
    <t>Tương đương 1,198 USD</t>
  </si>
  <si>
    <t>95;#2011/SOW/SPA-CMC/001</t>
  </si>
  <si>
    <t>Phát triển dự án e-Title iPhone and iPad Apps</t>
  </si>
  <si>
    <t>Thanh toán nốt</t>
  </si>
  <si>
    <t xml:space="preserve">Thứ 6 ngày 31/08 họp với nhà trường để ký nghiệm thu ( PTNam cung cấp thông tin).
Khách hàng đã ký BBNT-TL, đang làm thủ tục thanh toán </t>
  </si>
  <si>
    <t>Thanh toán Quý III</t>
  </si>
  <si>
    <t>Thanh toán đợt 1 - Chi phi mua bản quyền phần mềm</t>
  </si>
  <si>
    <t>thanh toán 1 lần sau khi nghiệm thu thanh lý</t>
  </si>
  <si>
    <t>Phần mềm quản lý văn bản Edocman 2.5</t>
  </si>
  <si>
    <t>Trong quá trình phối hợp làm Thanh lý và Nghiệm thu gặp nhiều khó khăn do đối tác không cử đầu mối chính thức phối hợp. Sau khi tìm được đầu mối kí biên bản nghiệm thu Thanh lý thì đối tác yêu cầu sửa tên các biên bản cũ theo đúng nội dung hợp đồng và thêm một số biên bản mới mới có thể tiến hành nghiệm thu. Lý do trong quá trình ký các biên bản không bám sát nội dung hợp đồng tuy về mặt công việc không có gì thay đổi. Hiện đang phối hợp với phòng tin học để ký các biên bản, Xong các biên bản này sẽ gửi Phòng tài vụ ký biên bản nghiệm thu. Cũng nhận thấy rằng ngay từ khi kí hợp đồng không chỉ rõ và xác định đầu mối phối hợp xử lý các công việc nhất là việc nghiệm thu thanh lý. Bên CM đang tiếp tục bám sát để final hợp đồng.</t>
  </si>
  <si>
    <t xml:space="preserve">111;#10 KBNN/HĐKT </t>
  </si>
  <si>
    <t>Triển khai nâng cấp chương trình phần mềm Edocman Kho bạc nhà nước</t>
  </si>
  <si>
    <t>131;#14102011/HĐ/XDB12-CMC</t>
  </si>
  <si>
    <t>Xây dựng hệ thống văn bản và hồ sơ công việc tại chi nhánh Xăng dầu Hải Dương, Xí nghiệp kho vận K132 và chi nhánh xăng dầu Hưng Yên</t>
  </si>
  <si>
    <t>687;#30/2011/HĐKT/VAS-CMC</t>
  </si>
  <si>
    <t>Sửa chữa hệ thống tự động hóa văn phòng eDocman_VAS</t>
  </si>
  <si>
    <t>132;#17-10/2011/HĐKT/E-MANUAL/TCB-CMC</t>
  </si>
  <si>
    <t>Hợp đồng triển khai phần mềm</t>
  </si>
  <si>
    <t>130;#17-10/2011/HĐKT/INTRANET/TCB-CMC</t>
  </si>
  <si>
    <t>Cung ứng dịch vụ công nghệ</t>
  </si>
  <si>
    <t>thanh toán</t>
  </si>
  <si>
    <t>86;#31-0610/HĐKT/CMCSOFT-YTCC</t>
  </si>
  <si>
    <t>Cung cấp phần mềm Quản lý đào tạo theo tín chỉ</t>
  </si>
  <si>
    <t>208;#112011/HĐKT/CMCSSG - ĐHGTVT</t>
  </si>
  <si>
    <t>HĐ bảo hành bảo trì phần mềm iLib 3.6 - ĐH GTVT Cơ sở 2</t>
  </si>
  <si>
    <t>Thanh toán đợt 4 theo hợp đồng là 478.500.000 VNĐ. Tuy nhiên có phát sinh giảm trừ phần kinh phí đào tạo số tiền 5.420.000 VNĐ</t>
  </si>
  <si>
    <t>Khách hang delay thanh toán đến 16/12/2011</t>
  </si>
  <si>
    <t>189;#66-1011/HĐKT/CMCSOFT-THPTGT</t>
  </si>
  <si>
    <t>Cung cấp phần mềm thư viện điện tử iLib.school</t>
  </si>
  <si>
    <t>Nguyen Thi Bac Ha</t>
  </si>
  <si>
    <t xml:space="preserve">
</t>
  </si>
  <si>
    <t>Dự án đã nghiệm thu, chuyển sang giai đoạn bảo trì</t>
  </si>
  <si>
    <t>Tháng 10/2011</t>
  </si>
  <si>
    <t>Phí dịch vụ phần mềm Tháng 10/2011</t>
  </si>
  <si>
    <t>169;#Elance - 1102</t>
  </si>
  <si>
    <t>App. Porting fr. iOS to Android - chuyển đổi ứng dụng từ iPhone</t>
  </si>
  <si>
    <t>244;#76-1111/HĐKT/CMCSoft-SKHDTQN</t>
  </si>
  <si>
    <t>Xây dựng CSDL doanh nghiệp tỉnh Quảng Ninh</t>
  </si>
  <si>
    <t>Bui Tin Hung</t>
  </si>
  <si>
    <t>Do anh npchi cập nhật trường trạng thái</t>
  </si>
  <si>
    <t>196;#57-0911/HĐKT/CMCSOFT-THCSYB</t>
  </si>
  <si>
    <t>Phần mềm thư viện điện tử iLib.Me</t>
  </si>
  <si>
    <t xml:space="preserve">224;# 93-1211/HĐKT/CSOFT-NV </t>
  </si>
  <si>
    <t>CMCSoft phát triển dự án Quiz App (iPhone, iPad, Android) cho khách hàng</t>
  </si>
  <si>
    <t>139;#70-2011/HĐKT/CMCSOFT-VPQH</t>
  </si>
  <si>
    <t>Xây dựng và triển khai trang thông tin điện tử của Ủy Ban tư pháp</t>
  </si>
  <si>
    <t>Nguyen Hong Ha</t>
  </si>
  <si>
    <t>166;#67-1011/HĐKT/CMCSOFT-VH</t>
  </si>
  <si>
    <t>Về việc xây dựng và phát triển các phần mềm ứng dụng phục vụ quản lý,  giảng dạy và học tập của trường Đại học Tài chính- Marketing</t>
  </si>
  <si>
    <t>Thông tin do anh tvtrang cập nhật</t>
  </si>
  <si>
    <t>198;#0111-2011/HĐBT/CMCSOFT-CDCNHP</t>
  </si>
  <si>
    <t>Cung cấp dịch vụ bảo trì phần mềm Ilib</t>
  </si>
  <si>
    <t>Thanh toán 30% giá trị hợp đồng</t>
  </si>
  <si>
    <t>Lấy theo số kế toán</t>
  </si>
  <si>
    <t>232;#OSD115078</t>
  </si>
  <si>
    <t>Wesite development for the London Marketing Office</t>
  </si>
  <si>
    <t>Thanh toán phần còn lại của hợp đồng</t>
  </si>
  <si>
    <t>Lấy theo số kế toán theo dõi, TTViet đã làm thủ tục hủy nội bộ</t>
  </si>
  <si>
    <t>30% of software dev fee Jul 25 - Aug 31 AND Sep software dev fee</t>
  </si>
  <si>
    <t>Invoice date: Oct 12, 2011
Tương đương 4,363 USD</t>
  </si>
  <si>
    <t>246;#88/HĐKT/CMC-DATTNV</t>
  </si>
  <si>
    <t>Cổng thông tin Bộ Nội Vụ</t>
  </si>
  <si>
    <t>182;#56-0911/HĐKT/CCMSOFT-TrangAn</t>
  </si>
  <si>
    <t>Triển khai phần mềm quản lý văn bản</t>
  </si>
  <si>
    <t>163;#108/HĐKT/CĐSPBRVT-CMCSOFT</t>
  </si>
  <si>
    <t>Mua sắm phần mềm Quản lý đào tạo theo tín chỉ</t>
  </si>
  <si>
    <t>679;#96-1211/HĐKT/DHL-CMCSOFT</t>
  </si>
  <si>
    <t>Cung cấp modele lập kế hoạch đào tạo theo mô hình tín chỉ _ĐH Luật</t>
  </si>
  <si>
    <t>Thanh toán 1 lần trong vòng 30 ngày sau khi dự án kết thúc</t>
  </si>
  <si>
    <t>.</t>
  </si>
  <si>
    <t>100;#04/IDENT–CMC/0911(ORSENNA-CF1109-0029)</t>
  </si>
  <si>
    <t>Dự án Orsenna/IDENTSWISS-201109</t>
  </si>
  <si>
    <t>213;#0640/2011/HĐKT/KVI-CMCSOFT</t>
  </si>
  <si>
    <t>Cung cấp và triển khai phần mềm Quản lý văn bản và Điều hành tác nghiệp</t>
  </si>
  <si>
    <t>Một số hạng mục ko thực hiện nữa, KH muốn hủy làm dự án mới khoảng 20ty - NVXuan. KD làm thủ tục thanh lý điều chỉnh giảm giá trị hđồng</t>
  </si>
  <si>
    <t>Một số hạng mục chưa thực hiện xong (anh Thành đã nhận yêu cầu).
 Dự án đã triển khai xong.</t>
  </si>
  <si>
    <t>190;#71-1011/HĐKT/CMCSOFT-LIFETEK</t>
  </si>
  <si>
    <t>Cung cấp phần mềm thư viện điện tử iLib.me</t>
  </si>
  <si>
    <t>151;#417/HĐKT/ĐHCNQN-CMC</t>
  </si>
  <si>
    <t>Phần mềm Quản lý đào tạo theo học chế tín chỉ</t>
  </si>
  <si>
    <t>680;#97-1211/HĐKT/DHL-CMCSOFT</t>
  </si>
  <si>
    <t xml:space="preserve">Cung cấp module Quản lý thời khóa biểu theo mô hình tín chỉ </t>
  </si>
  <si>
    <t xml:space="preserve">Dự án fail </t>
  </si>
  <si>
    <t>233;#OSD115077</t>
  </si>
  <si>
    <t>Plugins development for TimeScapes</t>
  </si>
  <si>
    <t>Thanh toán tháng 10/2011</t>
  </si>
  <si>
    <t>6,693.5USD, tỉ giá 21,000</t>
  </si>
  <si>
    <t>Thanh toán lần 3 (tháng 10)</t>
  </si>
  <si>
    <t>Oct software dev fee</t>
  </si>
  <si>
    <t>Tương đương 1,596 USD</t>
  </si>
  <si>
    <t xml:space="preserve">Đã triển khai xong </t>
  </si>
  <si>
    <t>Nợ xấu quá hạn</t>
  </si>
  <si>
    <t xml:space="preserve">436;#87-1211/HĐKT/CMCSOFT-CĐCNKTCN </t>
  </si>
  <si>
    <t xml:space="preserve">Cung cấp module Quản lý thời khóa biểu theo mô hình niên chế </t>
  </si>
  <si>
    <t xml:space="preserve">Nợ xấu, khó đòi </t>
  </si>
  <si>
    <t>438;#88-1211/HĐKT/CMCSOFT-CĐCNKTCN</t>
  </si>
  <si>
    <t>Cung cấp module Quản lý thi, xét duyệt lên lớp, lưu ban, ngừng học theo mô hình niên chế</t>
  </si>
  <si>
    <t>439;#89-1211/HĐKT/CMCSOFT-CĐCNKTCN</t>
  </si>
  <si>
    <t>Cung cấp module Quản lý khen thưởng, kỷ luật, xếp hạng và tốt nghiệp theo mô hình niên chế</t>
  </si>
  <si>
    <t xml:space="preserve">Nợ xấu khó đòi </t>
  </si>
  <si>
    <t>440;#90-1211/HĐKT/CMCSOFT-CĐCNKTCN</t>
  </si>
  <si>
    <t>Cung cấp module Quản lý học phí, học bổng theo mô hình niên chế</t>
  </si>
  <si>
    <t>Thanh toán lần 1 ngay sau khi ký HĐ</t>
  </si>
  <si>
    <t>Khách hàng trả lời là sẽ thanh toán gộp 100% vào 1 lần duy nhất sau khi nghiệm thu HĐ.</t>
  </si>
  <si>
    <t>211;#91-1211/HĐKT/CMCSoft-CMCTel/2011</t>
  </si>
  <si>
    <t>Hợp đồng xây dựng Mobile App Client trên nền Android, iOS</t>
  </si>
  <si>
    <t>381;#81-1111/HĐKT/ICMS-CMCSOFT</t>
  </si>
  <si>
    <t>Xây dựng cổng thông tin điện tử BQP</t>
  </si>
  <si>
    <t>Delivery</t>
  </si>
  <si>
    <t>T­ương đương 1,148 USD</t>
  </si>
  <si>
    <t>230;#OSD115086</t>
  </si>
  <si>
    <t>Upgrading Drupal Website</t>
  </si>
  <si>
    <t>681;#98-1211/HĐKT/DHL-CMCSOFT</t>
  </si>
  <si>
    <t>Cung cấp module Quản lý Đăng ký học theo mô hình tín chỉ _ĐH Luật</t>
  </si>
  <si>
    <t xml:space="preserve">thanh toán </t>
  </si>
  <si>
    <t>Thanh toán một phần công nợ</t>
  </si>
  <si>
    <t>290;#83-1111/CMCSOFT-CĐCN HUE</t>
  </si>
  <si>
    <t>Dịch vụ, bảo trì và hỗ trợ sử dụng phần mềm quản lý đào tạo tại trường cao đẳng công nghiệp Huế</t>
  </si>
  <si>
    <t>30% of Total Price of SOW 004 (USD 1,320)</t>
  </si>
  <si>
    <t>1,320 USD</t>
  </si>
  <si>
    <t xml:space="preserve">174;#HĐ 2011/SOW/SPA-CMC/004 </t>
  </si>
  <si>
    <t>Cho thuê nhân sự PHP (Spectos) (SOW 004)</t>
  </si>
  <si>
    <t>Thanh toán PL2</t>
  </si>
  <si>
    <t>122;#PL2- 08012011/HĐKT2011-CMCSOFT-CTEL</t>
  </si>
  <si>
    <t>PL2-Phát triển bảo trì ứng dụng phần mềm ký 05-01-2011</t>
  </si>
  <si>
    <t>297;#261011/HĐBT/CMCSOFT-CDYTHN</t>
  </si>
  <si>
    <t>Bảo trì phần mềm quản lý đào tạo IU</t>
  </si>
  <si>
    <t>336;#03/11-2011/HĐKT/ĐHĐD-CMC</t>
  </si>
  <si>
    <t>Phần mềm quản lý đào tạo</t>
  </si>
  <si>
    <t>Nợ quá hạn</t>
  </si>
  <si>
    <t>686;#86-1211/HĐKT/CMCSOFT-CĐCNKTCN</t>
  </si>
  <si>
    <t xml:space="preserve">Triển khai IU cho Trường CĐCNKTCN (Thái Nguyên) </t>
  </si>
  <si>
    <t>Thanh toán lần 1 (SOW 002)</t>
  </si>
  <si>
    <t>Tương đương 1,071 USD</t>
  </si>
  <si>
    <t xml:space="preserve">171;#2011/SOW/SPA-CMC/002 </t>
  </si>
  <si>
    <t xml:space="preserve">CMCSoft phát triển dự án DE-IT Dictionary iPad App của khách hàng </t>
  </si>
  <si>
    <t>400 USD</t>
  </si>
  <si>
    <t>94;#2011/SOW/SPA-CMC/003</t>
  </si>
  <si>
    <t>CMCSoft phát triển dự án TTouch for Horse iPhone and iPod Touch App của khách hàng</t>
  </si>
  <si>
    <t>70% of USD 3,992 (original SOW value) = USD 2,794</t>
  </si>
  <si>
    <t>Tương đương 2,794 USD</t>
  </si>
  <si>
    <t>304;#01-2011/CMCSOFT-MB</t>
  </si>
  <si>
    <t>Bản quyền các phần mềm của hãng Microsoft và các khóa đào tạo của chính hãng Microsoft</t>
  </si>
  <si>
    <t>Duong Vu Hung</t>
  </si>
  <si>
    <t>Kick Off</t>
  </si>
  <si>
    <t>Đã trả tiền về tài khoản công ty</t>
  </si>
  <si>
    <t>191;#OSDC115029</t>
  </si>
  <si>
    <t>BitVN.org - website upgrade</t>
  </si>
  <si>
    <t>Giảm trừ phần không triển khai là 45% giá trị HĐ (198tr)</t>
  </si>
  <si>
    <t>Thanh toán giai đọan 1</t>
  </si>
  <si>
    <t>207;#102011/HĐKT/CMCSSG - SNTG</t>
  </si>
  <si>
    <t>Cung cấp phần mềm iLIb 6.5 cho trường Cao đẳng y Tế Tiền Giang</t>
  </si>
  <si>
    <t>684;#88-1109/HĐKT/CMCSOFT-PVFI</t>
  </si>
  <si>
    <t>Cung cấp và triển khai Phần mềm Quan trị doanh nghiệp CMC.EzBiz tại 03 điểm _PVFI</t>
  </si>
  <si>
    <t>120;#12-0811/HĐKT/CSI/CMCSOFT</t>
  </si>
  <si>
    <t>Cung cấp, cài đặt và đào tạo tại địa điểm sử dụng cho Bên A phần mềm Thư viện điện tử</t>
  </si>
  <si>
    <t xml:space="preserve">KH mới chỉ thanh toán 400.000.000 đ
Csở 1 đã có BB, cơ sở 2 và cơ sở 3 chưa sử dụng -&gt; chưa có BB nghiệm thu tổng dự án
</t>
  </si>
  <si>
    <t xml:space="preserve">292;#100-1211/HĐKT/CMC-ĐHCNGTVT </t>
  </si>
  <si>
    <t>Chương trình quản lý học sinh - sinh viên của trường</t>
  </si>
  <si>
    <t>Số tiền còn phải thanh toán là  94.562.000 đ nhưng giảm trừ 15.390.000đ tiền thuế vãng lai ngoại tỉnh (2%) =&gt; còn 79.172.000 đ</t>
  </si>
  <si>
    <t>Tạm ứng đợt 2</t>
  </si>
  <si>
    <t>184;#0515/TCB-CMC-3i INFOTECH</t>
  </si>
  <si>
    <t>Cung cấp hệ thống phòng chống rửa tiền</t>
  </si>
  <si>
    <t>306;#PL5 - HĐ 08012011/HĐKT2011-CMCSOFT-CTEL</t>
  </si>
  <si>
    <t xml:space="preserve">Phụ lục số 5 của Hợp đồng khung phát triển-bảo trì ứng dụng phần mềm ký ngày 05/01/2011 </t>
  </si>
  <si>
    <t xml:space="preserve">307;#PL6 - HĐ 08012011/HĐKT2011-CMCSOFT-CTEL </t>
  </si>
  <si>
    <t xml:space="preserve">Phụ lục số 6 của Hợp đồng khung phát triển-bảo trì ứng dụng phần mềm ký ngày 05/01/2011 </t>
  </si>
  <si>
    <t>248;#122011/HĐKT/CMCSSG-CĐSPBP</t>
  </si>
  <si>
    <t>HD Bảo hành bảo trì phần mềm ilib 3.6 (122011/HĐKT/CMCSSG-CĐSPBP)</t>
  </si>
  <si>
    <t>242;#020510/HĐKT/HĐNDPRTC - CMCSOFTSG</t>
  </si>
  <si>
    <t>Khảo sát, xây dựng, triển khai phần mềm Hệ thống quản lý cấp giấy QSD đất và nhà ở tại TP Phan Rang - Tháp Chàm</t>
  </si>
  <si>
    <t>Tương đương 1,124 USD</t>
  </si>
  <si>
    <t>231;#OSD115079</t>
  </si>
  <si>
    <t>Children’s Picture Dictionary - iPad app</t>
  </si>
  <si>
    <t>KH thanh toán 100% tiền mặt, Dec 30, 2011</t>
  </si>
  <si>
    <t>28,800 USD</t>
  </si>
  <si>
    <t xml:space="preserve">259;# 2011/PO/21CTL-CMC/001 </t>
  </si>
  <si>
    <t>21st Century Technologies Limited: eDocman+ License</t>
  </si>
  <si>
    <t xml:space="preserve">Triển khai xong </t>
  </si>
  <si>
    <t xml:space="preserve">Nợ xấu , khó đòi </t>
  </si>
  <si>
    <t>298;#92-1211/HĐKT/CMCSOFT-ĐHTNVMTHN</t>
  </si>
  <si>
    <t>Dịch vụ, bảo trì và hỗ trợ sử dụng phần mềm quản lý đào tạo tại trường đại học và tài nguyên môi trường Hà Nội</t>
  </si>
  <si>
    <t>Lần thanh toán thứ 7</t>
  </si>
  <si>
    <t>chiều 8/2/2012, đội mua sắm tập trung của TCB hứa sẽ trình lên Mr. Hải, giám đốc trung tâm</t>
  </si>
  <si>
    <t>Thanh tóan lần 4 (tháng 11)</t>
  </si>
  <si>
    <t>Nov software dev fee</t>
  </si>
  <si>
    <t>287;#111/HĐKT.CĐSP-CMC</t>
  </si>
  <si>
    <t>CMPortal.CDSP_NgheAn</t>
  </si>
  <si>
    <t>1,628 USD</t>
  </si>
  <si>
    <t>181;#83/2011/HĐKT/VAS-CMCSOFT</t>
  </si>
  <si>
    <t>Trang bị phần cứng và xây dựng phần mềm hệ thống kinh doanh các dịch vụ GTGT trực tuyến</t>
  </si>
  <si>
    <t>Dinh Ngoc Sang</t>
  </si>
  <si>
    <t>Tạm ứng</t>
  </si>
  <si>
    <t>300;#101-1211/BYT-CMCSOFT</t>
  </si>
  <si>
    <t>Phần mềm quản lý và điều hành văn bản điện tử</t>
  </si>
  <si>
    <t>tương đương $900</t>
  </si>
  <si>
    <t xml:space="preserve">Invoice date: Dec 12, 2011
</t>
  </si>
  <si>
    <t>216;#SOW #120511</t>
  </si>
  <si>
    <t>CMCSoft xây dựng website globALLhealth.com (PHP)</t>
  </si>
  <si>
    <t>Dự án fail</t>
  </si>
  <si>
    <t xml:space="preserve">234;#OSD1150780 </t>
  </si>
  <si>
    <t>GetFood.in - Website development</t>
  </si>
  <si>
    <t>Thanh toán tháng 12/2011</t>
  </si>
  <si>
    <t>855USD, tỉ giá 21,000</t>
  </si>
  <si>
    <t>Thanh toán đợt 2 sau khi nghiệm thu toàn bộ phần cứng, phần mềm và có BBTL hợp đồng
Hiện tại vẫn đang triển khai nên chưa có thời gian kết thúc</t>
  </si>
  <si>
    <t>Thanh toán 70% GTHĐ sau 07 ngày kể từ ngày ký nghiệm thu, thanh lý</t>
  </si>
  <si>
    <t>Đã có biên bản nghiệm thu đang làm thanh toán: - đã làm thanh lý - xuất hóa đơn - Công văn đề nghị thanh toán</t>
  </si>
  <si>
    <t>Thanh toán Quý IV (Đợt cuối)</t>
  </si>
  <si>
    <t xml:space="preserve">Thanh toán tạm ứng đợt 1 </t>
  </si>
  <si>
    <t>khach hang da thanh toan qua CK vao tai khoan Tap Doan.</t>
  </si>
  <si>
    <t>256;#09122011/HĐ/BĐT-CMC</t>
  </si>
  <si>
    <t>Hợp đồng Nâng cấp website Đảng Cộng Sản Việt Nam</t>
  </si>
  <si>
    <t>Bui Trung Thanh</t>
  </si>
  <si>
    <t>Thanh toán tháng 12/2011_2</t>
  </si>
  <si>
    <t>4,770USD, tỉ giá 21,000</t>
  </si>
  <si>
    <t>251;#VP – 24/PVFC – CMC/12 – 2011</t>
  </si>
  <si>
    <t>Triển khai eDocmanplus PVFC</t>
  </si>
  <si>
    <t>Tương đương 455 USD</t>
  </si>
  <si>
    <t>258;#OSD115093</t>
  </si>
  <si>
    <t>PHP Forms</t>
  </si>
  <si>
    <t>Thanh tóan 1 lần</t>
  </si>
  <si>
    <t>289;#101011/HĐKT/CSI/CMC SOFT</t>
  </si>
  <si>
    <t>2011.007.ED25.ĐHTB_ĐH Tây Bắc</t>
  </si>
  <si>
    <t>Kick Off + Demo</t>
  </si>
  <si>
    <t xml:space="preserve">(Giá trị hợp đồng là 5.155$ *21.000=108.255.000 + 14.500.000 (tiền thiết bị) = 122.755.000 đ).
</t>
  </si>
  <si>
    <t>254;#OSD115062</t>
  </si>
  <si>
    <t>Print Magic iOS</t>
  </si>
  <si>
    <t>Thanh toán lần 2 (SOW 002)</t>
  </si>
  <si>
    <t>Tương đương 1,090 USD</t>
  </si>
  <si>
    <t>Tháng 11/2011</t>
  </si>
  <si>
    <t>Phí dịch vụ phần mềm Tháng 11/2011</t>
  </si>
  <si>
    <t>Thanh toán 1 lần trong vòng 30 ngày sau khi Thanh lý HĐ</t>
  </si>
  <si>
    <t>Thanh toán ngày 29/03/2012</t>
  </si>
  <si>
    <t>188;#05/IDENT-CMC/1011(ORSENNA- CF1110-0031)</t>
  </si>
  <si>
    <t>Dự án Orsenna/IDENTSWISS-201110</t>
  </si>
  <si>
    <t>Khách hàng còn phải thanh tóan số công nợ còn lại tương đương 581.000.000 VNĐ nhưg hiện tại ngân sách của trường chỉ còn 550.000.000 VNĐ nên KH hẹn chờ có ngân sách tiếp sẽ thanh tóan nốt 31 triệu còn lại.</t>
  </si>
  <si>
    <t>Csở 1 đã có BB, cơ sở 2 và cơ sở 3 chưa sử dụng -&gt; chưa có BB nghiệm thu tổng dự án
Đàm phán thanh tóan thêm đến 80-90%. Phần còn lại 10-20% sẽ thanh toán nốt sau khi 2 cơ sở đưa vào sử dụng. -&gt; làm công văn đề nghị trường đưa ra thời hạn sửu dụng 2 cơ sở còn lại</t>
  </si>
  <si>
    <t>Thanh toán lần 5 (thang 12)</t>
  </si>
  <si>
    <t>Tương đương 1,672 USD</t>
  </si>
  <si>
    <t>308;#MIC 2-3</t>
  </si>
  <si>
    <t>Database for Portal of Ministry of Information and Comunication</t>
  </si>
  <si>
    <t xml:space="preserve">KH mới chỉ thanh toán 287.800.000
Phần IU đã xong có BB, phần Portal chưa có BB do truờng chưa chốt đc phạm vi -&gt; CMC chưa TYK nốt
</t>
  </si>
  <si>
    <t>Đang chờ khách hàng thanh toán.</t>
  </si>
  <si>
    <t>Thanh toán lần 2 trong vòng 30 ngày sau khi nghiệm thu HĐ</t>
  </si>
  <si>
    <t>Đã gửi thanh lý HĐ cho KH, đang đàm phán về khoản phạt hợp đồng chậm tiến độ. Đang sắp xếp cuộc gặp gỡ đàm phán giữa các sếp để chốt.
Sau khi chốt khoản phạt chậm tiến độ bên Ctel mới thanh toán.</t>
  </si>
  <si>
    <t>kickoff</t>
  </si>
  <si>
    <t>Tương đương 390.3 USD</t>
  </si>
  <si>
    <t xml:space="preserve">262;#OSD115097 </t>
  </si>
  <si>
    <t>Demo Sharepoint Viewer App for iOS</t>
  </si>
  <si>
    <t>303;#107-1211/HĐKT/CMCSOFT-HVCSPT</t>
  </si>
  <si>
    <t>Cung cấp phần mềm thư viện điện tử iLib 4.0, đào tạo cài đặt và sử dụng  phần mềm</t>
  </si>
  <si>
    <t xml:space="preserve">Khach hang cua doi tac nay khong accept du an va khong thanh toan tien --&gt; doi tac khong thanh toan duoc so tien con lai cho minh.
</t>
  </si>
  <si>
    <t xml:space="preserve">Client's client rejected the project and did not make payment --&gt; no payment for CSoft
NTTrang đã làm thủ tục hủy nội bộ
</t>
  </si>
  <si>
    <t>Thanh toán giai đoạn 1</t>
  </si>
  <si>
    <t>314;#03-0212/HĐKT/TTKT-CMC</t>
  </si>
  <si>
    <t>Bảo trì sửa đổi phần mềm kiểm tra kiểm soát</t>
  </si>
  <si>
    <t>Thanh toan lan 6 (thang 1, 2012)</t>
  </si>
  <si>
    <t>Tương đương 456 USD</t>
  </si>
  <si>
    <t>Thanh toán giai đọan 2</t>
  </si>
  <si>
    <t>437;#A1201031</t>
  </si>
  <si>
    <t>Mua bán License IBM</t>
  </si>
  <si>
    <t>ĐỢT 1</t>
  </si>
  <si>
    <t>247;#132011/HĐKT/CMCSSG – CĐYTCT</t>
  </si>
  <si>
    <t>Cung cấp phần mềm IU</t>
  </si>
  <si>
    <t xml:space="preserve">Chờ trường mua máy chủ IU mới sang triển khai dc, dự kiến T9.2012 thu tiền
Đẩy nhanh việc chốt dự án với khách hàng trong tháng 8, tháng 9 thu tiền
</t>
  </si>
  <si>
    <t>301;#85-1211/HĐKT/CMCSOFT-CĐCNKTCN</t>
  </si>
  <si>
    <t>Cung cấp module Quản lý hồ sơ sinh viên theo mô hình niên chế</t>
  </si>
  <si>
    <t xml:space="preserve">Hợp đồng Migrate a Miuu8 into VB6 (GĐ2) (Jupiter ) </t>
  </si>
  <si>
    <t>Toàn bộ tiền khách hàng thanh toán đã chuyển qua hợp đồng của dự án Jupiter 2011( số HĐ: CMCSoft-JPT-2011 )
 NTXuan cc thông tin.</t>
  </si>
  <si>
    <t>Nhập hộ chị hhyen số tiền phải TT</t>
  </si>
  <si>
    <t>227;#101-1211/HĐDV/CSOFT- JPT</t>
  </si>
  <si>
    <t>Hợp đồng Migrate a Miuu8 into VB6 (GĐ2) (Jupiter )</t>
  </si>
  <si>
    <t>302;#103-1211/HĐKT/CMCSOFT-HVNH</t>
  </si>
  <si>
    <t>Cung cấp phần mềm thư viện điện tử iLib.Me 5.0, đào tạo cài đặt và sử dụng  phần mềm</t>
  </si>
  <si>
    <t xml:space="preserve">Tạm ứng thanh toán lần 1 </t>
  </si>
  <si>
    <t>Tổng giá trị hđồng = 368.000.000 VNĐ
Khách hàng mới thanh toán 220.800.000 VNĐ
Khách hàng còn phải thanh toán 147.200.000 VNĐ</t>
  </si>
  <si>
    <t>trong HD ghi 20 ngày vì phải refer đến HS DT
HSDT mình để 20 ngày để có lợi thế thầu
thực tế h mới TK được 1 tuần , --&gt; hoảng 20/4 mới có thể Tk xong.
Đang làm thủ tục thanh toán với khách hàng, dự kiến khách hàng thanh toán trong tháng 08/2012.</t>
  </si>
  <si>
    <t>296;#105-0112/HĐKT/ĐHQB-CMCSOFT</t>
  </si>
  <si>
    <t>Xây dựng phần mềm quản lý đào tạo theo học chế tín chỉ tại trường đại học Quảng Bình</t>
  </si>
  <si>
    <t>Đợt thanh toán 3: cho ứng dụng 1</t>
  </si>
  <si>
    <t>Đợt thanh toán thứ 4 cho ứng dụng 3</t>
  </si>
  <si>
    <t>hồ sơ đang ở kế toán TCB.</t>
  </si>
  <si>
    <t>Đợt thanh toán thứ 5 cho ứng dụng 4</t>
  </si>
  <si>
    <t>Hồ sơ đang trên bàn kế toán TCB</t>
  </si>
  <si>
    <t>Thanh toán lần 4</t>
  </si>
  <si>
    <t>312;#97/2012/PVFCCo/TMĐT-CMC SOFT/M_PORTAL</t>
  </si>
  <si>
    <t>Cung cấp chương trình phần mềm cổng thông tin nội bộ PVFCCo (Portal) cho Tổng Công ty Phân bón và Hoá chất Dầu khí.</t>
  </si>
  <si>
    <t>Final</t>
  </si>
  <si>
    <t>TTViet đã làm thủ tục hủy nội bộ</t>
  </si>
  <si>
    <t xml:space="preserve">Thanh toán phần còn lại </t>
  </si>
  <si>
    <t>Thanh toán tháng 1/2012</t>
  </si>
  <si>
    <t>Đã nghiệm thu và Đã gửi HĐ tài chính, đang giục khách hàng thanh toán.</t>
  </si>
  <si>
    <t xml:space="preserve">255;#06/IDENT–CMC/0112(ORSENNA-CF1201-0033) </t>
  </si>
  <si>
    <t>Dự án Orsenna/IDENTSWISS-201201</t>
  </si>
  <si>
    <t>deliver</t>
  </si>
  <si>
    <t>Tương đương 910,7 USD</t>
  </si>
  <si>
    <t>327;#124-0212/HĐKT/CMCSOFT-CDYTQN</t>
  </si>
  <si>
    <t>Mua sắm trang thiết bị thư viện điện tử phần mềm</t>
  </si>
  <si>
    <t>Kết thúc đầu tháng 3, KH thanh toán tiền (NVXuan)</t>
  </si>
  <si>
    <t>Tháng 12/2011</t>
  </si>
  <si>
    <t>IU SG đã hỗ trợ đào tạo thêm cho khách hàng.
Dự án triển khai xong theo yêu cầu khách hàng.</t>
  </si>
  <si>
    <t>Đang hoàn thiện thủ tục nghiệm thu dự án.</t>
  </si>
  <si>
    <t>Thanh toán tháng 2/2012_1</t>
  </si>
  <si>
    <t>5,062.5 USD, tỉ giá 21,000</t>
  </si>
  <si>
    <t>Thanh toán tháng 2/2012_2</t>
  </si>
  <si>
    <t>2,565 USD, tỉ giá 21,000</t>
  </si>
  <si>
    <t>Đã có biên bản nghiệm thu KT. Chỉ còn biên bản thanh lý do hlnam phụ trách.</t>
  </si>
  <si>
    <t>Đã chuyển hồ sơ sang kho bạc, chờ thanh toán!</t>
  </si>
  <si>
    <t>Dự án Cancel  do KH họ đưa yêu cầu lan man vượt ngoài scope.
TTViet đã làm thủ tục hủy nội bộ.</t>
  </si>
  <si>
    <t>228;#OSD115076</t>
  </si>
  <si>
    <t>Chỉnh sửa website SimpleVietnam.com</t>
  </si>
  <si>
    <t>Thanh toán đợt 1 - Phụ lục HĐ</t>
  </si>
  <si>
    <t xml:space="preserve"> IU SG đã hỗ trợ đào tạo xong cho khách hàng. Dự án triển khai xong theo yêu cầu khách hàng.</t>
  </si>
  <si>
    <t>Đang làm thủ tục nghiệm thu dự án.</t>
  </si>
  <si>
    <t>Đã có BB nghiệm thu kỹ thuật. Chờ ltminh làm thủ tục.</t>
  </si>
  <si>
    <t>Đợt 3</t>
  </si>
  <si>
    <t>Vì bên CM triển khai chậm so với kế hoạch, chương trình chưa nghiệm thu được.
Khách hàng chuyển trụ sở nên kế hoạch thanh toán cũng ko thực hiện đúng theo lịch đề ra.
Hiện tại đang chờ khách hàng ký biên bản thanh lý HĐ xong thì sẽ chuyển tiền. Dự định tuần này xong việc ký biên bản thanh lý HĐ</t>
  </si>
  <si>
    <t>Thanh toán 50% còn lại của hđồng tương đương 950.000.000 VNĐ. Khách hàng mới thanh toán cho CMC số tiền 797.748.000 VNĐ, phần còn lại chưa thanh toán cho chưa phân bổ được nguồn 2012</t>
  </si>
  <si>
    <t>Khách còn nợ 152.252.000 VNĐ</t>
  </si>
  <si>
    <t>Deliver</t>
  </si>
  <si>
    <t>Tiền về tài khoản Paypal</t>
  </si>
  <si>
    <t>323;#OSD115110</t>
  </si>
  <si>
    <t>Fix errors with Drupal website (new)</t>
  </si>
  <si>
    <t>Khách hàng chưa phân bổ được nguồn 2012 nên chưa thanh toán.</t>
  </si>
  <si>
    <t>Tiền về 21/03/2012</t>
  </si>
  <si>
    <t>HĐ Dừng</t>
  </si>
  <si>
    <t>Failed, Stopped.</t>
  </si>
  <si>
    <t>252;#06/2012/HĐKT/PVEP-CMSOFT</t>
  </si>
  <si>
    <t>Triển khai eDocmanplus PVEP</t>
  </si>
  <si>
    <t>Thanh toán tháng 2/2012</t>
  </si>
  <si>
    <t>Đã gửi hóa đơn VAT, khách hàng nói sẽ thanh toán cuối Tháng 5/2012.</t>
  </si>
  <si>
    <t>Đợt tạm ứng lấy làm tròn là 50%</t>
  </si>
  <si>
    <t>331;#126-0312/HĐKT/CMCSOFT-CDYTBD</t>
  </si>
  <si>
    <t>Mua sắm phần mềm tin học thư viện điện tử</t>
  </si>
  <si>
    <t>Thanh toán đợt 2 - Phụ lục HĐ</t>
  </si>
  <si>
    <t>IU SG hỗ trợ đào tạo xong cho khách hàng. Dự án triển khai xong theo yêu cầu của khách hàng.</t>
  </si>
  <si>
    <t>Hợp đồng với Panasonic R&amp;D Center Vietnam Co., Ltd</t>
  </si>
  <si>
    <t>Tương đương 9.000 USD</t>
  </si>
  <si>
    <t>140;#77-1111/HDKT/CMCSOFT-PRDCV</t>
  </si>
  <si>
    <t>Tương đương 1,061.24 USD</t>
  </si>
  <si>
    <t>Thanh toán giai đoạn kết thúc</t>
  </si>
  <si>
    <t>Không tiếp tục thực hiện giai đoạn 2. Do đó giai đoạn kết thúc ko doanh thu</t>
  </si>
  <si>
    <t>223;#01/C1-OSD/NH-HQ</t>
  </si>
  <si>
    <t>Xây dựng hệ thống Thu ngân sách qua Ngân hàng thương mại</t>
  </si>
  <si>
    <t>CSOFT.OSD.C1</t>
  </si>
  <si>
    <t>Le Anh Tuan</t>
  </si>
  <si>
    <t>Tương đương 876 USD</t>
  </si>
  <si>
    <t>243;#OSD115091</t>
  </si>
  <si>
    <t>Photo Gallery Android app</t>
  </si>
  <si>
    <t>TTViet đã làm thủ tục hủy</t>
  </si>
  <si>
    <t>295;#104-0112/HĐBT/CMCSOFT-TVKG</t>
  </si>
  <si>
    <t>Dịch vụ, bảo trì và hỗ trợ sử dụng phần mềm quản lý thư viện</t>
  </si>
  <si>
    <t>KH mới chỉ thanh toán 354.000.000 đ</t>
  </si>
  <si>
    <t>294;#102-1211 /HĐKT/CMCSOFT-AI</t>
  </si>
  <si>
    <t>Cung cấp phần mềm quản lý văn bản Edocman V2.5</t>
  </si>
  <si>
    <t>431;#127-0312/HĐKT/CMCSOFT-CDYTHN</t>
  </si>
  <si>
    <t>Phần mềm thư viện điện tử CĐ Y tế Hà Nội</t>
  </si>
  <si>
    <t>Khách hàng mới thanh toán được 20%, còn nợ 30% giá trị hợp đồng.</t>
  </si>
  <si>
    <t>Đang chờ khách hàng ký biên bản nghiệm thu thanh lý hợp đồng.</t>
  </si>
  <si>
    <t>phát sinh giảm 120 tr (cũ 816 tr)</t>
  </si>
  <si>
    <t>Đã giảm trừ kinh phí đào tạo 170.850tr</t>
  </si>
  <si>
    <t>348;#01/HĐKT 2012 - CMCSOFT - BHBV</t>
  </si>
  <si>
    <t>VỀ VIỆC PHÁT TRIỂN PHẦN MỀM TRA CỨU THÔNG TIN  BẢO HIỂM TRỰC TUYẾN CLAIM ONLINE PHIÊN BẢN 1.0</t>
  </si>
  <si>
    <t>Thanh toán bằng Yên, số tiền 240,000 JPY, tỉ giá  1 JPY = 257.19 VND.
Thanh toán trong vòng 45 ngày sau khi xuất Invoice.</t>
  </si>
  <si>
    <t>316;#01/NHN-CMCSOFT/0112</t>
  </si>
  <si>
    <t>Hợp đồng NHN - CMC Soft 02/2012</t>
  </si>
  <si>
    <t>Tháng 1/2012</t>
  </si>
  <si>
    <t>580 USD</t>
  </si>
  <si>
    <t xml:space="preserve">315;#2012/SOW/Chaogix-CMC/001 </t>
  </si>
  <si>
    <t xml:space="preserve">Chaogix: Portal to manage IDs and passwords (pilot project) </t>
  </si>
  <si>
    <t>30% of original project price ($2920) but 17.40% of New Project Price ($5034)</t>
  </si>
  <si>
    <t>330;#2012/SOW/MEDL-CMC/002</t>
  </si>
  <si>
    <t>JailBook iPhone &amp; Android App</t>
  </si>
  <si>
    <t>30% giá trị dự án</t>
  </si>
  <si>
    <t>329;#2012/SOW/MEDL-CMC/001</t>
  </si>
  <si>
    <t>Tyzen iPhone App</t>
  </si>
  <si>
    <t>Dự án chưa triển khai. Dự kiến trong sẽ triển khai trong tháng 5 và đầu tháng 6</t>
  </si>
  <si>
    <t>337;#154-0312/HĐKT/CMCSOFT-TCYTDL</t>
  </si>
  <si>
    <t>Mua sắm phần mềm quản lý thư viện điện tử</t>
  </si>
  <si>
    <t>366;#138-0312/HĐKT/CMCSOFT-CDYTHUE</t>
  </si>
  <si>
    <t>Mua sắm phần mềm quản lý thư viện điện tử - CĐYT Huế</t>
  </si>
  <si>
    <t>Khách hàng chậm Feedback
Tương đương 1,200 USD</t>
  </si>
  <si>
    <t>Thanh toán tháng 3/2012_1</t>
  </si>
  <si>
    <t>1,170 USD, tỉ giá 21,000
Đã xuất invoice, đang chờ KH thanh toán</t>
  </si>
  <si>
    <t>Thanh toán tháng 3/2012_2</t>
  </si>
  <si>
    <t xml:space="preserve">967.5 USD, tỉ giá 21,000
</t>
  </si>
  <si>
    <t>Đã xuất invoice, đang chờ KH thanh toán</t>
  </si>
  <si>
    <t>358;#134 -0312/HĐKT/ CMCSOFT - CDYTQN</t>
  </si>
  <si>
    <t>Phần mềm Website Cơ sở dữ liệu cho thư viện điện tử</t>
  </si>
  <si>
    <t>759 USD</t>
  </si>
  <si>
    <t>Tương đương 1,055 USD</t>
  </si>
  <si>
    <t>220 USD</t>
  </si>
  <si>
    <t>Thanh toán quý I 2012</t>
  </si>
  <si>
    <t>Theo như trên HĐ, ở đợt 4 cần thanh toán 20%, nhưng theo số tiền kế toán thì còn phải thu ứng với 30% tổng GT hợp đồng nữa.</t>
  </si>
  <si>
    <t>Chưa triển khai xong</t>
  </si>
  <si>
    <t>342;#127-0312/HĐKT/CMCSOFT-CDYTKH</t>
  </si>
  <si>
    <t>Mua sắm phần mềm tin học điện tử</t>
  </si>
  <si>
    <t>Additional 2</t>
  </si>
  <si>
    <t>Tương đương 919 USD</t>
  </si>
  <si>
    <t xml:space="preserve">Thanh toán tạm ứng đợt 2 </t>
  </si>
  <si>
    <t xml:space="preserve">Đang tiến hành làm nốt các module còn lại như kênh, tư liệu văn kiện, cổng .. </t>
  </si>
  <si>
    <t>Thanh toán tháng 3/2012</t>
  </si>
  <si>
    <t>Phí dịch vụ phần mềm Tháng 3/2012</t>
  </si>
  <si>
    <t>1.743 Euro.</t>
  </si>
  <si>
    <t>Tiền về: 3,747 USD ngày 09/03/2012</t>
  </si>
  <si>
    <t>Tương đương 3,716 USD ngày 09/07/2012</t>
  </si>
  <si>
    <t>319;#OSD115109</t>
  </si>
  <si>
    <t>Children’s Picture Dictionary – Android</t>
  </si>
  <si>
    <t>333;#2012/SOW/ECC-CMC/001</t>
  </si>
  <si>
    <t>Energy Choice Center (ECC) Website</t>
  </si>
  <si>
    <t>Lần 1 thanh toán 50% giá trị HĐ</t>
  </si>
  <si>
    <t>Đề nghị được thanh toán gộp cùng lần 2 là 100%</t>
  </si>
  <si>
    <t>338;#042012/HĐKT/CMCSoft-O2TV/2012</t>
  </si>
  <si>
    <t>Xây dựng Website O2TV</t>
  </si>
  <si>
    <t>346;#155 -0312/HĐKT/CMCSOFT-CDYTPT</t>
  </si>
  <si>
    <t>Phần mềm Website cơ sở dữ liệu thư viện điện tử - CDYTPT</t>
  </si>
  <si>
    <t>Kết thúc từ 2011 nhưng chưa thực hiện đc thanh lý.</t>
  </si>
  <si>
    <t>Tháng 2/2012</t>
  </si>
  <si>
    <t>Phí dịch vụ phần mềm Tháng 2/2012</t>
  </si>
  <si>
    <t>Demo</t>
  </si>
  <si>
    <t>Tương đương 1,429.7 USD</t>
  </si>
  <si>
    <t>326;#OSD125003</t>
  </si>
  <si>
    <t>Project Management PHP App</t>
  </si>
  <si>
    <t>256USD * tỉ giá tạm tính: 20,800 VND= 5,345,280 VND</t>
  </si>
  <si>
    <t>Thực tế KH thanh toán: 280 USD * tỷ giá 20,940 = 5,863,200 VNĐ</t>
  </si>
  <si>
    <t>343;#0805/HĐKT/SOW_TWE-CMC-001/2012</t>
  </si>
  <si>
    <t>Hợp đồng xây dựng ecommerce website bán rượu cho KH tại Singapore</t>
  </si>
  <si>
    <t>Pham Thi Lan Huong</t>
  </si>
  <si>
    <t>593;#0505/TTHT/CMCSOFT</t>
  </si>
  <si>
    <t>Thỏa thuận Hợp tác - v/v liên kết dịch vụ SMSU với ĐH Thủy Lợi</t>
  </si>
  <si>
    <t>Thanh toán tháng 5/2012</t>
  </si>
  <si>
    <t>240.000 JPY</t>
  </si>
  <si>
    <t>Do phần máy móc phía nhà trường chưa xong.</t>
  </si>
  <si>
    <t>345;#127-0312/TTHĐ/CMCSOFT-CDYTKG</t>
  </si>
  <si>
    <t>Mua sắm phần mềm tin học điện tử - CDYT Kiên giang</t>
  </si>
  <si>
    <t>Khách hàng cho kéo dài đợt cuối tới T6.2013. Hiện tại sẽ lùi việc triển khai cho các ban lại để triển khai tại Trung tâm truyền hình vì đây là ban có đặc thù riềng nên cần triển khai xem có vấn đề gì không,nếu ổn thì  lúc đấy lãnh đạo Báo mới đồng ý cho triển khai phần mềm tại các ban.
- Thanh toán đợt 2: đang chuẩn bị các nội dung để ký biên bản cài đặt. Còn nội dung biên bản vận hành thử nghiệm thì mới chỉ test được kỹ thuật và Ban Khai Thác, tiếp đến là thử nghiệm các Ban nữa  sau đó mới ký được nghiệm thu đợt 2
-  NBChien và KH sẽ họp kỹ thuật và thống nhất cv còn phải hòan thành</t>
  </si>
  <si>
    <t>Không delivery được sp cho KH</t>
  </si>
  <si>
    <t>Lần 2 thanh toán 50% còn lại của HĐ</t>
  </si>
  <si>
    <t>Đang gửi yêu cầu nâng cấp thêm và sẽ thanh toán cùng chi phí mở rộng.</t>
  </si>
  <si>
    <t>Đợt 1 - tạm ứng</t>
  </si>
  <si>
    <t>7 ngày sau khi kí hợp đồng và bàn giao KH các chứng từ sau:
+ Đề nghị tạm ứng cho phần giá trị được tạm ứng
+ Bảo lãnh hoàn tạm ứng.
+ Bảo lãnh thực hiện hợp đồng.</t>
  </si>
  <si>
    <t>356;#0193/TCB-CMC</t>
  </si>
  <si>
    <t>Hệ thống quản lý quy trình tiếp/kiểm quỹ ATM lên môi trường ECM</t>
  </si>
  <si>
    <t>Khách hàng chưa bố trí được nguồn lực để đào tạo diện rộng. Đang sử dụng thử nghiệm tại văn phòng công ty. CM đang cấu hình cardfax tích hợp chuẩn bị cho đào tạo diện rộng</t>
  </si>
  <si>
    <t>Thanh toán Tháng 4/2012</t>
  </si>
  <si>
    <t>Invoive Jupiter/04-2012_1: 945$
Invoive Jupiter/04-2012_2: 1.530$</t>
  </si>
  <si>
    <t>325;#CMCSoft-Jupiter-2012</t>
  </si>
  <si>
    <t>CMCSoft-Jupiter-2012</t>
  </si>
  <si>
    <t>CSOFT.OSD</t>
  </si>
  <si>
    <t>Đợt 2 - tạm ứng</t>
  </si>
  <si>
    <t>7 ngày sau khi kí Phạm vi Yêu cầu người dùng - URD và bàn giao KH:
+ Đề nghị tạm ứng cho phần giá trị được tạm ứng.
+ Biên bản xác nhận Phạm vi Yêu cầu người dùng - URD
+ Bảo lãnh hoàn tạm ứng.</t>
  </si>
  <si>
    <t>384USD * tỉ giá 20,800 VND = 7,987,200 VND.
Thời gian của điểm mốc được tạm tính theo ngày nghiệm thu, thanh lý đã được nhập lên bởi AM.</t>
  </si>
  <si>
    <t>Thực tế thanh tóan 420 USD * Tỷ giá 20,940 = 8,794,800 VNĐ</t>
  </si>
  <si>
    <t>Hợp đồng bảo trì và hỗ trợ sử dụng.</t>
  </si>
  <si>
    <t>Hoàn thiện hồ sơ thanh toán gửi khách hàng, đang chờ khách hàng thanh toán.</t>
  </si>
  <si>
    <t>471;#44-0912/KĐKT/CMCSoft-GTVT2</t>
  </si>
  <si>
    <t>Dịch vụ bảo trì và hỗ trợ sử dụng phần mềm quản lý đào tạo</t>
  </si>
  <si>
    <t>Thanh toán tháng 4/2012</t>
  </si>
  <si>
    <t xml:space="preserve">Khách hàng dự kiến thanh toán trong tháng 09/2012.
</t>
  </si>
  <si>
    <t>Phí dịch vụ phần mềm Tháng 4/2012. Tỷ giá Euro lấy ngày 2/5/2012 theo NH VCB.</t>
  </si>
  <si>
    <t>Khách hàng đã chuyển 50% tiền còn lại nhưng chưa nổi tiền trong tài khoản CMCSoft</t>
  </si>
  <si>
    <t>Dự án triển khai xong.
Khách hàng đang review biên bản thanh lý, nghiệm thu hợp đồng. Dự kiến khách hàng thanh toán trong tháng 10/2012.</t>
  </si>
  <si>
    <t>Tháng 3/2012</t>
  </si>
  <si>
    <t>Hủy không làm tiếp.
Trong BB thanh lý HĐ, KH giảm trừ phần CMC không thực hiện 50% --&gt; ko thanh tóan 50% giá trị còn lại</t>
  </si>
  <si>
    <t>Đang làm nghiệm thu, thanh lý với CSI</t>
  </si>
  <si>
    <t>Thu tiền giai đoạn 2</t>
  </si>
  <si>
    <t xml:space="preserve">Tạm dừng
Chưa có phương án kết thúc
</t>
  </si>
  <si>
    <t>Thanh toán 100% Hợp đồng khi nghiệm thu và thanh lý trong 10 ngày</t>
  </si>
  <si>
    <t>328;#125-0212/HĐKT/CMCSOFT-CĐYTSL</t>
  </si>
  <si>
    <t>Mua sắm phần mềm thư viện điện tử trường CĐ Y tế Sơn La</t>
  </si>
  <si>
    <t>Đang làm công văn, tiền chưa về. Đã triển khai xong, chưa có biên bản nghiệm thu.</t>
  </si>
  <si>
    <t>364;#10-0612/HĐKT/CMCSOFT-KNNDHTN</t>
  </si>
  <si>
    <t xml:space="preserve">Xây dựng phần mềm quản lý đào tạo cho các hệ cao đẳng chính quy,  liên thông, văn bằng 2, ngành 2 đại học </t>
  </si>
  <si>
    <t>Tạm ứng 20% HĐ sau 10 kể từ ngày ký HĐ</t>
  </si>
  <si>
    <t>357;#06-0512/HĐKT/CTX-CMCSOFT</t>
  </si>
  <si>
    <t>Cung cấp hệ thống quản lý văn bản và điều hành tác nghiệp điện tử</t>
  </si>
  <si>
    <t>Phần còn lại đang dừng triển khai</t>
  </si>
  <si>
    <t>353;#09-0512/HĐKT/CMCSOFT-NHNNVN</t>
  </si>
  <si>
    <t>Cung cấp phần mềm quản lý văn bản và điều hành tại Ngân hàng Nhà nước</t>
  </si>
  <si>
    <t>ĐÃ THANH LÝ HĐ . Đang chờ bên kế toán của họ chuyển tiền</t>
  </si>
  <si>
    <t>Thanh toán đợt 5</t>
  </si>
  <si>
    <t>Dự án triển khai xong, dự kiến khách hàng thanh toán sau 10 ngày nữa, ngày dự kiến 14/09/2012.</t>
  </si>
  <si>
    <t>214;#HĐCP-11-09-VMS/CMCSOFT</t>
  </si>
  <si>
    <t>Bảo trì, hỗ trợ vận hành hệ thống TĐHVP</t>
  </si>
  <si>
    <t>Chương trình mới triển khai được module văn bản, đang triển khai module giao việc và quản lý tài sản, tích hợp các thiết bị ngoại vi. Theo kế hoạch dự án thì hết tháng 7/2013 mới hoàn thành, tuy nhiên đang có rủi ro về kế hoạch xây dựng các mudule còn lại và UAT</t>
  </si>
  <si>
    <t>Hợp đồng này trên hệ thống đã có.</t>
  </si>
  <si>
    <t>347;#156-0312/HĐKT/CMCSOFT-CDYTCT</t>
  </si>
  <si>
    <t>Mua sắm phần mềm quản lý điện tử - CDYT Cần Thơ</t>
  </si>
  <si>
    <t>Thanh toán Tháng 5/2012</t>
  </si>
  <si>
    <t>tương đương 2,880 USD</t>
  </si>
  <si>
    <t xml:space="preserve">Phí dịch vụ phần mềm Tháng 5/2012: 1.663.77 Euro </t>
  </si>
  <si>
    <t>Dự kiến khách hàng thanh toán trong tháng 09/2012, khách hàng gặp khó khăn về tài chính nên thanh toán chậm.</t>
  </si>
  <si>
    <t>392;#OSD125025</t>
  </si>
  <si>
    <t>Simple Gallery Android App - updates</t>
  </si>
  <si>
    <t>393;#OSD125024</t>
  </si>
  <si>
    <t>NAT SEO &amp; Fixes</t>
  </si>
  <si>
    <t>Hợp đồng ký bảo trì hàng năm, khách hàng thanh 02 đợt trong năm vào 30/06 và 31/12 hàng năm.</t>
  </si>
  <si>
    <t>405;#33-012/HĐKT/CMCSoft-ĐHTL</t>
  </si>
  <si>
    <t>Thu tiền giai đoạn 3</t>
  </si>
  <si>
    <t>Thanh toán lần 1/2012</t>
  </si>
  <si>
    <t>394;#13-0712/HĐKT/CMCSOFT-MIC</t>
  </si>
  <si>
    <t>Tháng 4/2012</t>
  </si>
  <si>
    <t>Phí dịch vụ phần mềm Tháng 4/2012</t>
  </si>
  <si>
    <t xml:space="preserve">324;#CMCSoft-IMIP-2012 </t>
  </si>
  <si>
    <t xml:space="preserve">CMCSoft-IMIP-2012 </t>
  </si>
  <si>
    <t xml:space="preserve">Tạm ứng </t>
  </si>
  <si>
    <t>389;#11-0612/HĐMB/PVEP OVERSEAS - CMCSOFT</t>
  </si>
  <si>
    <t>Hợp đồng mua bán - Oversea</t>
  </si>
  <si>
    <t>Thanh toán 30% HĐ sau khi cài đặt hệ thống</t>
  </si>
  <si>
    <t>Đợt 1 thanh toán 40% sau khi CMC gửi đề nghị thanh toán</t>
  </si>
  <si>
    <t>372;#OSD125021</t>
  </si>
  <si>
    <t>Dự án Viviet.vn</t>
  </si>
  <si>
    <t>(30% of Original Project Price of $5186)</t>
  </si>
  <si>
    <t>Tương đương 1,555.80 USD</t>
  </si>
  <si>
    <t>350;#2012/SOW/MEDL-CMC/003</t>
  </si>
  <si>
    <t>Message Anywhere iPhone App</t>
  </si>
  <si>
    <t>Công nợ còn phải thu = 147.200.000 VNĐ, KH thanh toán 128.800.000 VNĐ ngày 14/01/2013. số còn thiếu 18.400.000 VNĐ khách hàng giữ lại tiền bảo hành sẽ thanh toán sau.</t>
  </si>
  <si>
    <t>Dự án triển khai xong.</t>
  </si>
  <si>
    <t>Khách hàng giữ lại 5% tương đương 18,4 tr để bảo hành. Sẽ thanh toán sau.</t>
  </si>
  <si>
    <t>385;#14-0712/HĐKT/CMCSOFT - BiaHue</t>
  </si>
  <si>
    <t>Bán Liecenes cho Bia Huda Huế</t>
  </si>
  <si>
    <t>Bui Viet Hung</t>
  </si>
  <si>
    <t>Tạm ứng lần 2</t>
  </si>
  <si>
    <t>Đã ký xong hết những biên bản nghiệm thu với người dùng. Khách hàng và anh Nam đã có 1 buổi họp rà soát =&gt; phải làm xong các tài liệu (design, cài đặt, quản trị admin) và đào tạo admin thì khách hàng sẽ ký nghiệm thu tổng và thanh toán. Sẽ cố gắng xong hết trong tuần này (7/7)</t>
  </si>
  <si>
    <t>Kế toán đã ghi nhận thanh toán từ trung tâm Giải pháp của anh Nam sang C1-OSD</t>
  </si>
  <si>
    <t>Thanh toán và nghiệm thu HĐ</t>
  </si>
  <si>
    <t>Giảm trừ 32.218.538 theo biên bản thanh lý hđồng</t>
  </si>
  <si>
    <t>Phạt chậm hợp đồng: 32.218.538 (4%)</t>
  </si>
  <si>
    <t>Thanh toán 30% HĐ sau khi nghiệm thu hệ thống</t>
  </si>
  <si>
    <t>Đội triển khai chậm do phần mềm có 1 số lỗi, hiện tại đã hoàn thiện các giấy tờ văn bản chờ nghiệm thu.
Chưa hoàn thành việc đào tạo cho Ban TGĐ, khách hàng chưa nghiệm thu một số hạng mục công việc.
Dự kiến trong tháng 10 khách hàng sẽ ký biên bản nghiệm thu</t>
  </si>
  <si>
    <t>Thanh toan PL 07 - Prevoir</t>
  </si>
  <si>
    <t xml:space="preserve">361;#PL7 - HĐ 08012011/HĐKT2011-CMCSOFT-CTEL </t>
  </si>
  <si>
    <t xml:space="preserve">Phụ lục số 7 của Hợp đồng khung phát triển-bảo trì ứng dụng phần mềm ký ngày 05/01/2011 </t>
  </si>
  <si>
    <t>Khách hàng đang nghiệm thu và thanh toán theo giai đoạn dự kiến trong tháng 10 thanh toán 50%.</t>
  </si>
  <si>
    <t>365;#157-0312/HĐKT/CMCSOFT-ĐHYTKTHD</t>
  </si>
  <si>
    <t>Mua phần mềm quản lý thư viện</t>
  </si>
  <si>
    <t>Thanh toán quý II 2012</t>
  </si>
  <si>
    <t>Nợ quá hạn do KH đang gặp khó khăn về kinh tế, chưa thanh toán được.</t>
  </si>
  <si>
    <t>Tháng 5/2012</t>
  </si>
  <si>
    <t>Phí dịch vụ phần mềm Tháng 5/2012.
Giá trị: 11,404.7 USD</t>
  </si>
  <si>
    <t>Phí dịch vụ phần mềm Tháng 5/2012</t>
  </si>
  <si>
    <t>Tương đương 2,597.70 USD</t>
  </si>
  <si>
    <t>339;#OSD125009</t>
  </si>
  <si>
    <t>PhoneGap Hydrid App (IMIP)</t>
  </si>
  <si>
    <t>tương đương $1380</t>
  </si>
  <si>
    <t>Thanh toán PL06 Prevoir VN</t>
  </si>
  <si>
    <t>70% of Original Project Price ($2920) but 40.60% of New Project Price ($5034)</t>
  </si>
  <si>
    <t>Tương đương 2,044 USD</t>
  </si>
  <si>
    <t>Đã gửi hồ sơ thanh toán sang khách hàng. Đang chờ khách hàng thanh toán.</t>
  </si>
  <si>
    <t xml:space="preserve">(40% of Original Project Price of $5186) </t>
  </si>
  <si>
    <t>Tương đương $2.074,40</t>
  </si>
  <si>
    <t>404;#132/HĐKT/CMC-CS2ĐHLN</t>
  </si>
  <si>
    <t>Triển khai IU cho ĐHLN cơ sở 2</t>
  </si>
  <si>
    <t>Đúng tiến độ sẽ thu được tiền</t>
  </si>
  <si>
    <t>390;#18-0712/HĐKT/CMCSOFT-TTCNTTTT</t>
  </si>
  <si>
    <t>Cung cấp licences Antivirus + triển khai và tùy biến</t>
  </si>
  <si>
    <t>412;#20120815/BIDV-CMC</t>
  </si>
  <si>
    <t>Thuê phát triển phần mềm</t>
  </si>
  <si>
    <t>Thanh toán Tháng 6/2012</t>
  </si>
  <si>
    <t>Phí dịch vụ tháng 6/2012: 1.663.77 Euro</t>
  </si>
  <si>
    <t>Bàn giao sản phẩm cho khách hàng theo đúng tiến độ vào ngày 18/08/2012. Khách hàng thanh toán chậm do gặp khó khăn về tài chính, dự kiến khách hàng thanh toán vào cuối tháng 10/2012.</t>
  </si>
  <si>
    <t>Thanh toán 50% GTHĐ sau khi ký hợp đồng</t>
  </si>
  <si>
    <t>Bên mình đang đòi tiền, lý do từ phía khách hàng
Cấp lãnh đạo đều biết lý do (anh PNDuong xác nhận)</t>
  </si>
  <si>
    <t>63;#13-0311/HĐKT/CMCSOFT-CSI</t>
  </si>
  <si>
    <t>Cung cấp và thực hiện triển khai dịch vụ Tối ưu tốc độ làm việc của Cổng thông tin KBNN (Portal) và giao diện tại TW và nâng cấp trang web tỉnh</t>
  </si>
  <si>
    <t xml:space="preserve">Đã hoàn thành tất cả các hạng mục triển khai. Tuy nhiên do quy trình xử lý văn bản của khách hàng có sự điều chỉnh nên họ đang lấy yêu cầu NSD lần cuối để Soft chỉnh sửa. </t>
  </si>
  <si>
    <t>Đang chờ KH ký nghiệm thu, biên bản nghiệm thu đã gửi KH. Khách hàng đồng ý ký biên bản nghiệm thu.</t>
  </si>
  <si>
    <t>406;#15-0712/HĐKT/CMCSOFT-VH</t>
  </si>
  <si>
    <t>Đào tạo nghiệp vụ thư viện nâng cao  tại Trường Đại học Tài Chính – Kế toán Quảng Ngãi</t>
  </si>
  <si>
    <t>Sẽ bị chậm do nhiều lý do: ví dụ chỉ ký với nhân viên chưa ký với GĐ, nên sau lại phải hồi cố lại giấy tờ… (VBLinh xác nhận)</t>
  </si>
  <si>
    <t>Đã ký BBNT &amp; xuất HĐ thanh toán (HĐ ký qua Corp)
Hiện đang chờ bảo lãnh bảo hành Ngân hàng để gửi bộ hồ sơ thanh toán cho khách hàng, dự kiến 15/08 có bảo lãnh
Khách hàng thanh toán sau 10 ngày làm việc kể từ khi nhận được bộ hồ sơ thanh toán.</t>
  </si>
  <si>
    <t xml:space="preserve">ngày kết thúc kế hoạch được tính dựa theo thời hạn bàn giao sản phẩm (7 ngày làm việc kể từ khi bàn giao sp)
- Hồ sơ yêu cầu thanh toán đã được gửi đi cho KH hơn 10 ngày trước rồi
</t>
  </si>
  <si>
    <t xml:space="preserve">Dự án triển khai đúng tiến độ </t>
  </si>
  <si>
    <t>Dự kiến khách hàng thanh toán trong tháng 10/2012</t>
  </si>
  <si>
    <t>Tháng 6/2012</t>
  </si>
  <si>
    <t>Phí dịch vụ phần mềm Tháng 6/2012
Giá trị: 9,560.9 USD</t>
  </si>
  <si>
    <t>Thanh toán PL08 Prevoir VN</t>
  </si>
  <si>
    <t>Theo thông tin AM HLNam cung cấp thông tin: Sản phẩm bàn giao và tiến độ thanh toán đúng tiến độ vào ngày 31/08/2012</t>
  </si>
  <si>
    <t>360;#PL8 - HĐ 08012011/HĐKT2011-CMCSOFT-CTEL</t>
  </si>
  <si>
    <t xml:space="preserve">Phụ lục số 8 của Hợp đồng khung phát triển-bảo trì ứng dụng phần mềm ký ngày 05/01/2011 </t>
  </si>
  <si>
    <t>Thanh toán PL09 Prevoir VN</t>
  </si>
  <si>
    <t>Sản phẩm bàn giao và kế hoạch thanh toán của khách hàng đúng tiến độ theo kế hoạch ( AM HLNam cung cấp thông tin)</t>
  </si>
  <si>
    <t>359;#PL9 - HĐ 08012011/HĐKT2011-CMCSOFT-CTEL</t>
  </si>
  <si>
    <t xml:space="preserve">Phụ lục số 9 của Hợp đồng khung phát triển-bảo trì ứng dụng phần mềm ký ngày 05/01/2011 </t>
  </si>
  <si>
    <t xml:space="preserve">Thanh toán PL10 </t>
  </si>
  <si>
    <t>427;#PL10 - HĐ 08012011/HĐKT2011-CMCSOFT-CTEL</t>
  </si>
  <si>
    <t>Phụ lục 10 HĐ Prevoir phát sinh</t>
  </si>
  <si>
    <t>Thanh toán nốt đợt 2</t>
  </si>
  <si>
    <t>Khách hàng đang chờ xin ngân sách để thanh toán nốt số tiền còn lại.</t>
  </si>
  <si>
    <t>7 ngày sau khi bàn giao các biên bản.</t>
  </si>
  <si>
    <t>kết thúc</t>
  </si>
  <si>
    <t xml:space="preserve">2,525.30 EUR       </t>
  </si>
  <si>
    <t>396;#OSD125005</t>
  </si>
  <si>
    <t>Download HDSD</t>
  </si>
  <si>
    <t>12/04/2012 Vietsovpetro thanh toán nốt 50 triệu còn lại sau bảo lãnh bảo hành.</t>
  </si>
  <si>
    <t xml:space="preserve">Thanh toán tạm ứng 50% trong vào 7 ngày </t>
  </si>
  <si>
    <t>407;#02/HĐKT2012-CMCSOFT-BHBV</t>
  </si>
  <si>
    <t>Hợp đồng phát triển 04 sản phẩm mới và nâng cấp 01 sản phầm BVCare</t>
  </si>
  <si>
    <t>Đúng tiến độ</t>
  </si>
  <si>
    <t>TT đợt 5</t>
  </si>
  <si>
    <t xml:space="preserve">10/08/2012: Đang trình ký Biên bản nghiệm thu &amp; thanh lý Hợp đồng.
</t>
  </si>
  <si>
    <t xml:space="preserve">Đã gửi hồ sơ nhưng Khách hàng chưa thanh toán
</t>
  </si>
  <si>
    <t>- Các biên bản nghiệm thu được hoàn thành vào 28/06 -&gt; 29/8 mới làm các thủ tục đòi tiền</t>
  </si>
  <si>
    <t>Đợt thanh toán thứ 6 cho ứng dụng 2</t>
  </si>
  <si>
    <t>09/08/2012: Bộ hồ sơ nghiệm thu đang trình ký anh Hưng CIO của TCB. Dự kiến cuối tháng 8 sẽ làm xong thủ tục thanh toán, đầu tháng 9 tiền về</t>
  </si>
  <si>
    <t>Phần công việc phát triển đã thực hiện xong. Bên  Viettin bank đã ký nghiệm thu phần người dùng cuối vào ngày 12/11/2012 rồi, còn một số thủ tục liên quan IT và làm thanh toán nữa. Đợi Khách hàng dùng được chương trình mới thanh toán</t>
  </si>
  <si>
    <t>Khách hàng thanh toán sau 7 ngày khi nhận được bộ chứng từ thanh toán gồm:
+ Đề nghị thanh toán cho phần giá trị được thanh toán
+ Hóa đơn tài chính hợp lệ.
+ Biên bản bàn giao, nghiệm thu kỹ thuật tổng thể
+ Bảo lãnh bảo hànhg có giá trị bằng 5% tổng giá trị HD</t>
  </si>
  <si>
    <t xml:space="preserve">Quy trình đã cài đặt lên môi trường vận hành nhưng chưa ký biên bản được do lỗi phần TCB.  Dự kiến cuối tháng 8 sẽ hoàn thành dự án và ký được biên bản nghiệm thu, sau 7 ngày khách hàng sẽ thanh toán.
- Hồ sơ yêu cầu thanh toán đã được gửi đi cho KH hơn 10 ngày trước rồi
</t>
  </si>
  <si>
    <t>Thanh toán lần 2, 60% còn lại của hợp đồng</t>
  </si>
  <si>
    <t>Đội SX vừa báo lại là 31/12 mới xong. Chậm do KH</t>
  </si>
  <si>
    <t>Dự kiến 31/12 (đã confirm với KH qua điện thoại)</t>
  </si>
  <si>
    <t>Phí dịch vụ phần mềm Tháng 6/2012</t>
  </si>
  <si>
    <t xml:space="preserve">Giá trị: 3,027.3USD
</t>
  </si>
  <si>
    <t>Dự án triển khai và khách hàng thanh toán theo đúng kế hoạch.</t>
  </si>
  <si>
    <t>455;#37/HĐKT/STTTT-CMC</t>
  </si>
  <si>
    <t xml:space="preserve">Công cụ Portal Sở T4 Quảng Ngãi </t>
  </si>
  <si>
    <t xml:space="preserve">Dự án triển khai và thanh toán theo đúng kế hoạch </t>
  </si>
  <si>
    <t>3,414.30 USD</t>
  </si>
  <si>
    <t>351;#OSD125018</t>
  </si>
  <si>
    <t>Leads360</t>
  </si>
  <si>
    <t>Upfront</t>
  </si>
  <si>
    <t>$2,644 * tỉ giá 20 828</t>
  </si>
  <si>
    <t>425;#OSD125033</t>
  </si>
  <si>
    <t>MobHunt Android &amp; iOS Apps</t>
  </si>
  <si>
    <t>Đợt 1: Tạm ứng 40%</t>
  </si>
  <si>
    <t>Khách hàng thanh toán theo đúng kế hoạch.</t>
  </si>
  <si>
    <t>410;#36-0812/HĐKT/CMCSOFT-PH</t>
  </si>
  <si>
    <t>Cung cấp thiết phần mềm thư viện điện tử cho Thư viện Tỉnh Hưng Yên</t>
  </si>
  <si>
    <t>Thanh toán Tháng 8/2012</t>
  </si>
  <si>
    <t>Giá trị 3.240USD</t>
  </si>
  <si>
    <t>423;#03/2012/HĐPM/TTTT-CMC</t>
  </si>
  <si>
    <t>Hợp đồng nâng cấp phần mềm thu SMS - BHXH</t>
  </si>
  <si>
    <t>441;#060212/SOFT-TVĐT</t>
  </si>
  <si>
    <t>Cài đặt lại iLib cho máy chủ của Trung tâm Học liệu Đại học Quảng Nam</t>
  </si>
  <si>
    <t>446;#50-0912/HĐKT/CMCSOFT-DHHL</t>
  </si>
  <si>
    <t xml:space="preserve">Cài đặt phần mềm và chuyển dữ liệu </t>
  </si>
  <si>
    <t>426;#45-0912/HĐKT/CMCSoft-ĐHKTH</t>
  </si>
  <si>
    <t>Tương đương $1920</t>
  </si>
  <si>
    <t>451;#OSD125034</t>
  </si>
  <si>
    <t>Live HotSpot NYC iOS &amp; Android App</t>
  </si>
  <si>
    <t>Khách hàng thanh toán theo kế hoạch.</t>
  </si>
  <si>
    <t>429;#32/VCBS–CMCSoft</t>
  </si>
  <si>
    <t>Phụ lục bổ sung hợp đồng số 32/VCBS–CMCSoft</t>
  </si>
  <si>
    <t>Bàn giao sản phẩm đúng tiến độ ngày 12/08/2012 ( AM HLNam cung cấp thông tin)</t>
  </si>
  <si>
    <t xml:space="preserve">KH đã xong các thủ tục thanh toán, đang chờ tiền từ kho bạc về CMC 
</t>
  </si>
  <si>
    <t>Tháng 7/2012</t>
  </si>
  <si>
    <t>8.555,23USD</t>
  </si>
  <si>
    <t xml:space="preserve">Khách hàng thanh toán ngay sau khi 2 bên ký biên bản nghiệm thu cài đặt và nghiệm thu đào tạo. </t>
  </si>
  <si>
    <t xml:space="preserve">Dự án chưa triển khai </t>
  </si>
  <si>
    <t>402;#10/52012/HĐKT</t>
  </si>
  <si>
    <t>Phần mềm thư viện điện tử tỉnh Dăk Lăk</t>
  </si>
  <si>
    <t>Tạm ứng 30%</t>
  </si>
  <si>
    <t xml:space="preserve"> Dự án chưa triển khai do khách hàng chưa bố trí kế hoạch.</t>
  </si>
  <si>
    <t>411;#49-0912/HĐKT/CMCSOFT-LH</t>
  </si>
  <si>
    <t>Triển khai nâng cấp phần mềm thư viện cho thư viện tỉnh Lào Cai</t>
  </si>
  <si>
    <t>Thanh toán 1 lần trong vòng 60 ngày sau khi nghiệm thu HĐ</t>
  </si>
  <si>
    <t>Dự án bị hủy do Khách hàng</t>
  </si>
  <si>
    <t>380;#062012/ HĐNB /CMCSoft-OSD/2012</t>
  </si>
  <si>
    <t>Mobi4S</t>
  </si>
  <si>
    <t>447;#1202/HĐKT/CMCSS-HTV</t>
  </si>
  <si>
    <t>K22-12 Mua phần mềm quản lý văn bản HTV</t>
  </si>
  <si>
    <t>445;#52-0912/TTHT/CMCSOFT-DHCNGTVT</t>
  </si>
  <si>
    <t>SMS ĐH CNGTVT</t>
  </si>
  <si>
    <t>Software development services fee from Jul 17 to Aug 31 (33.5 man-days)</t>
  </si>
  <si>
    <t xml:space="preserve">Dự án triển khai theo kế hoạch </t>
  </si>
  <si>
    <t>387;#OSD 125028</t>
  </si>
  <si>
    <t>Bodyleasing 1 iOS Developer</t>
  </si>
  <si>
    <t>Dự án fail, KH sẽ ko thanh toán.
NTTrang đã làm thủ tục hủy nội bộ</t>
  </si>
  <si>
    <t>388;#OSD125030</t>
  </si>
  <si>
    <t>BestPlayer iOS App</t>
  </si>
  <si>
    <t>Tạm ứng 20% giá trị Hợp đồng trong vòng 10 ngày kể từ ngày ký</t>
  </si>
  <si>
    <t>449;#01/2012/HĐKT/VTB-CMC</t>
  </si>
  <si>
    <t>Hợp đồng cung cấp phần mềm thống kê cho Vietinbank (SPSS)</t>
  </si>
  <si>
    <t>Phí dịch vụ phần mềm Tháng 7/2012</t>
  </si>
  <si>
    <t>Dự án triển khai theo kế hoạch.</t>
  </si>
  <si>
    <t>Phí dịch vụ phần mềm Tháng 7.
Giá trị: 5,938.0 USD, trong đó có 804.5USD của Chung C3.</t>
  </si>
  <si>
    <t>Dự án triển khai theo kế hoạch</t>
  </si>
  <si>
    <t>Giá trị: 3,375.0 USD</t>
  </si>
  <si>
    <t xml:space="preserve">Tạm ứng thanh toán </t>
  </si>
  <si>
    <t>432;#44/HĐPM/CTH-CMC</t>
  </si>
  <si>
    <t>Phát triển, nâng cấp và triển khai hệ thống Quản lý văn bản và điều hành</t>
  </si>
  <si>
    <t>Khách hàng thanh toán trong vòng 15 ngày khi hoàn thiện đủ bộ hồ sơ thanh toán: BBNT-TL, Hóa đơn tài chính.</t>
  </si>
  <si>
    <t>Đang làm thủ tục nghiệm thu+ thanh lý Hợp đồng. Khách hàng sẽ thanh toán tiền trong tháng này</t>
  </si>
  <si>
    <t>Software development services fee from Sep 4 to Sep 14 (9 man-days)</t>
  </si>
  <si>
    <t>Đã invoice và nhắc KH check chuyển khoản tiền còn lại
Tiền về 26/10/2012: 640 USD</t>
  </si>
  <si>
    <t>Thanh toán quý III 2012</t>
  </si>
  <si>
    <t xml:space="preserve">Tạm ứng 3.7% giá trị HĐ </t>
  </si>
  <si>
    <t xml:space="preserve">KH không ký nghiệm thu giai đoạn 1. Chờ triển khai xong hai giai đoạn tiếp theo. </t>
  </si>
  <si>
    <t>430;#51-0912/CMCSOFT</t>
  </si>
  <si>
    <t>Hợp đồng triển khai phần mềm CCBS cho CMCTI</t>
  </si>
  <si>
    <t>689;#PO 003856</t>
  </si>
  <si>
    <t>PO 003856</t>
  </si>
  <si>
    <t>CSOFT.CNSG</t>
  </si>
  <si>
    <t>Đang tiến hành nghiệm thu tổng thể, NDA giữa 3I với Techcombank.  Dự kiến KH thanh toán trong tháng 10</t>
  </si>
  <si>
    <t xml:space="preserve">Thanh toán đợt 2 </t>
  </si>
  <si>
    <t>Dự án triển khai xong, đang làm thủ tục thanh toán với khách hàng.GTrị KH còn phải thanh toán là 157.500.000 VNĐ, khách hàng đã thanh toán 150.750.000 VNĐ tạm giữ lại 3% tiền bảo lãnh bảo hành sẽ thanh toán sớm trong tháng 12.2012</t>
  </si>
  <si>
    <t>Khách hàng thanh toán trong vòng 10 ngày sau khi 2 bên ký BBNT-TL, hồ sơ thanh toán và bảo lãnh ngân hàng.</t>
  </si>
  <si>
    <t>Thanh toán toàn bộ giá trị hợp đồng (Bao gồm cả 20% tạm ứng)</t>
  </si>
  <si>
    <t>final delivery</t>
  </si>
  <si>
    <t>Đã deliver, đang submit app lên AppStore. KH đã comfirm đóng dự án. Đang đang đòi tiền Khách hàng</t>
  </si>
  <si>
    <t>371;#OSD125017</t>
  </si>
  <si>
    <t>Reacticons iOS</t>
  </si>
  <si>
    <t xml:space="preserve">KH đã trả tiền trên Elance
</t>
  </si>
  <si>
    <t>374;#OSD125022</t>
  </si>
  <si>
    <t>Gallery App 2</t>
  </si>
  <si>
    <t>Khách hàng thanh toán 100% giá trị hợp đồng sau 10 ngày ký biên bản nghiệm thu, thanh lý hợp đồng.</t>
  </si>
  <si>
    <t>408;#16-0712/HĐKT/CMCSOFT-DHTM</t>
  </si>
  <si>
    <t>Cung cấp dịch vụ liên quan đến phần mềm thư viện điện tử iLib</t>
  </si>
  <si>
    <t>Dự án triển khai theo đúng kế hoạch.</t>
  </si>
  <si>
    <t>Khách hàng thanh toán sau 10 ngày ký biên bản NT - TL hợp đồng.</t>
  </si>
  <si>
    <t>409;#17-0712/HĐKT/CMCSOFT-DHTM</t>
  </si>
  <si>
    <t>Nâng cấp phần mềm thư viện điện tử phiên bản iLib từ 3.0 lên 6.0</t>
  </si>
  <si>
    <t>Kế hoạch: 20/9 Lấy biên bản  xác nhận các đơn vị . Dự kiến KH thanh toán tiền về 30/9.
Điều chỉnh "Số tiền phải thanh toán" (268.500.000) thành  200.857.000 theo thực tế. Giảm trừ 67,643,000 VNĐ theo công văn số 19/QT1 Cục quản trị - NHNN</t>
  </si>
  <si>
    <t>Tháng 8/2012</t>
  </si>
  <si>
    <t>8.773,1 USD</t>
  </si>
  <si>
    <t>Đã bàn giao xong sản phẩm, đợi Khách hàng thanh toán</t>
  </si>
  <si>
    <t>Phí dịch vụ phần mềm Tháng 8/2012</t>
  </si>
  <si>
    <t>8.485,7USD</t>
  </si>
  <si>
    <t>Đã triển khai xong, đợi Khách hàng thanh toán</t>
  </si>
  <si>
    <t>Dự án đã triển khai xong.</t>
  </si>
  <si>
    <t>418;#39-0912/HĐKT/CMCSOFT-VQTKDKTQD</t>
  </si>
  <si>
    <t xml:space="preserve">Cung cấp module quản lý hồ sơ sinh viên </t>
  </si>
  <si>
    <t xml:space="preserve">Thanh toán PL5 </t>
  </si>
  <si>
    <t>HLNam đã làm xong thủ tục hủy nội bộ</t>
  </si>
  <si>
    <t>25.10.2012</t>
  </si>
  <si>
    <t>(đây là dự án lâu dài, khi có việc KH gửi bên mình lại làm tiếp)</t>
  </si>
  <si>
    <t>403;#OSD125031</t>
  </si>
  <si>
    <t>Ongoing Web Development Job</t>
  </si>
  <si>
    <t>464;#54-0912/HĐBT/CMCSOFT-EVNHANOI IT</t>
  </si>
  <si>
    <t>Dịch vụ bảo trì hỗ trợ phần mềm edocman 2.5 tại văn phòng điện lực HN</t>
  </si>
  <si>
    <t>491;#1207/HĐKT/MK-CMCSS</t>
  </si>
  <si>
    <t>Bảo hành hệ thống SMS Mekong_1207/HĐKT/MK-CMCSS</t>
  </si>
  <si>
    <t>DTHThu update</t>
  </si>
  <si>
    <t>First Change Request ($1058) + Second Change Request ($1056)</t>
  </si>
  <si>
    <t>Đã triển khai xong và gửi Hóa đơn cho Khách hàng thanh toán</t>
  </si>
  <si>
    <t xml:space="preserve">Dự án mới triển khai được hơn 1 tuần , do khách hàng chưa bố trí được nên thực tế triển khai chậm hơn so với kế hoạch đặt ra dẫn đến tình trạng thanh toán của khách hàng chậm tương ứng 
</t>
  </si>
  <si>
    <t>- Bù trừ công nợ phải thu CMC Telecom dự án CCBS với công nợ phải trả CMC Telecom hóa đơn 60732 (05/08/2013): số tiền 62000
- Bù trừ công nợ phải thu CMC Telecom dự án CCBS với công nợ phải trả CMC Telecom hóa đơn 119 (30/09/2013): số tiền 42.900.000
- Bù trừ công nợ phải thu CMC Telecom dự án CCBS với công nợ phải trả CMC Telecom hóa đơn 159 (30/09/2013): số tiền 12.438.000
-  Bù trừ công nợ phải thu CMC Telecom dự án CeAC với công nợ phải trả CMC Telecom hóa đơn 159 (30/09/2013): số tiền 149.962.000</t>
  </si>
  <si>
    <t>448;#1203/HĐKT/CSI/TMĐT-CMCSOFT/DMS_HVL</t>
  </si>
  <si>
    <t>MUA PHẦN MỀM HỆ THỐNG QUẢN LÝ HỒ SƠ HOLCIM VIETNAM LIMITED</t>
  </si>
  <si>
    <t>tạm ứng lần 1</t>
  </si>
  <si>
    <t xml:space="preserve">Chưa ký hợp đồng bản cứng </t>
  </si>
  <si>
    <t>458;#61-1012/HĐKT/CMCSOFT-TANDAT</t>
  </si>
  <si>
    <t>Cung cấp Phần mềm thư viện điện tử iLib.Me và phần mềm Website CSDL thư viện, đào tạo cài đặt và sử dụng  phần mềm</t>
  </si>
  <si>
    <t>462;#57-1012/HĐBT/CMCSOFT-ĐHTL</t>
  </si>
  <si>
    <t xml:space="preserve">Hỗ trợ, bảo trì và nâng cấp phần mềm quản lý thư viện tại trường ĐH Thăng Long </t>
  </si>
  <si>
    <t>Đã bàn giao, app đang chờ Apple approve, OK sẽ chuyển tiền
Tổng gtrị hđồng = 21.652.000, KH chưa thanh toán hết</t>
  </si>
  <si>
    <t>460;#OSD125037</t>
  </si>
  <si>
    <t>Reactions Upgrade-Android</t>
  </si>
  <si>
    <t>Thanh toán 50%</t>
  </si>
  <si>
    <t>Thanh toán 50% là : 352.542.600
Thực tế tiền về là : 318.780.000</t>
  </si>
  <si>
    <t xml:space="preserve">414;#PL12 - HĐ 08012011/HĐKT2011-CMCSOFT-CTEL </t>
  </si>
  <si>
    <t>Phụ lục 12 - Phát triển báo cáo nghiệp vụ DWH</t>
  </si>
  <si>
    <t>Tương đương $1800</t>
  </si>
  <si>
    <t>Dự án bị fail nên ko đòi đc tiền của KH. NTTrang đã làm thủ tục hủy nội bộ</t>
  </si>
  <si>
    <t>459;#2012/SOW/BigPlay-CMC/001</t>
  </si>
  <si>
    <t>Baking with Bella Game for iPhone/iPad</t>
  </si>
  <si>
    <t>Tạm ứng 20% giá trị Dự án</t>
  </si>
  <si>
    <t>463;#PL02-0267/TCB-CMC</t>
  </si>
  <si>
    <t>PL02- Quy trình thông báo LC xuất khẩu</t>
  </si>
  <si>
    <t>Chưa có bản cứng hợp đồng ký giữa 2 bên.</t>
  </si>
  <si>
    <t>Khách hàng tạm ứng 30% ngay sau khi ký hợp đồng.</t>
  </si>
  <si>
    <t>470;#65-1112/HĐKT/CMCSOFT-TĐTBDNVKS</t>
  </si>
  <si>
    <t>Phần mềm thư viện điện tử iLib.Edu</t>
  </si>
  <si>
    <t>490;#1205/HĐKT/CMCSS-TDBD</t>
  </si>
  <si>
    <t xml:space="preserve">DA bảo hành và hỗ trợ trang thông tin (1205/HĐKT/CMCSS-TDBD) </t>
  </si>
  <si>
    <t>Đã triển khai xong, đang làm thủ tục nghiệm thu, thanh lý</t>
  </si>
  <si>
    <t>Chưa làm gì, Chủ đầu tư chưa có vốn thanh toán nên dừng</t>
  </si>
  <si>
    <t>Khách hàng thanh toán 100% giá trị bản quyền windows sever 2008 OLP +5 CAL và giá trị bản quyền phần mềm diệt vi rút CMC Antiviruts.</t>
  </si>
  <si>
    <t>456;#60-1012/HĐKT/CMCSOFT-THIENMINH</t>
  </si>
  <si>
    <t>Cung cấp phần mềm Windows Server 2008, Phần mềm Diệt virus CMC Sntivirus,  Phần mềm thư viện điện tử iLib 6.0, đào tạo cài đặt và sử dụng  phần mềm - Triển khai tại thư viện tỉnh Nghệ An</t>
  </si>
  <si>
    <t xml:space="preserve">Vẫn đang triển khai chưa xong.
</t>
  </si>
  <si>
    <t>Đã bàn giao sản phẩm và nghiệm thu xong với Khách hàng. Phía KH đang trình cấp vốn, dự kiến thanh toán tiền về CMC 24/9</t>
  </si>
  <si>
    <t>Thanh toán trong vòng 20 ngày kể từ ngày cài đặt xong license Window sever.</t>
  </si>
  <si>
    <t xml:space="preserve">453;#143/XMHM.KH-2012 </t>
  </si>
  <si>
    <t xml:space="preserve">cung cấp Hệ thốngQuản lý văn bản và Điều hành tác nghiệp điện tử – eDocman Plus– Gói Standard </t>
  </si>
  <si>
    <t>Tháng 9/2012</t>
  </si>
  <si>
    <t>10.700,68USD</t>
  </si>
  <si>
    <t>Đã triển khai xong. Dự kiến Khách hàng sẽ thanh toán trước 5/12</t>
  </si>
  <si>
    <t>Phí dịch vụ phần mềm Tháng 9/2012</t>
  </si>
  <si>
    <t>8.955USD</t>
  </si>
  <si>
    <t>Đã triển khai xong và bàn giao sản phẩm cho KH.  KH đã xác nhận và đang trong giai đoạn nghiệm thu, thanh lý</t>
  </si>
  <si>
    <t xml:space="preserve">413;#PL11 - HĐ 08012011/HĐKT2011-CMCSOFT-CTEL </t>
  </si>
  <si>
    <t>Phụ lục 11 - Phát triển sản phẩm CRL</t>
  </si>
  <si>
    <t>Dự án đã triển khai xong. dự kiến cuối tháng 12 khách thanh toán phần còn lại.</t>
  </si>
  <si>
    <t>Thanh toán Tháng 10/2012</t>
  </si>
  <si>
    <t>7.875USD</t>
  </si>
  <si>
    <t>Dự kiến triển khai theo kế hoạch</t>
  </si>
  <si>
    <t>468;#66-1112/HĐKT/CMCSOFT-DMART</t>
  </si>
  <si>
    <t>Cung cấp Phần mềm thư viện điện tử iLib.School</t>
  </si>
  <si>
    <t xml:space="preserve">Thanh toán  50% GTHĐ sau khi ký biên bản nghiệm thu HĐ. </t>
  </si>
  <si>
    <t>Đã ký biên bản thanh lý hợp đồng</t>
  </si>
  <si>
    <t>Kết thúc bảo trì và hỗ trợ khách hàng.</t>
  </si>
  <si>
    <t>461;#62-1112/HĐKT/CMCSOFT-CDKTKTDHTN</t>
  </si>
  <si>
    <t>Cung cấp phần mềm quản lý đào tạo IU theo mô hình niên chế</t>
  </si>
  <si>
    <t>KH không làm nữa</t>
  </si>
  <si>
    <t>Đã làm thủ tục thanh toán đợt 2 gửi sang khách hàng, đang chờ khách hàng thanh toán.</t>
  </si>
  <si>
    <t xml:space="preserve">Khách hàng thanh toán trong vòng 20 ngày sau khi có biên bản nghiệm thu triển khai và đào tạo cho trụ sở chính </t>
  </si>
  <si>
    <t>Khách hàng tạm ứng 30% sau 03 ngày làm việc kể từ ngày ký hợp đồng.</t>
  </si>
  <si>
    <t>Do kế hoạch triển khai dự án chuyển sang tháng 01/2013 mới bắt đầu triển khai.</t>
  </si>
  <si>
    <t>473;#67-1112/HĐKT/CMCSOFT-TTTTĐL</t>
  </si>
  <si>
    <t>Triển khai thư viện số cho trung tâm thông tin điện lực</t>
  </si>
  <si>
    <t>Giai đoạn 1</t>
  </si>
  <si>
    <t xml:space="preserve">Tạm ứng 30% giá trị HĐ </t>
  </si>
  <si>
    <t>479;#69/2012/HĐKT/BNG-TTTT-CMC</t>
  </si>
  <si>
    <t>Xây dựng hệ thống Quản lý hợp pháp hóa chứng nhận lãnh sự</t>
  </si>
  <si>
    <t>Thanh toán Change Request</t>
  </si>
  <si>
    <t>Đang triển khai theo kế hoạch.</t>
  </si>
  <si>
    <t>Tương đương $200</t>
  </si>
  <si>
    <t>Đã triển khai xong. KH đã chuyển tiền</t>
  </si>
  <si>
    <t>495;#OSD125050</t>
  </si>
  <si>
    <t xml:space="preserve">ODC .NET Zealyx – Work Order No. 003 </t>
  </si>
  <si>
    <t>Khách hàng thanh toán 70% giá trị hợp đồng sau khi CMC thực hiện hợp đồng bảo trì được 01 tháng.</t>
  </si>
  <si>
    <t>466;#23/2012/HĐIT-Vietinbank</t>
  </si>
  <si>
    <t>Bảo trì chương trình quản lý công văn Edocman</t>
  </si>
  <si>
    <t>Vì dự án phiên bản iOS fail, khả năng sẽ ko thu đc tiền</t>
  </si>
  <si>
    <t>386;#OSD 125027</t>
  </si>
  <si>
    <t>BestPlayer Android App</t>
  </si>
  <si>
    <t>KH đã thanh toán tiền nhưng do chuyển sai tài khoản nên chưa nhập lên hệ thống</t>
  </si>
  <si>
    <t>477;#2012/SOW/JUUQ-CMC/001</t>
  </si>
  <si>
    <t>Software Services Agreement</t>
  </si>
  <si>
    <t>Thanh toán 70%</t>
  </si>
  <si>
    <t>KH mới thanh toán 124.400.000 đ.  
Còn nợ 40.800.000 đ. Đã thanh toán nợ (1/7/2014)</t>
  </si>
  <si>
    <t>486;#2012/SOW/Nooby-CMC/001</t>
  </si>
  <si>
    <t xml:space="preserve">Celestials Eternian Chronicle </t>
  </si>
  <si>
    <t>419;#40-0912/HĐKT/CMCSOFT-VQTKDKTQD</t>
  </si>
  <si>
    <t xml:space="preserve">Cung cấp module quản lý điểm </t>
  </si>
  <si>
    <t>tháng 12/2012</t>
  </si>
  <si>
    <t>494;#OSD125049</t>
  </si>
  <si>
    <t>ODC .NET Zealyx – Work Order No. 002</t>
  </si>
  <si>
    <t>Khách hàng đã thanh toán 30% giá trị hợp đồng tương đương 9.000.000 VNĐ ngày 23/02/2012</t>
  </si>
  <si>
    <t>Hợp đồng bảo trì, khách hàng thanh toán làm 02 đợt trong năm, vào ngày 30/06 và 31/12 hàng năm.</t>
  </si>
  <si>
    <t>Thanh toán 15% giá trị HĐ</t>
  </si>
  <si>
    <t xml:space="preserve">Đã làm hồ sơ thanh toán đợt 3 gửi khách hàng đang chờ khách hàng thanh toán. </t>
  </si>
  <si>
    <t>Khách hàng thanh toán trong vòng 20 ngày sau khi có biên bản nghiệm thu triển khai và đào tạo cho xí nghiệp tiêu thụ.</t>
  </si>
  <si>
    <t>Đợt 1  thanh toán 50% giá trị hợp đồng (bao gồm cả tạm ứng 30% nên chỉ thanh toán thêm 20%)</t>
  </si>
  <si>
    <t>Tháng 10/2012</t>
  </si>
  <si>
    <t>Dự kiến kết thúc đúng kế hoạch.</t>
  </si>
  <si>
    <t>Phí dịch vụ phần mềm Tháng 10/2012</t>
  </si>
  <si>
    <t>Đang làm, dự kiến kết thúc theo kế hoạch.</t>
  </si>
  <si>
    <t>Đã gửi hồ sơ thanh toán tới khách hàng. Đàng chờ khách hàng thanh toán.</t>
  </si>
  <si>
    <t>Hợp đồng thực hiện bảo trì trong vòng 12 tháng và tự động thanh lý khi hết thới gian bảo hành.</t>
  </si>
  <si>
    <t>480;#Phụ lục số 01 hợp đồng 41-0710/HĐKT/CMCSOFT-TCB</t>
  </si>
  <si>
    <t>Bảo trì phần mềm CMC. AMS theo hợp đồng 41-0710/HĐKT/CMCSOFT-TCB</t>
  </si>
  <si>
    <t xml:space="preserve">Dự án triển khai xong, đã ký biên bản nghiệm thu thanh lý </t>
  </si>
  <si>
    <t>Khách hàng thanh toán sau 10 ngày ký biên bản nghiệm thu thanh lý.</t>
  </si>
  <si>
    <t>483;#26-2012/HĐKT/CMCSOFT-ICMS</t>
  </si>
  <si>
    <t xml:space="preserve">cung cấp dịch vụ  phần mềm </t>
  </si>
  <si>
    <t>Dự án triển khai xong, đã ký biên bản nghiệm thu thanh lý.</t>
  </si>
  <si>
    <t>484;#25-2012/HĐKT/CMCSOFT-ICMS</t>
  </si>
  <si>
    <t>Lập trình phần mềm và dịch vụ dò tìm các điểm yếu bảo mật hàng tháng cho Cổng thông tin Điện tử Bộ Quốc Phòng tại địa chỉ www.mod.gov.vn</t>
  </si>
  <si>
    <t>29.12.2012</t>
  </si>
  <si>
    <t>Dự án đã thực hiện xong, đang làm thủ tục thanh toán với khách hàng.</t>
  </si>
  <si>
    <t>Thanh toán sau khi có biên bản xác nhận 2 bên khối lượng thực tế đã thực hiện.</t>
  </si>
  <si>
    <t>Thanh toán đợt 2 PL2</t>
  </si>
  <si>
    <t xml:space="preserve">Hiện tại đang tạm dừng dự án này do phía KH chưa thống nhất làm tiếp. 
</t>
  </si>
  <si>
    <t>Hợp đồng này phát triển EDU2 tuy nhiên sau đó dừng do nghiệp vụ</t>
  </si>
  <si>
    <t>Khách hàng thanh toán ngay sau khi ký biên bản nghiệm thu thanh lý hợp đồng và xuất hóa đơn tài chính.</t>
  </si>
  <si>
    <t>giai đoạn 1</t>
  </si>
  <si>
    <t xml:space="preserve">Thanh toán 30% giá trị hợp đồng </t>
  </si>
  <si>
    <t>354;#50/HĐPM/THTK-CMC</t>
  </si>
  <si>
    <t>Xây dựng hệ thống thông tin phục vụ công tác chỉ đạo điều hành của lãnh đạo</t>
  </si>
  <si>
    <t>Thanh toán sau 7 ngày ký biên bản nghiệm thu, thanh lý và xuất hóa đơn tài chính.</t>
  </si>
  <si>
    <t>thanh toán tháng 11/2012</t>
  </si>
  <si>
    <t>Đã triển khai xong, dự kiến KH thanh toán trong tuần tới</t>
  </si>
  <si>
    <t>tháng 12</t>
  </si>
  <si>
    <t xml:space="preserve">Đã triển khai xong và gửi invoice cho KH thanh toán tháng 12. Chờ KH thanh toán
</t>
  </si>
  <si>
    <t>475;#OSD125042</t>
  </si>
  <si>
    <t>OCD .NET Zealyx - Work Order 001</t>
  </si>
  <si>
    <t>476;#07122012/HĐKT/CMCSOFT-CBCVINEMATIM</t>
  </si>
  <si>
    <t xml:space="preserve">cung cấp phần mềm Thư viện điện tử, phần mềm lưu trữ </t>
  </si>
  <si>
    <t>688;#142011/HĐKT/CMCSSG-CĐYTTG</t>
  </si>
  <si>
    <t>HĐ No142011/HĐKT/CMCSSG-CĐYTTG</t>
  </si>
  <si>
    <t>Thanh toán đợt 3/2013</t>
  </si>
  <si>
    <t>Ngày 04/01/2013, KH thanh toán 278 USD</t>
  </si>
  <si>
    <t xml:space="preserve">Dự án đã close và sang tháng 1 KH sẽ thanh toán
</t>
  </si>
  <si>
    <t>469;#2012/SOW/Isolve–CMC/002</t>
  </si>
  <si>
    <t>SAOL App Update</t>
  </si>
  <si>
    <t>481;#62/HĐPM/THTK-CMC</t>
  </si>
  <si>
    <t>Nâng cao hiệu quả công tác quản lý, xây dựng phần mềm ứng dụng do Cục Tin học và Thống kê tài chính quả lý, vận hành</t>
  </si>
  <si>
    <t xml:space="preserve">Đã close, KH đang check. Lý do chậm chuyển khoản
</t>
  </si>
  <si>
    <t xml:space="preserve">Tương đương $1.555,80
</t>
  </si>
  <si>
    <t>Đang chờ biên bản thanh lý gửi từ Hà Nội.</t>
  </si>
  <si>
    <t>Đang làm thủ tục thanh toán lần 1 với khách hàng.</t>
  </si>
  <si>
    <t>488;#1206/HĐKT/Mega-CMCS/2012</t>
  </si>
  <si>
    <t>Triển khai chương trình scan Mega Bank</t>
  </si>
  <si>
    <t xml:space="preserve">465;#64-1112/HĐKT/CMCSoft-SuperSoft </t>
  </si>
  <si>
    <t>Cung cấp bản quyền phần mềm eDocman Plus bản Enterprise cho TCT Đông Bắc</t>
  </si>
  <si>
    <t>Gia đoạn 1</t>
  </si>
  <si>
    <t>Đã làm thủ tục thanh toán tạm ứng. Chờ KH thanh toán tiền</t>
  </si>
  <si>
    <t>tạm ứng 50% giá trị Hợp đồng</t>
  </si>
  <si>
    <t>501;#02/HĐKT/VPTWĐ-CMCSOFT</t>
  </si>
  <si>
    <t>Xây dựng phần mềm tổng hợp ý kiến thảo luận tổ hội nghị Trung ương</t>
  </si>
  <si>
    <t xml:space="preserve">Thanh toán 1 lần </t>
  </si>
  <si>
    <t>Đã triển khai xong. Đang yêu cầu KH check xem đã chuyển tiền chưa</t>
  </si>
  <si>
    <t>Tương đương $2370</t>
  </si>
  <si>
    <t>417;#2012/SOW/MEDL-CMC/004</t>
  </si>
  <si>
    <t>PlugFinder iPhone App &amp; BE</t>
  </si>
  <si>
    <t>Đã làm hồ sơ thanh toán gửi khách hàng, đanh chờ khách hàng thanh toán.</t>
  </si>
  <si>
    <t>Khách hàng thanh toán sau khi ký biên bản nghiệm thu thực hiện xong giai đoạn 1.</t>
  </si>
  <si>
    <t>401;#0042/12/TTCNTTLL</t>
  </si>
  <si>
    <t>Hỗ trợ kỹ thuật hệ thống quản lý công văn tài liệu eDocman cho Vietso</t>
  </si>
  <si>
    <t xml:space="preserve">Đã triển khai xong. </t>
  </si>
  <si>
    <t xml:space="preserve">Tương đương $2160.
NTTrang đã làm thủ tục hủy nội bộ .
</t>
  </si>
  <si>
    <t>Tạm ứng Hợp đồng</t>
  </si>
  <si>
    <t>497;#07/2012/HĐPM/TTTT-CMC</t>
  </si>
  <si>
    <t>Phát triển phần mềm Quản lý đối tượng hưởng BHXH hàng tháng và triển khai</t>
  </si>
  <si>
    <t>Đã làm thủ tục thanh toán tạm ứng với KH. Chờ KH thanh toán tiền</t>
  </si>
  <si>
    <t>500;#14-2012/HĐKT/CMCSOFT-TTKT</t>
  </si>
  <si>
    <t>Trang bị License cho 250 User của phần mềm Microsoft Exchange</t>
  </si>
  <si>
    <t>Thanh toán quý IV 2012</t>
  </si>
  <si>
    <t>482;#56a/2012/HĐPM/THTK-CMC</t>
  </si>
  <si>
    <t>Xây dựng phần mềm tổng hợp thông tin tính chỉ số ICT index</t>
  </si>
  <si>
    <t>Đã hoàn tất hồ sơ, chờ KH thanh toán</t>
  </si>
  <si>
    <t xml:space="preserve">Đã làm hồ sơ thanh toán đợt 4 gửi khách hàng đang chờ khách hàng thanh toán. </t>
  </si>
  <si>
    <t>Khách hàng thanh toán trong vòng 20 ngày sau khi ký biên bản nghiệm thu và đào tạo cho xí nghiệp mỏ.</t>
  </si>
  <si>
    <t>Dự án đã triển khai xong .</t>
  </si>
  <si>
    <t>485;#1624/HĐ-HVM</t>
  </si>
  <si>
    <t>Nâng cấp phần mềm thư viện điện tử</t>
  </si>
  <si>
    <t>Nâng cấp cổng thông tin doanh nghiệp</t>
  </si>
  <si>
    <t>489;#76-1212/HĐKT/CMC-PTDN</t>
  </si>
  <si>
    <t>Khách hàng thanh toán sau 15 ngày ký biên bản nghiệm thu thanh lý.</t>
  </si>
  <si>
    <t>622;#180713/HĐKT/CMCSOFT-NHNNVN</t>
  </si>
  <si>
    <t>Cung cấp phần mềm Quản lý văn bản quy phạm pháp luật trên Website tại Ngân hàng nhà nước</t>
  </si>
  <si>
    <t>Giai đoạn 2</t>
  </si>
  <si>
    <t>Thanh toán đến 70% giá trị HĐ (bao gồm cả hoàn trả tạm ứng)</t>
  </si>
  <si>
    <t xml:space="preserve">Đã gửi công văn để nghị thanh toán sang KH ngày 13/6/13. Dự kiến 30/6 KH thanh toán
14/11/2014 - [BVHung] Đã đầy đủ hết thủ tục để thanh toán, đợi bác Huy ký nốt thanh lý là xong. Trong tháng 11 tiền sẽ về </t>
  </si>
  <si>
    <t>Thu hồi tạm ứng</t>
  </si>
  <si>
    <t>493;#67/2012/HĐTB/THTK-CMC</t>
  </si>
  <si>
    <t>Cung cấp thiết bị, phần mềm và dịch vụ an toàn bảo mật thông tin</t>
  </si>
  <si>
    <t xml:space="preserve">Đã bàn giao kế hoạch triển khai để Khách hàng UAT. KH chậm thanh toán tiền
</t>
  </si>
  <si>
    <t>499;#0501/HĐKT/2013/BHBV-CMCSOFT</t>
  </si>
  <si>
    <t>Về việc phát triển chức năng gửi SMS và Email tích hợp với phần mềm InsureJ  của tổng công ty Bảo hiểm Bảo Việt</t>
  </si>
  <si>
    <t>Dự án đã triển khai xong</t>
  </si>
  <si>
    <t>Đã gửi hồ sơ thanh toán tới khách hàng.</t>
  </si>
  <si>
    <t>487;#74-1212/HĐKT/CMCSOFT-TANDAT</t>
  </si>
  <si>
    <t>Phần mềm thư viện điện tử iLib.Me và phần mềm Website CSDL thư viện, đào tạo cài đặt và sử dụng  phần mềm</t>
  </si>
  <si>
    <t>Thah toán đợt 2</t>
  </si>
  <si>
    <t xml:space="preserve">Dự án chậm. Vẫn đang trong quá trình triển khai giai đoạn 2. </t>
  </si>
  <si>
    <t>Thah toán đợt 3</t>
  </si>
  <si>
    <t>Đã triển khai xong và bàn giao cho KH. Chờ KH thanh toán tiền về</t>
  </si>
  <si>
    <t>Thanh toán đợt 1/2013</t>
  </si>
  <si>
    <t>506;#79-0113/HĐKT/CMCSOFT-BHBL</t>
  </si>
  <si>
    <t>Hoang Tung Anh</t>
  </si>
  <si>
    <t>Thanh toán lần 5</t>
  </si>
  <si>
    <t>KH đã ký nghiệm thu, thanh lý. Chờ KH thanh toán tiền về</t>
  </si>
  <si>
    <t>Thanh toan đợt 2</t>
  </si>
  <si>
    <t>Giai đoạn 3</t>
  </si>
  <si>
    <t>Dự án vẫn đang triển khai tiếp các công việc: 
- Triển khai tại CLS
- Triển khai tại Sở Ngoại vụ TP.HCM
- Triển khai ngoại vụ địa phương Hà Tĩnh
- Triển khai thử nghiệm 1 CQĐD
- Hỗ trợ vận hành hệ thống tại Cục Lãnh sự, Sở Ngoại vụ và Ngoại vụ Hà Tĩnh
Dự kiến nghiệm thu kế.t thúc ngày 11/7</t>
  </si>
  <si>
    <t>Tháng 11/2012</t>
  </si>
  <si>
    <t>Phí dịch vụ phần mềm Tháng 11/2012</t>
  </si>
  <si>
    <t>Đã làm thủ tục thanh toán gửi khách hàng</t>
  </si>
  <si>
    <t>Dự án triển khai xong</t>
  </si>
  <si>
    <t>Thanh toan 70%</t>
  </si>
  <si>
    <t>508;#73-1212/HĐKT/CMCSOFT-ĐHTNMTHN</t>
  </si>
  <si>
    <t>Dịch vụ bảo trì và hỗ trợ sử dụng phần mềm Quản lý đào tạo</t>
  </si>
  <si>
    <t xml:space="preserve">Do yêu cầu kỹ thuật của khách hàng khi đưa lên môi trường Production với trường hợp của DHW nên:
- 28/08 mới Finish được sản xuất. 
- 29/08 mình mới làm xong các thủ tục
- Trưa 03/09 mới lấy được hóa đơn từ phòng kế toán
Dự kiến KH thanh toán tiền về CMC từ 11-12/09
</t>
  </si>
  <si>
    <t xml:space="preserve">Đã gửi CV nghiệm thu. KH đang xem xét ký nghiệm thu, sẽ chuyển cho CMC </t>
  </si>
  <si>
    <t xml:space="preserve">Khách hàng phải thanh toán điểm mốc cuối là 37.588.320 VNĐ tuy nhiên thực tế ngày 22/07/2013 KH mới chỉ thanh toán 32.588.320 VNĐ. </t>
  </si>
  <si>
    <t>tháng 1</t>
  </si>
  <si>
    <t>496;#OSD125051</t>
  </si>
  <si>
    <t xml:space="preserve">ODC .NET Zealyx – Work Order No. 004 </t>
  </si>
  <si>
    <t>502;#2013/SOW/Conexus-CMC/001</t>
  </si>
  <si>
    <t xml:space="preserve">Web penetration testing </t>
  </si>
  <si>
    <t>Khoản 1.000 USD KH thanh toán nhầm vào TK EURO</t>
  </si>
  <si>
    <t>Nợ xấu</t>
  </si>
  <si>
    <t>503;#2013/SOW/JUUQ-CMC/002</t>
  </si>
  <si>
    <t>Leasing a mobile app dev</t>
  </si>
  <si>
    <t>512;#01/BIDV-CMCSoft</t>
  </si>
  <si>
    <t>Bảo trì, nâng cấp chương trình quản lý công văn Edocman</t>
  </si>
  <si>
    <t>Nguyen Hung Cuong</t>
  </si>
  <si>
    <t>511;#46-0912/HĐKT/CMCSOFT-ĐHKTQD</t>
  </si>
  <si>
    <t>Bao tri IU DHKTQD</t>
  </si>
  <si>
    <t xml:space="preserve">Dự án bị fail nên ko đòi được tiền khách hàng giai đoạn 4, Tương đương $2274.
NTTrang đã làm thủ tục hủy nội bộ </t>
  </si>
  <si>
    <t>thanh toán 100% sau khi ký hợp đồng</t>
  </si>
  <si>
    <t>513;#78-0113/HĐBT/CMCSOFT-TVKG</t>
  </si>
  <si>
    <t>Bảo trì Phần mềm Quản lý thư viện</t>
  </si>
  <si>
    <t>tạm ứng 40% giá trị Hợp đồng</t>
  </si>
  <si>
    <t>KH thanh toán tạm ứng chậm</t>
  </si>
  <si>
    <t>514;#22/M1T-CMCSoft</t>
  </si>
  <si>
    <t>Hợp đồng thuê phát triển phần mềm hỗ trợ thu hồi nợ</t>
  </si>
  <si>
    <t>420;#41-0912/HĐKT/CMCSOFT-VQTKDKTQD</t>
  </si>
  <si>
    <t xml:space="preserve">Cung cấp module quản lý thời khóa biểu </t>
  </si>
  <si>
    <t>Đã bàn giao và xuất invoice ngày 7/01, hạn tt là 7/02</t>
  </si>
  <si>
    <t>Tương đương $2190 ban đầu + $144 mở rộng = $2,334 về ngày 07/02/2013</t>
  </si>
  <si>
    <t>454;#OSD125038</t>
  </si>
  <si>
    <t>Norstedts Dictionaries App iOS Update</t>
  </si>
  <si>
    <t>Dự án đã hoàn tất, đang chờ khách hàng thanh toán.</t>
  </si>
  <si>
    <t>467;#63-1112/HĐKT/CMCSOFT-TVQGVN</t>
  </si>
  <si>
    <t>Cung cấp dịch vụ hỗ trợ phần mềm thư viện Ilib</t>
  </si>
  <si>
    <t xml:space="preserve">Đã triển khai xong. Đang làm thủ tục nghiệm thu để KH thanh toán  100%
</t>
  </si>
  <si>
    <t>Tạm ứng 30% giá trị hợp đồng</t>
  </si>
  <si>
    <t>Đã bàn giao HĐ và các Phụ lục HĐ, Bảo lãnh thanh toán tiền tạm ứng, Bảo lãnh thực hiện HĐ. Hiện tại đang tiến hành triển khai sang giai đoạn tiếp theo</t>
  </si>
  <si>
    <t>507;#81-0113/HĐKT/TCHQ-CMC</t>
  </si>
  <si>
    <t>Triển khai mở rộng cổng thanh toán điện tử thu thuế XNK qua các ngân hàng thương mại</t>
  </si>
  <si>
    <t>Đã chuyển kế toán thanh toán, kế toán đi nghỉ hè 1/7 về</t>
  </si>
  <si>
    <t>Do Bộ Công Thương chưa chốt phạm vi nên tài liệu yêu cầu người dùng chưa được hoàn thiện, để thực hiện thanh toán đợt 1. CMC Soft đang yêu cầu Bộ Công Thương (người dùng cuối) xác định rõ phạm vi dự án. Nếu Bộ Công Thương không khoanh phạm vi thì chúng ta tạm dừng dự án.</t>
  </si>
  <si>
    <t xml:space="preserve">Tạm dừng
Chưa có phương án đi tiếp
</t>
  </si>
  <si>
    <t>492;#PM01-2012/HĐKT-CMCSOFT-ATENA</t>
  </si>
  <si>
    <t>Về việc cung cấp dịch vụ triển khai phần mềm</t>
  </si>
  <si>
    <t>Nguyen Vu Quoc Bao</t>
  </si>
  <si>
    <t xml:space="preserve">Dự án đang thực hiện theo đúng kế hoạch
</t>
  </si>
  <si>
    <t>thanh toán đợt 1</t>
  </si>
  <si>
    <t>Dự án đang triển khai theo kế hoạch</t>
  </si>
  <si>
    <t>472;#03/PRDCV-CMCSOFT/1112</t>
  </si>
  <si>
    <t xml:space="preserve">Tester for Display Audio- Smartphone Linkage Project </t>
  </si>
  <si>
    <t>Thanh toán phụ thuộc vào đợt 1</t>
  </si>
  <si>
    <t xml:space="preserve">Tương đương $336. Đã close và thanh toán xong
</t>
  </si>
  <si>
    <t>498;#2012/SOW/Isolve-CMC/004</t>
  </si>
  <si>
    <t>Pearls of Life (Fralsarkransen) Android App Update</t>
  </si>
  <si>
    <t>Thanh toán lần 2/2012</t>
  </si>
  <si>
    <t>Đang chờ khách hàng ký biên bản nghiệm thu gia đoạn 2, dự kiến khách hàng ký biên bản nghiệm thu trong tuần đầu tháng 3/2013</t>
  </si>
  <si>
    <t>DA thuê máy chủ và phần mềm ứng dụng</t>
  </si>
  <si>
    <t>415;#1201/HĐKT/CMCSS-JOHNON</t>
  </si>
  <si>
    <t xml:space="preserve">DA dịch vụ thuê máy chủ và phần mềm ứng dụng </t>
  </si>
  <si>
    <t>Nguyen Khai Tuyen</t>
  </si>
  <si>
    <t>tháng 2/2013</t>
  </si>
  <si>
    <t>Phí dịch vụ phần mềm Tháng 12/2012</t>
  </si>
  <si>
    <t>Dự án triển khai bị chậm ở phần dịch vụ Infosec có 3 hạng mục: (1) quét ứng dụng Thuế; (2) Rà soát lỗ hổng bảo mật BTC:  Còn cập nhật bản vá redhat và windows; (3) Đào tạo
- Nghiệm thu đợt 2: sau khi làm xong dịch vụ rà soát bảo mật</t>
  </si>
  <si>
    <t>1,030.61  USD</t>
  </si>
  <si>
    <t>509;#OSD125052</t>
  </si>
  <si>
    <t>Tall Fence Studios - Design 3D (PTVAnh)</t>
  </si>
  <si>
    <t>658.81 USD</t>
  </si>
  <si>
    <t>515;#OSD125061</t>
  </si>
  <si>
    <t>Tall Fence Studios - Design 2D (MLTMy)</t>
  </si>
  <si>
    <t>1,982.09 USD</t>
  </si>
  <si>
    <t>504;#OSD125053</t>
  </si>
  <si>
    <t>Games Skining (Nghia)</t>
  </si>
  <si>
    <t>1,620.02 USD</t>
  </si>
  <si>
    <t>510;#OSD125059</t>
  </si>
  <si>
    <t xml:space="preserve"> Tall Fence Studios - Design 2D (NHQuang) </t>
  </si>
  <si>
    <t xml:space="preserve">555;#PL13 - HĐ 08012011/HĐKT2011-CMCSOFT-CTEL </t>
  </si>
  <si>
    <t>PL13-Phát triển bảo trì ứng dụng phần mềm cho Hợp đồng Prevoir</t>
  </si>
  <si>
    <t>Thanh toán Tháng 2/2013</t>
  </si>
  <si>
    <t>626;#42/HĐ-CĐCNH</t>
  </si>
  <si>
    <t xml:space="preserve">Đã đủ thủ tục. PA PB cho KT và Kho bạc
</t>
  </si>
  <si>
    <t>thanh toán đợt 2</t>
  </si>
  <si>
    <t>Thanh toán Tháng 1/2013</t>
  </si>
  <si>
    <t>Dự án đang triển khai, dự kiến kết thúc theo đúng kế hoạch.</t>
  </si>
  <si>
    <t>10.215 USD</t>
  </si>
  <si>
    <t>Tương đương $655</t>
  </si>
  <si>
    <t>Dự án này đã close và KH đã thanh toán khoản tiền này</t>
  </si>
  <si>
    <t>474;#OSD125046</t>
  </si>
  <si>
    <t>Yearbook 2011 iPad App Update</t>
  </si>
  <si>
    <t>Do khách hàng chưa thanh toán đợt 1 cho CMC, nên CMC tạm thời chưa triển khai dự án cho khách hàng.</t>
  </si>
  <si>
    <t>Thanh toán 1 đợt</t>
  </si>
  <si>
    <t>Đã chuyển hóa đơn cho KH. Dự kiến KH thanh toán 24/9</t>
  </si>
  <si>
    <t>321;#12/2012/HDPM/CTM-CMC</t>
  </si>
  <si>
    <t>Bảo trì phần mềm cơ sở dữ liệu đối tượng nộp thuế giai đọan 2012-2013</t>
  </si>
  <si>
    <t>KH thanh toán 1.620 USD</t>
  </si>
  <si>
    <t>577;#OSD135015</t>
  </si>
  <si>
    <t>ODC .NET Zealyx - Work Order 006 (NGDang)</t>
  </si>
  <si>
    <t>968 USD</t>
  </si>
  <si>
    <t>Tiền đã về, chờ kế toán xác nhận</t>
  </si>
  <si>
    <t>530;#OSD125060</t>
  </si>
  <si>
    <t>Norstedts Quizzes iOS App</t>
  </si>
  <si>
    <t xml:space="preserve">Theo điều khoản HĐ, sau 1 năm bảo hành kể từ mốc 30/03/2012 trên mới đến thanh toán mốc 4 </t>
  </si>
  <si>
    <t>Đã xong Báo cáo giai đoạn bảo hành và Biên bản nghiệm thu giai đoạn bảo hành. Đang tiến hành làm thủ tục thanh lý Hợp đồng. Dự kiến KH thanh toán trong tháng 9/2013</t>
  </si>
  <si>
    <t>Bù trừ công nợ phải thu CMC Telecom dự án CCBS với công nợ phải trả CMC Telecom các hóa đơn dịch vụ</t>
  </si>
  <si>
    <t>Kế hoạch finish phần nghiệm thu kỹ thuật vào 30/9.  Dự kiến Kh thanh toán tiền về 10/10</t>
  </si>
  <si>
    <t>Phí dịch vụ phần mềm Tháng 1/2013</t>
  </si>
  <si>
    <t>Đã xong. chờ KH thanh toán.</t>
  </si>
  <si>
    <t>11.565USD</t>
  </si>
  <si>
    <t xml:space="preserve">KH đã thanh toán. Chờ kế toán xác nhận </t>
  </si>
  <si>
    <t>Thanh toán đợt 1: Sau khi ký hợp đồng</t>
  </si>
  <si>
    <t>Đã làm hồ sơ thanh toán đợt 1 gửi khách hàng. Đang chờ KH thanh toán tiền về.</t>
  </si>
  <si>
    <t>525;#77-0113/HĐBT/CMCSOFT-STCDL</t>
  </si>
  <si>
    <t>Bảo trì chương trình quản lý công văn eDocman</t>
  </si>
  <si>
    <t>thanh toán 1 lần</t>
  </si>
  <si>
    <t>526;#A1303002</t>
  </si>
  <si>
    <t>Đơn đặt hàng Licence_VIB</t>
  </si>
  <si>
    <t>Thanh toán lần 1/2013</t>
  </si>
  <si>
    <t>535;#84-0213/HDDV/CSOFT - NK/CEAC</t>
  </si>
  <si>
    <t>534;#82-0213/HDDV/CSOFT-ĐMTM/CEAC</t>
  </si>
  <si>
    <t>Thanh toán tháng 3</t>
  </si>
  <si>
    <t>Thanh toans 1,620 USD</t>
  </si>
  <si>
    <t>576;#OSD135014</t>
  </si>
  <si>
    <t>ODC .NET Zealyx - Work Order 005 (NLHung)</t>
  </si>
  <si>
    <t xml:space="preserve">KH thanh toán $1,419 </t>
  </si>
  <si>
    <t xml:space="preserve">KH thanh toán $3,997.44 </t>
  </si>
  <si>
    <t xml:space="preserve">KH thanh toán $1,200 </t>
  </si>
  <si>
    <t>529;#OSD125064</t>
  </si>
  <si>
    <t>Tall Fence Studios - NTNghia 3/2013</t>
  </si>
  <si>
    <t>TT đợt 3: phí bảo trì năm đầu tiên</t>
  </si>
  <si>
    <t>Thanh toán Tháng 3</t>
  </si>
  <si>
    <t>978USD</t>
  </si>
  <si>
    <t>527;#OSD125062</t>
  </si>
  <si>
    <t>Green Thread App – CMS</t>
  </si>
  <si>
    <t xml:space="preserve">Kế hoạch thanh toán của khách hàng thay đổi do dự án tạm thời dừng triển khai do khách hàng chưa thanh toán tiền đợt 1
</t>
  </si>
  <si>
    <t>Đã làm hồ sơ thanh toán gửi khách hàng.</t>
  </si>
  <si>
    <t>363;#01/2013/YHP-CMC</t>
  </si>
  <si>
    <t>Cung cấp phần mềm IU và thư viên số cho Đại học Y Hải Phòng</t>
  </si>
  <si>
    <t>tạm ứng 30% tổng giá trị hợp đồng tương đương số tiền 932.400.000 VND . Nhưng trừ đi các khoản chi phí, tiền về cty thực là : 260.400.000đ</t>
  </si>
  <si>
    <t>400;#20-0812/HĐKT/CMCSOFT-CMCTI</t>
  </si>
  <si>
    <t>Hợp đồng phát triển phần mềm kế toán Công ty Cổ phần hạ tầng viễn thông CMC – CMC TI</t>
  </si>
  <si>
    <t>Dự án đang triển khai theo kế hoạch.</t>
  </si>
  <si>
    <t xml:space="preserve">Giai đoạn 3: sẽ chậm đến 30/9. Hiện tại đã Đào tạo an toàn bảo mật TT cho người dùng của BTC.  Đang triển khai tiếp Dịch vụ rà soát, khắc phục lỗ hổng bảo mật máy nối mạng cho cơ quan BTC 
</t>
  </si>
  <si>
    <t>Thanh toán 100% hợp đồng</t>
  </si>
  <si>
    <t>Đã gửi hồ sơ thanh toán tới khách hàng, đang chờ khách hàng thanh toán.</t>
  </si>
  <si>
    <t>523;#83-0313/HĐBT/CMCSOFT-TVHT</t>
  </si>
  <si>
    <t>Bảo trì và hỗ trợ sử dụng phần mềm iLib</t>
  </si>
  <si>
    <t>KH trả lời: đang làm thanh toán</t>
  </si>
  <si>
    <t>547;#02-0413/HĐBT/CMCSOFT-CĐYTCT</t>
  </si>
  <si>
    <t xml:space="preserve">Do KH đi du lịch đến 30/4 mới về nên chậm thanh toán
</t>
  </si>
  <si>
    <t>533;#2013/SOW/LABYRINT-CMC/001</t>
  </si>
  <si>
    <t>Skuffa project (iOS app development)</t>
  </si>
  <si>
    <t>Nguyen Thi Cam Yen</t>
  </si>
  <si>
    <t xml:space="preserve">Đã làm xong hết thủ tục chuyển KH. KH đang đưa HS xuống kế toán để thanh toán cho bên mình
</t>
  </si>
  <si>
    <t>537;#HĐ-12-11-VMS/CMCSOFT</t>
  </si>
  <si>
    <t>Xây dựng hệ thống tự động hóa Văn phòng tập trung</t>
  </si>
  <si>
    <t xml:space="preserve">Thanh toán đợt 2: dự kiến diễn ra vào cuối tháng 6. Quan trọng nhất là chốt được phạm vi và thanh toán đợt 1
</t>
  </si>
  <si>
    <t xml:space="preserve">Các vấn đề kỹ thuật đã được giải quyết. 
Kế hoạch 3/10/2013 hoàn thành cập nhật và đánh giá chương trình với Tổng cục dự trữ.
</t>
  </si>
  <si>
    <t>giai đoạn 2</t>
  </si>
  <si>
    <t>Chưa đào tạo, do chưa sắp xếp lịch và BTC chưa thử nghiệm xong. Việc này phụ thuộc vào thời gian và kết quả sử dụng thí điểm tại Văn phòng Bộ và Cục Tin học. Nếu việc sử dụng thí điểm tốt, Lãnh đạo VPB sẽ cho tiến hành triển khai diện rộng.</t>
  </si>
  <si>
    <t>Thanh toán tháng 4</t>
  </si>
  <si>
    <t xml:space="preserve">2.068 USD </t>
  </si>
  <si>
    <t>Phí dịch vụ phần mềm Tháng 2/2013</t>
  </si>
  <si>
    <t>KH thanh toán phí dịch vụ theo kế hoạch</t>
  </si>
  <si>
    <t>5,159.8 USD</t>
  </si>
  <si>
    <t>Thanh toán tháng 4/2013</t>
  </si>
  <si>
    <t>1,300 USD/month :  thanh toán 95% cho tháng 4</t>
  </si>
  <si>
    <t xml:space="preserve">Đã gửi hóa đơn cho KH thanh toán.
</t>
  </si>
  <si>
    <t>532;#OSD125063</t>
  </si>
  <si>
    <t>ODC HTML5</t>
  </si>
  <si>
    <t>551;#EFSCLOUD13689</t>
  </si>
  <si>
    <t xml:space="preserve">Cung cấp dịch vụ phần mềm kế toán cloud </t>
  </si>
  <si>
    <t xml:space="preserve">1,620$ </t>
  </si>
  <si>
    <t>Thanh toán Quý I.2013</t>
  </si>
  <si>
    <t>579;#PL14-HDD08012011/HĐKT2011</t>
  </si>
  <si>
    <t xml:space="preserve">PL14 - Phát triển báo cáo cho Credit Life (CRL) </t>
  </si>
  <si>
    <t>Đợt 1 - Tạm ứng</t>
  </si>
  <si>
    <t>Tạm ứng 20% giá trị dự toán chi phí phát triển phần mềm</t>
  </si>
  <si>
    <t>Đã gửi công văn đề nghị thanh toán sang KH. Chờ KH thanh toán tiền về</t>
  </si>
  <si>
    <t>569;#2304/HĐKT/2013/BHBV-CMCSOFT</t>
  </si>
  <si>
    <t xml:space="preserve">Đã Upload code cho khách hàng rồi. Khách hàng đang xem xét, đợi KH phản hồi lại.
</t>
  </si>
  <si>
    <t xml:space="preserve">KH thanh toán 18,953.21 USD </t>
  </si>
  <si>
    <t>560;#2013/PO/21CTL-CMC/001</t>
  </si>
  <si>
    <t>eDocman Plus Upgrade &amp; License - 21th Century Tech, Nigeria</t>
  </si>
  <si>
    <t>2,260 USD</t>
  </si>
  <si>
    <t>Tiền về 25/06/13, cần kế toán xác nhận</t>
  </si>
  <si>
    <t>Khách hàng ko triển khai năm 2014 (Theo AM: NTTPhuong)</t>
  </si>
  <si>
    <t xml:space="preserve">Đã gửi Đề nghị thanh toán cho KH. Phía KH đang trình cấp vốn, dự kiến thanh toán tiền về CMC 24/9 </t>
  </si>
  <si>
    <t>Đang thực hiện UAT dự kiến hết 13/9 xong
-27/9 : nghiệm thu tổng thể
- 10/2: Làm thủ tục thanh lý Hợp đồng, dự kiến KH thanh toán tiền về 16/10</t>
  </si>
  <si>
    <t>thanh toán 100% sau nghiệm thu kỹ thuật</t>
  </si>
  <si>
    <t xml:space="preserve">Đang làm thủ tục nghiệm thu thanh lý. Do Khách hàng ký sai bien bản nghiệm thu, thanh lý nên đang làm HS ký lại
</t>
  </si>
  <si>
    <t>524;#VP – 60 / PVFC – CMC / 03 - 2013</t>
  </si>
  <si>
    <t>Xây dựng và nâng cấp phần mềm pháp luật</t>
  </si>
  <si>
    <t>Thanh toán đơt 2</t>
  </si>
  <si>
    <t xml:space="preserve">Supersoft chưa ký nghiệm thu do Tổng công ty Than Đông Bắc chưa nghiệm thu. A Xuân sẽ giục KH ký bb.
- CMC đã chuyển các biên bản cho Supersoft và đã xuất hóa đơn tài chính
</t>
  </si>
  <si>
    <t>thanh toán lần 3</t>
  </si>
  <si>
    <t>Do ảnh hưởng của đợt 1 và 2 nên dự kiến thanh toán đợt 3 sẽ bị đẩy lùi so với kế hoạch</t>
  </si>
  <si>
    <t>Phí dịch vụ phần mềm Tháng 3/2013</t>
  </si>
  <si>
    <t>KH thanh toán phí dịch vụ 7,480USD  vào giữa tháng 6</t>
  </si>
  <si>
    <t>Thanh toán tháng 5</t>
  </si>
  <si>
    <t>572;#20130521/AVNET-CMCSOFT</t>
  </si>
  <si>
    <t>Hợp đồng tài trợ cho chương trình "Nâng cao Chất lượng dịch vụ Hành chính công điện tử của ngành Tài chính Việt Năm bằng giải pháp của IBM"</t>
  </si>
  <si>
    <t>Doan Thu Ha</t>
  </si>
  <si>
    <t>Thanh toán tháng 6</t>
  </si>
  <si>
    <t xml:space="preserve">Đang confirm với KH 1 số phần kỹ thuật còn thiếu, dự kiến tuần này(5/7)xong giấy tờ nghiệm thu
</t>
  </si>
  <si>
    <t>Thanh toán tháng 5/2013</t>
  </si>
  <si>
    <t>Thanh toán 1,300 USD</t>
  </si>
  <si>
    <t>KH thanh toán 1,820 USD</t>
  </si>
  <si>
    <t>KH thanh toán thiếu vì mang ra kho bạc thanh toán đợt 1,chỉ chấp nhận thanh toán 40% HĐ</t>
  </si>
  <si>
    <t>606;#22-0713/HĐKT/CMCSsoft-GTVT2</t>
  </si>
  <si>
    <t>Bảo trì và hỗ trợ sử dụng phần mềm quản lý đào tạo_ĐHGTVT2</t>
  </si>
  <si>
    <t xml:space="preserve">Do nhà trường đang bận tuyển sinh nên đợt này bên mình ko làm được gì thêm. 
</t>
  </si>
  <si>
    <t>Thanh toán software development fee đợt 1</t>
  </si>
  <si>
    <t>tương đương 1020 USD</t>
  </si>
  <si>
    <t xml:space="preserve">Dự án đang triển khai theo kế hoạch
</t>
  </si>
  <si>
    <t>565;#OSD135010</t>
  </si>
  <si>
    <t>Jeff's Project</t>
  </si>
  <si>
    <t>Thanh toán software development fee đợt 2</t>
  </si>
  <si>
    <t>tương đương 427.50 USD</t>
  </si>
  <si>
    <t>Thanh toán 30% giá trị HĐ</t>
  </si>
  <si>
    <t>tương đương 2160 USD</t>
  </si>
  <si>
    <t xml:space="preserve">Dự án kết thúc dự kiến theo đúng kế hoạch. 
</t>
  </si>
  <si>
    <t>566;#OSD135011</t>
  </si>
  <si>
    <t>ZenLocket</t>
  </si>
  <si>
    <t>561;#11/2013/HĐKT/CNTT-CMCSOFT</t>
  </si>
  <si>
    <t xml:space="preserve">Nâng cấp và triển khai diện rộng ứng dụng hỗ trợ kê khai áp dụng mã vạch 2 chiều </t>
  </si>
  <si>
    <t>557;#12/2013/HĐKT/CNTT-CMCSOFT</t>
  </si>
  <si>
    <t>Triển khai diện rộng ứng dụng Thanh tra, kiểm tra nội bộ</t>
  </si>
  <si>
    <t xml:space="preserve">Đã triển khai xong và gửi hồ sơ thanh toán cho KH,  chờ KH chuyển tiền về.
</t>
  </si>
  <si>
    <t>Thanh toán đợt 2/2013</t>
  </si>
  <si>
    <t xml:space="preserve">Đã gửi hồ sơ thanh toán đợt 2 cho Khách hàng. Khách hàng đang đi công tác nên chưa confirm.
</t>
  </si>
  <si>
    <t>568;#03-0513/HĐKT/CMCSOFT-MIC</t>
  </si>
  <si>
    <t>Phát triển chức năng mới phần mềm CeIN</t>
  </si>
  <si>
    <t>Đã triển khai xong giai đoạn này và gửi đề nghị nghiệm thu sang cho khách hàng.</t>
  </si>
  <si>
    <t>TGTHĐ bị phạt giảm trừ chậm tiến độ số tiền 452.759.640 VNĐ nên TGTHĐ còn lại là 8.852.165.860 VNĐ</t>
  </si>
  <si>
    <t>Hiện tại vẫn chưa chốt được phạm vi đợt 1 do đó công việc triển khai sẽ bị đẩy lùi lại.</t>
  </si>
  <si>
    <t>Đã gửi công văn đề nghị thanh toán cho KH từ 28/6. KH sẽ thanh toán trong tuần này (5/7)</t>
  </si>
  <si>
    <t>578;#20130620/BIDV-CMC</t>
  </si>
  <si>
    <t>Xây dựng chương trình Hỗ trợ kiểm tra chứng từ tài trợ thương mại trực tuyến-TF online</t>
  </si>
  <si>
    <t>Thanh toán đợt 2_Bù trừ công nợ</t>
  </si>
  <si>
    <t>Bù trừ công nợ phải thu dự án CeAC (20-0812/HDKT/CMCSOFT-CMCTI) với công nợ phải trả CMC TI hợp đồng số CMCTI-HN/DED/2013/0530</t>
  </si>
  <si>
    <t xml:space="preserve">Phụ thuộc thanh toán lần 1
</t>
  </si>
  <si>
    <t>Phí dịch vụ phần mềm tháng 4/2013 + Tháng 5/2013</t>
  </si>
  <si>
    <t>562;#OSD135004</t>
  </si>
  <si>
    <t>Leads360-2013</t>
  </si>
  <si>
    <t>Thanh toán tháng 3-4-5/2013</t>
  </si>
  <si>
    <t>Hai bên thống nhất chuyển sang thực hiện trong hợp đồng P&amp;L (Nêu trong BBNT)</t>
  </si>
  <si>
    <t>Thanh toán phần phát sinh</t>
  </si>
  <si>
    <t>1,742.56 EUR  - tỉ giá 27.577</t>
  </si>
  <si>
    <t>4,960.66 USD</t>
  </si>
  <si>
    <t>607;#14062013/HĐCĐ/TVVP-CMCSOFT</t>
  </si>
  <si>
    <t>Cài đặt máy chủ phần mềm thư viện điện tử_TV tỉnh Vĩnh Phúc</t>
  </si>
  <si>
    <t>Thanh toán Quý II.2013</t>
  </si>
  <si>
    <t>Thanh toán tháng 06/2013</t>
  </si>
  <si>
    <t>Phí cài đặt hệ thống</t>
  </si>
  <si>
    <t>KH đã confirm thanh toán. Dự kiến thanh toán tiền về trong tuần (5/7)</t>
  </si>
  <si>
    <t>571;#01/2013-ĐHV-VIETINBANK-CMC</t>
  </si>
  <si>
    <t>Thanh toán 50% giá trị HĐ</t>
  </si>
  <si>
    <t>$2.150</t>
  </si>
  <si>
    <t xml:space="preserve">Dự kiến thanh toán theo kế hoạch
</t>
  </si>
  <si>
    <t>575;#OSD135013</t>
  </si>
  <si>
    <t>globALLhealth Website Isabel Integration</t>
  </si>
  <si>
    <t>Up front payment</t>
  </si>
  <si>
    <t>Thanh toán tạm ứng để khởi động dự án.</t>
  </si>
  <si>
    <t>604;#OSD135018</t>
  </si>
  <si>
    <t>Handy Trail Android &amp; Websites</t>
  </si>
  <si>
    <t>Đã UAT xong chức năng: bắt đầu triển khai thí điểm tại BTC 
- Phần kiểm tra security đã kiểm tra và khắc phục
- Chưa kiểm tra xong performance
Đang thống nhất kế hoạch triển khai,đào tạo rộng tại 03 miền</t>
  </si>
  <si>
    <t>595;#05-0613/HĐKT/PP-CMCSOFT</t>
  </si>
  <si>
    <t>Hợp đồng cung cấp hệ thống quản lý văn bản và điều hành tác nghiệp điện tử-công ty Phong Phú</t>
  </si>
  <si>
    <t>644;#1207/HĐ-CMCSOFT-TN</t>
  </si>
  <si>
    <t>Thuê nhân công phát triển phần mềm_ Tài Ngân</t>
  </si>
  <si>
    <t>Thanh toán 3 tháng 4+5+6</t>
  </si>
  <si>
    <t>1500 USD x tỉ giá 20,828 VND</t>
  </si>
  <si>
    <t xml:space="preserve">1406 USD x 20,828 ( tỉ giá VND ). Bị trừ tiền vì tính theo số ngày làm việc thực tế </t>
  </si>
  <si>
    <t>563;#04/PRDCV-CMCSOFT/0513</t>
  </si>
  <si>
    <t>Body Leasing with Panasonic R&amp;D Center-2013</t>
  </si>
  <si>
    <t>Kế hoạch: 13/9 bàn giao tài liệu thiết kế chi tiết . Dự kiến KH thanh toán tiền về 20/9</t>
  </si>
  <si>
    <t>596;#15072013/BIDV-CMC</t>
  </si>
  <si>
    <t>Tích lũy điểm thưởng khách hàng cá nhân và tổ chức</t>
  </si>
  <si>
    <t xml:space="preserve">Thanh toán đợt 3 phụ thuộc vào TT đợt 2.
</t>
  </si>
  <si>
    <t>Thanh toán khi kết thúc bảo hành (12 tháng, thời điểm bảo hành được tính từ thời điểm ký BB nnghiệm thu kỹ thuật: ký ngày 30/7/2013)</t>
  </si>
  <si>
    <t>Bù trừ công nợ phải thu CMC Telecom dự án CeAC với công nợp phải trả CMC Telecom hóa đơn 159 (30/09/2013)</t>
  </si>
  <si>
    <t>Thanh toán tháng 7</t>
  </si>
  <si>
    <t>Thanh toán tháng 5+6</t>
  </si>
  <si>
    <t>$ 3,240</t>
  </si>
  <si>
    <t>Thanh toán tháng 6/ 2013</t>
  </si>
  <si>
    <t>2500 USD x 21,200 ( tỉ giá VCB )</t>
  </si>
  <si>
    <t>573;#01/Jupiter-CMCSoft/MOU-0613</t>
  </si>
  <si>
    <t>Hợp đồng dự án Jupiter</t>
  </si>
  <si>
    <t>421;#42-0912/HĐKT/CMCSOFT-VQTKDKTQD</t>
  </si>
  <si>
    <t>Triển khai IU cho VQTKDKTQD</t>
  </si>
  <si>
    <t>Thanh toán khoản 1</t>
  </si>
  <si>
    <t>1499.00 USD</t>
  </si>
  <si>
    <t>559;#OSD135007</t>
  </si>
  <si>
    <t>SMS Snapshot Mobile App</t>
  </si>
  <si>
    <t>Thanh toán tháng 6/2013</t>
  </si>
  <si>
    <t>1.275 USD</t>
  </si>
  <si>
    <t>KH thanh toán 478.00 USD</t>
  </si>
  <si>
    <t>624;#OSD135028</t>
  </si>
  <si>
    <t>OSD135028</t>
  </si>
  <si>
    <t>2159.25 USD</t>
  </si>
  <si>
    <t>tương đương 2160$</t>
  </si>
  <si>
    <t>602;#21-07/13/HĐKT/CMCSOFT-HUD</t>
  </si>
  <si>
    <t>Hợp đồng cung cấp hệ thống quản lý văn bản và điều hành tác nghiệp điện tử</t>
  </si>
  <si>
    <t>Đợt 1: Nghiệm thu</t>
  </si>
  <si>
    <t>Hitachi iOS App $180</t>
  </si>
  <si>
    <t xml:space="preserve">Khách hàng đang gặp khó khăn về mặt tài chính và bảo sẽ thanh toán cho mình trong thời gian sớm nhất có thể. Mình sẽ tiếp tục chase khách hàng
</t>
  </si>
  <si>
    <t>584;#OSD135019</t>
  </si>
  <si>
    <t>Hitachi iOS App Minor Update</t>
  </si>
  <si>
    <t>Thanh toán Tháng 07/2013</t>
  </si>
  <si>
    <t>587;#20130703/BIDV-CMC</t>
  </si>
  <si>
    <t>Xây dựng chương trình Hỗ trợ báo cáo kết quả xử lý trách nhiệm cá nhân, tập thể</t>
  </si>
  <si>
    <t>Thanh toán đợt 1 (tạm ứng 30%)</t>
  </si>
  <si>
    <t>592;#16-0713/HĐKT/CMCSOFT-DHV</t>
  </si>
  <si>
    <t>Phần mềm quản lý đào tạo ngành 2 và phần mềm quản lý đào tạo liên thống chính quy</t>
  </si>
  <si>
    <t>Đợt 1: Tạm ứng</t>
  </si>
  <si>
    <t>591;#15-0713/HĐKT/CMCSOFT-DHV</t>
  </si>
  <si>
    <t>Nâng cấp phần mềm Quản lý đào tạo đại học chính quy</t>
  </si>
  <si>
    <t>95% giá trị bản quyền phần mềm sau khi trừ đi phần tạm ứng đợt 1</t>
  </si>
  <si>
    <t>Thanh toán 1,6536 USD</t>
  </si>
  <si>
    <t>598;#OSD135022</t>
  </si>
  <si>
    <t>603;#68/2013/HĐPM/VTVCAB-CMC</t>
  </si>
  <si>
    <t>Cung cấp phần cứng, phần mềm điều hành tác nghiệp cho Tổng Công ty Truyền hình cáp Việt Nam</t>
  </si>
  <si>
    <t>520;#87/2013/VAS-CMCSOFT</t>
  </si>
  <si>
    <t>Trang bị thêm tính năng phần mềm cho hệ thống kinh doanh các dịch vụ GTGT trực tuyến</t>
  </si>
  <si>
    <t>hoàn thành việc nâng cấp ứng dụng trong 15 tuần</t>
  </si>
  <si>
    <t>Làm bảo lãnh ra hạn tạm ứng 9/9.  Dự kiến KH thanh toán tiền về 20/9</t>
  </si>
  <si>
    <t>656;#PL16-HĐ 08012011/HĐKT2011-CMCSOFT-CTEL</t>
  </si>
  <si>
    <t>PL16- Thêm BC BH1.2 và Yêu cầu sửa đổi của ngân hàng SHB &amp; EIB</t>
  </si>
  <si>
    <t>Thanh toán giá trị còn lại của hợp đồng</t>
  </si>
  <si>
    <t>Thanh toán phần giá trị còn lại của hợp đồng</t>
  </si>
  <si>
    <t>588;#16/2013/HĐKT/CNTT-CMCSOFT</t>
  </si>
  <si>
    <t>Nâng cấp các ứng dụng hỗ trợ người nộp thuế kê khai thuế và tra cứu thông tin đáp ứng yêu cầu chương trình cải cách thuế trong năm 2012</t>
  </si>
  <si>
    <t>589;#18/2013/HĐKT/CNTT-CMCSOFT</t>
  </si>
  <si>
    <t>Nâng cấp ứng dụng Báo cáo tài chính Doanh nghiệp đáp ứng yêu cầu thay đổi chính sách trong năm 2012</t>
  </si>
  <si>
    <t>Thanh toán tháng 7/ 2013</t>
  </si>
  <si>
    <t>Thanh toán 2,500 USD</t>
  </si>
  <si>
    <t>Phí dịch vụ tháng 6/2013</t>
  </si>
  <si>
    <t>581;#PL15-HĐ 08012011/HĐKT2011-CMCSOFT-CTEL</t>
  </si>
  <si>
    <t xml:space="preserve">PL15 - Tích hợp Wynsure và phát triển in thư Bdoc </t>
  </si>
  <si>
    <t>Đợt 2: Nghiệm thu</t>
  </si>
  <si>
    <t>Thanh toán tháng 8</t>
  </si>
  <si>
    <t>Thanh toán tháng 7,8, 9/ 2013</t>
  </si>
  <si>
    <t>6767 USD, tỉ giá VCB chuyển khoản ngày 31/7/2013 1USD = 21190 VND</t>
  </si>
  <si>
    <t>600;#01/MIO-CMCSOFT/AG-0713</t>
  </si>
  <si>
    <t>Hợp đồng phát triển dự án Mio System</t>
  </si>
  <si>
    <t>574;#OSD135012</t>
  </si>
  <si>
    <t>Confirmation Book Android App</t>
  </si>
  <si>
    <t>Thanh toán tháng 7/2013</t>
  </si>
  <si>
    <t xml:space="preserve"> 1.275 USD  (Tỉ giá: 21.000đ)</t>
  </si>
  <si>
    <t>8,641.50 USD</t>
  </si>
  <si>
    <t>Thanh toán 40% giá trị HĐ</t>
  </si>
  <si>
    <t>tương đương 2880$ (tiền về thực tế 2853$)</t>
  </si>
  <si>
    <t>KH thanh toán 1687,50$</t>
  </si>
  <si>
    <t xml:space="preserve">590;#OSD135016 </t>
  </si>
  <si>
    <t>XCharge Mobile Android App</t>
  </si>
  <si>
    <t>KH thanh toán 750$</t>
  </si>
  <si>
    <t>605;#OSD135032</t>
  </si>
  <si>
    <t>Hitachi App for iPad</t>
  </si>
  <si>
    <t>Thanh toán dịch vụ</t>
  </si>
  <si>
    <t>612;#OSD135031</t>
  </si>
  <si>
    <t>Reacticons iOS Upgrades 2013</t>
  </si>
  <si>
    <t>Thanh toán phí duy trì hệ thống 2013</t>
  </si>
  <si>
    <t>770;#10-0613/HĐKT/CMCSOFT-DHKTDHTN</t>
  </si>
  <si>
    <t>601;#16-08/2013/HĐPM/ĐHQGHN-CMCSOFT</t>
  </si>
  <si>
    <t>Xây dựng hệ thống quản lý văn bản và điều hành của Đại học Quốc gia Hà Nội</t>
  </si>
  <si>
    <t>Nguyen Kim Quy</t>
  </si>
  <si>
    <t>Thanh toán 100</t>
  </si>
  <si>
    <t>625;#osd135035</t>
  </si>
  <si>
    <t>Building Inspector App</t>
  </si>
  <si>
    <t>Thanh toán 100% giá trị HĐ</t>
  </si>
  <si>
    <t>tương đương 576$</t>
  </si>
  <si>
    <t>580;#OSD135017</t>
  </si>
  <si>
    <t>Pearls of Life iOS App (Minor Update)</t>
  </si>
  <si>
    <t xml:space="preserve">399;#70-1212/HĐKT/CMCSOFT-BHV </t>
  </si>
  <si>
    <t>Cung cấp giải pháp phần mềm Bảo hiểm Doanh nghiệp CeIN- BH Hùng Vương</t>
  </si>
  <si>
    <t>616;#OSD135036</t>
  </si>
  <si>
    <t>JOM WordPress Website</t>
  </si>
  <si>
    <t>Thanh toán tạm ứng 30%</t>
  </si>
  <si>
    <t>597;#27-0813/HĐKT/CMCSOFT-VR</t>
  </si>
  <si>
    <t xml:space="preserve">608;#PL03-0267/TCB-CMC </t>
  </si>
  <si>
    <t>Quy trình xử lý BCT LC xuất khẩu</t>
  </si>
  <si>
    <t>Đợt 1 năm đầu tiên</t>
  </si>
  <si>
    <t>585;#14-0613/HĐKT/CMCSOFT-MIC</t>
  </si>
  <si>
    <t>609;#25-0813/HĐKT/CMCSOFT-VH</t>
  </si>
  <si>
    <t xml:space="preserve">Cung cấp hệ thống quản lý thư viện điện tử iLib_Vạn Hoa </t>
  </si>
  <si>
    <t>tương đương $1200</t>
  </si>
  <si>
    <t>617;#OSD135027</t>
  </si>
  <si>
    <t>Five Stars Live</t>
  </si>
  <si>
    <t xml:space="preserve">Khách hàng chưa ký, AM đánh giá khả năng không nghiệm thu được do mong muốn của khách hàng vượt quá phạm vi cung cấp
Trong tuần 1-6/6/2015, AM tiếp tục trao đổi với khách hàng
----------------
AM đang đòi tiền. 
Khách hàng yêu cầu bộ phận IT làm tờ trình và nêu rõ nội dung nào triển khai và nội dung nào chưa. Nếu chưa triển khai là do lỗi của PPJ thì PPJ sẽ tiến hành nghiệm thu và thanh toán (Sĩ đang phối hợp đẩy trong tuần tới - 5/1/2014
</t>
  </si>
  <si>
    <t>Thanh toán tháng 8/2013</t>
  </si>
  <si>
    <t>tương đương 1300$</t>
  </si>
  <si>
    <t>Payment iOS+ IU</t>
  </si>
  <si>
    <t xml:space="preserve">The update for iOS costs 559 USD.
The UI Graphic Design costs 400 USD
</t>
  </si>
  <si>
    <t>903 USD</t>
  </si>
  <si>
    <t>611;#OSD135030</t>
  </si>
  <si>
    <t xml:space="preserve">RapidSMS </t>
  </si>
  <si>
    <t>Hết thời gian bảo hành KH mới thanh toán nốt. Dự kiến thanh toán 10/2013</t>
  </si>
  <si>
    <t xml:space="preserve">2500 USD </t>
  </si>
  <si>
    <t>Thanh toán tháng 9</t>
  </si>
  <si>
    <t>4,068 USD</t>
  </si>
  <si>
    <t>619;#30-0813/HĐPM/CMCSOFT-BHBL</t>
  </si>
  <si>
    <t>610;#OSD135033</t>
  </si>
  <si>
    <t xml:space="preserve">Cho thuê nhân sự onsite tại NEC </t>
  </si>
  <si>
    <t>KH thanh toán 11,459 USD</t>
  </si>
  <si>
    <t>Phí dịch vụ phần mềm Tháng 7/2013</t>
  </si>
  <si>
    <t>15,762.64 USD</t>
  </si>
  <si>
    <t>614;#OSD135034</t>
  </si>
  <si>
    <t>631;#20092013/HĐKT/CMCSOFT-VINEMATIM</t>
  </si>
  <si>
    <t>Cung cấp bản quyền phần mêm thư viện điện tử và phần mềm lưu trữ cho VINEMATIM</t>
  </si>
  <si>
    <t>Thanh toán T9/2013</t>
  </si>
  <si>
    <t>2,500</t>
  </si>
  <si>
    <t>Thanh toán đợt 5 (cho kinh phí nguồn lực từ T9.2012-T9.2013)</t>
  </si>
  <si>
    <t>Payment Android</t>
  </si>
  <si>
    <t>2478USD</t>
  </si>
  <si>
    <t xml:space="preserve">Dự án này đã kết thúc, một số hạng mục yêu cầu công việc mình ko đáp ứng đc nên huỷ Kh ko thanh toán. Làm tờ trình huỷ dự án và giảm trừ doanh thu
</t>
  </si>
  <si>
    <t>Phát sinh</t>
  </si>
  <si>
    <t>Thanh toán Quý III.2013</t>
  </si>
  <si>
    <t>623;#33-0913/HĐKT/CMCSOFT-DHLN</t>
  </si>
  <si>
    <t>Bổ sung và nâng cấp phần mềm đào tạo theo hệ thống tín chỉ</t>
  </si>
  <si>
    <t>632;#30.9.2013/HĐKT/CMCSOFT-VNCTQ</t>
  </si>
  <si>
    <t>Cung cấp dịch vụ nâng cấp phần mềm thư viện điện tử iLib.Me</t>
  </si>
  <si>
    <t>633;#OSD135046</t>
  </si>
  <si>
    <t>Karaoke application</t>
  </si>
  <si>
    <t>659;#249/2013/HĐKT/VKSNDTC-CMCSOFT</t>
  </si>
  <si>
    <t>Xây dựng phần mềm Quản lý văn bản và điều hành</t>
  </si>
  <si>
    <t>Thanh toán đợt 1- năm đầu tiên</t>
  </si>
  <si>
    <t>643;#36-0913/HĐBT/CMCSOFT-YCC</t>
  </si>
  <si>
    <t>682;#25102013/HĐPM/T&amp;H-CMCSOFT</t>
  </si>
  <si>
    <t>Cập nhật tính năng phần mềm thư viện điện thử iLib</t>
  </si>
  <si>
    <t>Nguyen Thi Dao</t>
  </si>
  <si>
    <t>Thanh toán cho Giấy chứng nhận bản quyền IBM</t>
  </si>
  <si>
    <t>630;#40-2013/HDKT/CMC-AJIVN</t>
  </si>
  <si>
    <t>Xây dựng hệ thống BPMS  tại Ajinomoto Việt Nam</t>
  </si>
  <si>
    <t>620;#06062013/VIMES-CMCSoft</t>
  </si>
  <si>
    <t xml:space="preserve">Mua sắm, cài đặt hệ thống phần mềm nội bộ (gồm: hệ thống phần mềm quản lý bệnh án điện tử; các phần mềm liên quan khác; bảo hành; cài đặt, đào tạo, chuyển giao công nghệ và hỗ trợ khai thác) </t>
  </si>
  <si>
    <t>Thanh toán đợt 6</t>
  </si>
  <si>
    <t xml:space="preserve">7,784.50 USD </t>
  </si>
  <si>
    <t>$3,575</t>
  </si>
  <si>
    <t xml:space="preserve">634;#OSD135047 </t>
  </si>
  <si>
    <t>Custom .NET Project (HTheAnh + NMHuyen)</t>
  </si>
  <si>
    <t>Thanh toán tháng 10</t>
  </si>
  <si>
    <t>4,068.00 USD</t>
  </si>
  <si>
    <t>637;#37-0913/HĐKT/CMCSOFT-DHLN2</t>
  </si>
  <si>
    <t>Triển khai phần mềm Quản lý đào tạo tín chỉ_ĐHLN2</t>
  </si>
  <si>
    <t>Middle payment</t>
  </si>
  <si>
    <t>thanh toán 40% giá trị hợp đồng.</t>
  </si>
  <si>
    <t>Phí dịch vụ phần mềm Tháng 8/2013</t>
  </si>
  <si>
    <t>646;#31-0913/HĐKT/CMCSOFT-VQTKDDHKTQD</t>
  </si>
  <si>
    <t>Triển khai phần mềm Quản lý đào tạo tín chỉ_VQTKD1</t>
  </si>
  <si>
    <t>final payment</t>
  </si>
  <si>
    <t>thanh toán đợt 3</t>
  </si>
  <si>
    <t>636;#42/2013/HĐPM/CLT-CMC</t>
  </si>
  <si>
    <t>Cung cấp phần mềm Kho lưu trữ điện tử cho VPTWĐ</t>
  </si>
  <si>
    <t>650;#35-0913/HĐBT/CMCSOFT-DHCNQN</t>
  </si>
  <si>
    <t>Thanh toán phí</t>
  </si>
  <si>
    <t>640;#25102013/HĐCĐ/TVDDHGTVT2-CMCSOFT</t>
  </si>
  <si>
    <t>Cài đặt máy chủ phần mềm thư viện điện tử</t>
  </si>
  <si>
    <t>thanh toán 100% giá trị HĐ</t>
  </si>
  <si>
    <t>779;#32-0913/HĐKT/CMCSOFT-VQTKDKTQD</t>
  </si>
  <si>
    <t>Cung cấp module Quản lý điểm và quá trình học tập học viên cho hệ cao học</t>
  </si>
  <si>
    <t>556;#HĐCP-13-27-VMS/CMCSOFT</t>
  </si>
  <si>
    <t xml:space="preserve">Bảo trì hỗ trợ vận hành hệ thống TĐHVP </t>
  </si>
  <si>
    <t>tương đương $1649.58</t>
  </si>
  <si>
    <t>599;#OSD135029</t>
  </si>
  <si>
    <t>LFC - Application for Mac OS X 10.5+</t>
  </si>
  <si>
    <t xml:space="preserve">Thanh toán đến 56% giá trị của HĐ (1.914.080.000 đ) </t>
  </si>
  <si>
    <t>Thanh toán 1,200 USD</t>
  </si>
  <si>
    <t>639;#OSD135051</t>
  </si>
  <si>
    <t>Protector Android App</t>
  </si>
  <si>
    <t>717;#PL17-HĐ 08012011/HĐKT2011-CMCSOFT-CTEL</t>
  </si>
  <si>
    <t xml:space="preserve">PL17-Phát triển sản phẩm EDU2 </t>
  </si>
  <si>
    <t>641;#15112013/HĐCĐ/TVVCL-CMCSOFT</t>
  </si>
  <si>
    <t>Cài đặt máy chủ phần mềm thư viện điện tử_ Viện chiến lược PT</t>
  </si>
  <si>
    <t>Hoàn thành hạng mục 1 : Cài đặt hệ thống nền tảng IBM FileNet</t>
  </si>
  <si>
    <t>Thanh toán T10/2013</t>
  </si>
  <si>
    <t>2,500 USD</t>
  </si>
  <si>
    <t xml:space="preserve">TTViet đã làm thủ tục hủy
</t>
  </si>
  <si>
    <t>Khách hàng thanh toán sau khi thanh lý hợp đồng.</t>
  </si>
  <si>
    <t>Ký thêm phụ lục. Tổng giá trị 3456 USD</t>
  </si>
  <si>
    <t>Thanh toán 2640$</t>
  </si>
  <si>
    <t>635;#OSD135049</t>
  </si>
  <si>
    <t>Bodyleasing iOS Developer</t>
  </si>
  <si>
    <t>Thanh toán đợt 7</t>
  </si>
  <si>
    <t>5919.80 USD</t>
  </si>
  <si>
    <t>1,580 USD</t>
  </si>
  <si>
    <t>642;#OSD135053</t>
  </si>
  <si>
    <t>INE Yearbook 2012 iOS &amp; Android Apps</t>
  </si>
  <si>
    <t>Thanh toán tháng 11</t>
  </si>
  <si>
    <t>1339$</t>
  </si>
  <si>
    <t>645;#OSD135052</t>
  </si>
  <si>
    <t>GEAR iOS &amp; Android Apps</t>
  </si>
  <si>
    <t>Phí dịch vụ phần mềm Tháng 9/2013</t>
  </si>
  <si>
    <t>Thanh toán kèm cả tiền nc uống dịch vụ tạp vụ nữa : tổng 71.546.062</t>
  </si>
  <si>
    <t>647;#11-0613/HĐBT/CMCSOFT-DHKHDHTN</t>
  </si>
  <si>
    <t>Bảo trì IU cho Đại học Khoa học - ĐH Thái Nguyên</t>
  </si>
  <si>
    <t>Thanh toán 100% CR 1</t>
  </si>
  <si>
    <t>tương đương 900$</t>
  </si>
  <si>
    <t>900 USD</t>
  </si>
  <si>
    <t>613;#OSD135026</t>
  </si>
  <si>
    <t>Clear Handbags &amp; More Magento Web</t>
  </si>
  <si>
    <t>Phí dịch vụ phần mềm tháng 10/2013</t>
  </si>
  <si>
    <t xml:space="preserve">Đang làm thủ tục thanh toán
----
Đã hoàn thành khắc phục lỗi. Đang làm thủ tục, khách hàng đang yêu  cầu phạt tiến độ (đang trao đổi tiếp để có phương án cuối)
--
Còn lỗi phần Fax đi, chưa nghiệm thu được
---
Đã cập nhật iss. Còn vấn đề Fax (Card fax không tương thích với phần mềm hiện tại. Fax đế được, fax đi không được)
-------
KHách hàng đang cần sửa 1 số iss và hoàn thành cài đặt phần Fax và SMS thì mới nghiệm thu.
HTV cũng muốn kết thúc dự án sớm, CMC cố gắng sửa các issues để đưa vào sử dụng.
- HTV yêu cầu CMC làm lại công văn, nêu vấn đê và đưa ra tiến độ thực hiện cho từng mục. HTV căn cứ vào công văn để gia hạn hợp đồng và bám sát tiến độ
CMC: Không ưu tiên, hiện chưa có kế hoạch thực hiện
"
</t>
  </si>
  <si>
    <t>658;#PL18-HĐ 08012011/HĐKT2011-CMCSOFT-CTEL</t>
  </si>
  <si>
    <t>PL18-Nâng cấp phát triển sản phẩm AVP2</t>
  </si>
  <si>
    <t>653;#2012/2013/HĐKT/HPEC-CMCSOFT</t>
  </si>
  <si>
    <t>Cung cấp phần mềm thư viện điện tử iLib cho trường CĐ Sư Phạm HN (Ký qua HPEC)</t>
  </si>
  <si>
    <t>664;#43-1113/HĐKT/CMCSOFT-DHNLBG</t>
  </si>
  <si>
    <t>Triển khai IU cho ĐH Nông Lâm Bắc Giang</t>
  </si>
  <si>
    <t>648;#23/2013/HĐKT/CNTT-CMCSOFT</t>
  </si>
  <si>
    <t>Nâng cấp các ứng dụng hỗ trợ kê khai áp dụng công nghệ mã vạch 2 chiều đáp ứng yêu cầu nghiệp vụ mới trong năm 2013</t>
  </si>
  <si>
    <t>tương đương 1200$</t>
  </si>
  <si>
    <t>652;#OSD135054</t>
  </si>
  <si>
    <t>iOS XpressLink Mobile Tester App</t>
  </si>
  <si>
    <t xml:space="preserve">Khách hàng yêu cầu thanh lý để đóng dự án. Bộ phận đề xuất thanh lý, khả năng lấy được tiền là khó
-------------
Chưa có kế hoạch làm việc tiếp theo để thống nhất các điều chỉnh module Lưu Hành.
Các module đã release chưa có xác nhận cuối cùng
-----
Delay sau 30/4 thống nhất phạm vi phát sinh của Lưu Hành
----------------------------
-	Đang đóng gói để bàn giao kết quả đã có và thống nhất phương án thực hiện tiếp theo. Mốc 13/4/2015 bàn giao kết quả đóng gói (code, Tài liệu)
-	Trong tuần từ 13/4, cần thống nhất phạm vi chỉnh sửa phần Lưu hành
-----
Kế hoạch 24/2/2015 UAT lần 1
</t>
  </si>
  <si>
    <t>Thanh toán phí bảo trì năm 1</t>
  </si>
  <si>
    <t>662;#08-0613/HDBT/DHYDDHTN</t>
  </si>
  <si>
    <t>Hoàn thành hạng mục 2: Phát triển ứng dụng Kho dữ liệu điện tử</t>
  </si>
  <si>
    <t>Thanh toán tháng 12</t>
  </si>
  <si>
    <t>3,268 USD</t>
  </si>
  <si>
    <t>Thanh toán tháng 12/2013</t>
  </si>
  <si>
    <t>2,500.00 USD</t>
  </si>
  <si>
    <t>Dự án thực  hiện bảo trì.</t>
  </si>
  <si>
    <t>Khách hàng thanh toán 30% sau khi ký biên bản nghiệm thu và xuất hóa đơn tài chính.</t>
  </si>
  <si>
    <t>Thanh toán đợt 4/2013</t>
  </si>
  <si>
    <t>Phí dịch vụ phần mềm Tháng 11/2013</t>
  </si>
  <si>
    <t>Khách hàng yêu cầu thanh lý để đóng dự án. Bộ phận đề xuất thanh lý, khả năng lấy được tiền là khó</t>
  </si>
  <si>
    <t>Thanh toán tiền bảo trì năm 2013</t>
  </si>
  <si>
    <t>Thanh toán đợt 9</t>
  </si>
  <si>
    <t>Thanh toán giai đoạn 2</t>
  </si>
  <si>
    <t>Thanh toán 1,800 USD</t>
  </si>
  <si>
    <t>Thanh toán đợt 8</t>
  </si>
  <si>
    <t>653.00 USD</t>
  </si>
  <si>
    <t>Thanh toán tháng 11/2013</t>
  </si>
  <si>
    <t>661;#56-1012/HĐKT/CMCSOFT-CDYHT</t>
  </si>
  <si>
    <t>Cung cấp phần mềm quản lý điểm cho trường Cao đẳng Y Hà Tĩnh</t>
  </si>
  <si>
    <t>665;#44-1213/HĐKT/CMCSOFT-DHSPKTND</t>
  </si>
  <si>
    <t>Nâng cấp phần mềm quản lý đào tạo cho trường ĐHSPKT Nam Định</t>
  </si>
  <si>
    <t>2800USD</t>
  </si>
  <si>
    <t>Thanh toán Quý IV.2013</t>
  </si>
  <si>
    <t>Thanh toán đợt 5/ 2014 (lần 1)</t>
  </si>
  <si>
    <t>Thanh toán Phí cài đặt</t>
  </si>
  <si>
    <t xml:space="preserve">KH chưa dùng;
đòi 10tr tiền cài đặt trước;
tháng 6 tiền về
</t>
  </si>
  <si>
    <t>683;#01/2013-QBU-BIDV-CMC</t>
  </si>
  <si>
    <t>Thanh tóan lần 1 phí duy trì năm 2014</t>
  </si>
  <si>
    <t>655;#02/2013-HĐKT/CNTT-CMCSOFT</t>
  </si>
  <si>
    <t>Nâng cấp, triển khai hệ thống thông quan điện tử theo mô hình xử lý tập trung cấp tổng Cục</t>
  </si>
  <si>
    <t>Tran Quang Vinh</t>
  </si>
  <si>
    <t>Đang làm bảo lãnh bảo hành để nghiệm thu.
---
[19/12/2014] - Sẽ kết thúc các hạng mục của hợp đồng trong tháng 12 này (nghiệm thu toàn bộ dự án)
-----------
Hỗ trợ vận hành xong 6/10 điểm, còn lại 4 điểm sẽ bắt đầu vận hành từ 15-30/12/2014 (kết thúc trong tháng 12)
Còn một số issue cần hoàn thành gồm:
- Chuyển theo case: Bổ sung một số tiện ích trên màn hình chọn chuyển để đáp ứng Yc NSD (Đã cập nhật)
- Quản trị phức tạp:  Ngày 14/12/2014 sẽ cập nhật chức năng quản trị
- Module giao việc: Pending. Đang tập trung hoàn tất 3 hạng mục trên trong tháng 12</t>
  </si>
  <si>
    <t>Thanh toán đợt 2: sau khi thanh lý</t>
  </si>
  <si>
    <t xml:space="preserve">a.	Chờ chiều 10/03 giám sát kiểm tra lại nội dung của HĐ với đội phát triển để ký phụ lục 03a
b.	Xuất hóa đơn
c.	Mục tiêu là 10/3 xong với giám sát để ký PL03 trong sáng mai -&gt; Ra kho bạc vào 13/03
 </t>
  </si>
  <si>
    <t>660;#OSD135057</t>
  </si>
  <si>
    <t>Financial Supervisory Android App (FI GDE)</t>
  </si>
  <si>
    <t xml:space="preserve">tương đương 8.437,50$
</t>
  </si>
  <si>
    <t>651;#OSD135043</t>
  </si>
  <si>
    <t>XCharge Mobile iOS App</t>
  </si>
  <si>
    <t>Thanh toán trước 25%, còn 25% thanh toán sau</t>
  </si>
  <si>
    <t>Tạm ứng hợp đồng</t>
  </si>
  <si>
    <t>654;#01/2013-HĐKT/CNTT-CMCSOFT</t>
  </si>
  <si>
    <t>Nâng cấp, triển khai hệ thống kế toán thuế xuất khẩu, thuế nhập khẩu theo mô hình xử lý tập trung cấp Tổng cục (KTT - KT559)</t>
  </si>
  <si>
    <t>Đợt 4</t>
  </si>
  <si>
    <t xml:space="preserve">"Đang làm thủ tục thanh toán đến 70% phần còn lại Cục lưu trữ chưa thanh toán (phần mình làm bảo lãnh – 1.072.000.000 Tương ứng với 30% giá trị của Hợp đồng) , chỉ dữ lại 30% để bên mình làm nốt yêu cầu
--
Đang chờ khách hàng tổ chức báo cáo dự án (dự kiến trong tuần 6/1/2015) để đưa ứng dụng sang môi trường vận hành.
BQL dự án báo cáo lãnh đạo chương trình OK.
- Đang vận hành thử, cần chỉnh sửa module Khai thác. 
- Chuyển giao: Sau vận hành thử, cần thực hiện đào tạo chuyển giao hệ thống cho quản trị"
</t>
  </si>
  <si>
    <t>Phần chênh lệch còn thiếu của mốc 2 KH đã thanh toán đủ vào 31/12/2014</t>
  </si>
  <si>
    <t>2.513 USD</t>
  </si>
  <si>
    <t>Thanh toán 100% CR 2</t>
  </si>
  <si>
    <t>tương đương 450$</t>
  </si>
  <si>
    <t>Thanh toán 30%</t>
  </si>
  <si>
    <t xml:space="preserve">Cần làm phương án chuyển nợ xấu, đối trừ doanh thu.
</t>
  </si>
  <si>
    <t>594;#1907/2013/HĐDV/THTK-CMC</t>
  </si>
  <si>
    <t>Bảo trì Cơ sở dữ liệu Danh mục dùng chung giai đoạn 2013-2014</t>
  </si>
  <si>
    <t>Điểm mốc này là điểm mốc tạm ứng, nên ngay khi ký hợp đồng đã coi như xong và Kinh doanh cần đi đòi tiền</t>
  </si>
  <si>
    <t>663;#SGD02/HĐKT/VIETINBANK-CMC</t>
  </si>
  <si>
    <t xml:space="preserve"> Dịch vụ bảo trì và hỗ trợ sử dụng phần mềm Scan-Imaging</t>
  </si>
  <si>
    <t>460$</t>
  </si>
  <si>
    <t>Thanh toán đợt 1- năm đầu</t>
  </si>
  <si>
    <t>816;#041/2014/HĐKT/CMCSOFT-ĐHTNMTHN</t>
  </si>
  <si>
    <t>2,370 USD</t>
  </si>
  <si>
    <t>Thanh toán tháng 1/2014</t>
  </si>
  <si>
    <t>2500USD</t>
  </si>
  <si>
    <t>$460</t>
  </si>
  <si>
    <t xml:space="preserve">$480 </t>
  </si>
  <si>
    <t xml:space="preserve">666;#OSD135061 </t>
  </si>
  <si>
    <t>Project Onno</t>
  </si>
  <si>
    <t>1343.89 EURO</t>
  </si>
  <si>
    <t>5,032.50 USD</t>
  </si>
  <si>
    <t xml:space="preserve">423 USD </t>
  </si>
  <si>
    <t>Thanh toán tháng 1.2014</t>
  </si>
  <si>
    <t xml:space="preserve">2068 USD </t>
  </si>
  <si>
    <t>Phí dịch vụ phần mềm tháng 12/2013</t>
  </si>
  <si>
    <t>Thanh toán phí duy trì hệ thống lần 1_ năm 2014</t>
  </si>
  <si>
    <t xml:space="preserve">đã gửi thủ tục cho KH, đang chờ tiền nổi
</t>
  </si>
  <si>
    <t>Theo HĐ, giá trị thanh toán và khách hàng đã TT là 50,400,000 VND. Nhưng do chương trình không đáp ứng, CMCSoft cần hoàn lại 26,400,000 VND</t>
  </si>
  <si>
    <t>673;#52-0214</t>
  </si>
  <si>
    <t>730;#02012014/HĐKT/CSI-CMCSoft</t>
  </si>
  <si>
    <t xml:space="preserve">Bảo trì Portal cho KBNN </t>
  </si>
  <si>
    <t>thanh toán 22,080 USD</t>
  </si>
  <si>
    <t xml:space="preserve">PA: Chuyển thành nợ xấu
----------------
- KH không có actions để nghiệm thu
- Chưa có PA giải quyết: Để thêm 1 tháng để push khách hàng; nếu không được sẽ  thành nợ xấu, giảm trừ doanh thu. Dự án hiện đã tính hết doanh thu
---------------
KH báo vẫn đang đi công tác Thailand. Giờ mình rút người ra, KH báo quay về sau 1 tháng
(Nguy cơ nợ xấu)
----
Đang yêu cầu khách hàng nghiệm thu. Nếu hết 10/4/2015 mà khách hàng ko đưa ra kế hoạch làm việc với CMC sẽ rút PM ra
---
Khách hàng chưa confirm về phạm vi thực hiện nên chưa đánh giá được khả năng kết thúc
-----
Điều chỉnh: 28/3 hoàn thành
----
Vẫn đang thống nhất phạm vi cần kết thúc với tư vấn. Bên tư vấn chưa có thời gian để xem xét việc này
Rủi ro việc xác nhận phạm vi cần hoàn thành
---
Kế hoạch 28/2/2015 hoàn thành
----
Dự án đang trong giai đoạn nghiệm thu thanh lý.
Khách hàng đang nghỉ lễ đến 5/1/2015
"
</t>
  </si>
  <si>
    <t>Thanh toán 60% giá trị hợp đồng sau 3 tháng</t>
  </si>
  <si>
    <t>638;#01/PRDCV-CMCSOFT/1013</t>
  </si>
  <si>
    <t>Tester for Display Audio – Smartphone Linkage verification project</t>
  </si>
  <si>
    <t>Thanh toán giai đoạn 3 và PL3</t>
  </si>
  <si>
    <t xml:space="preserve">Điều chỉnh kế hoạch theo phụ lục 3 (Bổ sung) cho các yêu cầu ngoài phạm vi.
Giá trị hợp đồng thêm: 158.400.000 VNĐ </t>
  </si>
  <si>
    <t xml:space="preserve">a.	Kế hoạch điều chỉnh theo yêu cầu triển khai thuế (Chờ chị Thuận ký)
b.	Thiết kế thi công
c.	Biên bản nghiệm thu gđ 1
d.	Xuất hóa đơn gđ1
e.	Mục tiêu (02 tuần tới là ký xong tài liệu thiết kế thi công và biên bản nghiệm thu gđ1)
</t>
  </si>
  <si>
    <t>Thực hiện trong 14 tuần</t>
  </si>
  <si>
    <t>649;#24/2013/HĐKT/CNTT-CMCSOFT</t>
  </si>
  <si>
    <t>Triển khai mở rộng ứng dụng thanh tra, kiểm tra nội bộ năm 2013</t>
  </si>
  <si>
    <t>Thanh toán tháng 2/2014</t>
  </si>
  <si>
    <t xml:space="preserve">2.473 USD </t>
  </si>
  <si>
    <t>thanh toán lần 2</t>
  </si>
  <si>
    <t>667;#OSD135056</t>
  </si>
  <si>
    <t>IBM Lotus Notes (FSoft)</t>
  </si>
  <si>
    <t>1.986</t>
  </si>
  <si>
    <t>Thanh toán tháng 2.2014</t>
  </si>
  <si>
    <t>Thanh toán đợt 10</t>
  </si>
  <si>
    <t>tương đương 3300$ (tiền về thực tế là 3282$)</t>
  </si>
  <si>
    <t>669;#OSD135063</t>
  </si>
  <si>
    <t>Car Services iOS App &amp; Backend</t>
  </si>
  <si>
    <t>Thanh toán đợt 1 năm thứ 2</t>
  </si>
  <si>
    <t xml:space="preserve">Khách hàng xin chờ đến đợt 1/3/2015 thanh toán 2 đợt.
</t>
  </si>
  <si>
    <t xml:space="preserve">Đang thực hiện để ký (Còn nội dung triển khai AD của website) để ký các thủ tục bên dưới.
a.	Biên bản nghiệm thu
b.	Biên bản thanh lý
c.	Xuất hóa đơn
d.	Mục tiêu 14/03 là phải ký hết tài liệu cảu dự án và các biên bản kèm theo
</t>
  </si>
  <si>
    <t>707;#54-0314/HĐKT/CMCSOFT-PVI</t>
  </si>
  <si>
    <t>Nâng cấp hệ thống quản lý văn bản cho các đơn vị tại PVI</t>
  </si>
  <si>
    <t>Thực hiện đển tuần 31:
Đã ký xong UAT, hồ sơ TL, NT đang review tại thẩm định</t>
  </si>
  <si>
    <t>Thanh toán lần 1 phí duy trì dịch vụ năm 2014</t>
  </si>
  <si>
    <t>Cần có BB nghiệm thu giữa trường / NH/ trường; Trường chưa ký --&gt; tháng 6 tiền về</t>
  </si>
  <si>
    <t>773;#59-0314/HĐKT/CMCSOFT-DHLN-VIETINBANK</t>
  </si>
  <si>
    <t>701;#0112014/HĐCĐ/TVTGL-CMCSOFT</t>
  </si>
  <si>
    <t xml:space="preserve">Dịch vụ hỗ trợ phần mềm thư viện tỉnh Gia Lai </t>
  </si>
  <si>
    <t>706;#02/2014/HĐKT/TINHVAN-CMCSOFT</t>
  </si>
  <si>
    <t>Xây dựng phần mềm Quản lý văn bản và điều hành cho Cục tần số</t>
  </si>
  <si>
    <t>Dự kiến giao giấy bảo lãnh bảo hành sau 1 tuần nghiệm thu</t>
  </si>
  <si>
    <t>Thanh toán đợt 1/2014</t>
  </si>
  <si>
    <t>703;#53-0314/HĐKT</t>
  </si>
  <si>
    <t>Bán acount 1 năm sử dụng dịch vụ phần mềm kế toán cloud</t>
  </si>
  <si>
    <t>Thanh toán đợt 1 - Năm 2014</t>
  </si>
  <si>
    <t xml:space="preserve">478 USD </t>
  </si>
  <si>
    <t>704;#OSD135068</t>
  </si>
  <si>
    <t>MJOD Magento Webshop</t>
  </si>
  <si>
    <t>Đợt 2 năm đầu tiên</t>
  </si>
  <si>
    <t>Thanh toán Tháng 3/2014</t>
  </si>
  <si>
    <t>821;#51-0214/HĐKT/CMCSOFT-DHHD</t>
  </si>
  <si>
    <t>Cung cấp module Quản lý quá trình học tập sinh viên</t>
  </si>
  <si>
    <t>tương đương 960$</t>
  </si>
  <si>
    <t>705;#OSD135067</t>
  </si>
  <si>
    <t>Norstedts Dictionaries Android App Update</t>
  </si>
  <si>
    <t>Theo Phu luc - gia han HD DHQG</t>
  </si>
  <si>
    <t>Thanh toán tháng 3/2014</t>
  </si>
  <si>
    <t>Thanh toán - nghiệm thu</t>
  </si>
  <si>
    <t>714;#31032014/HĐHT/TVKG-CMCSoft</t>
  </si>
  <si>
    <t>Dịch vụ hỗ trợ phần mềm Thư viện Kiên Giang</t>
  </si>
  <si>
    <t xml:space="preserve">Thanh toán tháng 3.2014 </t>
  </si>
  <si>
    <t>tương đương 4100USD</t>
  </si>
  <si>
    <t>Thanh toán phần còn lại của đợt 2</t>
  </si>
  <si>
    <t>Đợt 7: nghiệm thu</t>
  </si>
  <si>
    <t xml:space="preserve">NTTrang đã làm tờ trình huỷ dự án và giảm trừ doanh thu gửi LXThịnh rồi
</t>
  </si>
  <si>
    <t>723;#Phụ lục 19 - Prevoir</t>
  </si>
  <si>
    <t>PL19 - Phát triển các yêu cầu nghiệp vụ mới cho các sản phẩm (EDU2, AVP2, BH12.1)</t>
  </si>
  <si>
    <t>Thanh toán 60% giá trị HĐ</t>
  </si>
  <si>
    <t>tương đương 1440$</t>
  </si>
  <si>
    <t>Thanh toán 40% giá trị hợp đồng còn lại sau khi nghiệm thu HĐ 15 ngày</t>
  </si>
  <si>
    <t xml:space="preserve">Thanh toán 100% giá trị HĐ trong vòng 15 ngày sau khi kết thúc </t>
  </si>
  <si>
    <t>668;#OSD135058</t>
  </si>
  <si>
    <t>Body Leasing iOS with Panasonic Center-201401</t>
  </si>
  <si>
    <t>Phí dịch vụ phần mềm tháng 1.2014</t>
  </si>
  <si>
    <t>01. Thanh toán lần 1</t>
  </si>
  <si>
    <t>726;#49-0214/HĐKT/CMCSOFT-DHHD</t>
  </si>
  <si>
    <t>Cung cấp module Quản lý thời khóa biểu</t>
  </si>
  <si>
    <t>713;#OSD135070</t>
  </si>
  <si>
    <t>Game Skinning ODC - M&amp;M (starts 3/2014)</t>
  </si>
  <si>
    <t>721;#56-0314/HĐKT/CMCSOFT-STCDL</t>
  </si>
  <si>
    <t>Bảo trì chương trình quản lý Công văn eDocman</t>
  </si>
  <si>
    <t>Thanh toán 100% giá trị hợp đồng</t>
  </si>
  <si>
    <t>729;#10042014/HĐCĐ/TVĐHGTVT2-CMCSOFT</t>
  </si>
  <si>
    <t>Xử lý yêu cầu phần mềm thư viện</t>
  </si>
  <si>
    <t>tương đương 3960$</t>
  </si>
  <si>
    <t>670;#OSD135060</t>
  </si>
  <si>
    <t>Bodyleasing: 1 iOS Developer</t>
  </si>
  <si>
    <t>01. Thanh toán đợt 1</t>
  </si>
  <si>
    <t>727;#50-0214/HĐKT/CMCSOFT-DHHD</t>
  </si>
  <si>
    <t>Cung cấp module Quản lý hồ sơ sinh viên và Đăng ký học</t>
  </si>
  <si>
    <t>Thanh toán chi phí T4.2014</t>
  </si>
  <si>
    <t>719;#16042014/HĐCĐ/TVĐHVH-CMCSOFT</t>
  </si>
  <si>
    <t>Dịch vụ hỗ trợ phần mềm iLib cho Thư viện Đại học Văn hóa</t>
  </si>
  <si>
    <t>724;#0104/2014/HĐPM/TTTT-CMC</t>
  </si>
  <si>
    <t xml:space="preserve"> Xây dựng hệ thống nhận dạng thông tin báo cáo giấy phục vụ đối chiếu hồ sơ đối tượng hưởng trợ cấp BHXH một lần - Xbound (kèm hợp đồng: 08/04/2014/HĐKT/CMC-IMIP)</t>
  </si>
  <si>
    <t>Thanh toán đợt 1 - năm 2013</t>
  </si>
  <si>
    <t>615;#06-0613/HĐKT/CMCSOFT-DHCNTTTTDHTN</t>
  </si>
  <si>
    <t>01.Tạm ứng</t>
  </si>
  <si>
    <t>710;#03/2014-HĐKT/CNTT-CMCSOFT</t>
  </si>
  <si>
    <t>Nâng cấp hệ thống thống kê thuế, kim ngạch theo mặt hàng</t>
  </si>
  <si>
    <t>712;#012014/HĐKT/CMCSoft-TTKT</t>
  </si>
  <si>
    <t>Bảo trì phần mềm kiểm tra kiểm soát - Cục Tần số</t>
  </si>
  <si>
    <t>Thanh toán 06 tháng (11/2013-04/2014)</t>
  </si>
  <si>
    <t>Thanh toán tháng 4/2014</t>
  </si>
  <si>
    <t xml:space="preserve">2591$ </t>
  </si>
  <si>
    <t>716;#OSD145005</t>
  </si>
  <si>
    <t>Law Book Android App</t>
  </si>
  <si>
    <t>Phí dịch vụ phần mềm tháng 2.2014</t>
  </si>
  <si>
    <t>02. Thanh toán lần 2</t>
  </si>
  <si>
    <t>Thanh toán quý I 2014</t>
  </si>
  <si>
    <t>Thanh toán tháng 4.2014</t>
  </si>
  <si>
    <t>tương đương 3100USD</t>
  </si>
  <si>
    <t>Update tiền theo số kế toán: thanh toán giảm trừ còn : 60.125.000</t>
  </si>
  <si>
    <t>675;#OSD135064</t>
  </si>
  <si>
    <t>Video PJ</t>
  </si>
  <si>
    <t>01. Tạm ứng</t>
  </si>
  <si>
    <t>720;#013/2014/HĐKT/CMCSOFT-MIC</t>
  </si>
  <si>
    <t>Tạm ứng 50% giá trị hợp đồng</t>
  </si>
  <si>
    <t>769;#09-0613/HĐKT/DHSPDHTN-CMCSOFT</t>
  </si>
  <si>
    <t xml:space="preserve">Bảo trì phần mềm quản lý đào tạo IU cho Đại học Sư phạm Thái Nguyên </t>
  </si>
  <si>
    <t>Thanh toán phát sinh</t>
  </si>
  <si>
    <t>02. Thanh toán đợt 2</t>
  </si>
  <si>
    <t>Tương đương 5487$</t>
  </si>
  <si>
    <t>722;#OSD135059</t>
  </si>
  <si>
    <t>Onsite Visit at Isolve HQ</t>
  </si>
  <si>
    <t>Thanh toán đợt 2 năm 2013</t>
  </si>
  <si>
    <t>Thanh toán lần 1 - 2014</t>
  </si>
  <si>
    <t xml:space="preserve">Chị Phương trao đổi với KH --&gt; đòi tiền. Chuyển tháng 6 tiền về
</t>
  </si>
  <si>
    <t>Thanh toán - Nghiệm thu</t>
  </si>
  <si>
    <t>Thanh toán 100% giá trị HĐ trong vòng 15 ngày sau khi kết thúc</t>
  </si>
  <si>
    <t>702;#OSD135066</t>
  </si>
  <si>
    <t>USB - Audio</t>
  </si>
  <si>
    <t>tương đương 4950$</t>
  </si>
  <si>
    <t>731;#OSD135045</t>
  </si>
  <si>
    <t>Ya Dubai iOS &amp; Android Apps With Backend</t>
  </si>
  <si>
    <t>728;#08/2014/HĐIT-Vietinbank</t>
  </si>
  <si>
    <t>Bảo trì chương trình quản lý công văn</t>
  </si>
  <si>
    <t>Dinh Trong Du</t>
  </si>
  <si>
    <t>Thanh toán Milestone 1</t>
  </si>
  <si>
    <t>tương đương 29.238$</t>
  </si>
  <si>
    <t>676;#OSD135055</t>
  </si>
  <si>
    <t>IBM EMC Testing - Butterfly</t>
  </si>
  <si>
    <t>Thanh toán phí dịch vụ tháng 4</t>
  </si>
  <si>
    <t>Thanh toán phí dịch vụ phần mềm dự án ODC Jupiter tháng 4</t>
  </si>
  <si>
    <t>752;#OSD145010</t>
  </si>
  <si>
    <t>Jupiter 2014</t>
  </si>
  <si>
    <t xml:space="preserve">"Iss Kỹ thuật: khách hàng đã chấp nhận nghiệm thu để thanh toán đợt 5. 
Training: Dự kiến giữa tháng 2 xong để có thể đòi toàn bộ tiền về đợt 6 và cũng là đợt cuối.
----
- Đang gặp vấn đề kỹ thuật. Giải pháp:  nhờ anh PVDuong support, 16/1/2015 đánh giá .
- Do apple thay đổi 1 số cơ chế trên iOS 8 dẫn đến device không nhận được PUSH. Do thời điểm start dự án chưa có iOS8 ( và cũng ko có điều khoản phải support iOS8 ) . Cuối tuần vừa rồi có họp team ( a Nam tham gia ) cũng đã thông báo cho bên Plustech, hiện tại vấn đề này đang pending phía Plustech.
Training giai đoạn 2 đang pending vì gặp yếu tố công nghệ cần khắc phục"
</t>
  </si>
  <si>
    <t>674;#OSD135062</t>
  </si>
  <si>
    <t>SSL Firewall</t>
  </si>
  <si>
    <t>Thanh toán phí 1 acount/năm (2014)</t>
  </si>
  <si>
    <t>754;#001/2014/HĐKT/CMCSOFT-GCCI</t>
  </si>
  <si>
    <t>Cung cấp dịch vụ phần mềm kế toán Online</t>
  </si>
  <si>
    <t>Thanh toán tháng 5.2014</t>
  </si>
  <si>
    <t>tương đương 3100$</t>
  </si>
  <si>
    <t>tương đương 2006$</t>
  </si>
  <si>
    <t>732;#OSD145003</t>
  </si>
  <si>
    <t>Heres2U iOS App - QA &amp; Fix Bugs</t>
  </si>
  <si>
    <t>tương đương 10.500$</t>
  </si>
  <si>
    <t>711;#OSD145001</t>
  </si>
  <si>
    <t xml:space="preserve">ODC: 4 PHP Devs &amp; 1 Tester (4 months) </t>
  </si>
  <si>
    <t>Thanh toán Upfront</t>
  </si>
  <si>
    <t>748;#2014/SOW/DOS-CMC/001</t>
  </si>
  <si>
    <t>Database Update</t>
  </si>
  <si>
    <t>725;#010/2014/HĐKT/VDB-CMCSOFT</t>
  </si>
  <si>
    <t>Bảo trì phần mềm quản lý văn bản eDocman</t>
  </si>
  <si>
    <t>Hoàn thiện sản phẩm để ký Hợp đồng dịch vụ</t>
  </si>
  <si>
    <t>718;#60-0314/HĐNT/CMCSOFT-PANSERVICES</t>
  </si>
  <si>
    <t>Hợp đồng nguyên tắc: Cung cấp và hoàn thiện phần mềm</t>
  </si>
  <si>
    <t>tương đương 6046,6$</t>
  </si>
  <si>
    <t>767;#019/2014/HĐKT/CMCSOFT-GTVT2</t>
  </si>
  <si>
    <t>Bảo trì phần mềm quản lý đào tạo IU cho trường ĐH GTVT2</t>
  </si>
  <si>
    <t>742;#012/2014/HĐKT/CMCSOFT-VBI</t>
  </si>
  <si>
    <t>Phần mềm quản lý giám định và đánh giá rủi ro từ xa qua smartphone</t>
  </si>
  <si>
    <t xml:space="preserve">"Hoàn thành fix lỗi (5/11/2014). Cần làm thủ tục thanh toán.
Khách hàng chưa thanh toán mà muốn đưa vào hợp đồng mới (nếu có)"
</t>
  </si>
  <si>
    <t>570;#35/HĐ/PVP.VP-CMCSOFT/05/2013/DV</t>
  </si>
  <si>
    <t xml:space="preserve">Đang làm thủ tục. đang confirm với khách hàng về BBNT
</t>
  </si>
  <si>
    <t>02. Thanh toán lần 1</t>
  </si>
  <si>
    <t xml:space="preserve">Đang làm thủ tục thanh toán đợt 2, chưa có kết quả gửi về CMC.
TTNga push lấy bàn giao cho CEC
</t>
  </si>
  <si>
    <t>Đợt 1_Năm 1</t>
  </si>
  <si>
    <t>926;#074/2015/HĐKT/CMCSOFT-DHKHDHTN</t>
  </si>
  <si>
    <t xml:space="preserve">"[29/1/2015] Đang làm thủ tục HĐ
----
Khách hàng điều chỉnh mốc hợp đồng, AM sẽ xác định và confirm lại"
</t>
  </si>
  <si>
    <t>737;#003/2014/HĐKT/CMCSOFT-CDYTTN</t>
  </si>
  <si>
    <t xml:space="preserve">Triển khai module Quản lý hồ sơ sinh viên cho CĐ y tế Thái Nguyên </t>
  </si>
  <si>
    <t>755;#280514/HĐPM/TTTT-BNG-CMCSOFT</t>
  </si>
  <si>
    <t>Đợt 2: Thanh toán tháng 5</t>
  </si>
  <si>
    <t>10.500 USD</t>
  </si>
  <si>
    <t xml:space="preserve">Hợp đồng hiện tại kéo dài đến 5/12/2014. (Cung cấp thông tin về việc kéo dài hợp đồng
Các tháng sau: Trang gửi lại DS
</t>
  </si>
  <si>
    <t>Thanh toán đợt đợt 2/2014</t>
  </si>
  <si>
    <t>Thanh tóan đợt 2 - Năm 2014</t>
  </si>
  <si>
    <t xml:space="preserve">a.	Kế hoạch điều chỉnh theo yêu cầu triển khai thuế (Chờ chị Thuận ký) -&gt; Tạm ứng (Đang chờ chị Thuận ký để ra kho bạc), Dự kiến là 12/04 ra kho bạc
b.	Thiết kế thi công
c.	Biên bản nghiệm thu gđ 1
d.	Xuất hóa đơn
e.	Tuần trước đã ký các tài liệu liên quan đến nghiệp vụ.
f.	Mục tiêu (02 tuần tới là ký xong tài liệu thiết kế thi công và biên bản nghiệm thu gđ1)
</t>
  </si>
  <si>
    <t>Thực hiện trong 14 tuần-  cộng thêm 1 tuần nghỉ tết âm lịch.
Điều chỉnh giá trị thanh toán theo phụ lục đièu chỉnh hợp đồng (Phụ lục 05)</t>
  </si>
  <si>
    <t>Thanh toán phí dịch vụ từ tháng 4 - tháng 6</t>
  </si>
  <si>
    <t>715;#011/2014/HĐKT/CMCSOFT-PRDCV</t>
  </si>
  <si>
    <t>Upgrade eWarranty Mobile Services</t>
  </si>
  <si>
    <t>Triển khai mở rộng cho PVEP Sông Hồng và TTKT</t>
  </si>
  <si>
    <t xml:space="preserve">Vấn đề hệ thống đang bị chậm nên khách hàng chưa nghiệm thu.
---
Đang làm thủ tục nghiệm thu
--
30/12/2014 - PVEP đã yêu cầu chuyển hồ sơ thanh toán sang Ban Kế toán để làm thủ tục nghiệm thu
---
[12/12/2014] - PVEP chưa ký thủ tục nghiệm thu gói 1 do chưa confirm được các công việc của CMC với Trung Tâm Kỹ thuật, nên LĐ chưa ký"
</t>
  </si>
  <si>
    <t>757;#55-0314/HĐKT/CMCSOFT-PVEP</t>
  </si>
  <si>
    <t>Đợt 3 năm đầu tiên</t>
  </si>
  <si>
    <t>Thanh toán phí dịch vụ từ tháng 5</t>
  </si>
  <si>
    <t>Thanh toán phí dịch vụ phần mềm dự án ODC tháng 5</t>
  </si>
  <si>
    <t>Thanh toán Milestone 2</t>
  </si>
  <si>
    <t>tương đương 12.639$</t>
  </si>
  <si>
    <t>Thanh toán tháng 3.2014</t>
  </si>
  <si>
    <t>IBM Juniper (thuê 1 người), tương đương 1920$</t>
  </si>
  <si>
    <t>678;#OSD135065</t>
  </si>
  <si>
    <t>IBM Juniper Vietnam</t>
  </si>
  <si>
    <t>Thanh toán Milestone 8</t>
  </si>
  <si>
    <t>tương đương 6.565,27 USD</t>
  </si>
  <si>
    <t>735;#008/2014/HĐKT/CMCSOFT-PRDCV</t>
  </si>
  <si>
    <t>Android 5x and iOs 7x on AP's products</t>
  </si>
  <si>
    <t>734;#015/2014/HĐKT/CMCSOFT-PRDCV</t>
  </si>
  <si>
    <t>Display Audio - Smartphone Linkage verification</t>
  </si>
  <si>
    <t>733;#016/2014/HĐKT/CMCSOFT-PRDCV</t>
  </si>
  <si>
    <t>Moca app Dev</t>
  </si>
  <si>
    <t>Thanh toán Quý II.2014</t>
  </si>
  <si>
    <t xml:space="preserve">Thanh toán lần 1 tiền chi phí nhân lực tháng 06/2014 </t>
  </si>
  <si>
    <t>762;#CSS14016</t>
  </si>
  <si>
    <t>BSC bán nhân sự cho IMIP</t>
  </si>
  <si>
    <t>Thanh toán tháng 6.2014</t>
  </si>
  <si>
    <t>Đợt 2: Thanh toán</t>
  </si>
  <si>
    <t>[BVHưng] - 14/11/2014 - Tinh Vân đang làm nốt thủ tục để chuyển tiền cho mình trong hôm nay. Tuần tới tiền sẽ về</t>
  </si>
  <si>
    <t>02. Nghiệm thu</t>
  </si>
  <si>
    <t>Thanh toán lần 1 50% giá trị hợp đồng</t>
  </si>
  <si>
    <t>774;#20/2014/HĐDV/CSOFT-HW</t>
  </si>
  <si>
    <t>Cung cấp dich vụ phần mềm kế toán CeAC</t>
  </si>
  <si>
    <t>758;#20140620/BIDV-CMC</t>
  </si>
  <si>
    <t xml:space="preserve"> Xây dựng chương trình quản lý hệ thống CNTT </t>
  </si>
  <si>
    <t>Triển khai trong 32 tuần</t>
  </si>
  <si>
    <t>Thanh toán cho phụ lục 04</t>
  </si>
  <si>
    <t>Phụ lục 04 ký ngày 29/05/2014, giá trị hợp đồng là : 60.200.000 đ</t>
  </si>
  <si>
    <t xml:space="preserve">Điều chỉnh thời gian kết thúc theo phụ lục 04 ký thêm ngày 29/5/2014. Giá trị hợp đồng ký thêm là 60.200.000 đ
</t>
  </si>
  <si>
    <t>Đợt 3: Thanh toán tháng 6</t>
  </si>
  <si>
    <t xml:space="preserve">Thanh toán từng tháng 1.
Hợp đồng hiện tại kéo dài đến 5/12/2014. (Cung cấp thông tin về việc kéo dài hợp đồng
Các tháng sau: Trang gửi lại DS
</t>
  </si>
  <si>
    <t>766;#OSD145016</t>
  </si>
  <si>
    <t>Green Thread 2014</t>
  </si>
  <si>
    <t>Thanh toán Final Payment + Change Request</t>
  </si>
  <si>
    <t>Thanh toán tiền dịch vụ tháng 6.2014</t>
  </si>
  <si>
    <t>763;#018/2014/HĐKT/CMCSOFT-PAN</t>
  </si>
  <si>
    <t xml:space="preserve">Cung cấp và sử dụng dịch vụ phần mềm cho công ty Liên Thái Bình (PanServices) </t>
  </si>
  <si>
    <t>Thanh toán lần 2 phí duy trì dịch vụ năm 2014</t>
  </si>
  <si>
    <t xml:space="preserve">[29/1/2015] Đã gửi thủ tục, chờ tiền nổi
</t>
  </si>
  <si>
    <t>tương đương 4400$</t>
  </si>
  <si>
    <t>Khách hàng hẹn ra tết âm lịch có kế hoạch cụ thể cho việc nghiệm thu</t>
  </si>
  <si>
    <t>Thanh toán phí dịch vụ tháng 6</t>
  </si>
  <si>
    <t>Thanh toán phí dịch vụ phần mềm dự án ODC Jupiter tháng 6</t>
  </si>
  <si>
    <t>tương đương 2664$</t>
  </si>
  <si>
    <t>Thanh toán Milestone 3</t>
  </si>
  <si>
    <t>tương đương 11.531$</t>
  </si>
  <si>
    <t>772;#GWN001</t>
  </si>
  <si>
    <t>Phát triển Website</t>
  </si>
  <si>
    <t>27.300 $</t>
  </si>
  <si>
    <t>Thanh toán tháng 7.2014</t>
  </si>
  <si>
    <t xml:space="preserve">[TTNga]: Vì thanh toán cả 2 đợt. Sau phản hồi của k/h, Hồ sơ thanh toán của CMC hôm nay (26/11/2014) hoàn thiện nốt. Khách hàng cần 1 tuần để trình ký và làm thủ tục nội bộ. Tuần 8-12/12 dự kiến có tiền </t>
  </si>
  <si>
    <t>Hoàn thành thủ tục thanh toán (19/12/2014)</t>
  </si>
  <si>
    <t>775;#01042014/HĐĐT/ĐHQGHN-CMC</t>
  </si>
  <si>
    <t xml:space="preserve"> Khóa đào tạo bổ sung hướng dẫn cho người sử dụng hệ thống QLVB và điều hành của ĐHQGHN </t>
  </si>
  <si>
    <t>Khách hàng điều chỉnh mốc hđ. AM sẽ confirm lại</t>
  </si>
  <si>
    <t>740;#006/2014/HĐKT/CMCSOFT-CDYTTN</t>
  </si>
  <si>
    <t xml:space="preserve">Cung cấp module Quản lý xét duyệt tốt nghiệp, học phí, học bổng cho Cao đẳng y tế Thái Nguyên </t>
  </si>
  <si>
    <t>Đợt 3: Nghiệm thu</t>
  </si>
  <si>
    <t>Thanh toán chi phí nhân lực tháng 7/2014</t>
  </si>
  <si>
    <t>781;#C140721_001/VIB-CMC</t>
  </si>
  <si>
    <t xml:space="preserve"> Hợp đồng bán nhân sự cho VIB</t>
  </si>
  <si>
    <t>Thanh toán lần 1 tháng 7</t>
  </si>
  <si>
    <t>Thanh toán lần 2 phí duy trì năm 2014</t>
  </si>
  <si>
    <t xml:space="preserve">Khách hàng chưa dùng nên chưa thanh toán được
-------------
"[29/1/2015] Đang confirm thông tin với KH
[16/1/2015] - Khách hàng đang nghiệm thu kỹ thuật"
</t>
  </si>
  <si>
    <t>Thanh toán 50% giá trị còn lại của hợp đồng</t>
  </si>
  <si>
    <t>Thanh toán PL07  ký thêm</t>
  </si>
  <si>
    <t xml:space="preserve">Đối trừ công nợ
</t>
  </si>
  <si>
    <t>Đợt 4: nghiệm thu - mốc trước khi mở rộng HĐ (Thanh toán tháng 7)</t>
  </si>
  <si>
    <t>Thanh toán tiền dịch vụ tháng 7.2014</t>
  </si>
  <si>
    <t>Thanh toán deposit</t>
  </si>
  <si>
    <t>771;#JOY001</t>
  </si>
  <si>
    <t>Thuê Nhân Sự Android</t>
  </si>
  <si>
    <t>Khách hàng điều chỉnh thời gian thực hiện hợp đồng. Chờ AM confirm lại thời gian chính xác</t>
  </si>
  <si>
    <t>741;#007/2014/HĐKT/CMCSOFT-CDYTTN</t>
  </si>
  <si>
    <t>Cung cấp module Quản lý đăng ký học cho Cao đẳng y tế Thái Nguyên</t>
  </si>
  <si>
    <t>Đã có biên bản NT tổng thể, đang làm thủ tục thanh toán</t>
  </si>
  <si>
    <t>Thanh toán phí dịch vụ tháng 7</t>
  </si>
  <si>
    <t>Thanh toán phí dịch vụ phần mềm dự án ODC Jupiter tháng 7</t>
  </si>
  <si>
    <t>Thanh toán Milestone 4</t>
  </si>
  <si>
    <t>16,259.50 USD</t>
  </si>
  <si>
    <t>tương đương 2520$</t>
  </si>
  <si>
    <t>765;#020/2014/HĐKT/CMCSOFT-PRDCV</t>
  </si>
  <si>
    <t>Develop SAMBA library for Android and iOS (C language)</t>
  </si>
  <si>
    <t>tương đương $10500</t>
  </si>
  <si>
    <t>759;#2014/SOW/SISTIC-CMC/001</t>
  </si>
  <si>
    <t>[AM] - Đang làm thủ tục chuyển tiền.
[TTNga]: Đã trao đổi với khách hàng, cố gằng 8- 12/12 có tiền</t>
  </si>
  <si>
    <t>784;#027/2014/HĐKT/CMCSOFT-BL</t>
  </si>
  <si>
    <t>Nâng cấp phần mềm Doanh nghiệp Bảo hiểm CeIN cho Cty BH Bảo Long</t>
  </si>
  <si>
    <t>Thanh toán đợt 2_Năm 1</t>
  </si>
  <si>
    <t>4032$</t>
  </si>
  <si>
    <t>736;#SOW #4914007849</t>
  </si>
  <si>
    <t>Thanh toán tháng 9/2014</t>
  </si>
  <si>
    <t>8568$</t>
  </si>
  <si>
    <t>750;#OSD145011</t>
  </si>
  <si>
    <t>Thanh toán tiền tháng 8</t>
  </si>
  <si>
    <t>tương đương 836$</t>
  </si>
  <si>
    <t>Thanh toán đợt 1_Năm thứ 2</t>
  </si>
  <si>
    <t xml:space="preserve">Đã gửi BB/ hóa đơn =&gt; Tháng 6 tiền về
</t>
  </si>
  <si>
    <t>Thanh toán phí duy trì hệ thống lần 2_ năm 2014</t>
  </si>
  <si>
    <t>Sẽ đóng hợp đồng và thanh lý trước 30/06/2015</t>
  </si>
  <si>
    <t>3,072.00 USD</t>
  </si>
  <si>
    <t>782;#OSD145026</t>
  </si>
  <si>
    <t>Zealyx 2014.07</t>
  </si>
  <si>
    <t>Đợt 5: Thanh toán T8</t>
  </si>
  <si>
    <t>777;#025/2014/HĐKT/CMCSOFT-BHV</t>
  </si>
  <si>
    <t>Thanh toán tiền dịch vụ tháng 8.2014</t>
  </si>
  <si>
    <t>671$</t>
  </si>
  <si>
    <t>794;#20140827/BIDV-CMC</t>
  </si>
  <si>
    <t>Hợp đồng xây dựng phần mềm "Nâng cấp chương trình quản lý hạn mức" cho BIDV</t>
  </si>
  <si>
    <t>CSOFT.KGP.FIS</t>
  </si>
  <si>
    <t>798;#SGD03/HĐKT/VIETINBANK-CMC</t>
  </si>
  <si>
    <t>Dịch vụ nâng cấp phần mềm Scan-Imaging cho Vietinbank</t>
  </si>
  <si>
    <t>Thanh toán đợt 3/2014</t>
  </si>
  <si>
    <t>Thanh toán đợt 3 - Năm 2014</t>
  </si>
  <si>
    <t>786;#0809/HĐKT/CMCSOFT-MOBIFONESERVICE</t>
  </si>
  <si>
    <t xml:space="preserve"> Triển khai Dự án eDocman cho Công ty CP Dịch vụ Kỹ Thuật Mobifone (Mobitech)</t>
  </si>
  <si>
    <t xml:space="preserve">790;#EDOC14007 </t>
  </si>
  <si>
    <t xml:space="preserve">Tư vấn marketting và bán hàng cho SK Telecom </t>
  </si>
  <si>
    <t>787;#2014/SOW/WeezLabs-CMC/003</t>
  </si>
  <si>
    <t>Bodyleasing 1 Android Developer</t>
  </si>
  <si>
    <t>PFS bị chậm trong hợp đồng gốc với Thuế --&gt; đang bị delay.</t>
  </si>
  <si>
    <t>Bên FPT bị chậm trong hợp đồng gốc với Thuế.
Đang làm thủ tục thanh toán</t>
  </si>
  <si>
    <t>778;#01/2014/HĐKT/PFS-CMC</t>
  </si>
  <si>
    <t>792;#47-0114/HĐKT/CMCSOFT-HVCSPT</t>
  </si>
  <si>
    <t>Tư vấn xây dựng phần mềm IU cho Học viện chính sách phát triển</t>
  </si>
  <si>
    <t>Đợt 1 năm thứ 2</t>
  </si>
  <si>
    <t>Thanh toán tháng 8.2014</t>
  </si>
  <si>
    <t>tương đương 10500$</t>
  </si>
  <si>
    <t xml:space="preserve">Thanh toán chi phí đi onsite </t>
  </si>
  <si>
    <t>tương đương 3809$</t>
  </si>
  <si>
    <t>791;#01092014/HĐKT/PLC-CMCSOFT</t>
  </si>
  <si>
    <t>Thanh toán phí dịch vụ tháng 8</t>
  </si>
  <si>
    <t>793;#12092014/HĐKT/PLC-CMCSOFT</t>
  </si>
  <si>
    <t>Hợp đồng cung cấp RAM cho máy chủ _PLC</t>
  </si>
  <si>
    <t>796;#190914/HĐMBPM/DIANA-CMCSOFT</t>
  </si>
  <si>
    <t xml:space="preserve"> Cung cấp bản quyền phần mềm SAP cho Công ty Diana</t>
  </si>
  <si>
    <t>Vu Thi Thu Hien</t>
  </si>
  <si>
    <t>Bù trừ công nợ nội bộ với CMC Corp</t>
  </si>
  <si>
    <t>797;#030/2014/HĐKT/CMCSOFT-CMC</t>
  </si>
  <si>
    <t>Hợp đồng khảo sát triển khai dự án phần mềm kế toán CeAC</t>
  </si>
  <si>
    <t xml:space="preserve">Đang quá hạn 2 tháng
Đã chuyển BB cho AM làm thủ tục thanh toán đợt 2.
Đợt 3: Dự kiến 4/1/2015 hoàn thành
</t>
  </si>
  <si>
    <t>Thanh toán lần 1 - Năm dịch vụ thứ 2</t>
  </si>
  <si>
    <t>Thanh toán phụ lục tiếp tục sử dụng dịch vụ</t>
  </si>
  <si>
    <t xml:space="preserve">[TTNga]
29/11/2014: Khách hàng ký xong gia hạn.
Thanh toán: Thủ tục thanh toán đã làm xong chờ hợp đồng gia hạn ký là chuyển để 1 tuần k/h trình ký và làm thủ tục.
8-12/12/2014: dự kiến có tiền 
</t>
  </si>
  <si>
    <t>Thanh toán phí dịch vụ từ tháng 7 - tháng 9</t>
  </si>
  <si>
    <t>Thanh toán Quý III.2014</t>
  </si>
  <si>
    <t>768;#48-0114/HĐBT/CMCSOFT-NEU</t>
  </si>
  <si>
    <t>Bảo trì và hỗ trợ sử dụng phần mềm quản lý đào tạo cho trường ĐHKTQD</t>
  </si>
  <si>
    <t>Thanh toán phí dịch vụ phần mềm dự án Keypart Project</t>
  </si>
  <si>
    <t>764;#023/2014/HĐKT/CMCSOFT-PRDCV</t>
  </si>
  <si>
    <t>Keyparts Project</t>
  </si>
  <si>
    <t>Thanh toán chi phí nhân lực tháng 8/2014</t>
  </si>
  <si>
    <t>Thanh toán tháng 10/2014</t>
  </si>
  <si>
    <t>8,564.00 USD</t>
  </si>
  <si>
    <t>Thanh toán Milestone 6</t>
  </si>
  <si>
    <t>14.773,5 USD</t>
  </si>
  <si>
    <t>785;#026/2014/HĐKT/CMCSOFT-PRDCV</t>
  </si>
  <si>
    <t>Develop SAMBA2 library for Android/ iOS</t>
  </si>
  <si>
    <t>4,020 USD</t>
  </si>
  <si>
    <t>Đợt 5: nghiệm thu</t>
  </si>
  <si>
    <t xml:space="preserve">Đã kết thúc và KH đã thanh toán hết công nợ 
Làm thủ tục giảm trừ doanh số hđồng 297.051.400
</t>
  </si>
  <si>
    <t>Thanh toán đợt 6/ 2014 (lần 2)</t>
  </si>
  <si>
    <t>Thanh toán tháng 9.2014</t>
  </si>
  <si>
    <t xml:space="preserve">"[29/1/2015] Đã gửi thủ tục, chờ tiền nổi
Đang làm Biên bản nghiệm thu"
</t>
  </si>
  <si>
    <t>Thanh toán đợt 2- năm đầu tiên</t>
  </si>
  <si>
    <t>Thanh toán đợt 4 (Module Công việc)</t>
  </si>
  <si>
    <t xml:space="preserve">sẽ sử dụng chức năng Quản lý công việc trên phiên bản mới của CMC, có bổ sung thêm một số tính năng thiết yếu (thống kê báo cáo …) trên cơ sở cố gắng tận dụng nền tảng phần mềm đã có sẵn của CMC
[15/5/2015] Chờ đánh giá bản phương án update bản mới.
Dự kiến ngày 21/05/2015, Kỹ thuật và Nghiệp vụ CMC sẽ sang họp với PVEP để đánh giá và thảo luận các công việc tiếp theo
-------------
Đang gặp ván đề về tốc độ xử lý nên khách hàng chưa đưa vào sử dụng
Rủi ro cho khả năng  kết thúc
--
[30/1/2015] Đã thống nhất các vấn đề cần kết thúc để nghiệm thu.
CMC chưa có kế hoạch thực hiện
---
Đã hoàn thành việc kiểm tra chương trình và đào tạo cho 4 đơn vị vận hành chính thức. Cần tổ chức 1 buổi báo cáo dự án và trao đổi các vấn đề còn lại giữa 2 bên (Kế hoạch trước 9/1/2014)
"
</t>
  </si>
  <si>
    <t>Lần 1</t>
  </si>
  <si>
    <t>801;#03-9/2014/HĐ/CTU-CMCSOFT</t>
  </si>
  <si>
    <t>808;#050914/HĐMBPM/AJVN-CMCSOFT</t>
  </si>
  <si>
    <t xml:space="preserve"> Hợp đồng mua bán phần mềm với AJVN</t>
  </si>
  <si>
    <t>Đợt 6: Thanh toán T9.2014</t>
  </si>
  <si>
    <t>802;#20141002/BIDV-CMC</t>
  </si>
  <si>
    <t>Xây dựng chương trình quản lý lỗi hậu kiểm cho BIDV</t>
  </si>
  <si>
    <t>Thanh toán tiền dịch vụ tháng 9.2014</t>
  </si>
  <si>
    <t>Thực hiện trong 6 tuần</t>
  </si>
  <si>
    <t>Ngày 12/10/2015 Đã golive giai đoạn 1 (Chưa bao gồm các chi nhánh)
Đang làm thủ tục nghiệm thu</t>
  </si>
  <si>
    <t>Đang thực hiện</t>
  </si>
  <si>
    <t>Đã có các xác nhận trên email. Chưa làm thủ tục nghiệm thu</t>
  </si>
  <si>
    <t>799;#029/2014/HDKT/CMC-TDSOUTH</t>
  </si>
  <si>
    <t>Hợp đồng lắp đặt hệ thống quản lý ảnh và tài liệu điện tử (IDMS)</t>
  </si>
  <si>
    <t xml:space="preserve">Kế hoạch 24/03/2015: đào tạo bổ sung cho bên MBS trong đó có TGĐ mới. Biên bản thanh lý HĐ đã trình TGĐ. Sau buổi đào tạo sẽ ký nghiệm thu.
---------------
Đang làm thủ tục nghiệm thu
----
Khách hàng chưa sắp xếp được lịch đào tạo bổ sung cho lãnh đạo.
----
Tuần đầu tháng 3/2015: Thực hiện đào tạo bổ sung 1 lớp Lãnh đạo và làm thủ tục nghiệm thu
----
Chờ kết quả đánh giá của khách hàng
Đã hoàn thành cập nhật. Dự kiến họp 2 bên tổng kết dự án  trước 5/2/2015
---
Các iss đã xử lý xong, chờ cập nhật. Kế hoạch cập nhật vào 23/1/2015
---
26/12/2014 cần cập nhật các yêu cầu trong công văn 330/2014/CV-CMCSoft để làm thủ tục nghiệm thu kỹ thuật."
</t>
  </si>
  <si>
    <t>803;#01092014/HĐKT/CMCCORP-CMCSOFT</t>
  </si>
  <si>
    <t>Hợp đồng cung cấp hệ thống cổng thông tin nội bộ cho CMC Corp</t>
  </si>
  <si>
    <t>Đợt 1 (Tạm ứng 50%)</t>
  </si>
  <si>
    <t>809;#07102014/HĐKT/CMCCORP-CMCSOFT</t>
  </si>
  <si>
    <t>Cung cấp license microsoft cho CMCCorp</t>
  </si>
  <si>
    <t>804;#OSD145032</t>
  </si>
  <si>
    <t xml:space="preserve">Dự án GWN002 </t>
  </si>
  <si>
    <t>Thanh toán đợt 1- năm thứ 2</t>
  </si>
  <si>
    <t>795;#09/2014-HĐKT/CNTT-CMCSOFT</t>
  </si>
  <si>
    <t xml:space="preserve"> Xây dựng phân hệ quản lý thông tin hoàn thuế GTGT với hàng hóa của người nước ngoài mua tại Việt Nam mang theo khi xuất cảnh (VAT-RS)</t>
  </si>
  <si>
    <t>Thanh toán phí dịch vụ tháng 9</t>
  </si>
  <si>
    <t>Thanh toán chi phí nhân lực tháng 9</t>
  </si>
  <si>
    <t xml:space="preserve">Đã xuất invoice cho 25% giá trị dự án (còn lại 1 khoản 30% vẫn đang thỏa thuận với KH để đc thanh toán)
--
Đang đợi bên khách hàng gửi biên bản nghiệm thu thanh lý để bên mình ký và xuất invoice. Ngày đầu tuần sau (20/1/2015) sẽ họp với họ để chốt việc này
--
Đang gặp vấn đề về công nghệ, khó có thể hoàn thành trong thời điểm này. Cần có phương án nghiệm thu và sử lý các tồn đọng trong giai đoạn bảo hành"
</t>
  </si>
  <si>
    <t>Đã xuất invoice
----
Đã xong, đang làm invoice
----
Vẫn còn bug chưa fix xong
----
Đang fix bug. Dự kiến 5/1/2014 hoàn thành code</t>
  </si>
  <si>
    <t>800;#22092014/HĐKT/PLC-CMCSOFT</t>
  </si>
  <si>
    <t>Hợp đồng cung cấp thiết bị và phần mềm hệ thống cho PLC</t>
  </si>
  <si>
    <t xml:space="preserve">Đã xử lý lỗi tích hợp, hiện đang chờ bộ phận IT bên BIDV cần hoàn thanh 1 số yêu cầu thì nghiệp vụ mới UAT
----
[27/2/2015] Còn lỗi tích hợp của CMC nên chưa nghiệm thu được. Tuần sau sang kiểm tra trên môi trường khách hàng.
-----
Dự kiến 27/12/2014 ký BB UAT.
Có một số phát sinh làm ảnh hưởng đến quá trình kết thúc. Trung Tâm CN BIDV đang làm việc với nghiệp vụ."
</t>
  </si>
  <si>
    <t>807;#07/2014/HĐKT</t>
  </si>
  <si>
    <t>Thanh toán Milestone 7</t>
  </si>
  <si>
    <t>13.411,5 USD</t>
  </si>
  <si>
    <t>Đang chờ khách hàng thanh toán, KH chưa có phản hồi</t>
  </si>
  <si>
    <t>788;#OSD145033</t>
  </si>
  <si>
    <t>780;#TPT001</t>
  </si>
  <si>
    <t>Thanh toán đợt 2 (Nâng cấp Module Công văn)</t>
  </si>
  <si>
    <t>Bổ sung tính năng cho module Công văn</t>
  </si>
  <si>
    <t xml:space="preserve">- Kế hoạch hoàn thành các lỗi quan trọng: 26/5/2015: Đã xử lý
- Các công việc khác liên quan đến dự án: Pending
------------------------
- Kế hoạch hoàn thành các lỗi quan trọng: 26/5/2015  Chưa hoàn thành
- Lên kế hoạch xử lý các GAP giữa 2 phiên bản, tập trung vào: Quy trình, Tìm kiếm, Tích hợp  Chưa hoàn thành
</t>
  </si>
  <si>
    <t>Deposit</t>
  </si>
  <si>
    <t>2,250.00 USD</t>
  </si>
  <si>
    <t>Bù trừ công nợ đàn hàng tháng, số tiền hàng tháng nhỏ hơn mốc thanh toán.</t>
  </si>
  <si>
    <t>805;#037/2014/HĐ/CMCSOFT-CTEL</t>
  </si>
  <si>
    <t>Hợp đồng cung cấp chương trình phần mềm Cung ưng, vật tư, kho</t>
  </si>
  <si>
    <t>806;#038/2014/HĐKT/CMCSOFT-ACB</t>
  </si>
  <si>
    <t xml:space="preserve"> Xây dựng trang website của Ngân hàng Á Châu</t>
  </si>
  <si>
    <t>814;#042/2014/HĐKT/CMCSOFT-PRDCV</t>
  </si>
  <si>
    <t>Thuê iOS PNHoang</t>
  </si>
  <si>
    <t>Thanh toán phát sinh thêm lần 2</t>
  </si>
  <si>
    <t>4,416.00 USD</t>
  </si>
  <si>
    <t>Thanh toán tháng 11/2014</t>
  </si>
  <si>
    <t xml:space="preserve">8100 USD </t>
  </si>
  <si>
    <t xml:space="preserve">3840 USD </t>
  </si>
  <si>
    <t>830;#028/2014/HĐKT/CMCSOFT-KQTDHTN</t>
  </si>
  <si>
    <t>Mua sắm phần mềm quản lý đào tạo cho Khoa quốc tế- Đại học Thái Nguyên</t>
  </si>
  <si>
    <t>Đợt 7: Thanh toán T10.1014</t>
  </si>
  <si>
    <t>Pending</t>
  </si>
  <si>
    <t>Thanh toán tiền dịch vụ tháng 10.2014</t>
  </si>
  <si>
    <t xml:space="preserve">[15/4/2015] - Các BB đã ký, đã chuyển cho AM (Khánh) làm thủ tục nghiệm thu
---------
Hồ sơ nghiệm thu đã chuyển cho phó Phòng CNTT (Phụ trách thực hiện dự án). Chờ khách hàng phê duyệt
----
Các iss đã xử lý xong, chờ cập nhật. Kế hoạch cập nhật vào 23/1/2015 do cán bộ triển
 khai đang nghỉ phép
---
Mục tiêu ký nghiệm thu trong tháng 12/2014 --&gt; 14/1/2015"
</t>
  </si>
  <si>
    <t>Thanh toán chi phí nhân lực tháng 10</t>
  </si>
  <si>
    <t>833;#03112014/HĐCĐ/TVTHT-CMCSOFT</t>
  </si>
  <si>
    <t>Dịch vụ hỗ trợ phần mềm thư viện cho TV tỉnh Hà Tĩnh</t>
  </si>
  <si>
    <t>820;#05112014/HĐ/HVPNVN-CMCSOFT</t>
  </si>
  <si>
    <t>Cung cấp phần mềm thư viện điện tử cho HV Phụ Nữ Việt Nam</t>
  </si>
  <si>
    <t xml:space="preserve">Đang làm thủ tục </t>
  </si>
  <si>
    <t>824;#043/2014/HĐKT/CMCSOFT-TTĐTTXTN</t>
  </si>
  <si>
    <t>Cung cấp phần mềm Quản lý đào tạo cho TTĐTTX_ĐHTN</t>
  </si>
  <si>
    <t>Đã phê duyệt URD. Hồ sơ thanh toán đã chuyển lên kế toán SI từ 24/12/2014</t>
  </si>
  <si>
    <t xml:space="preserve">Hỗ trợ vận hành
Cần làm thủ tục thanh toán và HĐ giảm (chưa triển khai phân hệ Quản lý đầu tư)
-----
Chưa hoàn thành các tồn đọng trong buổi họp ngày 19/1/2015.
Đang hỗ trợ vận hành cho gói công việc giai đoạn 1.
Cần lấy các BB và làm thủ tục yêu cầu thanh toán"
</t>
  </si>
  <si>
    <t>815;#10/2014-HĐKT/CNTT-CMCSOFT</t>
  </si>
  <si>
    <t xml:space="preserve"> Nâng cấp hệ thống Kế toán tập trung, Cổng thanh toán điện tử đáp ứng thông tư Quy định về nộp thuế, tiền chậm nộp, tiền phạt và các khoản thu khác đối với hàng hóa xuất khẩu, nhập khẩu (Nâng cấp KT559)</t>
  </si>
  <si>
    <t>738;#2724/HĐ-CĐYT</t>
  </si>
  <si>
    <t xml:space="preserve">Cung cấp module Quản lý điểm cho trường Cao đẳng y tế Thái Nguyên </t>
  </si>
  <si>
    <t>Đang làm thủ tục</t>
  </si>
  <si>
    <t>Đã sửa hết lỗi UAT. Đang chờ khách hàng ký BB.</t>
  </si>
  <si>
    <t>789;#PL20-HĐ 08012011/HĐKT2011-CMCSOFT-CTEL</t>
  </si>
  <si>
    <t>PL20-Quản lý hoa hồng đại lý</t>
  </si>
  <si>
    <t>AM đang lấy BB. Khách hàng hẹn trước 27/12/2014</t>
  </si>
  <si>
    <t>819;#42/2014/HĐKT/THTK-CMC</t>
  </si>
  <si>
    <t>Nâng cấp hệ thống tích hợp trao đổi văn bản điện tử trong phạm vi ngành Tài chính (Document Hub)</t>
  </si>
  <si>
    <t>Thanh toán phí dịch vụ tháng 10</t>
  </si>
  <si>
    <t>Thanh toán từ Tháng 08.2014 đến T11.2014</t>
  </si>
  <si>
    <t>12,375.00 USD</t>
  </si>
  <si>
    <t>Đợt 3: phát sinh</t>
  </si>
  <si>
    <t>432 USD</t>
  </si>
  <si>
    <t>831;#049/2014/HĐKT/CMCSOFT-DHSPTKV</t>
  </si>
  <si>
    <t>Thanh toán phát sinh thêm</t>
  </si>
  <si>
    <t>CR1 = 204$, CR2 = 216$</t>
  </si>
  <si>
    <t>404,50 USD</t>
  </si>
  <si>
    <t>839;#05102014/HĐKT/VNU -CMCSOFT</t>
  </si>
  <si>
    <t>Cung cấp, nghiên cứu, lắp đặt thiết bị cho Văn phòng ĐH Quốc Gia</t>
  </si>
  <si>
    <t xml:space="preserve">"Đã thanh toán
</t>
  </si>
  <si>
    <t>827;#040/2014/HĐKT/CMCSOFT-CDSPVT</t>
  </si>
  <si>
    <t>Mua sắm phần mềm quản lý đào tạo theo niên chế và nâng cấp phần mềm quản lý đào tạo theo tín chỉ cho trường CĐ Sư Phạm Vũng Tàu</t>
  </si>
  <si>
    <t>Đang làm thủ tục thanh toán - AM: Đã chuyển ra Kho bạc
Dự kiến 28/2 SX hoàn thành.
Chưa có kết quả triển khai: 
-       Biên bản UAT
-       Biên bản đào tạo
-       Biên bản bàn giao sản phẩm
-       Biên bản cài đặt sản phẩm</t>
  </si>
  <si>
    <t xml:space="preserve">AM confirm đã nghiệm thu nhưng chưa lấy biên bản về
</t>
  </si>
  <si>
    <t>825;#044/2014/HĐKT/CMCSOFT-TTĐTTXTN</t>
  </si>
  <si>
    <t>Đợt 8: Thanh toán T11.2014</t>
  </si>
  <si>
    <t>Khách hàng gia hạn kéo dài hợp đồng thuê dịch vụ đến T2.2015 (Đang chờ ký)</t>
  </si>
  <si>
    <t>tương đương 576 USD</t>
  </si>
  <si>
    <t>829;#2014/SOW/WeezLabs-CMC/004</t>
  </si>
  <si>
    <t>Bodyleasing 1 Android Dev - Nov</t>
  </si>
  <si>
    <t>Thanh toán tiền dịch vụ tháng 11.2014</t>
  </si>
  <si>
    <t>Thanh toán tháng 12/2014</t>
  </si>
  <si>
    <t>Thanh toán chi phí nhân lực tháng 11</t>
  </si>
  <si>
    <t>818;#12112014/HĐKT/CNTT-CMCSOFT</t>
  </si>
  <si>
    <t>Mua sắm License hệ thống Tivoli phục vụ giám sát phòng NOC</t>
  </si>
  <si>
    <t>Đợt 4: Thanh toán tháng 9/2014</t>
  </si>
  <si>
    <t xml:space="preserve">Tiền cử nhân viên đi công tác, dự kiến thu trong tháng 12/2014 
$ 2119.5
</t>
  </si>
  <si>
    <t>Bù trừ công nợ nội bộ với Corp</t>
  </si>
  <si>
    <t xml:space="preserve">Đã dựng chương trình cho phạm vi Sản phẩm. 
Đang thực hiện các yêu cầu Phát triển thêm.
Cần làm kế hoạch chi tiết, cần quản lý yêu cầu để xác định đã đáp ứng, chưa đáp ứng/đang thực hiện?
</t>
  </si>
  <si>
    <t>826;#052/2014/HĐ/CMCSOFT-CORP</t>
  </si>
  <si>
    <t>Đợt 5: Thanh toán tháng 10/2014</t>
  </si>
  <si>
    <t xml:space="preserve">Tiền dịch vụ tháng 9, dự kiến thu trong tháng 12/2014 
</t>
  </si>
  <si>
    <t>Đang gửi HS thanh toán</t>
  </si>
  <si>
    <t>837;#25112014/HĐ/TVVT-CMCSOFT</t>
  </si>
  <si>
    <t>Cung cấp phần mềm thư viện số cho Thư viện tỉnh Vũng Tàu</t>
  </si>
  <si>
    <t>Chưa đến</t>
  </si>
  <si>
    <t xml:space="preserve">"[29/12/2014] - Hoàn thành ký BB nghiệm thu
---
Đang hiệu chỉnh nốt tài liệu để làm bảo lãnh , ký biên bản nghiệm thu trong tuần (26/12/2014)"
</t>
  </si>
  <si>
    <t xml:space="preserve">AM confirm đã nghiệm thu nhưng chưa lấy biên bản về
</t>
  </si>
  <si>
    <t>[29/12/2014] - Hoàn thành BB nghiệm thu
---
Đang hiệu chỉnh nốt tài liệu để làm bảo lãnh , ký biên bản nghiệm thu trong tuần (26/12/2014)
----
[19/12/2014] - Hoàn tất toàn bộ hồ sơ nghiệm thu. Còn 2 biên bản chưa ký AM push: Biên bản nghiệm thu tổng thể và BB thanh lý HĐ
[15/12/2014] - Đã chuyển Hồ sơ nghiệm thu để ký</t>
  </si>
  <si>
    <t>822;#047/2014/HĐKT/CMCSOFT-DHDDND</t>
  </si>
  <si>
    <t>Phần mềm quản lý Thư viện – Thi trắc nghiệm – Kế toán thu học phí (ĐH Điều dưỡng Nam Định)</t>
  </si>
  <si>
    <t xml:space="preserve">"Tiền đã về Tập đoàn, cần làm thanh toán về Soft
---
Sẽ làm BB nghiệm thu trước 28/12/2014"
</t>
  </si>
  <si>
    <t>dự kiến 30/3/2015
Chưa có kết quả bàn giao theo mốc (URD, BB kiểm tra chương trình, BB cài đặt) 
Rủi ro: Đang tập trung cho triển khai Corp + thời điểm báo cáo cuối năm</t>
  </si>
  <si>
    <t>Thanh toán phí dịch vụ Tháng 11</t>
  </si>
  <si>
    <t xml:space="preserve">Đợt 1 </t>
  </si>
  <si>
    <t>844;#IBM002</t>
  </si>
  <si>
    <t>Đã xong dữ liệu, đang yêu cầu làm thủ tục nghiệm thu
----------
Đang làm thủ tục
Cần chạy nốt dữ liệu để nghiệm thu (dự kiến trước 17/4)</t>
  </si>
  <si>
    <t>861;#PL22-HĐ 08012011/HĐKT2011-CMCSOFT-CTEL</t>
  </si>
  <si>
    <t>PL 22 Prevoir - Nâng cấp hệ thống DWH, hệ thống Wynsure</t>
  </si>
  <si>
    <t>Thanh toán đợt cuối 2014</t>
  </si>
  <si>
    <t>Thanh toán đợt 4 - Năm 2014</t>
  </si>
  <si>
    <t>Thanh toán đợt 3 (Module QLTS)</t>
  </si>
  <si>
    <t xml:space="preserve">[15/5/2015] Chờ đánh giá bản phương án update bản mới.
Dự kiến ngày 21/05/2015, Kỹ thuật và Nghiệp vụ CMC sẽ sang họp với PVEP để đánh giá và thảo luận các công việc tiếp theo
[30/1/2015] Chưa có kế hoạch thực hiện để kết thúc.
KHách hàng sẽ tập trung module Công văn, Giao Việc trước. Module này có thể bị delay
----
Đang hỗ trợ vận hành. 
Phát sinh các yêu cầu bổ sung, cần làm rõ: Khách hàng đã gửi, CMC chưa có kế hoạch thực hiện
----
15/12 chạy thử nghiệm chức năng kiểm kê.
Cần xem xét phương án gia hạn lần 2"
</t>
  </si>
  <si>
    <t>Thanh toán đợt 2-năm đầu</t>
  </si>
  <si>
    <t>5/6/2015: Thanh phản hồi kế hoạch tiền về</t>
  </si>
  <si>
    <t>812;#040/2014/HĐKT/CMCSOFT-PRDCV</t>
  </si>
  <si>
    <t>Display Audio – SPM Linkage project</t>
  </si>
  <si>
    <t>811;#034/2014/HĐKT/CMCSOFT-PRDCV</t>
  </si>
  <si>
    <t>Develop SAMBA library for Android/ iOS</t>
  </si>
  <si>
    <t>Đợt 4: Thanh toán tháng 12/2014</t>
  </si>
  <si>
    <t xml:space="preserve">Dự án đang triển khai
</t>
  </si>
  <si>
    <t>Thanh toán Quý IV.2014</t>
  </si>
  <si>
    <t>Đã bù trừ hết vào công nợ nội bộ đến 10/04/2015</t>
  </si>
  <si>
    <t>Thanh toán phí bảo trì năm 2</t>
  </si>
  <si>
    <t>Thanh toán tháng 12.2014</t>
  </si>
  <si>
    <t>Đã xuất invoice. Dự kiến thanh toán trong tháng 1/2015</t>
  </si>
  <si>
    <t>832;#1001-2014/HĐKT/CMCSOFT-ĐHLN</t>
  </si>
  <si>
    <t>Bảo trì phần mêm quản lý đào tạo IU cho ĐH Lâm Nghiệp</t>
  </si>
  <si>
    <t>838;#24/2014/HĐ-CTTĐT</t>
  </si>
  <si>
    <t>Xây dựng cổng thông tin điện tử của Ủy ban Quốc gia Tìm kiếm cứu nạn</t>
  </si>
  <si>
    <t xml:space="preserve">Do khách hàng thay đổi nhân sự nên thủ tục bị delay. Dự kiến đầu tháng 3/2015 tiền về
---
Đang làm thủ tục
</t>
  </si>
  <si>
    <t>856;#050/2014/HĐKT/CMCSOFT-O2TV</t>
  </si>
  <si>
    <t>Nâng cấp website cho O2TV</t>
  </si>
  <si>
    <t>Thanh toán tiền bảo trì năm 2014</t>
  </si>
  <si>
    <t>864;#OSD145039</t>
  </si>
  <si>
    <t>Thanh lý phần còn lại của HĐ</t>
  </si>
  <si>
    <t>đã bù trừ hết công nợ nội bộ</t>
  </si>
  <si>
    <t>Thanh toán lần 1 phí duy trì năm 2015</t>
  </si>
  <si>
    <t xml:space="preserve">Khách hàng chưa dùng nên chưa thanh toán được 
-----------------------
"[29/1/2015] Đang confirm thông tin với KH
[16/1/2015] - Khách hàng đang nghiệm thu kỹ thuật"
</t>
  </si>
  <si>
    <t>Thanh toán đợt 7 - 2015 (lần 1)</t>
  </si>
  <si>
    <t>853;#3112/2014/HĐKT/CMCSOFT-PVCFC</t>
  </si>
  <si>
    <t>Cung cấp hệ thống quản lý văn bản và hồ sơ công việc cho PVCFC</t>
  </si>
  <si>
    <t>Đợt 9: Thanh toán T12.2014</t>
  </si>
  <si>
    <t>852;#3112/2014/HĐKT/CMC-TECAPRO</t>
  </si>
  <si>
    <t>Hợp đồng mua bán hàng hóa với TECAPRO</t>
  </si>
  <si>
    <t>Đợt 1 - 4 khóa đào tạo</t>
  </si>
  <si>
    <t xml:space="preserve">Thanh toán cho hạng mục 4: Khóa đào tạo về hệ thống BPM </t>
  </si>
  <si>
    <t>Thanh toán cho hạng mục 4: Khóa đào tạo về hệ thống BPM (17 ngày liên tục)</t>
  </si>
  <si>
    <t>828;#1189/TCB-CMC</t>
  </si>
  <si>
    <t>Thanh toán tiền dịch vụ tháng 12.2014</t>
  </si>
  <si>
    <t>Thanh toán lần 1 phí duy trì dịch vụ năm 2015</t>
  </si>
  <si>
    <t>Thanh toán tháng 1/2015</t>
  </si>
  <si>
    <t>$9900</t>
  </si>
  <si>
    <t>Do bên KH thiếu thủ tục: Chưa phê duyệt KH đấu thầu chung (phần mềm, thiết bị, dịch vụ)
Hiện bên họ đang trình phê duyệt kế hoạch đấu thầu thì mới thanh toán được hợp đồng</t>
  </si>
  <si>
    <t>Giai đoạn 4</t>
  </si>
  <si>
    <t xml:space="preserve">Đang làm thủ tục nghiệm thu
----------------------
Đã khắc phục hệ thống. Chờ thống nhất kế hoạch nghiệm thu
--------
Đã khoanh vùng máy chủ bị lỗi. Đang đề xuất cái lại máy chủ
---------
IBM China đã vào support, nhưng chưa được ra được hướng khắc phục nào.
Song song với IBM hỗ trợ, PM đang đề nghị Phú Hưng Life cho cài đặt bản Datacap lên 1 máy mới để xem có phải lỗi hệ điều hành ko. 
-----
Đang gặp vấn đề kỹ thuật cần IBM support
---
"go-live ngày 19/1/2015.
Đang yêu cầu làm nghiệm thu để thực hiện nghĩa vụ bảo hành 3 tháng tính từ thời điểm golive
"
</t>
  </si>
  <si>
    <t xml:space="preserve">"Khách hàng đã thanh toán (đối chiếu với kế toán)
iLib: đã hoàn thành.
IU: Cần làm BB nghiệm thu kỹ thuật "
</t>
  </si>
  <si>
    <t>Đợt 6: Thanh toán tháng 11/2014</t>
  </si>
  <si>
    <t>Đợt 1</t>
  </si>
  <si>
    <t>850;#05012015/HĐCĐ/TVTGL-CMCSOFT</t>
  </si>
  <si>
    <t>Dịch vụ hỗ trợ pm thư viện cho thư viện tỉnh Gia Lai 2015</t>
  </si>
  <si>
    <t>834;#20/2014/HĐKT/CNTT-CMCSOFT</t>
  </si>
  <si>
    <t>836;#24/2014/HĐKT/CNTT-CMCSOFT</t>
  </si>
  <si>
    <t>Đợt 2 năm thứ 2</t>
  </si>
  <si>
    <t xml:space="preserve">Anh Cương đã thống nhất với Corp là phần Dự án đầu tư để lại, khi nào Soft triển khai thì thanh toán tiền, còn ko triển khai thì ko có tiền.
Hiện tại chưa có kế hoạch xây dựng module này.
Thống nhất chuyển mốc vào trạng thái Tạm dừng
</t>
  </si>
  <si>
    <t>Thanh toán đợt 3-4</t>
  </si>
  <si>
    <t>Nhập gộp điểm mốc số tiền còn lại KH chưa thanh toán (2 mốc)</t>
  </si>
  <si>
    <t xml:space="preserve">"Khách hàng đã làm thủ tục nghiệm thu
---
Đã chuyển BB đào tạo, kiểm tra chức năng cho khách hàng"
</t>
  </si>
  <si>
    <t>783;#024/2014/HĐKT/CMCSOFT-VBI</t>
  </si>
  <si>
    <t>Nâng cấp phần mềm nghiệp vụ bảo hiểm, tài chính kế toán, hóa đơn ấn chỉ và mua sắm mới phần mềm tái bảo hiểm</t>
  </si>
  <si>
    <t>Đợt 2 - Activity1: Giải pháp quy trình nghiệp vụ</t>
  </si>
  <si>
    <t xml:space="preserve">"1. Cài đặt môi trường UAT: 15/8/2015 sẽ xong.
2. Phát triển 1 quy trình có tối đa 10 bước: Trọng Techcombank không chịu đưa ra tên 1 quy trình cụ thể. Qua mail, Trọng ghi luôn tên quy trình là ""quy trình tín dụng SME"". Tức là toàn bộ dự án.
3. Trọng bảo em đọc toàn bộ tài liệu yêu cầu người dùng (BRD) , tự đề xuất với Trọng về phạm vi của CMC trong dự án"
-----------
TCB đang chưa đồng ý cho IBM nghiệm thu hạng mục tư vấn (architecture consulting for activity 1 - Playback 0) do TCB đánh giá IBM cử người không phù hợp và TCB phát sinh yêu cầu làm pilot trong giai đoạn này. Hiện IBM và TCB đang tiếp tục thống nhất
IBM hoãn khóa học IBM BPM Admin lại vì lý do: giảng viên gặp vấn đề về hộ chiếu
-----
Đào tạo còn khóa cuối: 5/3 xong (Delay so với kế hoạch Do TCB tách kế hoạch đào tạo thành 2 đợt, không liên tục)
6/2: Hoàn thành tư vấn nghiệm vụ (delay 1 tuần do kế hoạch bố trí người của IBM)
------
Đào tạo: Đang thực hiện đào tạo. Kế hoạch kết thúc vào 30/1/2015.
Cần có BB xác nhận hoàn thành 4 khóa đào tạo để làm thanh toán. 
Hoạt động 1  (2 tuần): Kế hoạch thực hiện từ 19/1 đến hết ngày 30/1 (Xác định giải pháp quy trình nghiệp vụ )"
</t>
  </si>
  <si>
    <t xml:space="preserve">Tiền về trong vòng 30 ngày sau khi giao hàng
</t>
  </si>
  <si>
    <t>Thanh toán phí dịch vụ tháng 12</t>
  </si>
  <si>
    <t xml:space="preserve">Đã xuất invoice
</t>
  </si>
  <si>
    <t>Thanh toán lần 1 năm 2015</t>
  </si>
  <si>
    <t>$8568</t>
  </si>
  <si>
    <t>845;#RML001</t>
  </si>
  <si>
    <t>GoSeeDoc Application Development</t>
  </si>
  <si>
    <t>854;#062/2014/HĐKT/CMCSOFT-CTEL</t>
  </si>
  <si>
    <t>Đợt 1: tạm ứng</t>
  </si>
  <si>
    <t xml:space="preserve">"Sau Tết mới thanh toán được
---
Dự kiến thanh toán trước 15/2/2015"
</t>
  </si>
  <si>
    <t>855;#058/2014/HĐKT/CMCSOFT-ĐHMĐC</t>
  </si>
  <si>
    <t>Cung cấp phần mềm quản lý đào tạo cho Trường ĐH Mỏ địa chất</t>
  </si>
  <si>
    <t>Đang chờ feedback từ khách hàng,chưa chốt được thời hạn đóng</t>
  </si>
  <si>
    <t>859;#OSD145047</t>
  </si>
  <si>
    <t>Pigen Basunen</t>
  </si>
  <si>
    <t>Đợt 2: Month 1</t>
  </si>
  <si>
    <t>Đang làm lại kế hoạch thực hiện để làm phụ lục gia hạn. Dự kiến 10/6/2015 có bản final</t>
  </si>
  <si>
    <t xml:space="preserve">02.Nghiệm thu </t>
  </si>
  <si>
    <t xml:space="preserve">[28/5/2015]
Khách hàng đang rà soát Hồ sơ nghiệm thu
-----------
[24/4/2015] Đã hoàn tất toàn bộ các biên bản gửi lại cho bộ phận quản lý dự án từ đầu tuần. Tuy nhiên bên HQ làm tờ trình bị sai so với thời gian trên tờ trình dẫn đến họ phải làm lại
--------
[16/4/2015] - Hoàn thành thủ tục nghiệm thu
--------------------------
Đã chuyển hồ sơ nghiệm thu, chờ ký
---
Phương án không làm gia hạn nữa. Đang hoàn thiện hồ sơ nghiệm thu
----
Đang làm thủ tục gia hạn hợp đồng.
Hiện đang trong giai đoạn hỗ trợ vận hành. Thời gian gia hạn 50 ngày do thời điểm xác nhận URD bị kéo dài"
</t>
  </si>
  <si>
    <t>Bù trừ công nợ nội bộ với Ctel</t>
  </si>
  <si>
    <t>dự kiến 15/04/2015</t>
  </si>
  <si>
    <t>810;#031/2014/HĐKT/CMCSOFT-NEU</t>
  </si>
  <si>
    <t>Dịch vụ bảo trì và hỗ trợ sử dụng pm quản lý đào tạo ĐHKTQD_lần 2</t>
  </si>
  <si>
    <t>Thanh toán tháng 1.2015</t>
  </si>
  <si>
    <t xml:space="preserve">Dự kiến thu trong tháng 2/2015 
</t>
  </si>
  <si>
    <t>Đợt 8: Thanh toán T12.2014</t>
  </si>
  <si>
    <t>846;#AMS0012015-HĐ/CMCSOFT-DIANA UNICHARM</t>
  </si>
  <si>
    <t>Cung cấp dịch vụ bảo trì và hỗ trợ hệ thống quản trị DN SAP ERP A1</t>
  </si>
  <si>
    <t>851;#056/2014/HĐKT/CMCSOFT-ĐHHHVN</t>
  </si>
  <si>
    <t>Dịch vụ bảo trì và hỗ trợ sử dụng phần mềm Quản lý đào tạo cho ĐH Hằng Hải</t>
  </si>
  <si>
    <t>858;#OSD145035</t>
  </si>
  <si>
    <t>Diasoft Platform Ltd. (RUSSIA</t>
  </si>
  <si>
    <t>840;#053/2014/HĐKT/CMCSOFT-PRDCV</t>
  </si>
  <si>
    <t>Development of ISOBUS communication middleware</t>
  </si>
  <si>
    <t>Thanh toán Tháng 1.2015</t>
  </si>
  <si>
    <t>Thanh toán phí duy trì hệ thống lần 1_ năm 2015</t>
  </si>
  <si>
    <t>Cộng thêm 7.500.000đ khách hàng thanh toán thiếu đợt 1_năm 2014</t>
  </si>
  <si>
    <t>886;#17032015/HĐKT/CSI-CMCSoft</t>
  </si>
  <si>
    <t>Thanh toán PL08  ký thêm</t>
  </si>
  <si>
    <t>Hiện tại còn phần Sổ cái chưa có xác nhận của ctel
Các hạng mục khác đã hoàn thành
-------------------------
SX khẳng định xong, do số liệu của Ctel chưa chuẩn nên không soát xét được --&gt; Cần yêu cầu Ctel có bộ số liệu chuẩn (Bảo Hạnh chịu trách nhiệm) để chấm báo cáo, Soft sẽ dừng thực hiện support đến khi nào có số liệu chuẩn.</t>
  </si>
  <si>
    <t>Đang làm thhur tục với CSI SG. Bộ phận SX đang push.
[14/8/2015] - SI Sài Gòn báo anh Chủ tịch HĐQT đã phê duyệt. Hồ sơ đã chuyển sang bộ phân kế toán của ACB để làm thủ tục thanh toán.</t>
  </si>
  <si>
    <t xml:space="preserve">$1504 </t>
  </si>
  <si>
    <t>847;#OSD145055</t>
  </si>
  <si>
    <t>InstaCoupon</t>
  </si>
  <si>
    <t>848;#OSD145056</t>
  </si>
  <si>
    <t>Phát triển app Secure launcher</t>
  </si>
  <si>
    <t>Thanh toán tháng 2.2015</t>
  </si>
  <si>
    <t>Đợt 2: Thanh toán lần 1</t>
  </si>
  <si>
    <t xml:space="preserve">Đã thống nhất nội bộ phương án xử lý từ 17/11/2015. Hiện chưa có phản hồi về tình trạng để kết thúc.
</t>
  </si>
  <si>
    <t>865;#OSD145052</t>
  </si>
  <si>
    <t>VT-14-0073 (TĂNG CƯỜNG THỰC THI QUYỀN SỞ HỮU TRÍ TUỆ TẠI VIỆT NAM - JICA)</t>
  </si>
  <si>
    <t>Đợt 7: Phí công tác lần 2</t>
  </si>
  <si>
    <t xml:space="preserve">"$ 12600
"
</t>
  </si>
  <si>
    <t>874;#072/2014/HĐKT/TCT-CMCSOFT</t>
  </si>
  <si>
    <t>Mua phần mềm phục vụ thi công chức thuế năm 2014</t>
  </si>
  <si>
    <t>866;#72/2015/HĐ-STTTT</t>
  </si>
  <si>
    <t>Cung cấp thiết bị phần cứng cho dự án Nâng cấp cổng giao tiếp điện tử tỉnh Lai Châu</t>
  </si>
  <si>
    <t>Đợt 9: Thanh toán T1.2015</t>
  </si>
  <si>
    <t>Đợt 5</t>
  </si>
  <si>
    <t xml:space="preserve">Pending. Chưa demo được cho Văn phòng bộ.
Dự án đang cần tổ chức lại nguồn lực và phương án thực hiện dự án
</t>
  </si>
  <si>
    <t>835;#10102014/HĐ/TU-DELFT/ĐHTNMTHN/CMCSOFT</t>
  </si>
  <si>
    <t>Cung cấp Library Portal license cho Đại học công nghệ DELFT- Hà Lan</t>
  </si>
  <si>
    <t>Đang thực hiện phạm vi thay đổi. Kế hoạch 8/4 hoàn thành UAT</t>
  </si>
  <si>
    <t>Đợt 10: Thanh toán T1.2015</t>
  </si>
  <si>
    <t>Thanh toán phí dịch vụ tháng 1/2015</t>
  </si>
  <si>
    <t>Thanh toán đợt 2 năm thứ 2</t>
  </si>
  <si>
    <t xml:space="preserve">Dự kiến thu trong tháng 3/2015 
</t>
  </si>
  <si>
    <t>Thanh toán tháng 2/2015</t>
  </si>
  <si>
    <t>Thanh toán tháng 11.2014</t>
  </si>
  <si>
    <t>823;#OSD145048</t>
  </si>
  <si>
    <t>IMIP giai đoạn 2</t>
  </si>
  <si>
    <t>862;#054/2014/HĐKT/CMCSOFT-CMCCORP</t>
  </si>
  <si>
    <t>Xây dựng website Tập đoàn công nghệ CMC</t>
  </si>
  <si>
    <t>Thanh toán đợt 1_Năm 2015</t>
  </si>
  <si>
    <t>Đợt 3: Activity 2,3</t>
  </si>
  <si>
    <t>Pending: Hoạt động 2: Kịch bản 1 và Hoạt động 3: Kịch bản 2
IBM đang làm thủ tục hoàn thành hạng mục hoạt động 2: Kịch bản 1.
TCB đang cần thống nhất về kiến trúc nên hạng mục tiếp theo  của IBM tạm dừng.
Cài đặt: Dự kiến hoàn thành trong tháng 10.
Nguồn lực phát triển cung cấp cho TCB (2 người): Sau 15/10 sẽ chốt phương án</t>
  </si>
  <si>
    <t>Đợt 2</t>
  </si>
  <si>
    <t xml:space="preserve">$1880 </t>
  </si>
  <si>
    <t>KH gia hạn từ 9/2/2015 đến 6/3/2015, (14700 USD).</t>
  </si>
  <si>
    <t>Sẽ chase KH để thanh toán trong tháng 7</t>
  </si>
  <si>
    <t>Thanh toán đợt 2_Năm thứ 1</t>
  </si>
  <si>
    <t>$1540 X 21350 vnd = 32.879.000 vnd.</t>
  </si>
  <si>
    <t>869;#OSD145063</t>
  </si>
  <si>
    <t>SHSCC</t>
  </si>
  <si>
    <t>Thanh toán tháng 3.2015</t>
  </si>
  <si>
    <t>Thanh toán đợt 1/2015</t>
  </si>
  <si>
    <t xml:space="preserve">$4811 </t>
  </si>
  <si>
    <t>Đợt 1 năm 2015</t>
  </si>
  <si>
    <t>849;#OSD145057</t>
  </si>
  <si>
    <t>Thuê dev CSS3 lần 1</t>
  </si>
  <si>
    <t>$4400 x 21.350 vnd=93.940.000 vnd</t>
  </si>
  <si>
    <t>870;#OSD145065</t>
  </si>
  <si>
    <t>Hilife Phát triển ứng dụng mobile</t>
  </si>
  <si>
    <t>Đợt 4: Cài đặt và cấu hình lõi BPM</t>
  </si>
  <si>
    <t xml:space="preserve">Đang phối hợp với IBM để hoàn thiện phần báo cáo và nghiệm thu playback 2
</t>
  </si>
  <si>
    <t>Đợt 10: Thanh toán T2.2015</t>
  </si>
  <si>
    <t>Đang thực hiện test. Phát sinh vấn đề về giao diện và tình huống xử lý nghiệp vụ, 2 bên cần thống nhất lại nghiệp vụ và cách phối hợp xử lý
--------------
Kế hoạch 20/4 Test với IT để lấy xác nhận. Chờ nghiệp vụ nghiệm thu
--------------
Đã cập nhật lên môi trường Test
---------
Hết 3/4/2015 có bản update để PVN kiểm tra
---
Phần giao diện tách kênh chưa giải quyết được. Kế hoạch thứ 2 (23/3/2015) sẽ sang họp bàn giải quyết với khách hàng</t>
  </si>
  <si>
    <t>860;#PL21-HĐ 08012011/HĐKT2011-CMCSOFT-CTEL</t>
  </si>
  <si>
    <t>Prevoir PL21 - Tách kênh phân phối cho hệ thống Wynsure</t>
  </si>
  <si>
    <t xml:space="preserve">5/6/2015: Thanh phản hồi kế hoạch tiền về
</t>
  </si>
  <si>
    <t>872;#060/2014/HĐKT/CMCSOFT-ĐHMĐC</t>
  </si>
  <si>
    <t>Cung cấp phần mềm quản lý đào tạo IU (3) cho Trường ĐH Mỏ địa chất</t>
  </si>
  <si>
    <t>Thanh toán 100% số liệu quyết toán</t>
  </si>
  <si>
    <t>Thanh toán tháng 3/2015</t>
  </si>
  <si>
    <t>867;#OSD145062</t>
  </si>
  <si>
    <t>Thuê PHP (2 months)</t>
  </si>
  <si>
    <t>ODC với Panasonic
Đã xuất invoice</t>
  </si>
  <si>
    <t>868;#OSD145064</t>
  </si>
  <si>
    <t>Thuê dev Android (LTTung)</t>
  </si>
  <si>
    <t>Kế hoạch điều chỉnh
----
Giao diện, tính năng của phần eDocLite sau khi trình bày với khách hàng và bàn bạc nội bộ thì cần phải làm lại.
Cần phải test eDocLite &amp; nghiệm thu cùng với eDocMan kết nối với Hub</t>
  </si>
  <si>
    <t xml:space="preserve">Đợt 5 </t>
  </si>
  <si>
    <t xml:space="preserve">"Cho hạng mục 4: Kịch bản 3.
Theo kế hoạch dự kiến tháng 6/2015 và cần hoàn thành hạng mục cài đặt"
</t>
  </si>
  <si>
    <t>Đợt 3 - UAT</t>
  </si>
  <si>
    <t>Đang UAT</t>
  </si>
  <si>
    <t>863;#OSD145061</t>
  </si>
  <si>
    <t>Zealyx 2015.02</t>
  </si>
  <si>
    <t>KH closed dự án. Chỉ thanh toán 50%. Lý do KH đưa ra là chậm tiến độ và chất lượng ko như mong muốn.
=&gt; Khả năng cao KH không thanh toán</t>
  </si>
  <si>
    <t>Thanh toán phí dịch vụ phần mềm tháng 6/2014</t>
  </si>
  <si>
    <t>Thanh toán phí dịch vụ phần mềm tháng 6/2014 dự án Leads360</t>
  </si>
  <si>
    <t>751;#OSD145009</t>
  </si>
  <si>
    <t>Leads360 2014</t>
  </si>
  <si>
    <t>Thanh toán phí dịch vụ tháng 2/2015</t>
  </si>
  <si>
    <t>Thanh toán Quý I.2015</t>
  </si>
  <si>
    <t>Đã bù trừ hết công nợ nội bộ với Ctel tiền Qúy 1/2015</t>
  </si>
  <si>
    <t>Đợt 6</t>
  </si>
  <si>
    <t>$ 3.112</t>
  </si>
  <si>
    <t>Đợt 3: Month 3</t>
  </si>
  <si>
    <t>Thanh toán phí dịch vụ phần mềm tháng 5/2014</t>
  </si>
  <si>
    <t>Thanh toán phí dịch vụ phần mềm dự án ODC Leads360 IMIP</t>
  </si>
  <si>
    <t>Thanh toán phí dịch vụ phần mềm tháng 4/2014</t>
  </si>
  <si>
    <t>Lần 2</t>
  </si>
  <si>
    <t>Hạn HĐ: 10/11/2014
Gia hạn: 31/3/2015</t>
  </si>
  <si>
    <t xml:space="preserve">Còn nhiều iss cần xử lý. Kế hoạch hoàn thành trong tháng 3/2016.
Yêu cầu: Cần cung cấp DS các yêu cầu cần xử lý, kế hoạch và tình trạng xử lý
</t>
  </si>
  <si>
    <t>Lần 3</t>
  </si>
  <si>
    <t>Hạn HĐ: 03/01/2015
Gia hạn: 31/3/2015</t>
  </si>
  <si>
    <t>pending</t>
  </si>
  <si>
    <t>Bị giảm trừ 11.187.745đ</t>
  </si>
  <si>
    <t>ODC, đến hạn tính tiền</t>
  </si>
  <si>
    <t xml:space="preserve">Hồ sơ Thanh toán GĐ1: sáng 4/8 a Dân yêu cầu Nga chuyển cho Pnduong.
Kế hoạch điều chỉnh: Nga gửi lại bản final (Bản ký với tập đoàn hoặc email với Ban dự án và CC cho PNDuong, HMLan)
</t>
  </si>
  <si>
    <t xml:space="preserve">Dự kiến thu trong tháng 4/2015 
</t>
  </si>
  <si>
    <t>Phần lập trình + UAT đã hoàn thiện. Đang làm hồ sơ thanh toán. Kế hoạch 13/3/2015 chuyển để khách hàng review
- Tài liệu thiết kế (chức năng ứng dụng, cơ sở dữ liệu): đã chuyển bản cứng và trình ký LĐ
- Tài liệu giải pháp triển khai, quy trình triển khai: đã hoàn thành bản mềm, đang review và chuyển bên Thuế
- Tài liệu kịch bản kiểm thử: đang hoàn thiện tài liệu
- Tài liệu hướng dẫn sử dụng ứng dụng: đang hoàn thiện tài liệu
- Biên bản xác nhận kết quả kiểm thử (mẫu QT.08/40): đang thực hiện
- Biên bản nghiệm thu kiểm thử, vận hành thử (mẫu QT.08/29): đang thực hiện 
- Biên bản kiểm tra kỹ thuật tổng thể giai đoạn 1 (mẫu QT.08/31): đang thực hiện
- Bảng xác định giá trị khối lượng công việc hoàn thành theo hợp đồng đề nghị thanh toán đợt 1 (mẫu QT.08/34): đang thực hiện
- Biên bản nghiệm thu bàn giao sản phẩm, hạng mục dự án ứng dụng CNTT giai đoạn 1 (mẫu QT.08/32): đang thực hiện</t>
  </si>
  <si>
    <t>841;#63/2014/HĐKT/TCT-CMCSOFT</t>
  </si>
  <si>
    <t xml:space="preserve">Nâng cấp và triển khai ứng dụng Hỗ trợ kê khai thuế mã vạch và các ứng dụng Nhận tờ khai mã vạch </t>
  </si>
  <si>
    <t>Thanh toán T3.2015</t>
  </si>
  <si>
    <t>857;#OSD145054</t>
  </si>
  <si>
    <t>Sẽ chase KH để thanh toán trong tháng 8</t>
  </si>
  <si>
    <t>Thanh toán phát sinh thêm T3/2015</t>
  </si>
  <si>
    <t>11,000 USD</t>
  </si>
  <si>
    <t>27,300 USD</t>
  </si>
  <si>
    <t xml:space="preserve">Khách hàng đang hoàn thiện thủ tục. Hạn 10/12/2015 hoàn thành.
------------
Hoàn thiện tài liệu hướng dẫn sử dụng (Đã gửi khách hàng xem cuối tuần trước )(15/10)
Tiến hành đào tạo hướng dẫn người sử dụng cho Giáo viên và sinh viên (Đã gửi kế hoạch đào tạo cho khách hàng) Khách hàng Dự kiến cuối tuần này hoặc đầu tuần sau sẽ bố chí đào tạo
</t>
  </si>
  <si>
    <t>Thanh toán tháng 03/2015</t>
  </si>
  <si>
    <t>$1925 x 21.350 vnd = 41.098.750 vnd</t>
  </si>
  <si>
    <t>Dự kiến 9/5/2015 hoàn thành để làm thủ tục thanh toán (1st release for all platforms)</t>
  </si>
  <si>
    <t>Đợt 3</t>
  </si>
  <si>
    <t>Đã đóng UAT ngày 27/5, chờ xác nhận để thanh toán</t>
  </si>
  <si>
    <t>Đợt 4</t>
  </si>
  <si>
    <t>TT phí cài đặt hệ thống</t>
  </si>
  <si>
    <t xml:space="preserve">5/6/2015: Phương phản hồi kế hoạch tiền về
</t>
  </si>
  <si>
    <t>875;#01/2015-HVCSVPT-VIETINBANK-CMC</t>
  </si>
  <si>
    <t>Kế hoạch gốc: 1/10/2014
Kế hoạch gia hạn: 15/4/2015</t>
  </si>
  <si>
    <t>871;#OSD145059</t>
  </si>
  <si>
    <t>Sugar CRM</t>
  </si>
  <si>
    <t>KHách hàng đã xác nhận nghiệm thu, đang làm thủ tục thanh toán
--------------
Còn lỗi giao diện trên ipad. 
khách hàng chưa nghiệm thu.
--&gt; Cần rà soát còn những lỗi/issue nào? Cái nào có thể là hỗ trợ, cái nào cần xử lý để nghiệm thu?</t>
  </si>
  <si>
    <t>Dự kiến 18/5 hoàn thành
---------------
[8/5/2015] đang UAT</t>
  </si>
  <si>
    <t>Thanh toán chi phí dịch vụ_Lần 1</t>
  </si>
  <si>
    <t>881;#07042015/HĐ/CMCSOFT-VIB</t>
  </si>
  <si>
    <t>Đợt 11: Thanh toán T3.2015</t>
  </si>
  <si>
    <t>Đợt 3 năm thứ 2</t>
  </si>
  <si>
    <t xml:space="preserve">Cần bổ sung giấy tờ do phải điều chỉnh lại thời gian thực hiện HĐKT từ 30 ngày 90 ngày
- Bảo lãnh thực hiện hợp đồng
- Bảo lãnh tạm ứng
</t>
  </si>
  <si>
    <t xml:space="preserve">Hoàn thành nghiệm thu kỹ thuật
------
Hiện đang hỗ trợ vận hành module Công văn.
Còn module Công việc và convert dữ liệu cần thực hiện trong tháng 4/2015
-------
Đã đào tạo xong
Kế hoạch hỗ trợ từ 23-27/3 để nghiệm thu kỹ thuật.
Về chương trình hiện chưa có đủ các tính năng theo hợp đồng.
----------------
Đang thực hiện đào  tạo người dùng và đanh giá chương trình. Dự kiến hoàn thành đánh giá chương trình trong tháng 3/2015
----
Hiện trạng: Chưa cấu hình xong chương trình.
Kiểm tra tính năng chương trình: Kế hoạch 31/1/2015 hoàn thành  bị lùi --&gt; Dự kiến hoàn thành trước 15/2/2015 (UAT từ xa với khách hàng) để ra Tết thực hiện đào tạo. 
Rủi ro: 
- Hiện tại (30/1/2015) chương trình chưa dựng xong
- Việc UAT từ xa và chỉ có 1 tuần --&gt; không khả thi"
</t>
  </si>
  <si>
    <t>Thanh toán chi phí bản quyền phần mềm_ lần 1</t>
  </si>
  <si>
    <t>Thanh toán tháng 4/2015</t>
  </si>
  <si>
    <t>Thanh toán lần 2 - Năm dịch vụ thứ 2</t>
  </si>
  <si>
    <t>Đợt 4: Nghiệm thu</t>
  </si>
  <si>
    <t>$2310 x 21.350 vnd = 49.318.500 vnd</t>
  </si>
  <si>
    <t>Khách hàng phản hồi nếu đến 19/5 mà ko có iss lớn thì sẽ đóng UAT.
Kế hoạch 11/5 gửi bản build để khách hàng UAT trong vòng 1 tuần</t>
  </si>
  <si>
    <t>Đợt 3: Thanh toán lần 2</t>
  </si>
  <si>
    <t>Kế hoạch gia hạn: 29/4/2015
Kế hoạch gốc: 3/12/2014</t>
  </si>
  <si>
    <t>Pending. Chưa demo được cho Văn phòng bộ.
Dự án đang cần tổ chức lại nguồn lực và phương án thực hiện dự án</t>
  </si>
  <si>
    <t>Thanh toán lần 2 - 2014</t>
  </si>
  <si>
    <t>Có issue về bảo trì; cần giải quyết trước 15/8 nhà trường mới thanh toán. Tuấn confirm đã thực hiện xong, AM đang check KH để yêu cầu thanh toán (Chờ khách hàng phản hồi vào 3/6)</t>
  </si>
  <si>
    <t>Thanh toán lần 1 - 2015</t>
  </si>
  <si>
    <t>Thanh toán phí dịch vụ tháng 03/2015</t>
  </si>
  <si>
    <t>TT phí duy trì hệ thống năm 2015</t>
  </si>
  <si>
    <t>Thanh toán T4.2015</t>
  </si>
  <si>
    <t>877;#OSD155002</t>
  </si>
  <si>
    <t>878;#OSD155001</t>
  </si>
  <si>
    <t xml:space="preserve">IMIP renew </t>
  </si>
  <si>
    <t xml:space="preserve">776;#EFS13005 </t>
  </si>
  <si>
    <t>884;#06/2015/HĐKT/UBCKNN-CMC</t>
  </si>
  <si>
    <t>Thanh toán tháng 4.2015</t>
  </si>
  <si>
    <t>KH ký thêm  920,160,000 đ chia đều 12 tháng từ T4/2015 đ-&gt; T3.2016</t>
  </si>
  <si>
    <t>Thanh toán T4/2015</t>
  </si>
  <si>
    <t>$2455</t>
  </si>
  <si>
    <t>Kế hoạch điều chỉnh theo yêu cấu của Thuế để phụ hợp với lộ trình triển khai
Điều chỉnh giá trị thanh toán theo phụ lục 05</t>
  </si>
  <si>
    <t>Đang hoàn thiện các BB thành phần (BB UAT đợt 2 - Chờ Hà Thắng ký, BB kết quả triển khai và hỗ trợ)</t>
  </si>
  <si>
    <t>Thanh toán đợt 5 - Bảo hành</t>
  </si>
  <si>
    <t>Chờ quyết toán ngân sách năm 2015 khách hàng mới thanh toán</t>
  </si>
  <si>
    <t>Thanh toán lần 2 - 2015</t>
  </si>
  <si>
    <t>Đợt 6: Nghiệm thu</t>
  </si>
  <si>
    <t>Cho hạng mục Hoạt động 5 và Hoạt động 6</t>
  </si>
  <si>
    <t>885;#082/2015/HĐDV/CMC-AJVN</t>
  </si>
  <si>
    <t>Bảo trì hệ thống BPMS cho công ty Ajinomoto Việt Nam</t>
  </si>
  <si>
    <t>883;#PL23-HĐ 08012011/HĐKT2011-CMCSOFT-CTEL</t>
  </si>
  <si>
    <t>PL 23 Prevoir - Nâng cấp hệ thống Quản lý cộng tác viên, hệ thống Wynsure</t>
  </si>
  <si>
    <t xml:space="preserve">Thu vào ngày 16-30 hàng tháng
Số tiền: $7400 x 21.350 = 157.990.000 vnd 
</t>
  </si>
  <si>
    <t>Gia hạn 100 ngày kể từ ngày 7/2/2015</t>
  </si>
  <si>
    <t xml:space="preserve">UAT bị pending do chưa dựng được môi trường.
Thống nhất hoàn thành trước Tết Âm lịch
</t>
  </si>
  <si>
    <t>chờ UAT</t>
  </si>
  <si>
    <t>Đợt 12: Thanh toán T4.2015</t>
  </si>
  <si>
    <t xml:space="preserve">Cộng thêm  89,586,000 đ (do thêm thêm 2 người)
Tiền ban đầu:  269,136,000 đ
</t>
  </si>
  <si>
    <t>Hoàn thành sửa lỗi. Đang làm thủ tục</t>
  </si>
  <si>
    <t>$5500 x 21.350 vnd= 117.425.000 vnd</t>
  </si>
  <si>
    <t>Đã chuyển 1st realease để khách hàng UAT
--- 
Kế hoạch 15/5 UAT (sẽ thực hiện UAT trong vòng 2 tuần)</t>
  </si>
  <si>
    <t>Thanh toán chi phí bản quyền phần mềm_ lần 2</t>
  </si>
  <si>
    <t>Thanh toán trong tháng 6/2015</t>
  </si>
  <si>
    <t>888;#081/2015/HĐDV/CMCSOFT-BHHV</t>
  </si>
  <si>
    <t>887;#22042015/HĐKT/CSI-CMCSOFT</t>
  </si>
  <si>
    <t>Triển khai phần mềm thư viện điện tử cho Thư  viện Huế</t>
  </si>
  <si>
    <t>Kế hoạch gia hạn: 28/5/2015
Kế hoạch gốc: 19/01/2015</t>
  </si>
  <si>
    <t>Thanh toán tháng 5/2015</t>
  </si>
  <si>
    <t>Dự kiến thanh toán đầu tháng 8</t>
  </si>
  <si>
    <t>879;#OSD145066</t>
  </si>
  <si>
    <t>Thanh toán đợt 5 - CR2</t>
  </si>
  <si>
    <t>Đã hoàn thành, chờ khách hàng xác nhận
----
[21 Aug] Đã fix hết issue theo feedback của khách hàng. Đang đợi KH confirm, dự kiến đầu tuần sau sẽ có thông tin.</t>
  </si>
  <si>
    <t>Đợt 4: Month 5</t>
  </si>
  <si>
    <t>Pending do IBM và Nghi Sơn cần làm lại kiến trúc tổng thể hệ thống rồi mới có kế hoạch tiếp theo (Dự kiến đầu tháng 11 re-start)</t>
  </si>
  <si>
    <t>Thanh toán tháng 5.2015</t>
  </si>
  <si>
    <t xml:space="preserve">$2382 </t>
  </si>
  <si>
    <t>Thanh toán T5.2015</t>
  </si>
  <si>
    <t>927;#086/2015/HĐKT/CMCSOFT-GTVT2</t>
  </si>
  <si>
    <t>Đợt 2_năm 1</t>
  </si>
  <si>
    <t>Đợt 1_ Năm 2</t>
  </si>
  <si>
    <t>Thanh toán đợt 2/2015</t>
  </si>
  <si>
    <t>Đã ký thêm PL gia hạn HĐ từ 17/4/2015 đến hết 15/6/2015</t>
  </si>
  <si>
    <t>[4/9/2015] Tuần trước, bên HQ bận nên tuần này mới view hồ sơ. 
Tuần này, anh Tiến đi công tác. Hồ sơ, thủ tục KTHYen sẽ thúc làm xong trong tuần để thứ 2 tuần sau (7/9/2015) a Tiến về ký là chuyển hồ sơ ra kho bạc thanh toán.</t>
  </si>
  <si>
    <t>Đợt 4: nghiệm thu</t>
  </si>
  <si>
    <t>$6600 x 21.350 vnd= 140.910.000 vnd</t>
  </si>
  <si>
    <t>Đợt 2 năm 2015</t>
  </si>
  <si>
    <t>$3528</t>
  </si>
  <si>
    <t>909;#OSD155012</t>
  </si>
  <si>
    <t>SSO Application Development</t>
  </si>
  <si>
    <t>Giảm trừ mốc còn : 108.408.250đ</t>
  </si>
  <si>
    <t>Đợt 13: Thanh toán T5.2015</t>
  </si>
  <si>
    <t xml:space="preserve">Cộng thêm  89,586,000 đ (do thêm thêm 2 người) 
Tiền ban đầu:  269,136,000 đ </t>
  </si>
  <si>
    <t>882;#01022015/HĐKT/STCĐL-CMC</t>
  </si>
  <si>
    <t xml:space="preserve">1. Các tài liệu:
+ TKTC: chủ đầu tư đang phê duyệt
+ Kịch bản kiểm thử: chiều 19/6 chuyển KH lấy xác nhận
2. Các BB: đã chuyển KH phê duyệt bản mềm. Phê duyệt xong các tài liệu ở trên sẽ trình ký bản cứng
</t>
  </si>
  <si>
    <t>Về thủ tục của công ty hoàn toàn xong, Nhà trường đang xin lại duyệt tờ trình trên ĐH Thái Nguyên</t>
  </si>
  <si>
    <t>889;#070/2015/HĐKT/CMCSOFT-ĐHYDTN</t>
  </si>
  <si>
    <t>Cung cấp phần mềm thanh toán học phí cho ĐH Y Dược Thái Nguyên</t>
  </si>
  <si>
    <t>891;#1706/2015/HĐKT/THTK-CMC</t>
  </si>
  <si>
    <t>894;#087/2015/HĐDV/CMC-AJIVN</t>
  </si>
  <si>
    <t>Hợp đồng cung cấp dịch vụ phân tích yêu cầu cho AJIVN</t>
  </si>
  <si>
    <t>895;#01062015/HĐ/TVKONTUM-CMCSOFT</t>
  </si>
  <si>
    <t>Triển khai phần mềm thư viện điện thử cho Thư viện Kon Tum</t>
  </si>
  <si>
    <t>Bảo hành</t>
  </si>
  <si>
    <t>Tổng giá trị HĐ là 280tr nhưng bị phạt HĐ căn cứ theo BB nghiệm thu thì giá trị HĐ chỉ còn 92 tr=&gt; KH còn phải thanh toán 8tr sau khi hết hạn bảo hành</t>
  </si>
  <si>
    <t>Đợt 2: nghiệm thu</t>
  </si>
  <si>
    <t>Đã hoàn thành triển khai diện rộng. Đang thực hiện hỗ trợ và hoàn thiện các Biên bản, Tài liệu bàn giao</t>
  </si>
  <si>
    <t>Đợt 3: Bảo hành</t>
  </si>
  <si>
    <t>Thanh toán PL09</t>
  </si>
  <si>
    <t>Thanh toán Quý II.2015</t>
  </si>
  <si>
    <t>Thanh toán tháng 6/2015</t>
  </si>
  <si>
    <t>Dự kiến thanh toán cuối tháng 7</t>
  </si>
  <si>
    <t>876;#OSD155003</t>
  </si>
  <si>
    <t>Thuê Tester Linh/ Quyên</t>
  </si>
  <si>
    <t>Đợt 5: Month 6</t>
  </si>
  <si>
    <t>Hiện trạng dự án Nghi Sơn:
- Thời gian: Đã chạy được 9,5 tháng tương đương 1/3 quãng đường (theo hộp đồng là 27 tháng)
- Tổng số hạng mục công việc: 45
o Hoàn thành: 1/45 hạng mục, đã yêu cầu CSI làm để lấy thông tin và gửi sang để IBM
o Đang thực hiện: 1 (Trễ, do có sự cố về mất data Nghi Sơn trong quá trình triển khai nên nhân sự phải rút ra khỏi dự án. Hiện IBM đang care nốt, và vẫn chưa hoàn thành)
- Tình trạng:
o Pending: Phía Nghi Sơn cần làm lại Thiết kế kiến trúc tổng thể, IBM đang làm với Nghi Sơn. Sau đó mới có kế hoạch tiếp theo cho CMC
o Dự kiến đầu tháng 11/2015 tiếp tục
Do chưa có thông báo chhinhs thức nào từ phía IBM tới CMC. Với trách nhiệm của CMCSoft trong hợp đồng với IBM, em đề xuất CMCSoft gửi văn bản chính thức tới IBM về việc tạm dừng này và sẽ tiếp tục thực hiện khi nhận được thông báo từ IBM.</t>
  </si>
  <si>
    <t>890;#1506/XMHM-CMC</t>
  </si>
  <si>
    <t>892;#OSD155006</t>
  </si>
  <si>
    <t>OSD155006- Thuế test Linh</t>
  </si>
  <si>
    <t>896;#206/HĐ/TVKG-CMC</t>
  </si>
  <si>
    <t>Dịch vụ hỗ trợ phần mềm thư viện tỉnh Kiên Giang</t>
  </si>
  <si>
    <t>Thanh toán T6.2015</t>
  </si>
  <si>
    <t xml:space="preserve">1520 USD </t>
  </si>
  <si>
    <t>897;#OSD155014</t>
  </si>
  <si>
    <t>898;#011/2015/HĐSV/VPBANK-CMC</t>
  </si>
  <si>
    <t>Đợt 2: thanh toán lần 1</t>
  </si>
  <si>
    <t>Khách hàng chậm 1 tháng</t>
  </si>
  <si>
    <t>Đang làm thủ tục TT</t>
  </si>
  <si>
    <t>904;#084/2015/HĐKT/CMCSOFT-PRDCV</t>
  </si>
  <si>
    <t>Thuê PHDuy tháng 5-6</t>
  </si>
  <si>
    <t>Phí duy trì tài khoản phần mềm Tháng 4+ Tháng 5/ 2015</t>
  </si>
  <si>
    <t>Đợt 1: Test Phase 1</t>
  </si>
  <si>
    <t>$ 9,567.000</t>
  </si>
  <si>
    <t>920;#OSD155004</t>
  </si>
  <si>
    <t>IBM EMC Phase 2 (IBM003)</t>
  </si>
  <si>
    <t>Thanh toán T5/2015</t>
  </si>
  <si>
    <t>$ 1992</t>
  </si>
  <si>
    <t>Đợt 4: Nghiệm thu</t>
  </si>
  <si>
    <t xml:space="preserve">$2256 </t>
  </si>
  <si>
    <t>Bù trừ hết vào công nợ nội bộ với CSI</t>
  </si>
  <si>
    <t>Đang làm thủ tục nghiệm thu với CSI. Phụ thuộc vào hợp đồng gốc CSI với Khách hàng</t>
  </si>
  <si>
    <t>Thanh toán chi phí dịch vụ_Lần 2</t>
  </si>
  <si>
    <t>Đã golive vào 18/9. Khách hàng đã xác nhận BB</t>
  </si>
  <si>
    <t>Thanh toán T6/2015</t>
  </si>
  <si>
    <t>Tạm ứng - tiền mặt</t>
  </si>
  <si>
    <t>905;#1057/HĐ-HVM</t>
  </si>
  <si>
    <t>Thiết kế Website Học viện Mật mã</t>
  </si>
  <si>
    <t>Thanh toán lần 2 phí duy trì dịch vụ năm 2015</t>
  </si>
  <si>
    <t>Đợt 1: Tạm ứng_Năm 1</t>
  </si>
  <si>
    <t>910;#SGD04/HĐKT/VIETINBANK-CMC</t>
  </si>
  <si>
    <t>939;#04/2015/HĐKT/CMCSOFT-DHDDND</t>
  </si>
  <si>
    <t xml:space="preserve">Thu vào ngày 16-30 hàng tháng 
Số tiền: $7400 x 21.350 = 157.990.000 vnd </t>
  </si>
  <si>
    <t>10 tuần</t>
  </si>
  <si>
    <t>Đã họp và thống nhất với khách hàng về phạm vi công việc phát sinh, kế hoạch thực hiện (phụ thuộc vào biểu mẫu phê duyệt của khách hàng).
Kế hoạch hoàn thành trong tháng 1/2016. Hiện còn 02/6 nghiệp vụ cần hoàn thành</t>
  </si>
  <si>
    <t>Khách hàng đã xác nhận</t>
  </si>
  <si>
    <t>906;#OSD155017</t>
  </si>
  <si>
    <t>Thiên Hoàng thuê nhân lực CMC cho dự án JICA</t>
  </si>
  <si>
    <t>907;#010715/CIBER-CMC</t>
  </si>
  <si>
    <t>Hợp đồng cung cấp tài liệu Marketing</t>
  </si>
  <si>
    <t>Đợt 14: Thanh toán T6.2015</t>
  </si>
  <si>
    <t>Cộng thêm 89.586.000đ thuê thêm 2 người</t>
  </si>
  <si>
    <t>Khả năng thanh toán trong tháng 7 / đầu tháng 8</t>
  </si>
  <si>
    <t>Đợt 4 năm thứ 2</t>
  </si>
  <si>
    <t>TT phí khởi tạo phần mềm</t>
  </si>
  <si>
    <t>918;#103/2015/HDDV</t>
  </si>
  <si>
    <t>931;#PL26- Prevoir VN</t>
  </si>
  <si>
    <t>PL26 Prevoir- Phát triển các báo cáo hoa hồng đại lý trên Wynsure</t>
  </si>
  <si>
    <t>2280 USD</t>
  </si>
  <si>
    <t>911;#02/HĐKT 2015-CMCSOFT-UIC</t>
  </si>
  <si>
    <t>Phát triển thêm các tính năng cho phần mềm CPC đáp ứng yêu cầu nghiệp vụ năm 2015</t>
  </si>
  <si>
    <t>912;#01/HĐKT 2015- CMCSOFT- UIC</t>
  </si>
  <si>
    <t>Thanh toán tháng 7/2015</t>
  </si>
  <si>
    <t>Đợt 6: Month 7</t>
  </si>
  <si>
    <t>Thanh toán T7.2015</t>
  </si>
  <si>
    <t>Phí khởi tạo dịch vụ</t>
  </si>
  <si>
    <t>923;#100/2015/HDDV/CMCSOFT-PCCVX</t>
  </si>
  <si>
    <t>924;#102/2015/HDDV/CMCSOFT-PCC1HG</t>
  </si>
  <si>
    <t>Thanh toán PL10</t>
  </si>
  <si>
    <t>đã hoàn thành:  TTNga Làm xác nhận để làm thanh toán</t>
  </si>
  <si>
    <t>873;#069/2015/HĐKT/CMCSOFT-NEU</t>
  </si>
  <si>
    <t>893;#OSD155008</t>
  </si>
  <si>
    <t xml:space="preserve">Thuê dev </t>
  </si>
  <si>
    <t>908;#093/2015/HĐKT/CMCSOFT-UTT</t>
  </si>
  <si>
    <t>Đợt 2: Test Phase 2</t>
  </si>
  <si>
    <t>$ 8,849.000</t>
  </si>
  <si>
    <t>Kế hoạch trong tháng 10 tiền về (do thời gian thanh toán là 60 days)</t>
  </si>
  <si>
    <t>Thanh toán lần 2 phí duy trì năm 2015</t>
  </si>
  <si>
    <t>915;#10072015/HĐKT/CSI-CMCSOFT</t>
  </si>
  <si>
    <t>Cung cấp, triển khai phần mềm thư viện điện tử cho thư viện ĐH Kiểm Sát</t>
  </si>
  <si>
    <t>Đã có Biên bản nghiệm thu cho 10 module</t>
  </si>
  <si>
    <t>Thủ tục nghiệm thu của CSI SG. Bộ phận SX đang push
Chờ ACB thanh toán thì SI Sài gòn thanh toán cho Soft
Đã làm xong thủ tục nghiệm thu và gửi cho SI SG</t>
  </si>
  <si>
    <t>917;#96/2015/HĐKT/CSOFT-CSISG</t>
  </si>
  <si>
    <t>Chương trình nón bảo hiểm cho ngân hàng ACB</t>
  </si>
  <si>
    <t>Gia hạn lần 2</t>
  </si>
  <si>
    <t xml:space="preserve">Đào tạo: 35/36 đơn vị
- Từ 24-28/08: Đào tạo nốt 1 điểm, đi hỗ trợ và xin ký nốt 6 điểm chưa ký BB đào tạo (6 đơn vị chưa ký đã báo cáo Ban dự án để có phương ứng hỗ trợ CMC xin ký)
- Hoàn thiện tài liệu dự án để nghiệm thu
(a VATam) - Đã push, Tháng 8 thu được 80% tiền. 
Triển khai xong tháng 9
</t>
  </si>
  <si>
    <t>Đang làm thủ tục nghiệm thu
---
Phần nghiệp vụ chưa xong -&gt; có thể làm thanh toán khối lượng đã làm (khó xác định) hoặc chờ nốt nghiệp vụ để thanh toán hết. Hiện chưa có kế hoạch kết thúc
-----------
Đang làm biên bản nghiệm thu các phần đã làm</t>
  </si>
  <si>
    <t>899;#PL24-HĐ 08012011/HĐKT2011-CMCSOFT-CTEL</t>
  </si>
  <si>
    <t>đang làm invoice</t>
  </si>
  <si>
    <t>914;#05/CMC-ĐHYHN/2015</t>
  </si>
  <si>
    <t>Cung cấp thiết bị, phần mềm thư viện điện tử cho trường ĐH Y Hà Nội</t>
  </si>
  <si>
    <t>Đã  đưa lê production đang trình ký biên bản nghiệm thu và timesheet 
12/9/2015 đưa lên production</t>
  </si>
  <si>
    <t>930;#PL27-Prevoir VN</t>
  </si>
  <si>
    <t>PL27 Prevoir_Phát triển quy trình quản lý hồ sơ bảo hiểm</t>
  </si>
  <si>
    <t>Thanh toán tháng 7.2015</t>
  </si>
  <si>
    <t xml:space="preserve">Đã chuyển hồ sơ thanh toán, đang trao đổi với khách hàng
---
Khách hàng điều chỉnh mốc thanh toán. AM sẽ xác định mốc và confirm lại
</t>
  </si>
  <si>
    <t>739;#1017/2014/HĐKT/CMCSOFT-CDYTTN</t>
  </si>
  <si>
    <t xml:space="preserve">Cung cấp module Quản lý thời khóa biểu cho Cao đẳng y tế Thái Nguyên </t>
  </si>
  <si>
    <t>943;#110/2015/HĐKT/CMCSOFT-PRDCV</t>
  </si>
  <si>
    <t>Thuê test Cúc</t>
  </si>
  <si>
    <t>các BB đã chuyển phòng QLDA TCT đang trình lãnh đạo ký.</t>
  </si>
  <si>
    <t>900;#PL25-HĐ 08012011/HĐKT2011-CMCSOFT-CTEL</t>
  </si>
  <si>
    <t>PL25-Nâng cấp hệ thống quản lý đại lý trên hệ thống Wynsure</t>
  </si>
  <si>
    <t>đã làm bbnt, xuất hóa đơn, KH đang làm thanh toán</t>
  </si>
  <si>
    <t>Thanh toán tháng 8/2015</t>
  </si>
  <si>
    <t>Đợt 7: Month 8</t>
  </si>
  <si>
    <t>Thanh toán T8.2015</t>
  </si>
  <si>
    <t>Thanh toán T7</t>
  </si>
  <si>
    <t>928;#10082015/HĐKT/CTCNPT-CMCSOFT</t>
  </si>
  <si>
    <t>Thanh toán đợt 2_Năm 2</t>
  </si>
  <si>
    <t>2,455 USD</t>
  </si>
  <si>
    <t>901;#085/2015/HĐKT/CMCSOFT-PRDCV</t>
  </si>
  <si>
    <t>Thuê dev NDATuan</t>
  </si>
  <si>
    <t>934;#210815/HĐKT/CMCSOFT-CMCTELECOM</t>
  </si>
  <si>
    <t>Đợt 3: Test Phase 3</t>
  </si>
  <si>
    <t>$ 6,789</t>
  </si>
  <si>
    <t>tiến độ như đã cam kết với KH. Đã xử lý invoice.</t>
  </si>
  <si>
    <t>$ 2,203.2</t>
  </si>
  <si>
    <t>938;#OSD155025</t>
  </si>
  <si>
    <t>Bắt đầu thực hiện. Kế hoạch 20/9 có BB
Đã họp với a Tâm, sau 20/11 có kết quả. Hiện chưa có kết quả</t>
  </si>
  <si>
    <t>9,140 $</t>
  </si>
  <si>
    <t>921;#OSD155018</t>
  </si>
  <si>
    <t>Thanh toán phí duy trì hệ thống lần 2_ năm 2015</t>
  </si>
  <si>
    <t>Thanh toán đợt 1_Năm thứ 3</t>
  </si>
  <si>
    <t>925;#2737/HĐKT/DHSPDHTN-CMCSOFT</t>
  </si>
  <si>
    <t>919;#03082015/HĐKT/HUD-CMCSOFT</t>
  </si>
  <si>
    <t>935;#HĐCP-15-20/MobiFone-CMC</t>
  </si>
  <si>
    <t>Đang làm  thủ tục thanh toán</t>
  </si>
  <si>
    <t>922;#0608/2015/AITS-CMC</t>
  </si>
  <si>
    <t>Dịch vụ hỗ trợ kỹ thuật phần mềm SAP Business Object cho VNA</t>
  </si>
  <si>
    <t>941;#OSD155026</t>
  </si>
  <si>
    <t xml:space="preserve">"Hiện đang thống nhất các kết quả để nghiệm thu, các iss CR cần được tách độc lập với quá trình nghiệm thu theo hợp đồng.
Dự kiến hoàn thành các công việc đã thống nhất và nghiệm thu vào 25/1/2016"
</t>
  </si>
  <si>
    <t>chuyển hồ sơ nghiệm thu thanh lý cho khách hàng - 5/9/2015</t>
  </si>
  <si>
    <t>913;#1072015/HĐKT/CMC-TTKT</t>
  </si>
  <si>
    <t>Chỉnh sửa một số tính năng phần mềm Kiểm tra kiểm soát cho Cục Tần Số</t>
  </si>
  <si>
    <t>Thanh toán đợt 3/2015</t>
  </si>
  <si>
    <t>Đợt 3 năm 2015</t>
  </si>
  <si>
    <t>KH mới thanh toán 50tr, còn nợ 100tr do Kho bạc chưa giải ngân hết</t>
  </si>
  <si>
    <t>929;#082015/HĐKT/SVHDN-CMCSOFT</t>
  </si>
  <si>
    <t>Nâng cấp phần mềm thư viện điện tử ILIB 6.5 cho Sở VH&amp;TT thành phố Đà Nẵng</t>
  </si>
  <si>
    <t>Thanh toán tháng 8.2015</t>
  </si>
  <si>
    <t>955;#2186/HĐ-TĐHHN</t>
  </si>
  <si>
    <t xml:space="preserve">Đang làm thủ tục điều chỉnh điều kiện nghiệm thu GĐ 1.
Cần xem xét việc triển khai cho TCT.
Kế hoạch UAT xong KBNN sẽ triển khai KBNN trước </t>
  </si>
  <si>
    <t>Bù trừ vào công nợ nội bộ với CSI ngày 11/11/2015</t>
  </si>
  <si>
    <t>Đã cài đặt. Đang dùng thử nghiệm, tuần 20-25/09 nhận phản hồi để cập nhật vào đầu tháng 10/2015. Chậm 2 tháng
Kế hoạch 19/10-23/10: cập nhật tiếp để nghiệm thu dự án.</t>
  </si>
  <si>
    <t>15/01 có BB UAT và sẽ đưa lên production</t>
  </si>
  <si>
    <t>936;#PL28- Prevoir VN</t>
  </si>
  <si>
    <t>946;#OSD155028</t>
  </si>
  <si>
    <t>Thanh toán lần 1 - Năm 3</t>
  </si>
  <si>
    <t>Hoàn thành công việc phần I và mục 1 phần II (34 tuần)</t>
  </si>
  <si>
    <t>Các BB nghiệm thu GD1 đã review xong và đang chuyển bên giám sát, lãnh đạo ký (trong tuần sau sẽ xong - 30/11).</t>
  </si>
  <si>
    <t>Gia hạn từ 30/6 --&gt; 30/9</t>
  </si>
  <si>
    <t>VTTHien đang làm thủ tục, đã gửi hồ sơ sang BTC để trình ký</t>
  </si>
  <si>
    <t>Thanh toán Quý III.2015</t>
  </si>
  <si>
    <t>Thanh toán tháng 9/2015</t>
  </si>
  <si>
    <t>Thanh toán đợt 8 - 2015 (lần 2)</t>
  </si>
  <si>
    <t>Đợt 8: Month 9</t>
  </si>
  <si>
    <t>Thanh toán T9.2015</t>
  </si>
  <si>
    <t>392 USD</t>
  </si>
  <si>
    <t>Thanh toán T09.2015</t>
  </si>
  <si>
    <t>902;#OSD155015</t>
  </si>
  <si>
    <t>Thuê PHDuy</t>
  </si>
  <si>
    <t>903;#OSD155016</t>
  </si>
  <si>
    <t>Thuê test Linh 2 tháng</t>
  </si>
  <si>
    <t>Thanh toán 2</t>
  </si>
  <si>
    <t>Đang làm thủ tục thanh toán</t>
  </si>
  <si>
    <t>Đợt 4: Test Phase 4</t>
  </si>
  <si>
    <t>$ 6,206</t>
  </si>
  <si>
    <t>29,516 $</t>
  </si>
  <si>
    <t>945;#OSD155021</t>
  </si>
  <si>
    <t>7,388 $</t>
  </si>
  <si>
    <t>954;#OSD155029</t>
  </si>
  <si>
    <t>TT phí sử dụng phầm mềm tháng 6-7-8-9/2015- VP Công chứng Bình Thạnh</t>
  </si>
  <si>
    <t>TT phí duy trì TK tháng 7-8-9/2015- VP Công chứng Cu Chi</t>
  </si>
  <si>
    <t>952;#OSD155020</t>
  </si>
  <si>
    <t>950;#096/2015/HĐKT/CMCSOFT-HVMM</t>
  </si>
  <si>
    <t>Cung cấp 03 module phần mềm: "Module đăng ký học, quản lý điểm và quản lý học phí"</t>
  </si>
  <si>
    <t>957;#092015/HĐ/ĐHVT-CMCSOFT</t>
  </si>
  <si>
    <t>Cung cấp phần mềm thư viện điện tử cho Đại chủng viện Vinh Thanh</t>
  </si>
  <si>
    <t>Phí duy trì hệ thống</t>
  </si>
  <si>
    <t xml:space="preserve">969;#113/2015/HĐKT/DDHLN2-CMCSOFT-VCB </t>
  </si>
  <si>
    <t>Thanh toán đợt 2- năm thứ 2</t>
  </si>
  <si>
    <t>Thanh toán chi phí dịch vụ_Lần 3</t>
  </si>
  <si>
    <t>$ 3,304.8</t>
  </si>
  <si>
    <t xml:space="preserve">Kế hoạch 5 Oct sẽ gửi bản release UAT cho khách hàng. </t>
  </si>
  <si>
    <t>948;#01-2015-HĐ-CMCSOFT-TPB</t>
  </si>
  <si>
    <t>Thanh toán PL1 ký thêm : 30%</t>
  </si>
  <si>
    <t>932;#109/2015/HĐ/CIBER-CMCSOFT</t>
  </si>
  <si>
    <t>Nâng cấp và cải tiến hệ thống SAP ERP cho VICOSTONE năm 2015</t>
  </si>
  <si>
    <t>Đang thực hiện UAT</t>
  </si>
  <si>
    <t>937;#PL29-Prevoir VN</t>
  </si>
  <si>
    <t>Thanh toán đợt 1_năm thứ 3</t>
  </si>
  <si>
    <t>933;#46/2015/HĐKT/TCT-CMCSOFT-CMCSI</t>
  </si>
  <si>
    <t>Mua bản quyền phần mềm cho các ứng dụng: Website, ihtkk</t>
  </si>
  <si>
    <t>958;#29092015/EB-CMC</t>
  </si>
  <si>
    <t>Cung cấp phần mềm bản quyền SAP cho Công ty TNHH Dịch vụ EB</t>
  </si>
  <si>
    <t>959;#06-07/HĐKT/CMCSOFT-TTTTĐL</t>
  </si>
  <si>
    <t>Dịch vụ sửa chữa, bảo trì phần mềm thư viện số cho TTTT Điện lực (EVN)</t>
  </si>
  <si>
    <t>Thanh toán tháng 9.2015</t>
  </si>
  <si>
    <t>KH gian hạn thuê 2 dev trog vòng 3.25 tháng =&gt; add thêm 23,583,000 vào mốc thanh toán tháng 9</t>
  </si>
  <si>
    <t>962;#090/2015/HĐKT/CMCSOFT-ĐHV</t>
  </si>
  <si>
    <t>[5/12/2015] Hoàn thành thủ tục nghiệm thu
---------
Đang thực hiện xác nhận đào tạo và nghiệm thu</t>
  </si>
  <si>
    <t>TT phí duy trì PM tháng 6-9/2015_VPCC Số 1</t>
  </si>
  <si>
    <t>$ 3,271.8</t>
  </si>
  <si>
    <t>990;#1594/HDĐT/BHBL-CMC</t>
  </si>
  <si>
    <t>Đào tạo sử dụng hệ thống Phần mềm Bảo hiểm CeIN cho Công ty Bảo hiểm Bảo Long tại Hà Nội</t>
  </si>
  <si>
    <t>Hoàn thành gđ nâng cấp ứng dụng: 13 tuần</t>
  </si>
  <si>
    <t xml:space="preserve">TT đợt 1: Các BB đã review xong lần 2, đợi BB thành phần về kiểm thử hiệu năng (cuối tuần này thực hiện) xong, 26/10 sẽ trình lãnh đạo ký
Kế hoạch gia hạn 02 tháng: 
- 23/10/2015: Hoàn thành giai đoạn 1
- 25/02/2016: Nghiệm thu hợp đồng
</t>
  </si>
  <si>
    <t>842;#70/2014/HĐKT/TCT-CMCSOFT</t>
  </si>
  <si>
    <t>Đợt 2: Tạm ứng 80% phí bản quyền pm ECM</t>
  </si>
  <si>
    <t xml:space="preserve">Ngày 13/11: sẽ bàn giao tài liệu URD cho TP bank
Đã chuyển biên bản bàn giao license. Chờ anh Cương CIO ký
</t>
  </si>
  <si>
    <t>Thanh toán tháng 10/2015</t>
  </si>
  <si>
    <t>Đợt 9: Month 10</t>
  </si>
  <si>
    <t>Thanh toán T10.2015</t>
  </si>
  <si>
    <t>944;#C150907/VIB-CMC</t>
  </si>
  <si>
    <t>11,191 $</t>
  </si>
  <si>
    <t>$ 7.353</t>
  </si>
  <si>
    <t>947;#cmc21092015</t>
  </si>
  <si>
    <t>Thanh toán PL1 ký thêm : 70%</t>
  </si>
  <si>
    <t>Thanh toán phí cài đặt</t>
  </si>
  <si>
    <t>956;#01/2015-ĐHLN-MB-CMC</t>
  </si>
  <si>
    <t>TT phí duy trì TK từ T5-&gt;T10 _VPCC Tân Thuận</t>
  </si>
  <si>
    <t>Duy trì tài khoản cho 03 công chứng viên+ 07 thư ký nghiệp vụ</t>
  </si>
  <si>
    <t>TT phí duy trì TK tháng 9-10/2015_VPCC Chợ Lớn</t>
  </si>
  <si>
    <t>TT phí duy trì TK tháng 10/2015_VPCC Q10</t>
  </si>
  <si>
    <t>TT phí duy trì TK tháng 10/2015_VPCC Nha Rong</t>
  </si>
  <si>
    <t>960;#0510/2015/HĐKT/KTNN-CMCSOFT</t>
  </si>
  <si>
    <t>TT phí duy trì TK tháng 10-12/2015_VPCC Châu Á</t>
  </si>
  <si>
    <t>TT phí duy trì TK tháng 4-5/2015_VPCC Q10</t>
  </si>
  <si>
    <t>TT phí duy trì TK tháng 10/2015_VPCC Binh Tan</t>
  </si>
  <si>
    <t>TT phí duy trì TK tháng 10/2015_VPCC Bình Hưng</t>
  </si>
  <si>
    <t>TT phí duy trì PM tháng 6-7-8/2015_TT Thông tin tư vấn và công chứng TP HCM</t>
  </si>
  <si>
    <t>TT phí quản lý TK tháng 10.2015_VPCC Phong Phú</t>
  </si>
  <si>
    <t>TT phí duy trì TK tháng 10/2015_VPCC Sài Gòn</t>
  </si>
  <si>
    <t>TT phí duy trì TK tháng 9+10/2015_VPCC Thủ Thiêm</t>
  </si>
  <si>
    <t>TT tiền phí hòa mạng và đào tạo_VPCC Thủ Thiêm</t>
  </si>
  <si>
    <t>Thanh toán 3</t>
  </si>
  <si>
    <t>963;#OSD155034</t>
  </si>
  <si>
    <t>966;#120/2015/HĐKT/ACVN-CMCSOFT</t>
  </si>
  <si>
    <t>Xây dựng Website cho Hiệp hội Đô thị Việt Nam- ACVN.VN</t>
  </si>
  <si>
    <t>$ 13,064.00</t>
  </si>
  <si>
    <t>951;#OSD155023</t>
  </si>
  <si>
    <t>Phí cài đặt</t>
  </si>
  <si>
    <t>961;#112/2015/HD-CMC</t>
  </si>
  <si>
    <t>TT phí duy trì PM tháng 6-9/2015_VPCC Q.9</t>
  </si>
  <si>
    <t>964;#01/2015/KNAUF-CMC</t>
  </si>
  <si>
    <t>Thanh toán gia hạn tháng 10.2015</t>
  </si>
  <si>
    <t xml:space="preserve">Thanh toán thêm </t>
  </si>
  <si>
    <t>Thanh toán đợt 1- năm thứ 3</t>
  </si>
  <si>
    <t>Thanh toán phí duy trì phần mềm T11_VPCC Q.10</t>
  </si>
  <si>
    <t>TT phí duy trì tài khoản T11_VPCC Phú Mỹ Hưng</t>
  </si>
  <si>
    <t>TT phí duy trì tài khoản T11_VPCC Q12</t>
  </si>
  <si>
    <t>Điều chỉnh từ 15/08/2015</t>
  </si>
  <si>
    <t xml:space="preserve">UAT: Pending
Đang kiểm tra chương trình, tuy nhiên còn nhiều lỗi và không đủ nguồn lực thực hiện. Rủi ro không đảm bảo kế hoạch đã thống nhất.
6-9/11 làm việc với CNTT khách hàng về iss và tổ chức UAT
Sau đó thực hiện 2 vòng UAT </t>
  </si>
  <si>
    <t>TT phí duy trì tài khoản T11_VPCC Chợ Lơn</t>
  </si>
  <si>
    <t>TT phí duy trì TK phần mềm T11_VPCC Thủ Thiêm</t>
  </si>
  <si>
    <t>TT phí duy trì phần mềm T11_VPCC Bình Hưng</t>
  </si>
  <si>
    <t>Thanh toán tháng 1</t>
  </si>
  <si>
    <t>970;#05102015-01/2015/HĐDV/CIST-CMC</t>
  </si>
  <si>
    <t>TT phí sử dụng phầm mềm tháng 10-11-12/2015_VPCC Bình Thạnh</t>
  </si>
  <si>
    <t>TT phí duy trì tài khoản T11_VPCC Trung Tâm</t>
  </si>
  <si>
    <t xml:space="preserve">Pending do khách hàng đang chưa tiếp tục triển khai.
Cần có thông báo chính thức về việc này với khách hàng.
</t>
  </si>
  <si>
    <t xml:space="preserve">Thanh toán tháng 10/2015 </t>
  </si>
  <si>
    <t>TT phí khởi tạo DV lần 1_VPCC Doan Hung</t>
  </si>
  <si>
    <t>972;#BSS15008</t>
  </si>
  <si>
    <t>TT phí duy trì TK phần mềm T11_VPCC Nhà Rồng</t>
  </si>
  <si>
    <t>975;#122/2015/HĐKT/CMCSOFT-PRDCV</t>
  </si>
  <si>
    <t xml:space="preserve">Thuê dev LDCong tháng 10 </t>
  </si>
  <si>
    <t>Đã chuyển thủ tục nghiệm thu cho khách hàng</t>
  </si>
  <si>
    <t>973;#79/HĐKT/2015/TCKTQK-CMCSOFT</t>
  </si>
  <si>
    <t>Cung cấp phần mềm thư viện điện tử ILIBEDU cho Trường TCKT Quân Khí</t>
  </si>
  <si>
    <t>974;#102015/HĐ/TKD-CMCSOFT</t>
  </si>
  <si>
    <t>TT phí duy trì pm quý 3.2015_CPCC Phú Nhuận</t>
  </si>
  <si>
    <t>TT phí duy trì TK phần mềm T8-9-10.2015_VPCC Gia Định</t>
  </si>
  <si>
    <t>967;#19/2015/HĐ/VTQT-CMC</t>
  </si>
  <si>
    <t>Xây dựng Website đa ngôn ngữ cho Khách hàng Inbound (VMS website Roaming)</t>
  </si>
  <si>
    <t>TT phí duy trì TK phần mềm T11_VPCC Bình Tân</t>
  </si>
  <si>
    <t>TT phí duy trì TK phần mềm T11_VPCC Sài Gòn</t>
  </si>
  <si>
    <t>991;#1840/HDĐT/BHBL-CMC</t>
  </si>
  <si>
    <t>Đào tạo sử dụng hệ thống Phần mềm Bảo hiểm CeIN cho Công ty Bảo hiểm Bảo Long tại TP HCM</t>
  </si>
  <si>
    <t xml:space="preserve">Đang hỗ trợ vận hành modue Công văn. Module Công việc chưa triển khai.
</t>
  </si>
  <si>
    <t>TT phí quản lý TK tháng 11.2015_VPCC Phong Phú</t>
  </si>
  <si>
    <t>Giai đoạn 2 còn có báo cáo đặc thù của CSI Hà Nội . Đang làm thủ tục nghiệm thu cho đợt thanh toán tiếp theo. Corp đồng ý loại trừ CSI Sài gòn tạm thời điều chỉnh lại kế hoạch triển khai (Trong tháng 2 có kế hoạch)</t>
  </si>
  <si>
    <t>Đợt4</t>
  </si>
  <si>
    <t>Kế hoạch sẽ điều chỉnh sau khi hoàn thành triển khai gđ 2 (15/11/2015)</t>
  </si>
  <si>
    <t>Đã demo xong  giao diện. Dự kiến 9-10/11/2015 đào tạo</t>
  </si>
  <si>
    <t>968;#OSD155033</t>
  </si>
  <si>
    <t>ODC tháng 10 cho Panasonic</t>
  </si>
  <si>
    <t>Thanh toán tháng 10.2015</t>
  </si>
  <si>
    <t>KH gian hạn thuê 2 dev trog vòng 3.25 tháng =&gt; add đều 94,332,000 vào mốc thanh toán tháng 10,11,12</t>
  </si>
  <si>
    <t>TT phí sử dụng phần mềm T11.2015_VPCC Lý Thị Như Hòa</t>
  </si>
  <si>
    <t>$ 1,101.6</t>
  </si>
  <si>
    <t>Đã hoàn thành triển khai, đang làm thủ tục nghiệm thu</t>
  </si>
  <si>
    <t>ngày 24-25/12 thực hiện đào tạo, đã  gửi công văn sang khách hàng, khách hàng đã gửi công văn cho các đơn vị tham gia đào tạo</t>
  </si>
  <si>
    <t>TT phí duy trì TK phần mềm T11_VPCC Phú Mỹ Hưng</t>
  </si>
  <si>
    <t>Điều chỉnh từ 15/10/2015 --&gt; 27/11/2015</t>
  </si>
  <si>
    <t>Thanh toán tháng 11/2015</t>
  </si>
  <si>
    <t>$ 4.536</t>
  </si>
  <si>
    <t>Đợt 10: Month 11</t>
  </si>
  <si>
    <t>Thanh toán T11.2015</t>
  </si>
  <si>
    <t>940;#108/2015/HDDV/CMCSOFT-HPT</t>
  </si>
  <si>
    <t>12,503 $</t>
  </si>
  <si>
    <t>Đợt 4: Test Phase 4- Nghiệm thu</t>
  </si>
  <si>
    <t>Thanh toán gtrị còn lại</t>
  </si>
  <si>
    <t xml:space="preserve">978;#OSD155007 </t>
  </si>
  <si>
    <t>TT đợt 1 năm thứ 2</t>
  </si>
  <si>
    <t>$7304</t>
  </si>
  <si>
    <t>$ 12,528</t>
  </si>
  <si>
    <t>Thanh toán tháng 11.2015</t>
  </si>
  <si>
    <t>984;#171115/SHB-CMC</t>
  </si>
  <si>
    <t>985;#121/2015/HĐKT/CMC-DHLDXH</t>
  </si>
  <si>
    <t>TT phí duy trì TK phần mềm T12_VPCC Q12</t>
  </si>
  <si>
    <t>Thực hiện trong năm 2015</t>
  </si>
  <si>
    <t>981;#102015/HĐ/TVHP-TRATECCO-CMCSOFT</t>
  </si>
  <si>
    <t>TT phí duy trì TK phần mềm T12_VPCC Q10</t>
  </si>
  <si>
    <t>TT phí duy trì TK phần mềm T12_VPCC Chợ Lớn</t>
  </si>
  <si>
    <t>TT phí duy trì TK phần mềm Quý 4.2015_VPCC Đầm Sen</t>
  </si>
  <si>
    <t>TT phí duy trì TK phần mềm T12_VPCC Thủ Thiêm</t>
  </si>
  <si>
    <t>TT phí duy trì TK phần mềm T12_VPCC Sài Gòn</t>
  </si>
  <si>
    <t>Thanh toán tháng 2</t>
  </si>
  <si>
    <t>983;#18112015/HĐKT/SK-CMC</t>
  </si>
  <si>
    <t>TT phí duy trì TK phần mềm Quý 4.2015_VPCC Nguyen Hong Ha</t>
  </si>
  <si>
    <t>TT phí duy trì TK phần mềm T11+12_VPCC Bình Hưng</t>
  </si>
  <si>
    <t>TT phí duy trì TK phần mềm Quý 4.2015_VPCC Dong Thanh Pho</t>
  </si>
  <si>
    <t>TT phí duy trì TK phần mềm T2_VPCC Nhà Rồng</t>
  </si>
  <si>
    <t>TT phí duy trì TK phần mềm T11+12_VPCC Tân Thuận</t>
  </si>
  <si>
    <t>TT phí duy trì TK tháng 4-12/2015_VPCC Bảy Hiền</t>
  </si>
  <si>
    <t>994;#147/2015/HĐKT/CMCSOFT-VINAQUIPS</t>
  </si>
  <si>
    <t>Cung cấp phần mềm quản lý tài sản cho VINAQUIPS</t>
  </si>
  <si>
    <t>TT phí duy trì TK phần mềm Quý 4.2015_VPCC Củ Chi</t>
  </si>
  <si>
    <t>TT phí duy trì phần mềm T5-12_VPCC Đồng Tâm</t>
  </si>
  <si>
    <t>TT phí duy trì TK phần mềm Quý 4.2015_VPCC Tân Bình</t>
  </si>
  <si>
    <t>TT toán phí duy trì TK phần mềm T12.2015_VPCC Bình Tân</t>
  </si>
  <si>
    <t>TT phí duy trì TK tháng 11-12/2015_VPCC Gia Định</t>
  </si>
  <si>
    <t>TT phí duy trì TK phần mềm T12.2015_VPCC Trung Tâm</t>
  </si>
  <si>
    <t>TT phí duy trì TK phần mềm T12.2015_VPCC Phong Phú</t>
  </si>
  <si>
    <t>Đợt 4 năm 2015</t>
  </si>
  <si>
    <t>Dự kiến 15/1/2016 hoàn thành nghiệm thu
---------------
Thiết bị phần cứng chưa triển khai xong nên chưa triển khai phần mềm. Sau 15/12 mới có kế hoạch</t>
  </si>
  <si>
    <t>987;#112015/HĐ/TBKHCNM-CMCSOFT</t>
  </si>
  <si>
    <t>993;#13/2015/VNNIC-CMCSOFT/HĐ</t>
  </si>
  <si>
    <t>Trang bị phần mềm quản lý văn bản, ký số văn bản, giấy tờ cho Trung tâm Internet Việt Nam</t>
  </si>
  <si>
    <t>TT phí dịch vụ_VPCC Phú Nhuận</t>
  </si>
  <si>
    <t>986;#OSD155040</t>
  </si>
  <si>
    <t>989;#05/CMC-BVF/2015</t>
  </si>
  <si>
    <t>Sang năm 2016 mới thanh toán, sẽ làm PL điều chỉnh</t>
  </si>
  <si>
    <t>965;#HĐCP-15-27/MOBIFONE-CMC</t>
  </si>
  <si>
    <t>Đợt 1: TT phí khởi tạo hệ thống</t>
  </si>
  <si>
    <t>992;#140/2015/HĐDV/M.I.K LAND-CMCSOFT</t>
  </si>
  <si>
    <t>TT phí duy trì TK phần mềm Quý 1.2016_VPCC Việt An</t>
  </si>
  <si>
    <t>TT phí duy trì TK phần mềm T8-10.2015_VPCC Quận 8</t>
  </si>
  <si>
    <t>TT phí duy trì TK phần mềm Quý T12.2015_VPCC Phú Mỹ Hưng</t>
  </si>
  <si>
    <t>TT phí duy trì TK phần mềm T10-12.2015_VPCC Quận 9</t>
  </si>
  <si>
    <t>TT phí duy trì TK phần mềm T4-5.2015_VPCC Lý Thị Như Hòa</t>
  </si>
  <si>
    <t>Đã UAT xong. Chưa có BB xác nhận</t>
  </si>
  <si>
    <t>995;#PL01-Prevoir VN</t>
  </si>
  <si>
    <t>Đợt 2_Năm 1</t>
  </si>
  <si>
    <t>996;#PL02- Prevoir VN</t>
  </si>
  <si>
    <t>Thanh toán Quý IV.2015</t>
  </si>
  <si>
    <t>Thanh toán tháng 12/2015</t>
  </si>
  <si>
    <t>Mỗi tháng thanh toán $8568</t>
  </si>
  <si>
    <t>$ 10.080</t>
  </si>
  <si>
    <t>Đợt 11: Month 12</t>
  </si>
  <si>
    <t>12,872 $</t>
  </si>
  <si>
    <t>982;#2010/2015/AITS-CMC</t>
  </si>
  <si>
    <t>TT đợt 1_năm thứ 1</t>
  </si>
  <si>
    <t>988;#075/2015/HĐKT/CMCSOFT-KNNDHTN</t>
  </si>
  <si>
    <t>998;#1612/PHX-CMC</t>
  </si>
  <si>
    <t>Thanh toán đợt cuối/2015</t>
  </si>
  <si>
    <t>Thanh toán đợt 2 - năm 2015</t>
  </si>
  <si>
    <t>Thanh toán phí bảo trì năm 3</t>
  </si>
  <si>
    <t>Thanh toán tiền bảo trì năm 2015</t>
  </si>
  <si>
    <t>976;#123/2015/HĐKT/CMCSOFT-PRDCV</t>
  </si>
  <si>
    <t>979;#OSD155037</t>
  </si>
  <si>
    <t>999;#01012015/HĐDVPM/BĐCS-CMC</t>
  </si>
  <si>
    <t>Cung cấp dịch vụ Bảo mật tăng cường cho hệ thống tòa soạn báo Điện tử Đảng cống sản Việt Nam</t>
  </si>
  <si>
    <t>1001;#19/2015/HĐKT/CNTT-CMCSOFT</t>
  </si>
  <si>
    <t>1002;#22/2015/HĐKT/CNTT-CMCSOFT</t>
  </si>
  <si>
    <t>1004;#SGD05/HĐKT/VIETINBANK-CMC</t>
  </si>
  <si>
    <t>1005;#103/2015/HĐKT/CMCSOFT-ĐHLN</t>
  </si>
  <si>
    <t>1006;#BSS15010</t>
  </si>
  <si>
    <t>TT phí dịch vụ_TTTT và Tư vấn Công chứng TPHCM</t>
  </si>
  <si>
    <t>Thanh toán lần 1 phí duy trì năm 2016</t>
  </si>
  <si>
    <t>TT phí duy trì lần 1_năm 2016</t>
  </si>
  <si>
    <t>TT phí duy trì hệ thống năm 2016</t>
  </si>
  <si>
    <t>Chưa có kế hoạch triển khai từ Ciber, nhập tạm mốc
Đã golive. Chưa có BB xác nhận</t>
  </si>
  <si>
    <t>997;#2312/HĐKT/TCIII-CMCSOFT</t>
  </si>
  <si>
    <t>TT phí quản lý TK tháng 01.2016_VPCC Phong Phú</t>
  </si>
  <si>
    <t>1003;#148/2015/HĐKT/CMCSOFT-DHYDHP</t>
  </si>
  <si>
    <t xml:space="preserve">- Nhập liệu cho trang Tiếng Việt và 12 ngôn ngữ: đã xong.
- Kế hoạch go-live (15/12): Hiện tại đã deploy xong hệ thống vmsroaming trên các server bên vms. Vấn đề public website chờ VMS (16/12/2015) sau đó sẽ golive (dự kiến 18/12/2015).
- Biên bản nghiệm thu và biên bản cài đặt môi trường vận hành: sau golive sẽ ký nốt các tài liệu là xong
</t>
  </si>
  <si>
    <t>TT phí duy trì TK phần mềm T1.2016_VPCC Nhà Rồng</t>
  </si>
  <si>
    <t>Thanh toán lần 1 phí duy trì dịch vụ năm 2016</t>
  </si>
  <si>
    <t>Thanh toán năm thứ 1</t>
  </si>
  <si>
    <t>971;#15332/KHBL/NTNTHD-CMC</t>
  </si>
  <si>
    <t>TT phí duy trì TK phần mềm Quý 1.2016_VPCC Bình Tân</t>
  </si>
  <si>
    <t>TT phí duy trì TK phần mềm Quý 1.2016_VPCC Sài Gòn</t>
  </si>
  <si>
    <t xml:space="preserve">"Đang làm thủ tục nghiệm thu giai đoạn và làm gia hạn.
Hạng mục đào tạo chuyển sau 20/2/2016"
</t>
  </si>
  <si>
    <t>Tiên Phong chuyển ngày go-live từ 8/1 sang 15/1/2016.
Ngày golive mới dự kiến sẽ là 15/01. TPB sẽ phối hợp để kiểm tra việc migrate user sang môi trường mới và chuẩn bị sẵn sàng cho golive</t>
  </si>
  <si>
    <t>1000;#122015-HĐKT/CNTT-CMCSoft-CMC Corp</t>
  </si>
  <si>
    <t>TT phí bản quyền phần mềm</t>
  </si>
  <si>
    <t>1010;#156/2015/ERP-TD-CMC</t>
  </si>
  <si>
    <t>TT tạm ứng phí dịch vụ triển khai</t>
  </si>
  <si>
    <t>1026;#155/2015/HĐDV/PVEP-CMCSOFT</t>
  </si>
  <si>
    <t>Thanh toán tháng 12.2015</t>
  </si>
  <si>
    <t>TT phí khởi tạo DV</t>
  </si>
  <si>
    <t>1007;#116/2015/HĐKT/CMCSOFT-VPCC1</t>
  </si>
  <si>
    <t>1016;#181215/HĐ-eKGIS-CMC (cho eDoc)</t>
  </si>
  <si>
    <t>1017;#181215/HĐ-eKGIS-CMC (cho GS)</t>
  </si>
  <si>
    <t>Đợt 1_ Năm 3</t>
  </si>
  <si>
    <t>1013;#C160401/VIB-CMC</t>
  </si>
  <si>
    <t>1008;#117/2015/HĐKT/CMCSOFT-VPCCDB</t>
  </si>
  <si>
    <t>1009;#118/2015/HĐKT/CMCSOFT-VPCXP</t>
  </si>
  <si>
    <t>Đợt 2: Thanh toán 100% giá trị phần thiết bị</t>
  </si>
  <si>
    <t>1014;#AMS0012016-HĐ/CMCSOFT-DIANA UNICHARM</t>
  </si>
  <si>
    <t xml:space="preserve">Chưa có kế hoạch thực hiện.
Thứ 4, 2/12/2015 có kế hoạch để gửi khách hàng
</t>
  </si>
  <si>
    <t>980;#25102015/HĐKT/BTG-CMCSOFT</t>
  </si>
  <si>
    <t>1015;#29122015/HĐDV/CMCSI-CMCSOFT</t>
  </si>
  <si>
    <t>Thanh toán đợt 1 năm 2016</t>
  </si>
  <si>
    <t>Thanh toán tháng 1/2016</t>
  </si>
  <si>
    <t>916;#3607/2015/HĐDV/THTK-CMC</t>
  </si>
  <si>
    <t>Sau khi thống nhất kế hoạch triển khai dự án vơi PHX</t>
  </si>
  <si>
    <t>1019;#30122015/PHA/CMCSOFT-CIBER</t>
  </si>
  <si>
    <t>1025;#141/2015/HĐKT/CMCSOFT-CSIHN</t>
  </si>
  <si>
    <t>Thanh toán T1.2016</t>
  </si>
  <si>
    <t>TT phí dịch vụ triển khai+ phí công tác_tháng 1</t>
  </si>
  <si>
    <t>Thanh toán tháng 1.2016</t>
  </si>
  <si>
    <t>1011;#OSD155044</t>
  </si>
  <si>
    <t>1020;#OSD155042</t>
  </si>
  <si>
    <t xml:space="preserve">Thanh toán theo tháng, trong vòng 12 tháng. KH thanh toán trong vòng 60 ngày làm việc, kể từ ngày xuất hóa đơn
</t>
  </si>
  <si>
    <t>1023;#OSD165001</t>
  </si>
  <si>
    <t>1022;#OSD165002</t>
  </si>
  <si>
    <t>1024;#153/2015/HĐKT/CMCSOFT-ĐHHHVN</t>
  </si>
  <si>
    <t>Phí duy trì hệ thống năm thứ 3</t>
  </si>
  <si>
    <t>Thanh toán đầu kỳ năm học</t>
  </si>
  <si>
    <t>1021;#OSD155043</t>
  </si>
  <si>
    <t>cập nhật 1 số tính năng mới cho hệ thống
Tài liệu nghiệm thu đã điều chỉnh gửi khách hàng sáng 7/1/2016
---------------
Đang thực hiện cấu hình chương trình
Mục tiêu 25/12 hoàn thành hướng dẫn coreteam</t>
  </si>
  <si>
    <t>Đã gia hạn 2 tháng
---------
Hiện thiết bị chưa về. Dự án đang làm kế hoạch gia hạn</t>
  </si>
  <si>
    <t>1012;#15008/HĐ/PVP.VP-CMC/12-2015/HH</t>
  </si>
  <si>
    <t>Đợt 2: TT phí thuê dịch vụ pm 6 tháng_Năm 1</t>
  </si>
  <si>
    <t>Thanh toán trong tháng đầu tiên -(sau 6 tuần cài đặt vận hành)</t>
  </si>
  <si>
    <t>Thanh toán tháng 2/2016</t>
  </si>
  <si>
    <t>Đợt 12: Month 14</t>
  </si>
  <si>
    <t>Thanh toán đợt 2_Năm 2015</t>
  </si>
  <si>
    <t>Thanh toán T2.2016</t>
  </si>
  <si>
    <t>TT phí bảo trì năm đầu</t>
  </si>
  <si>
    <t>TT phí dịch vụ triển khai+ phí công tác_tháng 2</t>
  </si>
  <si>
    <t>Nhập tạm mốc- chưa có kế hoạch triển khai cụ thể</t>
  </si>
  <si>
    <t>Thanh toán tháng 2.2016</t>
  </si>
  <si>
    <t>Thanh toán Quý I.2016</t>
  </si>
  <si>
    <t>Thanh toán tháng 3/2016</t>
  </si>
  <si>
    <t>Thanh toán T3.2016</t>
  </si>
  <si>
    <t>TT phí dịch vụ triển khai+ phí công tác_tháng 3</t>
  </si>
  <si>
    <t>Thanh toán tháng 3.2016</t>
  </si>
  <si>
    <t>TT phí duy trì lần 1_năm 1</t>
  </si>
  <si>
    <t>Đợt 2_Năm 3</t>
  </si>
  <si>
    <t>Thanh toán lần 2 - Năm 3</t>
  </si>
  <si>
    <t>Đợt 4: Bảo hành</t>
  </si>
  <si>
    <t>Giữ lại 10% bảo hành, thanh toán sau 1 năm kể từ ngày ký biên bản nghiệm thu PM</t>
  </si>
  <si>
    <t>Đợt 13: Month 16</t>
  </si>
  <si>
    <t>Thanh toán T4.2016</t>
  </si>
  <si>
    <t>TT phí dịch vụ triển khai+ phí công tác_tháng 4</t>
  </si>
  <si>
    <t>1018;#OSD155041</t>
  </si>
  <si>
    <t>Nhập tạm mốc, chưa có kế hoạch triển khai cụ thể</t>
  </si>
  <si>
    <t>Thanh toán tháng 4.2016</t>
  </si>
  <si>
    <t>Nhập tạm mốc, chưa có HĐ</t>
  </si>
  <si>
    <t>TT phí dịch vụ triển khai+ phí công tác_tháng 5</t>
  </si>
  <si>
    <t>Đợt 14: Month 17</t>
  </si>
  <si>
    <t>Thanh toán tháng 5.2016</t>
  </si>
  <si>
    <t>Thanh toán T5.2016</t>
  </si>
  <si>
    <t>Đợt 2_Năm 2</t>
  </si>
  <si>
    <t>Đợt 3_ Năm 1</t>
  </si>
  <si>
    <t>Hoàn  thiện giai đoạn 2. Đang trong giai đoạn hỗ trợ triển khai theo hợp đồng</t>
  </si>
  <si>
    <t>Đợt 15: Month 18</t>
  </si>
  <si>
    <t>Thanh toán tháng 6.2016</t>
  </si>
  <si>
    <t>TT phí duy trì lần 2_năm 2016</t>
  </si>
  <si>
    <t>Thanh toán lần 2 phí duy trì dịch vụ năm 2016</t>
  </si>
  <si>
    <t>Đợt 3_Năm 3</t>
  </si>
  <si>
    <t>Thanh toán tháng 7.2016</t>
  </si>
  <si>
    <t>Thanh toán T7.2016</t>
  </si>
  <si>
    <t>Thanh toán lần 2 phí duy trì năm 2016</t>
  </si>
  <si>
    <t>Đợt 3: TT phí thuê dịch vụ pm 6 tháng cuối_Năm 1</t>
  </si>
  <si>
    <t>Đợt 16: Month 20</t>
  </si>
  <si>
    <t>Thanh toán tháng 8.2016</t>
  </si>
  <si>
    <t>Thanh toán đợt 2_Năm thứ 3</t>
  </si>
  <si>
    <t>Thanh toán T8.2016</t>
  </si>
  <si>
    <t>TT đợt 2_Năm thứ 2</t>
  </si>
  <si>
    <t>Đợt 4_Năm 3</t>
  </si>
  <si>
    <t>Đợt 17: Month 21</t>
  </si>
  <si>
    <t>Thanh toán T9.2016</t>
  </si>
  <si>
    <t>TT đợt 1_năm thứ 2</t>
  </si>
  <si>
    <t>Thanh toán tháng 9.2016</t>
  </si>
  <si>
    <t>TT phí duy trì lần 2_năm 1</t>
  </si>
  <si>
    <t>Thanh toán đợt 2- năm thứ 3</t>
  </si>
  <si>
    <t>Thanh toán T10.2016</t>
  </si>
  <si>
    <t>Thanh toán tháng 10.2016</t>
  </si>
  <si>
    <t>Đợt 18: Month 23</t>
  </si>
  <si>
    <t>Thanh toán tháng 11.2016</t>
  </si>
  <si>
    <t>Đợt 19: Month 24</t>
  </si>
  <si>
    <t>Thanh toán tháng 12.2016</t>
  </si>
  <si>
    <t>Thanh toán đợt 2 năm 2016</t>
  </si>
  <si>
    <t>Thanh toán lần 1 phí duy trì năm 2017</t>
  </si>
  <si>
    <t>TT phí duy trì lần 1_năm 2017</t>
  </si>
  <si>
    <t>TT phí duy trì hệ thống năm 2017</t>
  </si>
  <si>
    <t>Thanh toán lần 1 phí duy trì dịch vụ năm 2017</t>
  </si>
  <si>
    <t>Thanh toán năm thứ 2</t>
  </si>
  <si>
    <t>Đợt 20: Month 25</t>
  </si>
  <si>
    <t>Phí duy trì hệ thống năm thứ 4</t>
  </si>
  <si>
    <t>Đợt 4: TT phí thuê dịch vụ pm 6 tháng đầu_Năm 2</t>
  </si>
  <si>
    <t>Đợt 21: Month 27-Nghiệm thu</t>
  </si>
  <si>
    <t>TT phí duy trì lần 1_năm 2</t>
  </si>
  <si>
    <t>Đợt 2_ Năm 3</t>
  </si>
  <si>
    <t>Đợt 1_Năm 4</t>
  </si>
  <si>
    <t>TT phí duy trì lần 2_năm 2017</t>
  </si>
  <si>
    <t>Thanh toán lần 2 phí duy trì dịch vụ năm 2017</t>
  </si>
  <si>
    <t>Thanh toán lần 2 phí duy trì năm 2017</t>
  </si>
  <si>
    <t>Đợt 5: TT phí thuê dịch vụ pm 6 tháng cuối_Năm 2</t>
  </si>
  <si>
    <t>TT đợt 2_năm thứ 2</t>
  </si>
  <si>
    <t>TTT đợt 1_năm thứ 3</t>
  </si>
  <si>
    <t>TT phí duy trì lần 2_năm 2</t>
  </si>
  <si>
    <t>Thanh toán 5% còn lại sau bảo hành</t>
  </si>
  <si>
    <t>Bảo hành 36 tháng</t>
  </si>
  <si>
    <t>Thanh toán lần 1 phí duy trì năm 2018</t>
  </si>
  <si>
    <t>TT phí duy trì lần 1_năm 2018</t>
  </si>
  <si>
    <t>TT phí duy trì hệ thống năm 2018</t>
  </si>
  <si>
    <t>Thanh toán lần 1 phí duy trì dịch vụ năm 2018</t>
  </si>
  <si>
    <t>Thanh toán năm thứ 3</t>
  </si>
  <si>
    <t>Đợt 6: TT phí thuê dịch vụ pm 6 tháng đầu_Năm 3</t>
  </si>
  <si>
    <t>TT phí duy trì lần 1_năm 3</t>
  </si>
  <si>
    <t>Đợt 2_Năm 4</t>
  </si>
  <si>
    <t>Đợt 1_Năm 5</t>
  </si>
  <si>
    <t>TT phí duy trì lần 2_năm 2018</t>
  </si>
  <si>
    <t>Thanh toán lần 2 phí duy trì năm 2018</t>
  </si>
  <si>
    <t>Đợt 7: TT phí thuê dịch vụ pm 6 tháng cuối_Năm 3</t>
  </si>
  <si>
    <t>TT đợt 2_năm thứ 3</t>
  </si>
  <si>
    <t>TT phí duy trì lần 1_năm 2019</t>
  </si>
  <si>
    <t>Thanh toán phí duy trì năm 2019</t>
  </si>
  <si>
    <t>TT phí duy trì lần 1_năm 4</t>
  </si>
  <si>
    <t>Đợt 2_Năm 5</t>
  </si>
  <si>
    <t>TT phí duy trì lần 2_năm 2019</t>
  </si>
  <si>
    <t>TT phí duy trì lần 2_năm 4</t>
  </si>
  <si>
    <t>TT phí duy trì lần 1_năm 5</t>
  </si>
  <si>
    <t>TT phí duy trì lần 2_năm 2020</t>
  </si>
  <si>
    <t>TT phí duy trì lần 2_năm 5</t>
  </si>
  <si>
    <t>TT phí duy trì lần 1_năm 2020</t>
  </si>
  <si>
    <t>Hồ sơ</t>
  </si>
  <si>
    <t>CEC theo dõi</t>
  </si>
  <si>
    <t>Hợp đồng rủi ro</t>
  </si>
  <si>
    <t>Sản phẩm</t>
  </si>
  <si>
    <t>1;#Pham Quang Tung</t>
  </si>
  <si>
    <t>CMC-IU</t>
  </si>
  <si>
    <t>SAP B1</t>
  </si>
  <si>
    <t>177;#Pham Hoai Anh</t>
  </si>
  <si>
    <t>32;#Ha Duc Thanh</t>
  </si>
  <si>
    <t>CMC - CEAC – công chứng</t>
  </si>
  <si>
    <t>License SAP</t>
  </si>
  <si>
    <t>292;#Nguyen Van Hai</t>
  </si>
  <si>
    <t>254;#Nguyen Huong Giang</t>
  </si>
  <si>
    <t>1479;#CSS15026</t>
  </si>
  <si>
    <t>13/2015/VNNIC-CMCSOFT/HĐ</t>
  </si>
  <si>
    <t>Trung tâm Internet Việt Nam</t>
  </si>
  <si>
    <t>170;#Hoang Trong Phuc</t>
  </si>
  <si>
    <t>261;#Nguyen Quang The</t>
  </si>
  <si>
    <t>250;#Nguyen Tien Dung Fis</t>
  </si>
  <si>
    <t>36;#Le Quang Anh</t>
  </si>
  <si>
    <t>Kết thúc</t>
  </si>
  <si>
    <t>1477;#BSS15013</t>
  </si>
  <si>
    <t>1840/HDĐT/BHBL-CMC</t>
  </si>
  <si>
    <t>1480;#IU15024</t>
  </si>
  <si>
    <t>147/2015/HĐKT/CMCSOFT-VINAQUIPS</t>
  </si>
  <si>
    <t>Công ty CPTM Thiết Bị Khoa Học Kỹ Thuật Việt Nam</t>
  </si>
  <si>
    <t>70;#Nguyen Minh Tuan</t>
  </si>
  <si>
    <t>1449;#CSS15048</t>
  </si>
  <si>
    <t>19/2015/HĐ/VTQT-CMC</t>
  </si>
  <si>
    <t>191;#Nham Duong Quy</t>
  </si>
  <si>
    <t>1457;#ILIB15010</t>
  </si>
  <si>
    <t>79/HĐKT/2015/TCKTQK-CMCSOFT</t>
  </si>
  <si>
    <t>Trường TCKT Quân Khí</t>
  </si>
  <si>
    <t>573;#Nguyen Phuong Cuong</t>
  </si>
  <si>
    <t>1476;#BSS15012</t>
  </si>
  <si>
    <t>1594/HDĐT/BHBL-CMC</t>
  </si>
  <si>
    <t>1448;#EDO15015</t>
  </si>
  <si>
    <t>120/2015/HĐKT/ACVN-CMCSOFT</t>
  </si>
  <si>
    <t>Hiệp hội các đô thị Việt Nam</t>
  </si>
  <si>
    <t>41;#Bui Manh Trung</t>
  </si>
  <si>
    <t>1450;#OSD155033</t>
  </si>
  <si>
    <t>OSD155033</t>
  </si>
  <si>
    <t xml:space="preserve">1458;#OSD155035 </t>
  </si>
  <si>
    <t>122/2015/HĐKT/CMCSOFT-PRDCV</t>
  </si>
  <si>
    <t>1440;#CSS15044</t>
  </si>
  <si>
    <t>29092015/EB-CMC</t>
  </si>
  <si>
    <t>Công ty TNHH dịch vụ EB</t>
  </si>
  <si>
    <t>1438;#ILIB15007</t>
  </si>
  <si>
    <t>092015/HĐ/ĐHVT-CMCSOFT</t>
  </si>
  <si>
    <t>ĐẠI CHỦNG VIỆN VINH THANH</t>
  </si>
  <si>
    <t>1413;#IU15008</t>
  </si>
  <si>
    <t>096/2015/HĐKT/CMCSOFT-HVMM</t>
  </si>
  <si>
    <t>Học Viện Kỹ Thuật Mật Mã</t>
  </si>
  <si>
    <t>34;#Nguyen Manh Tuan</t>
  </si>
  <si>
    <t>378;#Le Quang Hoa</t>
  </si>
  <si>
    <t>171;#Le Minh Duc</t>
  </si>
  <si>
    <t>1419;#CSS15030</t>
  </si>
  <si>
    <t>46/2015/HĐKT/TCT-CMCSOFT-CMCSI</t>
  </si>
  <si>
    <t>180;#Phan Thanh Nam</t>
  </si>
  <si>
    <t>1418;#CSS15034</t>
  </si>
  <si>
    <t>109/2015/HĐ/CIBER-CMCSOFT</t>
  </si>
  <si>
    <t>Công ty CP liên doanh Ciber-CMC</t>
  </si>
  <si>
    <t>476;#Pham Quoc Khanh</t>
  </si>
  <si>
    <t>1183;#IU14004</t>
  </si>
  <si>
    <t>1017/2014/HĐKT/CMCSOFT-CDYTTN</t>
  </si>
  <si>
    <t>Cao đẳng y tế Thái Nguyên</t>
  </si>
  <si>
    <t>181;#Nguyen Van Tuan</t>
  </si>
  <si>
    <t>1415;#ILIB15003</t>
  </si>
  <si>
    <t>082015/HĐKT/SVHDN-CMCSOFT</t>
  </si>
  <si>
    <t>Sở văn hóa thể thao và du lịch thành phố Đà Nẵng</t>
  </si>
  <si>
    <t>1409;#CSS15016</t>
  </si>
  <si>
    <t>0608/2015/AITS-CMC</t>
  </si>
  <si>
    <t>1426;#OSD155022</t>
  </si>
  <si>
    <t>110/2015/HĐKT/CMCSOFT-PRDCV</t>
  </si>
  <si>
    <t>128;#Nguyen Trung Thanh</t>
  </si>
  <si>
    <t>1403;#iLib15004</t>
  </si>
  <si>
    <t>10072015/HĐKT/CSI-CMCSOFT</t>
  </si>
  <si>
    <t>Đại học Kiểm sát</t>
  </si>
  <si>
    <t>1396;#CSS15023</t>
  </si>
  <si>
    <t>02/HĐKT 2015-CMCSOFT-UIC</t>
  </si>
  <si>
    <t>1398;#CSS15028</t>
  </si>
  <si>
    <t>PL27-Prevoir VN</t>
  </si>
  <si>
    <t>1399;#CSS15027</t>
  </si>
  <si>
    <t>96/2015/HĐKT/CSOFT-CSISG</t>
  </si>
  <si>
    <t>Ngân hàng Á Châu</t>
  </si>
  <si>
    <t>1385;#CSS15022</t>
  </si>
  <si>
    <t>1072015/HĐKT/CMC-TTKT</t>
  </si>
  <si>
    <t>Trung tâm kỹ thuật - Cục tần số Vô tuyến điện</t>
  </si>
  <si>
    <t>1355;#Ilib14018</t>
  </si>
  <si>
    <t>05/CMC-ĐHYHN/2015</t>
  </si>
  <si>
    <t>Trường Đại học Y  Hà Nội</t>
  </si>
  <si>
    <t>1393;#IU15004</t>
  </si>
  <si>
    <t>1057/HĐ-HVM</t>
  </si>
  <si>
    <t>582;#Nguyen Xuan Duong</t>
  </si>
  <si>
    <t>1439;#ILIB15008</t>
  </si>
  <si>
    <t>06-07/HĐKT/CMCSOFT-TTTTĐL</t>
  </si>
  <si>
    <t>Trung tâm thông tin Điện lực Việt Nam</t>
  </si>
  <si>
    <t>1402;#CSS15024</t>
  </si>
  <si>
    <t>PL26- Prevoir VN</t>
  </si>
  <si>
    <t>1388;#OSD155015</t>
  </si>
  <si>
    <t>OSD155015</t>
  </si>
  <si>
    <t>1390;#OSD155016</t>
  </si>
  <si>
    <t>OSD155016</t>
  </si>
  <si>
    <t>1394;#OSD155017</t>
  </si>
  <si>
    <t>OSD155017</t>
  </si>
  <si>
    <t>Công ty CP Giải pháp Thiên Hoàng</t>
  </si>
  <si>
    <t xml:space="preserve">1395;#CSS15029        </t>
  </si>
  <si>
    <t>010715/CIBER-CMC</t>
  </si>
  <si>
    <t>1353;#OSD155004</t>
  </si>
  <si>
    <t>OSD155004</t>
  </si>
  <si>
    <t>1383;#OSD155014</t>
  </si>
  <si>
    <t>OSD155014</t>
  </si>
  <si>
    <t>533;#Dao Tuan Anh</t>
  </si>
  <si>
    <t>1381;#iLib15002</t>
  </si>
  <si>
    <t>206/HĐ/TVKG-CMC</t>
  </si>
  <si>
    <t>Thư viện Kiên Giang</t>
  </si>
  <si>
    <t>1400;#OSD155012</t>
  </si>
  <si>
    <t>OSD155012</t>
  </si>
  <si>
    <t>16;#Nguyen Hong Anh</t>
  </si>
  <si>
    <t>1376;#CSS15017</t>
  </si>
  <si>
    <t>087/2015/HĐDV/CMC-AJIVN</t>
  </si>
  <si>
    <t>Công ty Ajinomoto</t>
  </si>
  <si>
    <t>1375;#OSD155008</t>
  </si>
  <si>
    <t>OSD155008</t>
  </si>
  <si>
    <t>1387;#OSD155010</t>
  </si>
  <si>
    <t>085/2015/HĐKT/CMCSOFT-PRDCV</t>
  </si>
  <si>
    <t>1371;#iLib15001</t>
  </si>
  <si>
    <t>01062015/HĐ/TVKONTUM-CMCSOFT</t>
  </si>
  <si>
    <t>Thư viện Kon Tum</t>
  </si>
  <si>
    <t>167;#Le The Long</t>
  </si>
  <si>
    <t>1356;#iLib14020</t>
  </si>
  <si>
    <t>22042015/HĐKT/CSI-CMCSOFT</t>
  </si>
  <si>
    <t>Công ty TNHH Tích hợp hệ thống CMC</t>
  </si>
  <si>
    <t>1391;#OSD155009</t>
  </si>
  <si>
    <t>084/2015/HĐKT/CMCSOFT-PRDCV</t>
  </si>
  <si>
    <t>1370;#CSS15012</t>
  </si>
  <si>
    <t>PL25-HĐ 08012011/HĐKT2011-CMCSOFT-CTEL</t>
  </si>
  <si>
    <t>1364;#CSS15004</t>
  </si>
  <si>
    <t>082/2015/HĐDV/CMC-AJVN</t>
  </si>
  <si>
    <t>1349;#OSD155003</t>
  </si>
  <si>
    <t>OSD155003</t>
  </si>
  <si>
    <t>1351;#OSD155001</t>
  </si>
  <si>
    <t>OSD155001</t>
  </si>
  <si>
    <t xml:space="preserve">Công ty Cổ phần và tư vấn Giải pháp IMIP	</t>
  </si>
  <si>
    <t>1374;#OSD155006</t>
  </si>
  <si>
    <t>OSD155006</t>
  </si>
  <si>
    <t>Cloud Lab</t>
  </si>
  <si>
    <t>1425;#OSD145060</t>
  </si>
  <si>
    <t>OSD145060</t>
  </si>
  <si>
    <t>Công ty TNHH GP PM CMC</t>
  </si>
  <si>
    <t>1363;#CSS15003</t>
  </si>
  <si>
    <t>PL23-HĐ 08012011/HĐKT2011-CMCSOFT-CTEL</t>
  </si>
  <si>
    <t>1343;#OSD145059</t>
  </si>
  <si>
    <t>OSD145059</t>
  </si>
  <si>
    <t>1342;#OSD145065</t>
  </si>
  <si>
    <t>OSD145065</t>
  </si>
  <si>
    <t>485;#Do Minh Thong</t>
  </si>
  <si>
    <t>1331;#IU14027</t>
  </si>
  <si>
    <t>060/2014/HĐKT/CMCSOFT-ĐHMĐC</t>
  </si>
  <si>
    <t>Đại học Mỏ địa chất</t>
  </si>
  <si>
    <t>1341;#OSD145063</t>
  </si>
  <si>
    <t>OSD145063</t>
  </si>
  <si>
    <t>575;#Nguyen Hung Phuong</t>
  </si>
  <si>
    <t>1340;#OSD145064</t>
  </si>
  <si>
    <t>OSD145064</t>
  </si>
  <si>
    <t>1335;#OSD145061</t>
  </si>
  <si>
    <t>OSD145061</t>
  </si>
  <si>
    <t>Zealyx</t>
  </si>
  <si>
    <t>468;#Do Trong Luc</t>
  </si>
  <si>
    <t>1337;#OSD145052</t>
  </si>
  <si>
    <t>OSD145052</t>
  </si>
  <si>
    <t xml:space="preserve">JAPAN INTERNATIONAL COOPERATION AGE </t>
  </si>
  <si>
    <t>1334;#OSD145050</t>
  </si>
  <si>
    <t>054/2014/HĐKT/CMCSOFT-CMCCORP</t>
  </si>
  <si>
    <t xml:space="preserve">1338;#EDO14012 </t>
  </si>
  <si>
    <t>72/2015/HĐ-STTTT</t>
  </si>
  <si>
    <t>Sở Thông Tin và Truyền Thông Lai Châu</t>
  </si>
  <si>
    <t>1320;#OSD145057</t>
  </si>
  <si>
    <t>OSD145057</t>
  </si>
  <si>
    <t>1339;#OSD145062</t>
  </si>
  <si>
    <t>OSD145062</t>
  </si>
  <si>
    <t>BTS Mobile</t>
  </si>
  <si>
    <t>1368;#IU14031</t>
  </si>
  <si>
    <t>070/2015/HĐKT/CMCSOFT-ĐHYDTN</t>
  </si>
  <si>
    <t>1319;#OSD145056</t>
  </si>
  <si>
    <t>OSD145056</t>
  </si>
  <si>
    <t>1302;#ILIB14016</t>
  </si>
  <si>
    <t>25112014/HĐ/TVVT-CMCSOFT</t>
  </si>
  <si>
    <t>Thư viện tỉnh Vũng Tàu</t>
  </si>
  <si>
    <t>1318;#OSD145055</t>
  </si>
  <si>
    <t>OSD145055</t>
  </si>
  <si>
    <t>1325;#IU14025</t>
  </si>
  <si>
    <t>058/2014/HĐKT/CMCSOFT-ĐHMĐC</t>
  </si>
  <si>
    <t>1484;#CSS15062</t>
  </si>
  <si>
    <t>01012015/HĐDVPM/BĐCS-CMC</t>
  </si>
  <si>
    <t>Báo Đảng Cộng Sản</t>
  </si>
  <si>
    <t>1317;#CSS14046</t>
  </si>
  <si>
    <t>AMS0012015-HĐ/CMCSOFT-DIANA UNICHARM</t>
  </si>
  <si>
    <t>1316;#OSD145053</t>
  </si>
  <si>
    <t>RML001</t>
  </si>
  <si>
    <t>1321;#iLib14019</t>
  </si>
  <si>
    <t>05012015/HĐCĐ/TVTGL-CMCSOFT</t>
  </si>
  <si>
    <t>Thư viện tỉnh Gia Lai</t>
  </si>
  <si>
    <t>1292;#OSD145035</t>
  </si>
  <si>
    <t>OSD145035</t>
  </si>
  <si>
    <t>Diasoft Platform Ltd</t>
  </si>
  <si>
    <t>1329;#OSD145047</t>
  </si>
  <si>
    <t>OSD145047</t>
  </si>
  <si>
    <t>Jakob Conway-Blake</t>
  </si>
  <si>
    <t>1311;#OSD145049</t>
  </si>
  <si>
    <t>053/2014/HĐKT/CMCSOFT-PRDCV</t>
  </si>
  <si>
    <t>1323;#MAC14022</t>
  </si>
  <si>
    <t>3112/2014/HĐKT/CMC-TECAPRO</t>
  </si>
  <si>
    <t>Công ty TNHH MTV ứng dụng kỹ thuật và sản xuất</t>
  </si>
  <si>
    <t>1308;#ILIB14017</t>
  </si>
  <si>
    <t>10102014/HĐ/TU-DELFT/ĐHTNMTHN/CMCSOFT</t>
  </si>
  <si>
    <t>1309;#CSS14044</t>
  </si>
  <si>
    <t>24/2014/HĐ-CTTĐT</t>
  </si>
  <si>
    <t>Cục Cứu hộ- Cứu nạn/BTTM</t>
  </si>
  <si>
    <t>Thanh lý</t>
  </si>
  <si>
    <t>1322;#IU14007</t>
  </si>
  <si>
    <t>056/2014/HĐKT/CMCSOFT-ĐHHHVN</t>
  </si>
  <si>
    <t>1313;#EDO14006</t>
  </si>
  <si>
    <t>3112/2014/HĐKT/CMCSOFT-PVCFC</t>
  </si>
  <si>
    <t>Công ty TNHH MTV Phân bón dầu khí Cà Mau (PVCFC)</t>
  </si>
  <si>
    <t>93;#Chu Van Phuong</t>
  </si>
  <si>
    <t>1298;#OSD145048</t>
  </si>
  <si>
    <t>OSD145048</t>
  </si>
  <si>
    <t>1312;#CSS14035</t>
  </si>
  <si>
    <t>63/2014/HĐKT/TCT-CMCSOFT</t>
  </si>
  <si>
    <t>243;#Nguyen Thac Thu</t>
  </si>
  <si>
    <t>388;#Tong Vi Dan</t>
  </si>
  <si>
    <t>565;#Hoang Giap</t>
  </si>
  <si>
    <t>1326;#OSD145045</t>
  </si>
  <si>
    <t>050/2014/HĐKT/CMCSOFT-O2TV</t>
  </si>
  <si>
    <t>Công ty CP truyền thông S</t>
  </si>
  <si>
    <t>1294;#CSS14038</t>
  </si>
  <si>
    <t>PL21-HĐ 08012011/HĐKT2011-CMCSOFT-CTEL</t>
  </si>
  <si>
    <t>1333;#CSS14045</t>
  </si>
  <si>
    <t>PL22-HĐ 08012011/HĐKT2011-CMCSOFT-CTEL</t>
  </si>
  <si>
    <t>1304;#ILIB14012</t>
  </si>
  <si>
    <t>047/2014/HĐKT/CMCSOFT-DHDDND</t>
  </si>
  <si>
    <t>1346;#CSS14054</t>
  </si>
  <si>
    <t>072/2014/HĐKT/TCT-CMCSOFT</t>
  </si>
  <si>
    <t xml:space="preserve">VĂN PHÒNG TỔNG CỤC THUẾ </t>
  </si>
  <si>
    <t>1182;#IU14003</t>
  </si>
  <si>
    <t>2724/HĐ-CĐYT</t>
  </si>
  <si>
    <t>1293;#MAC14016</t>
  </si>
  <si>
    <t>12112014/HĐKT/CNTT-CMCSOFT</t>
  </si>
  <si>
    <t>Cục Công nghệ thông tin và Thống kê Hải quan</t>
  </si>
  <si>
    <t>477;#Khuat Thi Hai Yen</t>
  </si>
  <si>
    <t>1306;#OSD145044</t>
  </si>
  <si>
    <t>2014/SOW/WeezLabs-CMC/004</t>
  </si>
  <si>
    <t>WeezLabs Inc.</t>
  </si>
  <si>
    <t>1287;#IU14020</t>
  </si>
  <si>
    <t>040/2014/HĐKT/CMCSOFT-CDSPVT</t>
  </si>
  <si>
    <t>Trường Cao đẳng Sư phạm Bà Rịa - Vũng Tàu</t>
  </si>
  <si>
    <t>1307;#ILIB14015</t>
  </si>
  <si>
    <t>03112014/HĐCĐ/TVTHT-CMCSOFT</t>
  </si>
  <si>
    <t xml:space="preserve">Thư viện tỉnh Hà Tĩnh </t>
  </si>
  <si>
    <t>1299;#IU14021</t>
  </si>
  <si>
    <t>043/2014/HĐKT/CMCSOFT-TTĐTTXTN</t>
  </si>
  <si>
    <t>1278;#CSS14025</t>
  </si>
  <si>
    <t>42/2014/HĐKT/THTK-CMC</t>
  </si>
  <si>
    <t>490;#Nguyen Anh Tuan</t>
  </si>
  <si>
    <t>1286;#MAC14015</t>
  </si>
  <si>
    <t>10/2014-HĐKT/CNTT-CMCSOFT</t>
  </si>
  <si>
    <t xml:space="preserve">CSOFT.KGP.CFS </t>
  </si>
  <si>
    <t>313;#Nguyen Thi Thuy-EGOV</t>
  </si>
  <si>
    <t>1288;#IU14015</t>
  </si>
  <si>
    <t>028/2014/HĐKT/CMCSOFT-KQTDHTN</t>
  </si>
  <si>
    <t>Khoa Quốc tế- Đại học Thái Nguyên</t>
  </si>
  <si>
    <t>1272;#EFS14004</t>
  </si>
  <si>
    <t>037/2014/HĐ/CMCSOFT-CTEL</t>
  </si>
  <si>
    <t>459;#Huynh Manh Hung</t>
  </si>
  <si>
    <t>1212;#iLib14013</t>
  </si>
  <si>
    <t>05112014/HĐ/HVPNVN-CMCSOFT</t>
  </si>
  <si>
    <t>Học viện phụ nữ</t>
  </si>
  <si>
    <t>1273;#CSS14034</t>
  </si>
  <si>
    <t>038/2014/HĐKT/CMCSOFT-ACB</t>
  </si>
  <si>
    <t>1282;#OSD145043</t>
  </si>
  <si>
    <t>042/2014/HĐKT/CMCSOFT-PRDCV</t>
  </si>
  <si>
    <t>1276;#EDO14011</t>
  </si>
  <si>
    <t>07102014/HĐKT/CMCCORP-CMCSOFT</t>
  </si>
  <si>
    <t>1279;#OSD145036</t>
  </si>
  <si>
    <t>034/2014/HĐKT/CMCSOFT-PRDCV</t>
  </si>
  <si>
    <t>1310;#EDO14014</t>
  </si>
  <si>
    <t>05102014/HĐKT/VNU -CMCSOFT</t>
  </si>
  <si>
    <t>VĂN PHÒNG ĐẠI HỌC QUỐC GIA HÀ NỘI</t>
  </si>
  <si>
    <t xml:space="preserve">1265;#CSS14033 </t>
  </si>
  <si>
    <t>20141002/BIDV-CMC</t>
  </si>
  <si>
    <t>Ngân hàng Đầu tư và Phát triển Việt Nam BIDV</t>
  </si>
  <si>
    <t>242;#Tran Ngoc Hai</t>
  </si>
  <si>
    <t>1271;#OSD145032</t>
  </si>
  <si>
    <t>OSD145032</t>
  </si>
  <si>
    <t>Garwin</t>
  </si>
  <si>
    <t>538;#Lang Vinh Tuong</t>
  </si>
  <si>
    <t>1277;#IU14018</t>
  </si>
  <si>
    <t>031/2014/HĐKT/CMCSOFT-NEU</t>
  </si>
  <si>
    <t>1280;#OSD145037</t>
  </si>
  <si>
    <t>040/2014/HĐKT/CMCSOFT-PRDCV</t>
  </si>
  <si>
    <t>Dừng</t>
  </si>
  <si>
    <t>1270;#EDO14008</t>
  </si>
  <si>
    <t>01092014/HĐKT/CMCCORP-CMCSOFT</t>
  </si>
  <si>
    <t>1252;#MAC14009</t>
  </si>
  <si>
    <t>024/2014/HĐKT/CMCSOFT-VBI</t>
  </si>
  <si>
    <t>Công ty TNHH MTV Bảo hiểm Ngân hàng TMCP Công Thương Việt Nam</t>
  </si>
  <si>
    <t xml:space="preserve">789;#CSS12073   </t>
  </si>
  <si>
    <t>09/2014-HĐKT/CNTT-CMCSOFT</t>
  </si>
  <si>
    <t>1263;#CSS14031</t>
  </si>
  <si>
    <t>190914/HĐMBPM/DIANA-CMCSOFT</t>
  </si>
  <si>
    <t>1268;#EDO14010</t>
  </si>
  <si>
    <t>22092014/HĐKT/PLC-CMCSOFT</t>
  </si>
  <si>
    <t>26;#Nguyen Kim Cuong</t>
  </si>
  <si>
    <t>1266;#EFS14009</t>
  </si>
  <si>
    <t>030/2014/HĐKT/CMCSOFT-CMC</t>
  </si>
  <si>
    <t>1202;#IU13036</t>
  </si>
  <si>
    <t>47-0114/HĐKT/CMCSOFT-HVCSPT</t>
  </si>
  <si>
    <t>HVCS</t>
  </si>
  <si>
    <t>1261;#EDO14009</t>
  </si>
  <si>
    <t>12092014/HĐKT/PLC-CMCSOFT</t>
  </si>
  <si>
    <t>1260;#CSS14028</t>
  </si>
  <si>
    <t>029/2014/HDKT/CMC-TDSOUTH</t>
  </si>
  <si>
    <t xml:space="preserve">Công ty TNHH Phát triển Công nghệ Miền Nam </t>
  </si>
  <si>
    <t>1255;#OSD145029</t>
  </si>
  <si>
    <t>026/2014/HĐKT/CMCSOFT-PRDCV</t>
  </si>
  <si>
    <t>1227;#CSS14019</t>
  </si>
  <si>
    <t>0809/HĐKT/CMCSOFT-MOBIFONESERVICE</t>
  </si>
  <si>
    <t xml:space="preserve">Công ty CP Dịch vụ Kỹ Thuật Mobifone </t>
  </si>
  <si>
    <t>173;#Nguyen Thi Thanh Thuy PA</t>
  </si>
  <si>
    <t>1275;#CSS14026</t>
  </si>
  <si>
    <t>050914/HĐMBPM/AJVN-CMCSOFT</t>
  </si>
  <si>
    <t>1248;#CSS14024</t>
  </si>
  <si>
    <t>20140827/BIDV-CMC</t>
  </si>
  <si>
    <t>1254;#EDO14007</t>
  </si>
  <si>
    <t xml:space="preserve">EDOC14007 </t>
  </si>
  <si>
    <t xml:space="preserve">SK Telecom </t>
  </si>
  <si>
    <t>228;#Dang Quang Trung</t>
  </si>
  <si>
    <t>1253;#MAC14013</t>
  </si>
  <si>
    <t>027/2014/HĐKT/CMCSOFT-BL</t>
  </si>
  <si>
    <t>1256;#OSD145031</t>
  </si>
  <si>
    <t>2014/SOW/WeezLabs-CMC/003</t>
  </si>
  <si>
    <t>1267;#MAC14004</t>
  </si>
  <si>
    <t>SGD03/HĐKT/VIETINBANK-CMC</t>
  </si>
  <si>
    <t>1251;#OSD145026</t>
  </si>
  <si>
    <t>OSD145026</t>
  </si>
  <si>
    <t>1228;#OSD145025</t>
  </si>
  <si>
    <t>GWN001</t>
  </si>
  <si>
    <t>1224;#OSD145020</t>
  </si>
  <si>
    <t>JOY001</t>
  </si>
  <si>
    <t xml:space="preserve">Joy Aether Limited </t>
  </si>
  <si>
    <t>1215;#OSD145022</t>
  </si>
  <si>
    <t>023/2014/HĐKT/CMCSOFT-PRDCV</t>
  </si>
  <si>
    <t>1231;#CSS14021</t>
  </si>
  <si>
    <t>C140721_001/VIB-CMC</t>
  </si>
  <si>
    <t>1203;#OSD145013</t>
  </si>
  <si>
    <t>020/2014/HĐKT/CMCSOFT-PRDCV</t>
  </si>
  <si>
    <t>1219;#OSD145016</t>
  </si>
  <si>
    <t>OSD145016</t>
  </si>
  <si>
    <t>BLAKE &amp; WHITE Aps</t>
  </si>
  <si>
    <t>529;#Pham My Dung</t>
  </si>
  <si>
    <t>564;#Nguyen An Hung</t>
  </si>
  <si>
    <t>1238;#EFS14008</t>
  </si>
  <si>
    <t>20/2014/HĐDV/CSOFT-HW</t>
  </si>
  <si>
    <t>Hans World</t>
  </si>
  <si>
    <t>1207;#CSS14001</t>
  </si>
  <si>
    <t>20140620/BIDV-CMC</t>
  </si>
  <si>
    <t>Trung tâm CNTT - Ngân hàng đầu tư và phát triển Việt Nam</t>
  </si>
  <si>
    <t>1208;#CSS14015</t>
  </si>
  <si>
    <t>PL20-HĐ 08012011/HĐKT2011-CMCSOFT-CTEL</t>
  </si>
  <si>
    <t>1214;#EFS14005</t>
  </si>
  <si>
    <t>018/2014/HĐKT/CMCSOFT-PAN</t>
  </si>
  <si>
    <t>Công ty TNHH Liên Thái Bình</t>
  </si>
  <si>
    <t>1186;#EFS14001</t>
  </si>
  <si>
    <t>001/2014/HĐKT/CMCSOFT-GCCI</t>
  </si>
  <si>
    <t>Công ty đào tạo kế toán GCCI</t>
  </si>
  <si>
    <t>1213;#CSS14016</t>
  </si>
  <si>
    <t>CSS14016</t>
  </si>
  <si>
    <t>1217;#IU14009</t>
  </si>
  <si>
    <t>019/2014/HĐKT/CMCSOFT-GTVT2</t>
  </si>
  <si>
    <t>1155;#EFS13012</t>
  </si>
  <si>
    <t>012/2014/HĐKT/CMCSOFT-VBI</t>
  </si>
  <si>
    <t>1177;#OSD145002</t>
  </si>
  <si>
    <t>008/2014/HĐKT/CMCSOFT-PRDCV</t>
  </si>
  <si>
    <t xml:space="preserve">1171;#OSD145012  </t>
  </si>
  <si>
    <t>2014/SOW/DOS-CMC/001</t>
  </si>
  <si>
    <t xml:space="preserve">Deck of Secrets Pty Ltd </t>
  </si>
  <si>
    <t>1174;#OSD145003</t>
  </si>
  <si>
    <t>OSD145003</t>
  </si>
  <si>
    <t>1206;#MAC13023</t>
  </si>
  <si>
    <t>1166;#MAC14001</t>
  </si>
  <si>
    <t>08/2014/HĐIT-Vietinbank</t>
  </si>
  <si>
    <t>1165;#MAC14002</t>
  </si>
  <si>
    <t>010/2014/HĐKT/VDB-CMCSOFT</t>
  </si>
  <si>
    <t>Ngân hàng phát triển Việt Nam</t>
  </si>
  <si>
    <t>1175;#OSD145007</t>
  </si>
  <si>
    <t>016/2014/HĐKT/CMCSOFT-PRDCV</t>
  </si>
  <si>
    <t>1176;#OSD145006</t>
  </si>
  <si>
    <t>015/2014/HĐKT/CMCSOFT-PRDCV</t>
  </si>
  <si>
    <t>1153;#OSD145005</t>
  </si>
  <si>
    <t>OSD145005</t>
  </si>
  <si>
    <t>Isolve AB</t>
  </si>
  <si>
    <t>1105;#OSD135062</t>
  </si>
  <si>
    <t>OSD135062</t>
  </si>
  <si>
    <t>Plustech Inc.</t>
  </si>
  <si>
    <t>442;#La Ngoc Quang</t>
  </si>
  <si>
    <t>1160;#ilib14004</t>
  </si>
  <si>
    <t>16042014/HĐCĐ/TVĐHVH-CMCSOFT</t>
  </si>
  <si>
    <t xml:space="preserve"> Đại học Văn hóa Hà Nội</t>
  </si>
  <si>
    <t>1154;#OSD145004</t>
  </si>
  <si>
    <t>011/2014/HĐKT/CMCSOFT-PRDCV</t>
  </si>
  <si>
    <t>1170;#IU13039</t>
  </si>
  <si>
    <t>50-0214/HĐKT/CMCSOFT-DHHD</t>
  </si>
  <si>
    <t>Trường Đại học Hải Dương</t>
  </si>
  <si>
    <t>1172;#ilib14003</t>
  </si>
  <si>
    <t>10042014/HĐCĐ/TVĐHGTVT2-CMCSOFT</t>
  </si>
  <si>
    <t>1150;#OSD145001</t>
  </si>
  <si>
    <t>OSD145001</t>
  </si>
  <si>
    <t>EVVO Labs Pte Ltd</t>
  </si>
  <si>
    <t>1097;#OSD135045</t>
  </si>
  <si>
    <t>OSD135045</t>
  </si>
  <si>
    <t>1163;#CSS13055</t>
  </si>
  <si>
    <t>0104/2014/HĐPM/TTTT-CMC</t>
  </si>
  <si>
    <t>Bảo hiểm Xã hội Việt Nam</t>
  </si>
  <si>
    <t>290;#Vu Thi Thu Hien</t>
  </si>
  <si>
    <t>1167;#IU13038</t>
  </si>
  <si>
    <t>49-0214/HĐKT/CMCSOFT-DHHD</t>
  </si>
  <si>
    <t>1197;#OSD145009</t>
  </si>
  <si>
    <t>OSD145009</t>
  </si>
  <si>
    <t>1198;#OSD145010</t>
  </si>
  <si>
    <t>OSD145010</t>
  </si>
  <si>
    <t>215;#Hoang Minh Duc</t>
  </si>
  <si>
    <t>1243;#CSS14018</t>
  </si>
  <si>
    <t>01042014/HĐĐT/ĐHQGHN-CMC</t>
  </si>
  <si>
    <t>Trường Đại học Quốc Gia Hà Nội</t>
  </si>
  <si>
    <t>1092;#MAC13019</t>
  </si>
  <si>
    <t>03/2014-HĐKT/CNTT-CMCSOFT</t>
  </si>
  <si>
    <t>1159;#EFS 13021</t>
  </si>
  <si>
    <t>60-0314/HĐNT/CMCSOFT-PANSERVICES</t>
  </si>
  <si>
    <t>1152;#ILIB14001</t>
  </si>
  <si>
    <t>31032014/HĐHT/TVKG-CMCSoft</t>
  </si>
  <si>
    <t>1161;#MAC13024</t>
  </si>
  <si>
    <t>56-0314/HĐKT/CMCSOFT-STCDL</t>
  </si>
  <si>
    <t>1142;#CSS13054</t>
  </si>
  <si>
    <t>012014/HĐKT/CMCSoft-TTKT</t>
  </si>
  <si>
    <t>1143;#OSD135068</t>
  </si>
  <si>
    <t>OSD135068</t>
  </si>
  <si>
    <t>1145;#OSD135067</t>
  </si>
  <si>
    <t>OSD135067</t>
  </si>
  <si>
    <t>1164;#CSS13057</t>
  </si>
  <si>
    <t>Phụ lục 19 - Prevoir</t>
  </si>
  <si>
    <t>1140;#OSD135066</t>
  </si>
  <si>
    <t>OSD135066</t>
  </si>
  <si>
    <t>1162;#OSD135059</t>
  </si>
  <si>
    <t>OSD135059</t>
  </si>
  <si>
    <t>1168;#IU13040</t>
  </si>
  <si>
    <t>51-0214/HĐKT/CMCSOFT-DHHD</t>
  </si>
  <si>
    <t>1116;#OSD135065</t>
  </si>
  <si>
    <t>OSD135065</t>
  </si>
  <si>
    <t>1061;#CSS13043</t>
  </si>
  <si>
    <t>02/2014/HĐKT/TINHVAN-CMCSOFT</t>
  </si>
  <si>
    <t>475;#Pham Hong Tu</t>
  </si>
  <si>
    <t>1141;#EFS13019</t>
  </si>
  <si>
    <t>53-0314/HĐKT</t>
  </si>
  <si>
    <t>Cty TNHH An Nghĩa</t>
  </si>
  <si>
    <t>1151;#OSD135070</t>
  </si>
  <si>
    <t>OSD135070</t>
  </si>
  <si>
    <t xml:space="preserve">M&amp;M Computing Services Pty Ltd. </t>
  </si>
  <si>
    <t>1146;#MAC13017</t>
  </si>
  <si>
    <t>54-0314/HĐKT/CMCSOFT-PVI</t>
  </si>
  <si>
    <t>Công ty Cổ phần PVI</t>
  </si>
  <si>
    <t>1114;#OSD135064</t>
  </si>
  <si>
    <t>OSD135064</t>
  </si>
  <si>
    <t>NEC Vietnam Co., Ltd</t>
  </si>
  <si>
    <t>1107;#OSD135063</t>
  </si>
  <si>
    <t>OSD135063</t>
  </si>
  <si>
    <t>Alpha Technologia Pte Ltd</t>
  </si>
  <si>
    <t>1111;#OSD135060</t>
  </si>
  <si>
    <t>OSD135060</t>
  </si>
  <si>
    <t>1216;#IU13035</t>
  </si>
  <si>
    <t>48-0114/HĐBT/CMCSOFT-NEU</t>
  </si>
  <si>
    <t xml:space="preserve">1103;#OSD135061 </t>
  </si>
  <si>
    <t xml:space="preserve">OSD135061 </t>
  </si>
  <si>
    <t>915;#IU12025</t>
  </si>
  <si>
    <t>1001-2014/HĐKT/CMCSOFT-ĐHLN</t>
  </si>
  <si>
    <t>1106;#OSD135058</t>
  </si>
  <si>
    <t>OSD135058</t>
  </si>
  <si>
    <t>1101;#OSD135057</t>
  </si>
  <si>
    <t>OSD135057</t>
  </si>
  <si>
    <t>1083;#IU13032</t>
  </si>
  <si>
    <t>43-1113/HĐKT/CMCSOFT-DHNLBG</t>
  </si>
  <si>
    <t>ĐH Nông lâm Bắc Giang</t>
  </si>
  <si>
    <t>1104;#OSD135056</t>
  </si>
  <si>
    <t>OSD135056</t>
  </si>
  <si>
    <t>Công ty TNHH Phần mềm FPT Hà Nội</t>
  </si>
  <si>
    <t>1139;#ILIB13012</t>
  </si>
  <si>
    <t>0112014/HĐCĐ/TVTGL-CMCSOFT</t>
  </si>
  <si>
    <t>1173;#EDOC13006</t>
  </si>
  <si>
    <t>02012014/HĐKT/CSI-CMCSoft</t>
  </si>
  <si>
    <t>1328;#OSD145054</t>
  </si>
  <si>
    <t>OSD145054</t>
  </si>
  <si>
    <t>1053;#MAC13012</t>
  </si>
  <si>
    <t>SGD02/HĐKT/VIETINBANK-CMC</t>
  </si>
  <si>
    <t>1081;#MAC13016</t>
  </si>
  <si>
    <t>02/2013-HĐKT/CNTT-CMCSOFT</t>
  </si>
  <si>
    <t>1115;#OSD135055</t>
  </si>
  <si>
    <t>OSD135055</t>
  </si>
  <si>
    <t>589;#CSS11150</t>
  </si>
  <si>
    <t>01/2013-HĐKT/CNTT-CMCSOFT</t>
  </si>
  <si>
    <t>1077;#ILIB13001</t>
  </si>
  <si>
    <t>2012/2013/HĐKT/HPEC-CMCSOFT</t>
  </si>
  <si>
    <t>Cao Đăng Sư phạm Hà Nội</t>
  </si>
  <si>
    <t>1045;#IU13023</t>
  </si>
  <si>
    <t>44-1213/HĐKT/CMCSOFT-DHSPKTND</t>
  </si>
  <si>
    <t>Đại học Sư phạm Kỹ thuật Nam Định</t>
  </si>
  <si>
    <t>1099;#OSD135054</t>
  </si>
  <si>
    <t>OSD135054</t>
  </si>
  <si>
    <t>SoftAddicts.com, Inc.</t>
  </si>
  <si>
    <t>1098;#OSD135043</t>
  </si>
  <si>
    <t>OSD135043</t>
  </si>
  <si>
    <t>217;#Pham Vu Duong</t>
  </si>
  <si>
    <t>1220;#IU13010</t>
  </si>
  <si>
    <t>09-0613/HĐKT/DHSPDHTN-CMCSOFT</t>
  </si>
  <si>
    <t>1095;#OSD135052</t>
  </si>
  <si>
    <t>OSD135052</t>
  </si>
  <si>
    <t>796;#IU12014</t>
  </si>
  <si>
    <t>56-1012/HĐKT/CMCSOFT-CDYHT</t>
  </si>
  <si>
    <t>Cao đẳng Y tế Hà Tĩnh</t>
  </si>
  <si>
    <t>1094;#CSS13040</t>
  </si>
  <si>
    <t>24/2013/HĐKT/CNTT-CMCSOFT</t>
  </si>
  <si>
    <t>1090;#ILIB13011</t>
  </si>
  <si>
    <t>15112013/HĐCĐ/TVVCL-CMCSOFT</t>
  </si>
  <si>
    <t>Viện chiến lược phát triển</t>
  </si>
  <si>
    <t>1091;#OSD135053</t>
  </si>
  <si>
    <t>OSD135053</t>
  </si>
  <si>
    <t>1088;#OSD135051</t>
  </si>
  <si>
    <t>OSD135051</t>
  </si>
  <si>
    <t>1048;#CSS13036</t>
  </si>
  <si>
    <t>PL18-HĐ 08012011/HĐKT2011-CMCSOFT-CTEL</t>
  </si>
  <si>
    <t>977;#CSS13013</t>
  </si>
  <si>
    <t>23/2013/HĐKT/CNTT-CMCSOFT</t>
  </si>
  <si>
    <t>1080;#OSD135049</t>
  </si>
  <si>
    <t>OSD135049</t>
  </si>
  <si>
    <t>1087;#OSD135050</t>
  </si>
  <si>
    <t>01/PRDCV-CMCSOFT/1013</t>
  </si>
  <si>
    <t>1089;#ILIB13010</t>
  </si>
  <si>
    <t>25102013/HĐCĐ/TVDDHGTVT2-CMCSOFT</t>
  </si>
  <si>
    <t>909;#CSS11125</t>
  </si>
  <si>
    <t>42/2013/HĐPM/CLT-CMC</t>
  </si>
  <si>
    <t>Cục Quản trị tài vụ - Văn phòng Trung Ương Đảng</t>
  </si>
  <si>
    <t xml:space="preserve">1023;#CSS13031  </t>
  </si>
  <si>
    <t>40-2013/HDKT/CMC-AJIVN</t>
  </si>
  <si>
    <t>1066;#IU13022</t>
  </si>
  <si>
    <t>32-0913/HĐKT/CMCSOFT-VQTKDKTQD</t>
  </si>
  <si>
    <t>Viện Quản trị kinh doanh - Đại học Kinh tế quốc dân</t>
  </si>
  <si>
    <t>Dynamic Global Solutions Website</t>
  </si>
  <si>
    <t>1067;#OSD135044</t>
  </si>
  <si>
    <t>OSD135044</t>
  </si>
  <si>
    <t>1069;#OSD135046</t>
  </si>
  <si>
    <t>OSD135046</t>
  </si>
  <si>
    <t xml:space="preserve">Apptivata Company </t>
  </si>
  <si>
    <t xml:space="preserve">1076;#OSD135047 </t>
  </si>
  <si>
    <t xml:space="preserve">OSD135047 </t>
  </si>
  <si>
    <t>1070;#IU13026</t>
  </si>
  <si>
    <t>37-0913/HĐKT/CMCSOFT-DHLN2</t>
  </si>
  <si>
    <t xml:space="preserve">859;#MAR12069  </t>
  </si>
  <si>
    <t>30.9.2013/HĐKT/CMCSOFT-VNCTQ</t>
  </si>
  <si>
    <t>Viện nghiên cứu Trung Quốc</t>
  </si>
  <si>
    <t>916;#IU12026</t>
  </si>
  <si>
    <t>33-0913/HĐKT/CMCSOFT-DHLN</t>
  </si>
  <si>
    <t>1025;#CSS13029</t>
  </si>
  <si>
    <t>249/2013/HĐKT/VKSNDTC-CMCSOFT</t>
  </si>
  <si>
    <t>Viện kiểm sát nhân dân tối cao</t>
  </si>
  <si>
    <t>1121;#ILIB13006</t>
  </si>
  <si>
    <t>25102013/HĐPM/T&amp;H-CMCSOFT</t>
  </si>
  <si>
    <t>DNTN Tin học viễn thông T&amp;H</t>
  </si>
  <si>
    <t>1068;#MAR13020</t>
  </si>
  <si>
    <t>20092013/HĐKT/CMCSOFT-VINEMATIM</t>
  </si>
  <si>
    <t>Công ty Cổ phần Điện Ảnh Truyền Hình</t>
  </si>
  <si>
    <t>1065;#IU13021</t>
  </si>
  <si>
    <t>31-0913/HĐKT/CMCSOFT-VQTKDDHKTQD</t>
  </si>
  <si>
    <t>1050;#OSD135036</t>
  </si>
  <si>
    <t>OSD135036</t>
  </si>
  <si>
    <t>1044;#OSD135034</t>
  </si>
  <si>
    <t>722;#EFS12001</t>
  </si>
  <si>
    <t xml:space="preserve">70-1212/HĐKT/CMCSOFT-BHV </t>
  </si>
  <si>
    <t>1049;#OSD135028</t>
  </si>
  <si>
    <t>1051;#OSD135035</t>
  </si>
  <si>
    <t>osd135035</t>
  </si>
  <si>
    <t>1028;#OSD135032</t>
  </si>
  <si>
    <t>OSD135032</t>
  </si>
  <si>
    <t>648;#CSS12033</t>
  </si>
  <si>
    <t xml:space="preserve">PL03-0267/TCB-CMC </t>
  </si>
  <si>
    <t>1039;#OSD135030</t>
  </si>
  <si>
    <t>OSD135030</t>
  </si>
  <si>
    <t>Inspire- Tech Company</t>
  </si>
  <si>
    <t>978;#Mar13014</t>
  </si>
  <si>
    <t>16-08/2013/HĐPM/ĐHQGHN-CMCSOFT</t>
  </si>
  <si>
    <t>1020;#MAC13001</t>
  </si>
  <si>
    <t>Cục Đăng Kiểm Việt Nam</t>
  </si>
  <si>
    <t>1047;#CSS13034</t>
  </si>
  <si>
    <t>PL17-HĐ 08012011/HĐKT2011-CMCSOFT-CTEL</t>
  </si>
  <si>
    <t>1040;#OSD135031</t>
  </si>
  <si>
    <t>OSD135031</t>
  </si>
  <si>
    <t>George Cole USA</t>
  </si>
  <si>
    <t>1038;#MAR13019</t>
  </si>
  <si>
    <t>25-0813/HĐKT/CMCSOFT-VH</t>
  </si>
  <si>
    <t>Công ty TNHH Phát triển Công nghệ Vạn Hoa</t>
  </si>
  <si>
    <t>1022;#OSD135029</t>
  </si>
  <si>
    <t>OSD135029</t>
  </si>
  <si>
    <t>LABYRINT</t>
  </si>
  <si>
    <t>1042;#OSD135026</t>
  </si>
  <si>
    <t>OSD135026</t>
  </si>
  <si>
    <t>1054;#OSD135027</t>
  </si>
  <si>
    <t>OSD135027</t>
  </si>
  <si>
    <t>592;#CSS12021</t>
  </si>
  <si>
    <t>87/2013/VAS-CMCSOFT</t>
  </si>
  <si>
    <t>Trung tâm dịch vụ Giá trị Gia tăng - Công ty Thông tin di động</t>
  </si>
  <si>
    <t>Portal Oracle</t>
  </si>
  <si>
    <t>991;#OSD135016</t>
  </si>
  <si>
    <t xml:space="preserve">OSD135016 </t>
  </si>
  <si>
    <t>1021;#OSD135022</t>
  </si>
  <si>
    <t>Công ty Thai Magic Tape Co., Ltd</t>
  </si>
  <si>
    <t>1017;#CSS13028</t>
  </si>
  <si>
    <t>68/2013/HĐPM/VTVCAB-CMC</t>
  </si>
  <si>
    <t>Tổng công ty truyền hình cap việt nam</t>
  </si>
  <si>
    <t>1037;#OSD135033</t>
  </si>
  <si>
    <t>OSD135033</t>
  </si>
  <si>
    <t>1018;#MAR13018</t>
  </si>
  <si>
    <t>21-07/13/HĐKT/CMCSOFT-HUD</t>
  </si>
  <si>
    <t>1008;#CSS13022</t>
  </si>
  <si>
    <t>1907/2013/HĐDV/THTK-CMC</t>
  </si>
  <si>
    <t>1046;#CSS13033</t>
  </si>
  <si>
    <t>PL16-HĐ 08012011/HĐKT2011-CMCSOFT-CTEL</t>
  </si>
  <si>
    <t>996;#CSS13017</t>
  </si>
  <si>
    <t>15072013/BIDV-CMC</t>
  </si>
  <si>
    <t>1093;#CSS13049</t>
  </si>
  <si>
    <t>1207/HĐ-CMCSOFT-TN</t>
  </si>
  <si>
    <t>Công ty Cổ phần Tài Ngân</t>
  </si>
  <si>
    <t>567;#CSS12004</t>
  </si>
  <si>
    <t>16/2013/HĐKT/CNTT-CMCSOFT</t>
  </si>
  <si>
    <t>976;#CSS13012</t>
  </si>
  <si>
    <t>18/2013/HĐKT/CNTT-CMCSOFT</t>
  </si>
  <si>
    <t>931;#IU12029</t>
  </si>
  <si>
    <t>15-0713/HĐKT/CMCSOFT-DHV</t>
  </si>
  <si>
    <t>1010;#IU13015</t>
  </si>
  <si>
    <t>16-0713/HĐKT/CMCSOFT-DHV</t>
  </si>
  <si>
    <t>979;#Mar13015</t>
  </si>
  <si>
    <t>05-0613/HĐKT/PP-CMCSOFT</t>
  </si>
  <si>
    <t>Công ty cổ phần quốc tế phong phú</t>
  </si>
  <si>
    <t>424;#Chau Hoang Tien Si</t>
  </si>
  <si>
    <t>1013;#OSD135023</t>
  </si>
  <si>
    <t>01/MIO-CMCSOFT/AG-0713</t>
  </si>
  <si>
    <t>Mio Systems Co., Ltd</t>
  </si>
  <si>
    <t>1005;#OSD135018</t>
  </si>
  <si>
    <t>OSD135018</t>
  </si>
  <si>
    <t>Kim Yong Sung</t>
  </si>
  <si>
    <t>995;#CSS13016</t>
  </si>
  <si>
    <t>20130703/BIDV-CMC</t>
  </si>
  <si>
    <t>1007;#OSD135019</t>
  </si>
  <si>
    <t>OSD135019</t>
  </si>
  <si>
    <t>987;#OSD135012</t>
  </si>
  <si>
    <t>OSD135012</t>
  </si>
  <si>
    <t>988;#OSD135013</t>
  </si>
  <si>
    <t>OSD135013</t>
  </si>
  <si>
    <t>GlobAll Connect LLC</t>
  </si>
  <si>
    <t>997;#OSD135017</t>
  </si>
  <si>
    <t>OSD135017</t>
  </si>
  <si>
    <t>994;#CSS13015</t>
  </si>
  <si>
    <t>20130620/BIDV-CMC</t>
  </si>
  <si>
    <t>993;#CSS13019</t>
  </si>
  <si>
    <t>PL15-HĐ 08012011/HĐKT2011-CMCSOFT-CTEL</t>
  </si>
  <si>
    <t>1036;#MAR13016</t>
  </si>
  <si>
    <t>14062013/HĐCĐ/TVVP-CMCSOFT</t>
  </si>
  <si>
    <t>Thư viện tỉnh Vĩnh Phúc</t>
  </si>
  <si>
    <t>1056;#CSS13039</t>
  </si>
  <si>
    <t>06062013/VIMES-CMCSoft</t>
  </si>
  <si>
    <t>Công ty Cổ phần Phần mềm Y tế Việt Nam- VIMES., JSC</t>
  </si>
  <si>
    <t>986;#OSD135005</t>
  </si>
  <si>
    <t>01/Jupiter-CMCSoft/MOU-0613</t>
  </si>
  <si>
    <t>1030;#IU13016</t>
  </si>
  <si>
    <t>22-0713/HĐKT/CMCSsoft-GTVT2</t>
  </si>
  <si>
    <t>1073;#IU13012</t>
  </si>
  <si>
    <t>11-0613/HĐBT/CMCSOFT-DHKHDHTN</t>
  </si>
  <si>
    <t>566;#CSS12003</t>
  </si>
  <si>
    <t>12/2013/HĐKT/CNTT-CMCSOFT</t>
  </si>
  <si>
    <t>565;#CSS12002</t>
  </si>
  <si>
    <t>11/2013/HĐKT/CNTT-CMCSOFT</t>
  </si>
  <si>
    <t>956;#MAR13011</t>
  </si>
  <si>
    <t>HĐCP-13-27-VMS/CMCSOFT</t>
  </si>
  <si>
    <t>Công ty thông tin di động (VMS)</t>
  </si>
  <si>
    <t>974;#OSD135011</t>
  </si>
  <si>
    <t>OSD135011</t>
  </si>
  <si>
    <t>985;#PR13001</t>
  </si>
  <si>
    <t>20130521/AVNET-CMCSOFT</t>
  </si>
  <si>
    <t>Công ty TNHH Giải pháp Kỹ thuật AVNET (Việt Nam)</t>
  </si>
  <si>
    <t>946;#EFS13006</t>
  </si>
  <si>
    <t>03-0513/HĐKT/CMCSOFT-MIC</t>
  </si>
  <si>
    <t>965;#OSD135007</t>
  </si>
  <si>
    <t>OSD135007</t>
  </si>
  <si>
    <t>Virtual Keyboard Android</t>
  </si>
  <si>
    <t>969;#OSD135002</t>
  </si>
  <si>
    <t>OSD135002</t>
  </si>
  <si>
    <t>973;#OSD135010</t>
  </si>
  <si>
    <t>OSD135010</t>
  </si>
  <si>
    <t>Zealyx Custom .NET works (04/2013) - HTheAnh, NMHuyen</t>
  </si>
  <si>
    <t>975;#OSD135001</t>
  </si>
  <si>
    <t>OSD135001</t>
  </si>
  <si>
    <t>992;#CSS13018</t>
  </si>
  <si>
    <t>PL14-HDD08012011/HĐKT2011</t>
  </si>
  <si>
    <t>933;#IU13002</t>
  </si>
  <si>
    <t>02-0413/HĐBT/CMCSOFT-CĐYTCT</t>
  </si>
  <si>
    <t>Trường Cao đẳng Y tế Cần Thơ</t>
  </si>
  <si>
    <t>879;#MAR12008</t>
  </si>
  <si>
    <t>HĐ-12-11-VMS/CMCSOFT</t>
  </si>
  <si>
    <t>926;#OSD125066</t>
  </si>
  <si>
    <t>2013/PO/21CTL-CMC/001</t>
  </si>
  <si>
    <t>21st Century Technologies Ltd.</t>
  </si>
  <si>
    <t xml:space="preserve">927;#OSD125065  </t>
  </si>
  <si>
    <t>2013/SOW/LABYRINT-CMC/001</t>
  </si>
  <si>
    <t>925;#OSD125063</t>
  </si>
  <si>
    <t>OSD125063</t>
  </si>
  <si>
    <t>MIB Solutions Ltd., Co</t>
  </si>
  <si>
    <t>949;#EFS13002</t>
  </si>
  <si>
    <t>EFSCLOUD13689</t>
  </si>
  <si>
    <t>Trần Thị Thu Phương</t>
  </si>
  <si>
    <t>971;#OSD135004</t>
  </si>
  <si>
    <t>OSD135004</t>
  </si>
  <si>
    <t>972;#OSD135006</t>
  </si>
  <si>
    <t>04/PRDCV-CMCSOFT/0513</t>
  </si>
  <si>
    <t>878;#IU12023</t>
  </si>
  <si>
    <t>01/2013/YHP-CMC</t>
  </si>
  <si>
    <t>923;#OSD125060</t>
  </si>
  <si>
    <t>OSD125060</t>
  </si>
  <si>
    <t>723;#EFS12003</t>
  </si>
  <si>
    <t>20-0812/HĐKT/CMCSOFT-CMCTI</t>
  </si>
  <si>
    <t>Công ty CP Hạ Tầng Viễn Thông CMC</t>
  </si>
  <si>
    <t xml:space="preserve">912;#MAR12076 </t>
  </si>
  <si>
    <t>83-0313/HĐBT/CMCSOFT-TVHT</t>
  </si>
  <si>
    <t>913;#MAR12074</t>
  </si>
  <si>
    <t>VP – 60 / PVFC – CMC / 03 - 2013</t>
  </si>
  <si>
    <t xml:space="preserve">Công ty Tài chính Dầu khí </t>
  </si>
  <si>
    <t>919;#OSD125062</t>
  </si>
  <si>
    <t>OSD125062</t>
  </si>
  <si>
    <t>929;#EFS12010</t>
  </si>
  <si>
    <t>84-0213/HDDV/CSOFT - NK/CEAC</t>
  </si>
  <si>
    <t>Công ty TNHH Nippon Koei Việt Nam International LLC</t>
  </si>
  <si>
    <t>918;#CSS12135</t>
  </si>
  <si>
    <t>A1303002</t>
  </si>
  <si>
    <t>Ngân hàng TMCP Quốc tế</t>
  </si>
  <si>
    <t>920;#OSD125064</t>
  </si>
  <si>
    <t>OSD125064</t>
  </si>
  <si>
    <t>989;#OSD135014</t>
  </si>
  <si>
    <t>OSD135014</t>
  </si>
  <si>
    <t>990;#OSD135015</t>
  </si>
  <si>
    <t>OSD135015</t>
  </si>
  <si>
    <t>948;#IU12024</t>
  </si>
  <si>
    <t>46-0912/HĐKT/CMCSOFT-ĐHKTQD</t>
  </si>
  <si>
    <t>904;#OSD125061</t>
  </si>
  <si>
    <t>OSD125061</t>
  </si>
  <si>
    <t>591;#CSS11149</t>
  </si>
  <si>
    <t>81-0113/HĐKT/TCHQ-CMC</t>
  </si>
  <si>
    <t>898;#CSS12123</t>
  </si>
  <si>
    <t>22/M1T-CMCSoft</t>
  </si>
  <si>
    <t>Ngân hàng TMCP Hàng Hải</t>
  </si>
  <si>
    <t>900;#CSS12122</t>
  </si>
  <si>
    <t>01/BIDV-CMCSoft</t>
  </si>
  <si>
    <t>882;#OSD125054</t>
  </si>
  <si>
    <t>2013/SOW/Conexus-CMC/001</t>
  </si>
  <si>
    <t>Conexus AS</t>
  </si>
  <si>
    <t>881;#OSD125055</t>
  </si>
  <si>
    <t>2013/SOW/JUUQ-CMC/002</t>
  </si>
  <si>
    <t>JUUQ Moblie Limited</t>
  </si>
  <si>
    <t>893;#OSD125059</t>
  </si>
  <si>
    <t>OSD125059</t>
  </si>
  <si>
    <t>Reacticons Android upgrade 201301</t>
  </si>
  <si>
    <t>895;#OSD125057</t>
  </si>
  <si>
    <t>OSD125057</t>
  </si>
  <si>
    <t>891;#OSD125053</t>
  </si>
  <si>
    <t>OSD125053</t>
  </si>
  <si>
    <t>902;#MAR12072</t>
  </si>
  <si>
    <t>78-0113/HĐBT/CMCSOFT-TVKG</t>
  </si>
  <si>
    <t>892;#OSD125052</t>
  </si>
  <si>
    <t>OSD125052</t>
  </si>
  <si>
    <t>873;#OSD125048</t>
  </si>
  <si>
    <t>2012/SOW/Isolve-CMC/004</t>
  </si>
  <si>
    <t>570;#CSS12006</t>
  </si>
  <si>
    <t>0501/HĐKT/2013/BHBV-CMCSOFT</t>
  </si>
  <si>
    <t xml:space="preserve">899;#MAR12066 </t>
  </si>
  <si>
    <t>73-1212/HĐKT/CMCSOFT-ĐHTNMTHN</t>
  </si>
  <si>
    <t>875;#CSS12114</t>
  </si>
  <si>
    <t xml:space="preserve">PL13 - HĐ 08012011/HĐKT2011-CMCSOFT-CTEL </t>
  </si>
  <si>
    <t>914;#MAR12071</t>
  </si>
  <si>
    <t>77-0113/HĐBT/CMCSOFT-STCDL</t>
  </si>
  <si>
    <t>864;#CSS12106</t>
  </si>
  <si>
    <t>02/HĐKT/VPTWĐ-CMCSOFT</t>
  </si>
  <si>
    <t>824;#CSS12088</t>
  </si>
  <si>
    <t>67/2012/HĐTB/THTK-CMC</t>
  </si>
  <si>
    <t>768;#CSS12068</t>
  </si>
  <si>
    <t>07/2012/HĐPM/TTTT-CMC</t>
  </si>
  <si>
    <t>712;#CSS12051</t>
  </si>
  <si>
    <t>14-2012/HĐKT/CMCSOFT-TTKT</t>
  </si>
  <si>
    <t>861;#MAR12068</t>
  </si>
  <si>
    <t>74-1212/HĐKT/CMCSOFT-TANDAT</t>
  </si>
  <si>
    <t>Công ty Trách nhiệm hữu hạn Đầu tư Tấn Đạt</t>
  </si>
  <si>
    <t>868;#CSS12108</t>
  </si>
  <si>
    <t>PM01-2012/HĐKT-CMCSOFT-ATENA</t>
  </si>
  <si>
    <t>Công ty Cổ phần Phát triển và Đầu tư công nghệ ATENA</t>
  </si>
  <si>
    <t>222;#Luong Thi Minh Hong</t>
  </si>
  <si>
    <t xml:space="preserve">857;#MAR12067 </t>
  </si>
  <si>
    <t>1624/HĐ-HVM</t>
  </si>
  <si>
    <t>871;#OSD125051</t>
  </si>
  <si>
    <t>OSD125051</t>
  </si>
  <si>
    <t>858;#OSD125047</t>
  </si>
  <si>
    <t>2012/SOW/Nooby-CMC/001</t>
  </si>
  <si>
    <t>Nooby Island, Inc.</t>
  </si>
  <si>
    <t>862;#SG12009</t>
  </si>
  <si>
    <t>1206/HĐKT/Mega-CMCS/2012</t>
  </si>
  <si>
    <t>Ngân Hàng Mega</t>
  </si>
  <si>
    <t xml:space="preserve">863;#MAR12070    </t>
  </si>
  <si>
    <t>76-1212/HĐKT/CMC-PTDN</t>
  </si>
  <si>
    <t>CỤC PHÁT TRIỂN DOANH NGHIỆP – BỘ KẾ HOẠCH VÀ ĐẦU TƯ</t>
  </si>
  <si>
    <t>CSOFT.CDM-Portal</t>
  </si>
  <si>
    <t>Portal SharePoint</t>
  </si>
  <si>
    <t>799;#CSS12078</t>
  </si>
  <si>
    <t>62/HĐPM/THTK-CMC</t>
  </si>
  <si>
    <t>850;#Mar12065</t>
  </si>
  <si>
    <t>Phụ lục số 01 hợp đồng 41-0710/HĐKT/CMCSOFT-TCB</t>
  </si>
  <si>
    <t>870;#OSD125050</t>
  </si>
  <si>
    <t>OSD125050</t>
  </si>
  <si>
    <t xml:space="preserve">843;#MAR12060  </t>
  </si>
  <si>
    <t>07122012/HĐKT/CMCSOFT-CBCVINEMATIM</t>
  </si>
  <si>
    <t xml:space="preserve">813;#CSS12082  </t>
  </si>
  <si>
    <t>56a/2012/HĐPM/THTK-CMC</t>
  </si>
  <si>
    <t>866;#SG12010</t>
  </si>
  <si>
    <t>1207/HĐKT/MK-CMCSS</t>
  </si>
  <si>
    <t>Công ty TNHH Năng lượng Mekong</t>
  </si>
  <si>
    <t>865;#SG12008</t>
  </si>
  <si>
    <t>1205/HĐKT/CMCSS-TDBD</t>
  </si>
  <si>
    <t>Tỉnh Đoàn Bình Dương</t>
  </si>
  <si>
    <t>869;#OSD125049</t>
  </si>
  <si>
    <t>OSD125049</t>
  </si>
  <si>
    <t>842;#OSD125042</t>
  </si>
  <si>
    <t>OSD125042</t>
  </si>
  <si>
    <t>750;#IU12008</t>
  </si>
  <si>
    <t>40-0912/HĐKT/CMCSOFT-VQTKDKTQD</t>
  </si>
  <si>
    <t>840;#OSD125046</t>
  </si>
  <si>
    <t>OSD125046</t>
  </si>
  <si>
    <t>704;#MAR12036</t>
  </si>
  <si>
    <t>67-1112/HĐKT/CMCSOFT-TTTTĐL</t>
  </si>
  <si>
    <t>848;#OSD125044</t>
  </si>
  <si>
    <t>2012/SOW/JUUQ-CMC/001</t>
  </si>
  <si>
    <t xml:space="preserve">872;#CSS12109     </t>
  </si>
  <si>
    <t>180713/HĐKT/CMCSOFT-NHNNVN</t>
  </si>
  <si>
    <t>Ngân Hàng Nhà Nước Việt Nam</t>
  </si>
  <si>
    <t>833;#OSD125043</t>
  </si>
  <si>
    <t>03/PRDCV-CMCSOFT/1112</t>
  </si>
  <si>
    <t>822;#Mar12056</t>
  </si>
  <si>
    <t>63-1112/HĐKT/CMCSOFT-TVQGVN</t>
  </si>
  <si>
    <t>Thư viện Quốc Gia Việt Nam</t>
  </si>
  <si>
    <t>827;#MAR12057</t>
  </si>
  <si>
    <t>66-1112/HĐKT/CMCSOFT-DMART</t>
  </si>
  <si>
    <t xml:space="preserve">CÔNG TY TNHH MỘT THÀNH VIÊN THIẾT BỊ SỐ DMART         </t>
  </si>
  <si>
    <t>829;#OSD125041</t>
  </si>
  <si>
    <t>2012/SOW/Isolve–CMC/002</t>
  </si>
  <si>
    <t>814;#IU12016</t>
  </si>
  <si>
    <t>62-1112/HĐKT/CMCSOFT-CDKTKTDHTN</t>
  </si>
  <si>
    <t>Cao đẳng Kinh tế kỹ thuật Đại học Thái Nguyên</t>
  </si>
  <si>
    <t xml:space="preserve">794;#MAR12049 </t>
  </si>
  <si>
    <t>65-1112/HĐKT/CMCSOFT-TĐTBDNVKS</t>
  </si>
  <si>
    <t>TRƯỜNG ĐÀO TẠO, BỒI DƯỠNG NGHIỆP VỤ KIỂM SÁT</t>
  </si>
  <si>
    <t>749;#IU12007</t>
  </si>
  <si>
    <t>39-0912/HĐKT/CMCSOFT-VQTKDKTQD</t>
  </si>
  <si>
    <t>817;#MAR12050</t>
  </si>
  <si>
    <t>23/2012/HĐIT-Vietinbank</t>
  </si>
  <si>
    <t xml:space="preserve">669;#CSS12059  </t>
  </si>
  <si>
    <t>69/2012/HĐKT/BNG-TTTT-CMC</t>
  </si>
  <si>
    <t>649;#css12034</t>
  </si>
  <si>
    <t>PL02-0267/TCB-CMC</t>
  </si>
  <si>
    <t>793;#MAR12048</t>
  </si>
  <si>
    <t>57-1012/HĐBT/CMCSOFT-ĐHTL</t>
  </si>
  <si>
    <t>Trường Đại học Thăng Long</t>
  </si>
  <si>
    <t xml:space="preserve">808;#MAR12052 </t>
  </si>
  <si>
    <t>61-1012/HĐKT/CMCSOFT-TANDAT</t>
  </si>
  <si>
    <t>702;#MAR11023</t>
  </si>
  <si>
    <t>60-1012/HĐKT/CMCSOFT-THIENMINH</t>
  </si>
  <si>
    <t>Công ty Cổ phần Đầu tư và Phát triển Công nghệ Thiên Minh</t>
  </si>
  <si>
    <t>811;#OSD125040</t>
  </si>
  <si>
    <t>2012/SOW/BigPlay-CMC/001</t>
  </si>
  <si>
    <t>BigPlay Mobile</t>
  </si>
  <si>
    <t>731;#MAR12041</t>
  </si>
  <si>
    <t xml:space="preserve">64-1112/HĐKT/CMCSoft-SuperSoft </t>
  </si>
  <si>
    <t>Tổng công ty Đông Bắc</t>
  </si>
  <si>
    <t>1128;#SG12005</t>
  </si>
  <si>
    <t>Cty TNHH Me Kong</t>
  </si>
  <si>
    <t>800;#OSD125038</t>
  </si>
  <si>
    <t>OSD125038</t>
  </si>
  <si>
    <t>812;#OSD125037</t>
  </si>
  <si>
    <t>OSD125037</t>
  </si>
  <si>
    <t>671;#MAR11150</t>
  </si>
  <si>
    <t xml:space="preserve">143/XMHM.KH-2012 </t>
  </si>
  <si>
    <t>TV-Battle Website</t>
  </si>
  <si>
    <t>797;#OSD125035</t>
  </si>
  <si>
    <t>OSD125035</t>
  </si>
  <si>
    <t>TV-Battle.com</t>
  </si>
  <si>
    <t xml:space="preserve">626;#MAR12011 </t>
  </si>
  <si>
    <t>54-0912/HĐBT/CMCSOFT-EVNHANOI IT</t>
  </si>
  <si>
    <t>717;#SG12002</t>
  </si>
  <si>
    <t>1203/HĐKT/CSI/TMĐT-CMCSOFT/DMS_HVL</t>
  </si>
  <si>
    <t>791;#CSS12074</t>
  </si>
  <si>
    <t>01/2012/HĐKT/VTB-CMC</t>
  </si>
  <si>
    <t>337;#SG11014</t>
  </si>
  <si>
    <t>1202/HĐKT/CMCSS-HTV</t>
  </si>
  <si>
    <t>Ðài Truyền Hình Thành phố Hồ Chí Minh</t>
  </si>
  <si>
    <t>766;#CSS12066</t>
  </si>
  <si>
    <t>51-0912/CMCSOFT</t>
  </si>
  <si>
    <t>765;#OSD125034</t>
  </si>
  <si>
    <t>OSD125034</t>
  </si>
  <si>
    <t>MEDL Mobile</t>
  </si>
  <si>
    <t>762;#MAR12046</t>
  </si>
  <si>
    <t>32/VCBS–CMCSoft</t>
  </si>
  <si>
    <t>Công ty Chứng khoán Ngân hàng TMCP Ngoại thương Việt Nam</t>
  </si>
  <si>
    <t>743;#OSD125032</t>
  </si>
  <si>
    <t>2012/SOW/MEDL-CMC/004</t>
  </si>
  <si>
    <t>758;#OSD125033</t>
  </si>
  <si>
    <t>OSD125033</t>
  </si>
  <si>
    <t>MobHunt Pte. Ltd.</t>
  </si>
  <si>
    <t>751;#IU12009</t>
  </si>
  <si>
    <t>41-0912/HĐKT/CMCSOFT-VQTKDKTQD</t>
  </si>
  <si>
    <t>753;#IU12010</t>
  </si>
  <si>
    <t>42-0912/HĐKT/CMCSOFT-VQTKDKTQD</t>
  </si>
  <si>
    <t>716;#CSS12053</t>
  </si>
  <si>
    <t>03/2012/HĐPM/TTTT-CMC</t>
  </si>
  <si>
    <t>790;#MAR12047</t>
  </si>
  <si>
    <t>50-0912/HĐKT/CMCSOFT-DHHL</t>
  </si>
  <si>
    <t>Trường Đại học Hoa Lư</t>
  </si>
  <si>
    <t>536;#CSS11157</t>
  </si>
  <si>
    <t>50/HĐPM/THTK-CMC</t>
  </si>
  <si>
    <t>572;#CSS12008</t>
  </si>
  <si>
    <t>02/HĐKT2012-CMCSOFT-BHBV</t>
  </si>
  <si>
    <t>578;#CSS11129</t>
  </si>
  <si>
    <t>44/HĐPM/CTH-CMC</t>
  </si>
  <si>
    <t xml:space="preserve">735;#MAR12042  </t>
  </si>
  <si>
    <t>36-0812/HĐKT/CMCSOFT-PH</t>
  </si>
  <si>
    <t>CÔNG TY TNHH THƯƠNG MẠI VÀ CÔNG NGHỆ PHÚC HƯNG</t>
  </si>
  <si>
    <t>737;#MAR12043</t>
  </si>
  <si>
    <t>49-0912/HĐKT/CMCSOFT-LH</t>
  </si>
  <si>
    <t>Công ty Cổ phần kỹ thuật Long Hưng</t>
  </si>
  <si>
    <t>738;#CSS12056</t>
  </si>
  <si>
    <t>20120815/BIDV-CMC</t>
  </si>
  <si>
    <t>194;#FIS11003</t>
  </si>
  <si>
    <t xml:space="preserve">PL11 - HĐ 08012011/HĐKT2011-CMCSOFT-CTEL </t>
  </si>
  <si>
    <t>740;#SG12004</t>
  </si>
  <si>
    <t>1201/HĐKT/CMCSS-JOHNON</t>
  </si>
  <si>
    <t>Công ty TNHH Johnson &amp; Johnson Việt Nam</t>
  </si>
  <si>
    <t xml:space="preserve">PL12 - HĐ 08012011/HĐKT2011-CMCSOFT-CTEL </t>
  </si>
  <si>
    <t>715;#MAR12038</t>
  </si>
  <si>
    <t>18-0712/HĐKT/CMCSOFT-TTCNTTTT</t>
  </si>
  <si>
    <t>Trung tâm Công nghệ thông tin và Truyền thông Thái Nguyên</t>
  </si>
  <si>
    <t>726;#MAR12039</t>
  </si>
  <si>
    <t>10/52012/HĐKT</t>
  </si>
  <si>
    <t>Công ty TNHH Tin học Tây Nguyên</t>
  </si>
  <si>
    <t>680;#IU12003</t>
  </si>
  <si>
    <t>132/HĐKT/CMC-CS2ĐHLN</t>
  </si>
  <si>
    <t>682;#OSD125021</t>
  </si>
  <si>
    <t>OSD125021</t>
  </si>
  <si>
    <t>Công ty Cổ phần Ví Việt</t>
  </si>
  <si>
    <t>699;#OSD125028</t>
  </si>
  <si>
    <t>OSD 125028</t>
  </si>
  <si>
    <t>EVIZI, LLC</t>
  </si>
  <si>
    <t>685;#CSS12046</t>
  </si>
  <si>
    <t>14-0712/HĐKT/CMCSOFT - BiaHue</t>
  </si>
  <si>
    <t>Công ty TNHH Bia Huế</t>
  </si>
  <si>
    <t>700;#OSD125030</t>
  </si>
  <si>
    <t>OSD125030</t>
  </si>
  <si>
    <t>WISeKey SA</t>
  </si>
  <si>
    <t>691;#OSD125024</t>
  </si>
  <si>
    <t>OSD125024</t>
  </si>
  <si>
    <t>Verve Studio Australia</t>
  </si>
  <si>
    <t>727;#OSD125031</t>
  </si>
  <si>
    <t>OSD125031</t>
  </si>
  <si>
    <t>Elance</t>
  </si>
  <si>
    <t>561;#MAR11155</t>
  </si>
  <si>
    <t>37/HĐKT/STTTT-CMC</t>
  </si>
  <si>
    <t>Sở thông tin và Truyền thông Quảng Ngãi</t>
  </si>
  <si>
    <t>692;#OSD125025</t>
  </si>
  <si>
    <t>OSD125025</t>
  </si>
  <si>
    <t>698;#OSD125027</t>
  </si>
  <si>
    <t>OSD 125027</t>
  </si>
  <si>
    <t>625;#MAR12017</t>
  </si>
  <si>
    <t>0042/12/TTCNTTLL</t>
  </si>
  <si>
    <t>Trung tâm Công Nghệ Thông Tin &amp; Liên Lạc thuộc XNLD VietsoVpetro</t>
  </si>
  <si>
    <t>684;#OSD125022</t>
  </si>
  <si>
    <t>OSD125022</t>
  </si>
  <si>
    <t>690;#OSD125023</t>
  </si>
  <si>
    <t>062012/ HĐNB /CMCSoft-OSD/2012</t>
  </si>
  <si>
    <t>707;#MAR12032</t>
  </si>
  <si>
    <t>11-0612/HĐMB/PVEP OVERSEAS - CMCSOFT</t>
  </si>
  <si>
    <t>Cty TNHH MTV Điều hành Thăm dò Khai thác Dầu khí Nước Ngoài</t>
  </si>
  <si>
    <t xml:space="preserve">729;#MAR12033 </t>
  </si>
  <si>
    <t>15-0712/HĐKT/CMCSOFT-VH</t>
  </si>
  <si>
    <t>Công ty Cổ phần Công nghệ Vĩnh Hưng</t>
  </si>
  <si>
    <t>540;#CSS11146</t>
  </si>
  <si>
    <t>09-0512/HĐKT/CMCSOFT-NHNNVN</t>
  </si>
  <si>
    <t>754;#IU12006</t>
  </si>
  <si>
    <t>52-0912/TTHT/CMCSOFT-DHCNGTVT</t>
  </si>
  <si>
    <t>674;#IU12002</t>
  </si>
  <si>
    <t>10-0612/HĐKT/CMCSOFT-KNNDHTN</t>
  </si>
  <si>
    <t>681;#OSD125017</t>
  </si>
  <si>
    <t>OSD125017</t>
  </si>
  <si>
    <t>639;#MAR12024</t>
  </si>
  <si>
    <t>06-0512/HĐKT/CTX-CMCSOFT</t>
  </si>
  <si>
    <t>Tổng Công ty Cổ phần Đầu tư Xây dựng và Thương mại Việt Nam</t>
  </si>
  <si>
    <t>757;#IU12011</t>
  </si>
  <si>
    <t>44-0912/KĐKT/CMCSoft-GTVT2</t>
  </si>
  <si>
    <t>PL9 - HĐ 08012011/HĐKT2011-CMCSOFT-CTEL</t>
  </si>
  <si>
    <t>PL10 - HĐ 08012011/HĐKT2011-CMCSOFT-CTEL</t>
  </si>
  <si>
    <t>641;#OSD125004</t>
  </si>
  <si>
    <t>2012/SOW/MEDL-CMC/003</t>
  </si>
  <si>
    <t>642;#OSD125018</t>
  </si>
  <si>
    <t>OSD125018</t>
  </si>
  <si>
    <t>646;#css12032</t>
  </si>
  <si>
    <t>0193/TCB-CMC</t>
  </si>
  <si>
    <t>638;#OSD125010</t>
  </si>
  <si>
    <t>0805/HĐKT/SOW_TWE-CMC-001/2012</t>
  </si>
  <si>
    <t>TWE Technology Services</t>
  </si>
  <si>
    <t>1011;#IU12022</t>
  </si>
  <si>
    <t>0505/TTHT/CMCSOFT</t>
  </si>
  <si>
    <t>732;#MAR12034</t>
  </si>
  <si>
    <t>16-0712/HĐKT/CMCSOFT-DHTM</t>
  </si>
  <si>
    <t>Trường Đại học Thương Mại</t>
  </si>
  <si>
    <t>733;#MAR12035</t>
  </si>
  <si>
    <t>17-0712/HĐKT/CMCSOFT-DHTM</t>
  </si>
  <si>
    <t>619;#MAR11144</t>
  </si>
  <si>
    <t>156-0312/HĐKT/CMCSOFT-CDYTCT</t>
  </si>
  <si>
    <t>616;#MAR11135</t>
  </si>
  <si>
    <t>127-0312/HĐKT/CMCSOFT-CDYTKH</t>
  </si>
  <si>
    <t>Trường Cao đẳng Y tế Khánh Hòa</t>
  </si>
  <si>
    <t>623;#OSD125009</t>
  </si>
  <si>
    <t>OSD125009</t>
  </si>
  <si>
    <t>605;#MAR11134</t>
  </si>
  <si>
    <t>157-0312/HĐKT/CMCSOFT-ĐHYTKTHD</t>
  </si>
  <si>
    <t>Dai hoc Y te Ky thuat Hai Duong</t>
  </si>
  <si>
    <t>622;#OSD125007</t>
  </si>
  <si>
    <t>042012/HĐKT/CMCSoft-O2TV/2012</t>
  </si>
  <si>
    <t>618;#MAR11138</t>
  </si>
  <si>
    <t>155 -0312/HĐKT/CMCSOFT-CDYTPT</t>
  </si>
  <si>
    <t>Cao đẳng Y tế Phú Thọ</t>
  </si>
  <si>
    <t>604;#MAR11143</t>
  </si>
  <si>
    <t>127-0312/TTHĐ/CMCSOFT-CDYTKG</t>
  </si>
  <si>
    <t>Trường Cao đẳng Y tế Kiên Giang</t>
  </si>
  <si>
    <t>612;#MAR11145</t>
  </si>
  <si>
    <t>154-0312/HĐKT/CMCSOFT-TCYTDL</t>
  </si>
  <si>
    <t>CD y tế Đắk Lắk</t>
  </si>
  <si>
    <t>557;#OSD125003</t>
  </si>
  <si>
    <t>OSD125003</t>
  </si>
  <si>
    <t>FutureGrade</t>
  </si>
  <si>
    <t>274;#OSD115038</t>
  </si>
  <si>
    <t>2012/SOW/ECC-CMC/001</t>
  </si>
  <si>
    <t>Energy Choice Center</t>
  </si>
  <si>
    <t>694;#OSD125005</t>
  </si>
  <si>
    <t>OSD125005</t>
  </si>
  <si>
    <t>Société Wibilong</t>
  </si>
  <si>
    <t>574;#MAR11142</t>
  </si>
  <si>
    <t>126-0312/HĐKT/CMCSOFT-CDYTBD</t>
  </si>
  <si>
    <t>Trường Cao đẳng Y tế Bình Dương</t>
  </si>
  <si>
    <t>553;#OSD115111</t>
  </si>
  <si>
    <t>2012/SOW/MEDL-CMC/001</t>
  </si>
  <si>
    <t>554;#OSD115112</t>
  </si>
  <si>
    <t>2012/SOW/MEDL-CMC/002</t>
  </si>
  <si>
    <t>783;#MAR11139</t>
  </si>
  <si>
    <t>127-0312/HĐKT/CMCSOFT-CDYTHN</t>
  </si>
  <si>
    <t>Trường cao đẳng y tế Hà Nội</t>
  </si>
  <si>
    <t>1112;#CSS11165</t>
  </si>
  <si>
    <t>01/HĐKT 2012 - CMCSOFT - BHBV</t>
  </si>
  <si>
    <t>PL8 - HĐ 08012011/HĐKT2011-CMCSOFT-CTEL</t>
  </si>
  <si>
    <t xml:space="preserve">PL7 - HĐ 08012011/HĐKT2011-CMCSOFT-CTEL </t>
  </si>
  <si>
    <t>551;#OSD125001</t>
  </si>
  <si>
    <t>552;#OSD125002</t>
  </si>
  <si>
    <t>601;#MAR11140</t>
  </si>
  <si>
    <t>138-0312/HĐKT/CMCSOFT-CDYTHUE</t>
  </si>
  <si>
    <t>Cao đẳng Y tế Thừa Thiên - Huế</t>
  </si>
  <si>
    <t xml:space="preserve">617;#MAR11137 </t>
  </si>
  <si>
    <t>134 -0312/HĐKT/ CMCSOFT - CDYTQN</t>
  </si>
  <si>
    <t>Cao đẳng Y tế Quảng Ninh</t>
  </si>
  <si>
    <t>550;#OSD115110</t>
  </si>
  <si>
    <t>OSD115110</t>
  </si>
  <si>
    <t>547;#OSD115109</t>
  </si>
  <si>
    <t>OSD115109</t>
  </si>
  <si>
    <t>Jade</t>
  </si>
  <si>
    <t>689;#MAR11154</t>
  </si>
  <si>
    <t>060212/SOFT-TVĐT</t>
  </si>
  <si>
    <t>ĐH Quảng Nam</t>
  </si>
  <si>
    <t>549;#CSS11162</t>
  </si>
  <si>
    <t>12/2012/HDPM/CTM-CMC</t>
  </si>
  <si>
    <t>558;#MAR11136</t>
  </si>
  <si>
    <t>125-0212/HĐKT/CMCSOFT-CĐYTSL</t>
  </si>
  <si>
    <t>Trường Cao đẳng Y tế Sơn La</t>
  </si>
  <si>
    <t>423;#MAR11070</t>
  </si>
  <si>
    <t>06/2012/HĐKT/PVEP-CMSOFT</t>
  </si>
  <si>
    <t>521;#SG11066</t>
  </si>
  <si>
    <t>97/2012/PVFCCo/TMĐT-CMC SOFT/M_PORTAL</t>
  </si>
  <si>
    <t>Tổng Công ty Phân bón và Hoá chất Dầu khí</t>
  </si>
  <si>
    <t>409;#Nguyen Hoai Nam</t>
  </si>
  <si>
    <t xml:space="preserve">442;#OSD115103 </t>
  </si>
  <si>
    <t xml:space="preserve">2012/SOW/Chaogix-CMC/001 </t>
  </si>
  <si>
    <t>Chaogix LLC (Charles Nguyen)</t>
  </si>
  <si>
    <t>560;#MAR11141</t>
  </si>
  <si>
    <t>124-0212/HĐKT/CMCSOFT-CDYTQN</t>
  </si>
  <si>
    <t>Trường Cao đẳng Y tế Quảng Nam</t>
  </si>
  <si>
    <t>853;#MAR12064</t>
  </si>
  <si>
    <t>26-2012/HĐKT/CMCSOFT-ICMS</t>
  </si>
  <si>
    <t xml:space="preserve">Trung tâm thông tin khoa học quân sự/ Bộ Quốc Phòng </t>
  </si>
  <si>
    <t>538;#CSS11143</t>
  </si>
  <si>
    <t>03-0212/HĐKT/TTKT-CMC</t>
  </si>
  <si>
    <t>491;#MAR11093</t>
  </si>
  <si>
    <t>102-1211 /HĐKT/CMCSOFT-AI</t>
  </si>
  <si>
    <t>Công ty TNHH Trí Tuệ Nhân Tạo</t>
  </si>
  <si>
    <t>499;#MAR11098</t>
  </si>
  <si>
    <t>103-1211/HĐKT/CMCSOFT-HVNH</t>
  </si>
  <si>
    <t>Học viện Ngân Hàng</t>
  </si>
  <si>
    <t>744;#MAR11062</t>
  </si>
  <si>
    <t>105-0112/HĐKT/ĐHQB-CMCSOFT</t>
  </si>
  <si>
    <t>436;#OSD115097</t>
  </si>
  <si>
    <t xml:space="preserve">OSD115097 </t>
  </si>
  <si>
    <t>Polimetis</t>
  </si>
  <si>
    <t>545;#OSD115108</t>
  </si>
  <si>
    <t>01/NHN-CMCSOFT/0112</t>
  </si>
  <si>
    <t>NHN Japan</t>
  </si>
  <si>
    <t>771;#CSS11155</t>
  </si>
  <si>
    <t>A1201031</t>
  </si>
  <si>
    <t>852;#MAR12063</t>
  </si>
  <si>
    <t>25-2012/HĐKT/CMCSOFT-ICMS</t>
  </si>
  <si>
    <t>501;#MAR11033</t>
  </si>
  <si>
    <t>MIC 2-3</t>
  </si>
  <si>
    <t>426;#OSD115092</t>
  </si>
  <si>
    <t xml:space="preserve">06/IDENT–CMC/0112(ORSENNA-CF1201-0033) </t>
  </si>
  <si>
    <t>CÔNG TY TNHH TƯ VẤN ĐẦU TƯ QUỐC TẾ VÀ CÔNG NGHỆ THÔNG TIN IDENTSWISS</t>
  </si>
  <si>
    <t>CMPortal.2010.02.Phong chong Ma Tuý</t>
  </si>
  <si>
    <t>Vu Dang Quang</t>
  </si>
  <si>
    <t>461;#CM10025</t>
  </si>
  <si>
    <t>38-0710/HĐKT/CMCSOFT-HANWHA</t>
  </si>
  <si>
    <t>HANWHA S&amp;C, Inc</t>
  </si>
  <si>
    <t>492;#MAR11100</t>
  </si>
  <si>
    <t>104-0112/HĐBT/CMCSOFT-TVKG</t>
  </si>
  <si>
    <t>500;#MAR11084</t>
  </si>
  <si>
    <t>107-1211/HĐKT/CMCSOFT-HVCSPT</t>
  </si>
  <si>
    <t xml:space="preserve">362;#OSD115037 </t>
  </si>
  <si>
    <t xml:space="preserve"> 2011/PO/21CTL-CMC/001 </t>
  </si>
  <si>
    <t>427;#OSD115093</t>
  </si>
  <si>
    <t>OSD115093</t>
  </si>
  <si>
    <t>421;#MAR11090</t>
  </si>
  <si>
    <t>VP – 24/PVFC – CMC/12 – 2011</t>
  </si>
  <si>
    <t>497;#MAR11087</t>
  </si>
  <si>
    <t>101-1211/BYT-CMCSOFT</t>
  </si>
  <si>
    <t>Văn phòng Bộ Y Tế</t>
  </si>
  <si>
    <t>474;#MAR11086</t>
  </si>
  <si>
    <t>101011/HĐKT/CSI/CMC SOFT</t>
  </si>
  <si>
    <t>395;#OSD115091</t>
  </si>
  <si>
    <t>OSD115091</t>
  </si>
  <si>
    <t>398;#MAR11079</t>
  </si>
  <si>
    <t>104/2011/HĐKT/PGAS-CMCSoft</t>
  </si>
  <si>
    <t>Công ty Cổ phần Gas Petrolimex</t>
  </si>
  <si>
    <t>1127;#SG11020</t>
  </si>
  <si>
    <t>142011/HĐKT/CMCSSG-CĐYTTG</t>
  </si>
  <si>
    <t>Trường CĐ y tế tiền giang</t>
  </si>
  <si>
    <t>489;#MAR11072</t>
  </si>
  <si>
    <t xml:space="preserve">100-1211/HĐKT/CMC-ĐHCNGTVT </t>
  </si>
  <si>
    <t>Trường Đại học Giao thông Vận tải</t>
  </si>
  <si>
    <t>246;#CSS11068</t>
  </si>
  <si>
    <t>01-2011/CMCSOFT-MB</t>
  </si>
  <si>
    <t>Ngân hàng TMCP Quân đội</t>
  </si>
  <si>
    <t>425;#OSD115062</t>
  </si>
  <si>
    <t>OSD115062</t>
  </si>
  <si>
    <t>Wellala Inc</t>
  </si>
  <si>
    <t>374;#SG11019</t>
  </si>
  <si>
    <t>132011/HĐKT/CMCSSG – CĐYTCT</t>
  </si>
  <si>
    <t>Trường CĐ y tế Cần Thơ</t>
  </si>
  <si>
    <t>373;#SG11021</t>
  </si>
  <si>
    <t>122011/HĐKT/CMCSSG-CĐSPBP</t>
  </si>
  <si>
    <t>Trường CĐ Sư phạm Bình Phước</t>
  </si>
  <si>
    <t>379;#OSD115080</t>
  </si>
  <si>
    <t xml:space="preserve">OSD1150780 </t>
  </si>
  <si>
    <t>298;#CSS11052</t>
  </si>
  <si>
    <t>09122011/HĐ/BĐT-CMC</t>
  </si>
  <si>
    <t xml:space="preserve">278;#OSD115039 </t>
  </si>
  <si>
    <t>SOW #120511</t>
  </si>
  <si>
    <t>495;#MAR11075</t>
  </si>
  <si>
    <t>261011/HĐBT/CMCSOFT-CDYTHN</t>
  </si>
  <si>
    <t>472;#MAR11071</t>
  </si>
  <si>
    <t>111/HĐKT.CĐSP-CMC</t>
  </si>
  <si>
    <t>TRƯỜNG CAO ĐẲNG SƯ PHẠM NGHỆ AN</t>
  </si>
  <si>
    <t>496;#MAR11076</t>
  </si>
  <si>
    <t>92-1211/HĐKT/CMCSOFT-ĐHTNVMTHN</t>
  </si>
  <si>
    <t>361;#OSDC115031</t>
  </si>
  <si>
    <t>91-1211/HĐKT/CMCSoft-CMCTel/2011</t>
  </si>
  <si>
    <t>376;#OSD115076</t>
  </si>
  <si>
    <t>OSD115076</t>
  </si>
  <si>
    <t>Công ty TNHH Đoàn Thư (HCM)</t>
  </si>
  <si>
    <t>302;#CSS11034</t>
  </si>
  <si>
    <t>83/2011/HĐKT/VAS-CMCSOFT</t>
  </si>
  <si>
    <t>CSOFT.KGP.EGOV</t>
  </si>
  <si>
    <t>385;#OSD115087</t>
  </si>
  <si>
    <t>101-1211/HĐDV/CSOFT- JPT</t>
  </si>
  <si>
    <t>488;#MAR11078</t>
  </si>
  <si>
    <t>83-1111/CMCSOFT-CĐCN HUE</t>
  </si>
  <si>
    <t>498;#MAR11083</t>
  </si>
  <si>
    <t>85-1211/HĐKT/CMCSOFT-CĐCNKTCN</t>
  </si>
  <si>
    <t>Trường Cao đẳng Công nghệ và Kinh tế Công nghiệp</t>
  </si>
  <si>
    <t>399;#MAR11066</t>
  </si>
  <si>
    <t>81-1111/HĐKT/ICMS-CMCSOFT</t>
  </si>
  <si>
    <t xml:space="preserve">785;#MAR11094         </t>
  </si>
  <si>
    <t xml:space="preserve">87-1211/HĐKT/CMCSOFT-CĐCNKTCN </t>
  </si>
  <si>
    <t xml:space="preserve">786;#MAR11095       </t>
  </si>
  <si>
    <t>88-1211/HĐKT/CMCSOFT-CĐCNKTCN</t>
  </si>
  <si>
    <t xml:space="preserve">787;#MAR11096         </t>
  </si>
  <si>
    <t>89-1211/HĐKT/CMCSOFT-CĐCNKTCN</t>
  </si>
  <si>
    <t xml:space="preserve">788;#MAR11097         </t>
  </si>
  <si>
    <t>90-1211/HĐKT/CMCSOFT-CĐCNKTCN</t>
  </si>
  <si>
    <t>1125;#MAR11089</t>
  </si>
  <si>
    <t>86-1211/HĐKT/CMCSOFT-CĐCNKTCN</t>
  </si>
  <si>
    <t>1120;#MAR11082</t>
  </si>
  <si>
    <t>98-1211/HĐKT/DHL-CMCSOFT</t>
  </si>
  <si>
    <t>Trường Đại học Luật Hà Nội</t>
  </si>
  <si>
    <t>178;#OSDC115029</t>
  </si>
  <si>
    <t>OSDC115029</t>
  </si>
  <si>
    <t>BitVn</t>
  </si>
  <si>
    <t xml:space="preserve">364;#MAR11073 </t>
  </si>
  <si>
    <t>HĐCP-11-09-VMS/CMCSOFT</t>
  </si>
  <si>
    <t>608;#MAR11060</t>
  </si>
  <si>
    <t>03/11-2011/HĐKT/ĐHĐD-CMC</t>
  </si>
  <si>
    <t>382;#OSDC115035</t>
  </si>
  <si>
    <t>OSD115079</t>
  </si>
  <si>
    <t>381;#OSD115086</t>
  </si>
  <si>
    <t>OSD115086</t>
  </si>
  <si>
    <t>363;#MAR11039</t>
  </si>
  <si>
    <t>0640/2011/HĐKT/KVI-CMCSOFT</t>
  </si>
  <si>
    <t>Công ty Xăng dầu Khu vực I</t>
  </si>
  <si>
    <t xml:space="preserve">1119;#MAR11081    </t>
  </si>
  <si>
    <t>97-1211/HĐKT/DHL-CMCSOFT</t>
  </si>
  <si>
    <t>132;#OSDC115019</t>
  </si>
  <si>
    <t>77-1111/HDKT/CMCSOFT-PRDCV</t>
  </si>
  <si>
    <t>304;#CSS11029</t>
  </si>
  <si>
    <t>0515/TCB-CMC-3i INFOTECH</t>
  </si>
  <si>
    <t>339;#MAR11061</t>
  </si>
  <si>
    <t>0111-2011/HĐBT/CMCSOFT-CDCNHP</t>
  </si>
  <si>
    <t>Trường cao đẳng nghề công nghiệp Hải Phòng</t>
  </si>
  <si>
    <t>90;#MAR11022</t>
  </si>
  <si>
    <t>76-1111/HĐKT/CMCSoft-SKHDTQN</t>
  </si>
  <si>
    <t>Sở Kế hoạch và đầu tư tỉnh Quảng Ninh</t>
  </si>
  <si>
    <t xml:space="preserve">266;#CSS11060 </t>
  </si>
  <si>
    <t>88/HĐKT/CMC-DATTNV</t>
  </si>
  <si>
    <t>Bộ nội vụ</t>
  </si>
  <si>
    <t>1118;#MAR11080</t>
  </si>
  <si>
    <t>96-1211/HĐKT/DHL-CMCSOFT</t>
  </si>
  <si>
    <t>329;#MAR11069</t>
  </si>
  <si>
    <t>71-1011/HĐKT/CMCSOFT-LIFETEK</t>
  </si>
  <si>
    <t>Công ty TNHH Công nghệ - điện tử - phần mềm - viễn thông LIFETEK</t>
  </si>
  <si>
    <t>217;#CSS11037</t>
  </si>
  <si>
    <t>70-2011/HĐKT/CMCSOFT-VPQH</t>
  </si>
  <si>
    <t>Ban quản lý các dự án CNTT-Văn phòng Quốc Hội</t>
  </si>
  <si>
    <t>326;#OSD115066</t>
  </si>
  <si>
    <t>05/IDENT-CMC/1011(ORSENNA- CF1110-0031)</t>
  </si>
  <si>
    <t>264;#MAR11059</t>
  </si>
  <si>
    <t>67-1011/HĐKT/CMCSOFT-VH</t>
  </si>
  <si>
    <t xml:space="preserve">280;#OSDC115022 </t>
  </si>
  <si>
    <t xml:space="preserve"> 93-1211/HĐKT/CSOFT-NV </t>
  </si>
  <si>
    <t>Nathan Vo</t>
  </si>
  <si>
    <t>204;#CSS11058</t>
  </si>
  <si>
    <t>17-10/2011/HĐKT/INTRANET/TCB-CMC</t>
  </si>
  <si>
    <t>205;#CSS11059</t>
  </si>
  <si>
    <t>17-10/2011/HĐKT/E-MANUAL/TCB-CMC</t>
  </si>
  <si>
    <t>127;#OSDC115020</t>
  </si>
  <si>
    <t xml:space="preserve">HĐ 2011/SOW/SPA-CMC/004 </t>
  </si>
  <si>
    <t xml:space="preserve">Công ty TNHH Spectos Asia (Spectos Asia Company Limited) </t>
  </si>
  <si>
    <t>402;#MAR11053</t>
  </si>
  <si>
    <t>14102011/HĐ/XDB12-CMC</t>
  </si>
  <si>
    <t>Công ty Xăng dầu B12</t>
  </si>
  <si>
    <t>328;#MAR11050</t>
  </si>
  <si>
    <t>66-1011/HĐKT/CMCSOFT-THPTGT</t>
  </si>
  <si>
    <t>Trường THPT Gang Thép - Thái Nguyên</t>
  </si>
  <si>
    <t>124;#OSDC115017</t>
  </si>
  <si>
    <t>2011/SOW/SPA-CMC/003</t>
  </si>
  <si>
    <t>502;#MAR11018</t>
  </si>
  <si>
    <t>417/HĐKT/ĐHCNQN-CMC</t>
  </si>
  <si>
    <t>352;#SG11011</t>
  </si>
  <si>
    <t>112011/HĐKT/CMCSSG - ĐHGTVT</t>
  </si>
  <si>
    <t>348;#SG11010</t>
  </si>
  <si>
    <t>102011/HĐKT/CMCSSG - SNTG</t>
  </si>
  <si>
    <t>Công ty TNHH Sao Nam TG</t>
  </si>
  <si>
    <t xml:space="preserve">PL6 - HĐ 08012011/HĐKT2011-CMCSOFT-CTEL </t>
  </si>
  <si>
    <t>386;#OSD115077</t>
  </si>
  <si>
    <t>OSD115077</t>
  </si>
  <si>
    <t>1126;#CSS11015</t>
  </si>
  <si>
    <t>30/2011/HĐKT/VAS-CMC</t>
  </si>
  <si>
    <t>504;#MAR11029</t>
  </si>
  <si>
    <t>108/HĐKT/CĐSPBRVT-CMCSOFT</t>
  </si>
  <si>
    <t>152;#OSDC115016</t>
  </si>
  <si>
    <t>04/IDENT–CMC/0911(ORSENNA-CF1109-0029)</t>
  </si>
  <si>
    <t>159;#CSS11017</t>
  </si>
  <si>
    <t>55-0811/2011</t>
  </si>
  <si>
    <t>Tạp chí tiêu chuẩn Đo lường Chất lượng</t>
  </si>
  <si>
    <t>131;#OSDC115012</t>
  </si>
  <si>
    <t xml:space="preserve">2011/SOW/SPA-CMC/002 </t>
  </si>
  <si>
    <t>307;#MAR11021</t>
  </si>
  <si>
    <t>56-0911/HĐKT/CCMSOFT-TrangAn</t>
  </si>
  <si>
    <t>378;#OSD115078</t>
  </si>
  <si>
    <t>OSD115078</t>
  </si>
  <si>
    <t>158;#CSS11016</t>
  </si>
  <si>
    <t xml:space="preserve">58-0911/HĐKT/CMCSOFT-NASB </t>
  </si>
  <si>
    <t>Ngân hàng TMCP Bắc Á</t>
  </si>
  <si>
    <t>333;#MAR11065</t>
  </si>
  <si>
    <t>57-0911/HĐKT/CMCSOFT-THCSYB</t>
  </si>
  <si>
    <t>Trường trung học cơ sở Yên Biên</t>
  </si>
  <si>
    <t>418;#MAR11019</t>
  </si>
  <si>
    <t>54-0911/HĐKT/CMCSOFT-CDCONGDONG</t>
  </si>
  <si>
    <t>Trường Cao đẳng Cộng Đồng Hà Nội</t>
  </si>
  <si>
    <t>125;#OSDC115018</t>
  </si>
  <si>
    <t>CHLVWEB09062011 (website: Elance)</t>
  </si>
  <si>
    <t>134;#OSDC115011</t>
  </si>
  <si>
    <t>2011/SOW/SPA-CMC/001</t>
  </si>
  <si>
    <t>199;#CSS11014</t>
  </si>
  <si>
    <t>22082011/HĐKT/CMCCORP-CICT</t>
  </si>
  <si>
    <t>Công ty TNHH Cảng Công-ten-nơ Quốc tế Cái Lân</t>
  </si>
  <si>
    <t>PL5 - HĐ 08012011/HĐKT2011-CMCSOFT-CTEL</t>
  </si>
  <si>
    <t>193;#MAR11020</t>
  </si>
  <si>
    <t>12-0811/HĐKT/CSI/CMCSOFT</t>
  </si>
  <si>
    <t>113;#MAR11016</t>
  </si>
  <si>
    <t>44-0711/HĐKT/CMCSoft-PVI</t>
  </si>
  <si>
    <t>122;#OSDC115013</t>
  </si>
  <si>
    <t>03/IDENT-CMC/0811 (OSENNA-CF1107-0025)</t>
  </si>
  <si>
    <t>119;#OSDC115008</t>
  </si>
  <si>
    <t>Elance - 1102</t>
  </si>
  <si>
    <t>PL4-08012011/HĐKT2011-CMCSOFT-CTEL</t>
  </si>
  <si>
    <t>353;#SG11008</t>
  </si>
  <si>
    <t>082011/HĐKT/CMCSSG-VNPTCT</t>
  </si>
  <si>
    <t>Trung tâm tin học viễn thông Cần Thơ - Hậu Giang</t>
  </si>
  <si>
    <t>133;#OSDC115009</t>
  </si>
  <si>
    <t>SOW #072511 (CMCSoft-EVIZI, LLC)</t>
  </si>
  <si>
    <t>171;#CSS11003</t>
  </si>
  <si>
    <t>2805/HĐKT/CMC-NPT</t>
  </si>
  <si>
    <t>Tổng Công ty Truyền tải điện Quốc Gia</t>
  </si>
  <si>
    <t>114;#FIS11006</t>
  </si>
  <si>
    <t>07072011/HĐKT/CMCSoft-BAOMINH</t>
  </si>
  <si>
    <t>Tổng Công ty Cổ phần Bảo Minh</t>
  </si>
  <si>
    <t>191;#FIS11005</t>
  </si>
  <si>
    <t>02-042011-HĐKT-CMCSOFT-BV</t>
  </si>
  <si>
    <t>Tập đoàn Bảo Việt</t>
  </si>
  <si>
    <t xml:space="preserve">347;#SGKD11001       </t>
  </si>
  <si>
    <t>0911/HĐ/BQLDAKH-CMCSOFTSG</t>
  </si>
  <si>
    <t>Ban QLDA Thanh tra Khánh Hòa</t>
  </si>
  <si>
    <t>117;#OSDC115005</t>
  </si>
  <si>
    <t>Elance - 1101</t>
  </si>
  <si>
    <t>345;#SG11006</t>
  </si>
  <si>
    <t>062011/HĐKT /BTG-CMCSSG</t>
  </si>
  <si>
    <t>412;#MAR11013</t>
  </si>
  <si>
    <t>118/2011/HĐKT/TTTTSL-3C-CMC</t>
  </si>
  <si>
    <t>Công ty CP công nghệ và thương mại 3C</t>
  </si>
  <si>
    <t>411;#MAR11012</t>
  </si>
  <si>
    <t>40-0711/HĐKT/STT&amp;TT ĐN-CMCSOFT</t>
  </si>
  <si>
    <t>Sở thông tin và truyền thông tỉnh Đăk Nông</t>
  </si>
  <si>
    <t>198;#MAR11058</t>
  </si>
  <si>
    <t>34-0611/HĐKT/HN MEDIA-CMCSoft</t>
  </si>
  <si>
    <t>Công ty TNHH Tư vấn Đầu tư truyền thông Hà Nội (HĐ Hùng Vương)</t>
  </si>
  <si>
    <t>346;#SG11007</t>
  </si>
  <si>
    <t>072011/HĐKT/PHXL-CMCSSG</t>
  </si>
  <si>
    <t>Chùa Phật học Xá lợi</t>
  </si>
  <si>
    <t>120;#OSDC115010</t>
  </si>
  <si>
    <t>01/CMC-NT/0611</t>
  </si>
  <si>
    <t>112;#MAR11009</t>
  </si>
  <si>
    <t>15062011/HĐ/XDB12-CMC</t>
  </si>
  <si>
    <t xml:space="preserve">371;#OSD115075 </t>
  </si>
  <si>
    <t>SOW #060611 (CMCSoft-Service One)</t>
  </si>
  <si>
    <t>Service One</t>
  </si>
  <si>
    <t>342;#SG11005</t>
  </si>
  <si>
    <t>052011/HĐKT/MK – CMCSSG</t>
  </si>
  <si>
    <t>148;#OSDC111003</t>
  </si>
  <si>
    <t>01/C1-OSD/NH-HQ</t>
  </si>
  <si>
    <t>Hỗ trợ dự án Hải Quan của HN</t>
  </si>
  <si>
    <t>Nguyen Hoai Nam</t>
  </si>
  <si>
    <t>435;#SG11065</t>
  </si>
  <si>
    <t>CSOFT.CNSG.Prodution</t>
  </si>
  <si>
    <t>062011/HĐKT/CMCSSG-CMCSHN (TK Tổng Cục HQ)</t>
  </si>
  <si>
    <t>1117;#CM10045</t>
  </si>
  <si>
    <t>69-1010/HĐKT/CMCSOFT-HVNH</t>
  </si>
  <si>
    <t>637;#MAR11005</t>
  </si>
  <si>
    <t>27-0511/HĐKT/CMCSOFT-HVBCTT</t>
  </si>
  <si>
    <t>Học viện báo chí và tuyên truyền</t>
  </si>
  <si>
    <t>163;#CSS11008</t>
  </si>
  <si>
    <t>SGD01/HĐKT/VIETINBANK-CMC</t>
  </si>
  <si>
    <t xml:space="preserve">301;#CSS11001 </t>
  </si>
  <si>
    <t>26-0511/CMC-Carlsberg</t>
  </si>
  <si>
    <t>PL3 - HĐ 08012011/HĐKT2011-CMCSOFT-CTEL</t>
  </si>
  <si>
    <t>410;#MAR11011</t>
  </si>
  <si>
    <t>35-0611/HĐKT/CMCSOFT-CĐCKNN</t>
  </si>
  <si>
    <t>Trường Cao đẳng Nghề cơ khí Nông nghiệp Vĩnh Phúc</t>
  </si>
  <si>
    <t>202;#CSS11012</t>
  </si>
  <si>
    <t>07/2011/HĐPM/THTK-CMC</t>
  </si>
  <si>
    <t>341;#SG11004</t>
  </si>
  <si>
    <t>042011/HĐKT/HT1- CMCSOFTSG</t>
  </si>
  <si>
    <t>Công ty Cổ phần Xi măng Hà Tiên 1</t>
  </si>
  <si>
    <t>165;#CSS11004</t>
  </si>
  <si>
    <t xml:space="preserve">02/2011/HĐ/VPBS-CMCSoft </t>
  </si>
  <si>
    <t>Công ty Chứng khoán Ngân hàng Việt Nam Thịnh Vượng</t>
  </si>
  <si>
    <t>118;#OSDC115007</t>
  </si>
  <si>
    <t>CF1105-0021</t>
  </si>
  <si>
    <t>149;#OSDC115003</t>
  </si>
  <si>
    <t xml:space="preserve">05052011/HDPM/CMC–SCVN/01 </t>
  </si>
  <si>
    <t>Công ty TNHH SETA:CINQ Việt Nam (Swoop iPhone App)</t>
  </si>
  <si>
    <t>170;#CSS11011</t>
  </si>
  <si>
    <t xml:space="preserve">2904/2011/HĐKT/TCT-CMC </t>
  </si>
  <si>
    <t>330;#MAR11001</t>
  </si>
  <si>
    <t>16/2011/HĐIT-Vietinbank</t>
  </si>
  <si>
    <t>108;#MAR11002</t>
  </si>
  <si>
    <t>11-0211/HĐKT/CMCSoft-Vinatex</t>
  </si>
  <si>
    <t>Tập đoàn Dệt may Việt Nam</t>
  </si>
  <si>
    <t>172;#CSS11006</t>
  </si>
  <si>
    <t xml:space="preserve">10 KBNN/HĐKT </t>
  </si>
  <si>
    <t>151;#OSDC115014</t>
  </si>
  <si>
    <t>63-0911</t>
  </si>
  <si>
    <t>129;#OSDC115021</t>
  </si>
  <si>
    <t>OSDC115021</t>
  </si>
  <si>
    <t>195;#MAR11008</t>
  </si>
  <si>
    <t>24-0411/HĐKT/CMCSOFT-LRCTNU</t>
  </si>
  <si>
    <t>RMIT VIETNAM HOLDINGS PTY LTD và TRUNG TÂM HỌC LIỆU – ĐH TN</t>
  </si>
  <si>
    <t>343;#MAR11003</t>
  </si>
  <si>
    <t>23-04/2011/HĐKT/CMS-CMCSOFT</t>
  </si>
  <si>
    <t>Công ty TNHH máy tính CMS</t>
  </si>
  <si>
    <t>173;#CSS11010</t>
  </si>
  <si>
    <t xml:space="preserve">06/2011/HĐPM/CTH-CMC </t>
  </si>
  <si>
    <t>136;#OSDC092002</t>
  </si>
  <si>
    <t>CMCSoft-IMIP-2011</t>
  </si>
  <si>
    <t>128;#OSDC1122001</t>
  </si>
  <si>
    <t>CMCSoft-JPT-2011</t>
  </si>
  <si>
    <t xml:space="preserve">272;#OSDC115002 </t>
  </si>
  <si>
    <t xml:space="preserve">OSDC115002 </t>
  </si>
  <si>
    <t xml:space="preserve">The Art of Engineering in IT SPRL </t>
  </si>
  <si>
    <t>150;#OSDC115006</t>
  </si>
  <si>
    <t xml:space="preserve">38-06-11/HĐKT/CMCSOFT-CSI </t>
  </si>
  <si>
    <t>174;#FIS11004</t>
  </si>
  <si>
    <t>01/HĐKT/VPTWĐ-CMCSOFT</t>
  </si>
  <si>
    <t>106;#CM11002</t>
  </si>
  <si>
    <t>0014/11/TTCNTTLL-CMCSOFT</t>
  </si>
  <si>
    <t>Xí nghiệp Liên Doanh VietsoVpetro - Trung tâm Công nghệ</t>
  </si>
  <si>
    <t>335;#SG11002</t>
  </si>
  <si>
    <t>020211/HĐKT/CMCSSG</t>
  </si>
  <si>
    <t>CÔNG TY TNHH THƯƠNG MẠI &amp; DỊCH VỤ TIN HỌC HOA LƯ</t>
  </si>
  <si>
    <t>432;#OSD115094</t>
  </si>
  <si>
    <t>Development IPSwitch V4.1 and 4.2</t>
  </si>
  <si>
    <t>331;#SG11001</t>
  </si>
  <si>
    <t>012011/HĐKT/CMCSSG-CSI</t>
  </si>
  <si>
    <t>CN Công ty TNHH Tích Hợp Hệ thống CSI</t>
  </si>
  <si>
    <t>320;#CM11012</t>
  </si>
  <si>
    <t>06-0211/HĐKT/CMCSOFT-TVTN</t>
  </si>
  <si>
    <t>Cơ quan Hợp tác Quốc tế Hàn Quốc</t>
  </si>
  <si>
    <t>513;#IU10008</t>
  </si>
  <si>
    <t>31-0610/HĐKT/CMCSOFT-YTCC</t>
  </si>
  <si>
    <t>Trường ĐH Y tế Công cộng</t>
  </si>
  <si>
    <t>321;#CM11011</t>
  </si>
  <si>
    <t>12-0211/HĐKT/CSI/CMCSOFT</t>
  </si>
  <si>
    <t>1124;#CM11009</t>
  </si>
  <si>
    <t>08-0211/HĐKT/PGAS-CMCSOFT</t>
  </si>
  <si>
    <t>156;#CM11013</t>
  </si>
  <si>
    <t>07-0211/HĐKT/CMCSOFT-TVTAYNINH</t>
  </si>
  <si>
    <t>Thư viện tỉnh Tây Ninh</t>
  </si>
  <si>
    <t>340;#SG11003</t>
  </si>
  <si>
    <t>032011/HĐKT/CMCSSG/PVHTTTA</t>
  </si>
  <si>
    <t>Phòng Văn hóa Thông tin Thuận An</t>
  </si>
  <si>
    <t>196;#FIS11002</t>
  </si>
  <si>
    <t xml:space="preserve">14-0311/HĐKT2011-CMCSOFT-TĐBV </t>
  </si>
  <si>
    <t>344;#ECM11001</t>
  </si>
  <si>
    <t>4612-2010/HĐKT/CMC-BQP</t>
  </si>
  <si>
    <t>1123;#MAR10014</t>
  </si>
  <si>
    <t>88-1109/HĐKT/CMCSOFT-PVFI</t>
  </si>
  <si>
    <t>Công ty CPĐT Tài chính Công đoàn Dầu khí Việt Nam (PVFI)</t>
  </si>
  <si>
    <t>104;#CM11004</t>
  </si>
  <si>
    <t>01-01/2011/HĐKT/CMCSOFT-HAVINCO</t>
  </si>
  <si>
    <t>Công ty Cổ phần Tư vấn Thiết kế và Đầu tư xây dựng</t>
  </si>
  <si>
    <t>414;#MAR11015</t>
  </si>
  <si>
    <t>43-0711/HĐKT/CMCSOFT-BQP</t>
  </si>
  <si>
    <t>299;#CM11003</t>
  </si>
  <si>
    <t>TRIG-NT.EEC1.8</t>
  </si>
  <si>
    <t>Đại học Ngoại thương</t>
  </si>
  <si>
    <t>PL1-HĐ 08012011/HĐKT2011-CMCSOFT-CTEL</t>
  </si>
  <si>
    <t>PL2- 08012011/HĐKT2011-CMCSOFT-CTEL</t>
  </si>
  <si>
    <t>154;#CM11005</t>
  </si>
  <si>
    <t>02-0111/HĐKT/CMCSOFT-CTU</t>
  </si>
  <si>
    <t>Trung tâm học liệu - Trường đại học Cần Thơ</t>
  </si>
  <si>
    <t>77;#CM10059</t>
  </si>
  <si>
    <t>99-1210/HĐKT/CMC-SKHDTQN</t>
  </si>
  <si>
    <t>2010</t>
  </si>
  <si>
    <t>109;#CM10060</t>
  </si>
  <si>
    <t>4712-2010/HĐKT/CMC-So TT&amp;TT</t>
  </si>
  <si>
    <t>609;#CM10048</t>
  </si>
  <si>
    <t>71/10/VSP1-CMC/CNTT&amp;LL</t>
  </si>
  <si>
    <t>688;#CM10056</t>
  </si>
  <si>
    <t>91-1210/HĐKT/UBBG-CMCSOFT</t>
  </si>
  <si>
    <t>Ủy Ban Biên Giới quốc gia - Bộ Ngoại Giao</t>
  </si>
  <si>
    <t>190;#CM10054</t>
  </si>
  <si>
    <t>90-1210/HĐKT/CMCSOFT-AWAS</t>
  </si>
  <si>
    <t>Công ty Cổ phần Công nghệ và dịch vụ AWAS</t>
  </si>
  <si>
    <t>389;#SG10002</t>
  </si>
  <si>
    <t xml:space="preserve">021210/HĐKT/CMCSSG-STTTTĐN </t>
  </si>
  <si>
    <t>Sở Thông tin và Truyền thông Đồng Nai</t>
  </si>
  <si>
    <t>388;#SG10003</t>
  </si>
  <si>
    <t>011210/HĐKT/CMC-STPHCM</t>
  </si>
  <si>
    <t>249;#IU10020</t>
  </si>
  <si>
    <t>856/TBQT-ĐHGT</t>
  </si>
  <si>
    <t>155;#CM10053</t>
  </si>
  <si>
    <t>81-1210/HĐKT/CMCSOFT-VINTESGROUP</t>
  </si>
  <si>
    <t>Công ty cổ phần vintesgroup</t>
  </si>
  <si>
    <t>548;#CSS10009</t>
  </si>
  <si>
    <t>08-18-VIB/CMC</t>
  </si>
  <si>
    <t>390;#SG10001</t>
  </si>
  <si>
    <t>011110/HĐKT/CMCSSG-STTTTĐN</t>
  </si>
  <si>
    <t>508;#IU10018</t>
  </si>
  <si>
    <t>24-0610/HĐKT/CMCSOFT – CĐCN HUE</t>
  </si>
  <si>
    <t>319;#CM11008</t>
  </si>
  <si>
    <t>03-0111/HĐKT/CMCSOFT-CTU</t>
  </si>
  <si>
    <t>121;#OSDC111001</t>
  </si>
  <si>
    <t>HĐ 31/11/HĐDV/CMCT.HN/TSC1.DATA</t>
  </si>
  <si>
    <t>Trung tâm Phát triển Khoa học Công nghệ và tài năng Trẻ</t>
  </si>
  <si>
    <t>519;#IU10017</t>
  </si>
  <si>
    <t>78-1110/HĐKT/CMCSOFT-CDTNMTHCM</t>
  </si>
  <si>
    <t>Trường Đại học Tài Nguyên &amp; Môi trường TP Hồ Chí Minh</t>
  </si>
  <si>
    <t>111;#CM10052</t>
  </si>
  <si>
    <t>68-1010/HĐKT/CMCSOFT-NHATTIN</t>
  </si>
  <si>
    <t>Công ty TNHH Thương Mại Nhất Tín</t>
  </si>
  <si>
    <t>221;#FIS10009</t>
  </si>
  <si>
    <t xml:space="preserve">75-1110/HĐKT2010-CMCSoft-BHBV </t>
  </si>
  <si>
    <t>509;#IU10022</t>
  </si>
  <si>
    <t>77-1110/HĐKT/CMCSOFT-KCNTT</t>
  </si>
  <si>
    <t>Trường Đại học Công nghệ Thông tin Thái Nguyên</t>
  </si>
  <si>
    <t>433;#OSD115095</t>
  </si>
  <si>
    <t>Development IPSwitch V3.x</t>
  </si>
  <si>
    <t>143;#OSDC104008</t>
  </si>
  <si>
    <t>Ref: PTF10ORSE0075</t>
  </si>
  <si>
    <t>Informatic Development Enterprise NT.VO</t>
  </si>
  <si>
    <t>222;#FIS10007</t>
  </si>
  <si>
    <t>11/2010/HĐKT/TCT-CMC</t>
  </si>
  <si>
    <t>512;#IU10016</t>
  </si>
  <si>
    <t>61-0910/HĐKT/CMCSOFT-KTQD</t>
  </si>
  <si>
    <t>511;#IU10015</t>
  </si>
  <si>
    <t>62-0910/HĐKT/CMCSOFT-KTQD</t>
  </si>
  <si>
    <t>447;#SG10006</t>
  </si>
  <si>
    <t>010910/HĐKT/CSISG - CMCSSG</t>
  </si>
  <si>
    <t>686;#CM10042</t>
  </si>
  <si>
    <t xml:space="preserve">63-0910/HĐKT/CMCSOFT-CDSPQT </t>
  </si>
  <si>
    <t>Trường CĐSP Quảng Trị</t>
  </si>
  <si>
    <t>687;#CM10044</t>
  </si>
  <si>
    <t>08/2010/CMCSOFT-SL</t>
  </si>
  <si>
    <t>Công ty cổ phần công nghệ mới  Sông Lam</t>
  </si>
  <si>
    <t>683;#CM10039</t>
  </si>
  <si>
    <t>60-0910/HĐKT/CMCSOFT-CDSL</t>
  </si>
  <si>
    <t>Trường Cao đẳng Sơn La</t>
  </si>
  <si>
    <t>226;#FIS10005</t>
  </si>
  <si>
    <t xml:space="preserve">55/HĐKT 2010-CMCSoft-BVVN </t>
  </si>
  <si>
    <t>515;#OSDC101011</t>
  </si>
  <si>
    <t xml:space="preserve">Hđồng 56-0910 CMC Corp (hđồng 616/TSPMU-CMC) </t>
  </si>
  <si>
    <t>Dự án BIDV</t>
  </si>
  <si>
    <t>Tran Vu Viet Anh</t>
  </si>
  <si>
    <t>137;#OSDC101014</t>
  </si>
  <si>
    <t>006/2010</t>
  </si>
  <si>
    <t>Trung tâm CB khối OSD</t>
  </si>
  <si>
    <t xml:space="preserve">507;#SG07008     </t>
  </si>
  <si>
    <t>08-1107/CMCSoftSG-CPXDS8</t>
  </si>
  <si>
    <t>Công ty cổ phần xây dựng số 8</t>
  </si>
  <si>
    <t>695;#CM10033</t>
  </si>
  <si>
    <t>51-0810/NTSOFT-CMC-TV</t>
  </si>
  <si>
    <t>CTCP Phát triển Công nghệ phần mềm mạng</t>
  </si>
  <si>
    <t>208;#CM10028</t>
  </si>
  <si>
    <t>37-0710/HĐKT/CMCSOFT-CMCCORP</t>
  </si>
  <si>
    <t>209;#OSDC101006</t>
  </si>
  <si>
    <t>0306-10/HĐKT/TCHQ-CMC</t>
  </si>
  <si>
    <t>207;#CM09051</t>
  </si>
  <si>
    <t xml:space="preserve">35-0710/HĐKT-TB/TCB-CMC </t>
  </si>
  <si>
    <t>197;#CM10025</t>
  </si>
  <si>
    <t>157;#CM10027</t>
  </si>
  <si>
    <t>30-0610/HĐ-CGCN/CMCSOFT-TTKHCNBL</t>
  </si>
  <si>
    <t>Trung tâm Thông tin khoa học và Công nghệ Bạc Liêu</t>
  </si>
  <si>
    <t>365;#CM10021</t>
  </si>
  <si>
    <t>15062010/HĐKT/XDB12-CMCSOFT</t>
  </si>
  <si>
    <t>1138;#CM10017</t>
  </si>
  <si>
    <t>Công ty xăng dầu Khu vực 1</t>
  </si>
  <si>
    <t>Bổ sung chức năng cho Phần mềm Quản lý trường học phụ vụ đào tạo tín chỉ</t>
  </si>
  <si>
    <t>213;#IU10003</t>
  </si>
  <si>
    <t>37-0710/HĐKT/CMCSOFT-DHV</t>
  </si>
  <si>
    <t>394;#SG10004</t>
  </si>
  <si>
    <t>020510/HĐKT/HĐNDPRTC - CMCSOFTSG</t>
  </si>
  <si>
    <t>Văn phòng HĐND - UBND TP Phan Rang - Tháp Chàm</t>
  </si>
  <si>
    <t>1137;#CM10014</t>
  </si>
  <si>
    <t>CT CP CN Thông tin, viễn thông và tự động hóa dầu khí PV Tech</t>
  </si>
  <si>
    <t>1136;#CM10013</t>
  </si>
  <si>
    <t>223;#FIS10002</t>
  </si>
  <si>
    <t xml:space="preserve">05/2010/HĐKT/TCT-CMC </t>
  </si>
  <si>
    <t>1133;#CM10008</t>
  </si>
  <si>
    <t>1135;#CM10012</t>
  </si>
  <si>
    <t>1134;#CM10011</t>
  </si>
  <si>
    <t>Trường Trung cấp kinh tế kỹ thuật công nghệ Việt - Anh</t>
  </si>
  <si>
    <t>1132;#CM10005</t>
  </si>
  <si>
    <t>Học viện thanh thiếu niên Việt Nam</t>
  </si>
  <si>
    <t>1131;#CM10004</t>
  </si>
  <si>
    <t>Viện KHXH Việt Nam - Viện nghiên cứu Đông Bắc Á</t>
  </si>
  <si>
    <t>75;#CM11014</t>
  </si>
  <si>
    <t>13-0311/HĐKT/CMCSOFT-CSI</t>
  </si>
  <si>
    <t>210;#DM10001</t>
  </si>
  <si>
    <t xml:space="preserve">CVN-CMC/0210 </t>
  </si>
  <si>
    <t>Công ty TNHH Canon Việt Nam</t>
  </si>
  <si>
    <t>1130;#CM10003</t>
  </si>
  <si>
    <t>1129;#FIS10001</t>
  </si>
  <si>
    <t>Ngân hàng Mizuho Corporate Bank - Chi nhánh Hà Nội</t>
  </si>
  <si>
    <t>422;#SG10005</t>
  </si>
  <si>
    <t>010110/HĐKT/TTP- CMCSOFTSG</t>
  </si>
  <si>
    <t>CTY TNHH MTV KỸ THUẬT -  XÂY DỰNG TOÀN  THỊNH PHÁT</t>
  </si>
  <si>
    <t>145;#OSDC104009</t>
  </si>
  <si>
    <t>10-0211/HĐKT/CMCSOFT-CSI</t>
  </si>
  <si>
    <t>164;#IU11001</t>
  </si>
  <si>
    <t>82-1210/HĐKT/CMCSOFT - ĐHTL</t>
  </si>
  <si>
    <t>Xây dựng cổng thông tin điện tử tỉnh Thái nguyên giai đoạn 1</t>
  </si>
  <si>
    <t>656;#CM09067</t>
  </si>
  <si>
    <t>120-1209/HĐKT/CMCSOFT-CMCCORP</t>
  </si>
  <si>
    <t>2009</t>
  </si>
  <si>
    <t>Sở Thông tin và truyền thông Thái Nguyên</t>
  </si>
  <si>
    <t>224;#FIS09007</t>
  </si>
  <si>
    <t>1712/HĐKT/CMCSOFT-CMCSI</t>
  </si>
  <si>
    <t xml:space="preserve">Xây dựng hệ thống số hóa dữ liệu của các đơn vị trong khu liên cơ quan số 2 </t>
  </si>
  <si>
    <t>1205;#CM09074</t>
  </si>
  <si>
    <t>121-1209/2009/HĐKT/CMCSOFT-STTTTQN</t>
  </si>
  <si>
    <t>Sở Thông tin Truyền thông tỉnh Quảng Ninh</t>
  </si>
  <si>
    <t>225;#FIS09005</t>
  </si>
  <si>
    <t>673;#IU09018</t>
  </si>
  <si>
    <t>81-1109/HĐKT/CNTT/ĐHSPKTNĐ-CMC</t>
  </si>
  <si>
    <t>Cung cấp và triển khai phần mềm Quản lý văn bản và hồ sơ công việc cho tổng công ty thủy tinh và gốm sứ Viglacera</t>
  </si>
  <si>
    <t>1200;#CM09035</t>
  </si>
  <si>
    <t>67-0809/2009/HĐKT/VIG-CMCSOFT</t>
  </si>
  <si>
    <t>Tổng công ty thủy tinh và gốm xây dựng</t>
  </si>
  <si>
    <t>227;#FIS09004</t>
  </si>
  <si>
    <t>11/2009/HĐKT/TCT-CMC</t>
  </si>
  <si>
    <t>276;#IU09012</t>
  </si>
  <si>
    <t>01/HĐKT/CNTT/ĐHSPKTV-CMC</t>
  </si>
  <si>
    <t>228;#FIS09003</t>
  </si>
  <si>
    <t xml:space="preserve">10/2009/HĐKT/TCT-CMC </t>
  </si>
  <si>
    <t>211;#CSS09014</t>
  </si>
  <si>
    <t xml:space="preserve">HR-2009/CMCSoft/ Enplas Vietnam </t>
  </si>
  <si>
    <t>Công ty TNHH Enplas Việt Nam</t>
  </si>
  <si>
    <t>764;#CM09015</t>
  </si>
  <si>
    <t>79-1208/HĐKT/CMCSOFT-ĐHTM</t>
  </si>
  <si>
    <t xml:space="preserve">Hợp đồng IMIP ODC năm 2009 </t>
  </si>
  <si>
    <t>1211;#OSDC092002</t>
  </si>
  <si>
    <t>16-0309/IMIP-CMCSOFT</t>
  </si>
  <si>
    <t>510;#IU09006</t>
  </si>
  <si>
    <t>158/2009/ĐHBK-CMC</t>
  </si>
  <si>
    <t>Trường Đại học Bách Khoa - Trung tâm Đào tạo Sau Đại học</t>
  </si>
  <si>
    <t>520;#IU09002</t>
  </si>
  <si>
    <t>EEC4/1.7-1.8-1.9-TNU</t>
  </si>
  <si>
    <t>506;#IU08003</t>
  </si>
  <si>
    <t>720/HĐ-CĐSP</t>
  </si>
  <si>
    <t>2008</t>
  </si>
  <si>
    <t>Trường Cao Đẳng Sư phạm Lạng Sơn</t>
  </si>
  <si>
    <t>214;#CM08042</t>
  </si>
  <si>
    <t xml:space="preserve">102008/HĐKT-DV/TCB-CMC </t>
  </si>
  <si>
    <t>247;#IU08004</t>
  </si>
  <si>
    <t>676/TBQT-ĐHGTVT</t>
  </si>
  <si>
    <t>294;#CM08028</t>
  </si>
  <si>
    <t>092008/HĐKT/TCB-CMC</t>
  </si>
  <si>
    <t xml:space="preserve"> Hợp đồng IMIP ODC năm 2008</t>
  </si>
  <si>
    <t>1210;#IMIP_2008</t>
  </si>
  <si>
    <t>46-0708/IMIP-CMCSOFT</t>
  </si>
  <si>
    <t>229;#CSS08001</t>
  </si>
  <si>
    <t>HR-2007</t>
  </si>
  <si>
    <t>Công ty Ô tô Toyota Việt Nam</t>
  </si>
  <si>
    <t>Mua bán phần mềm quản lý công văn-hồ sơ công việc cho PVPOWER</t>
  </si>
  <si>
    <t>1290;#PVPOWER2007</t>
  </si>
  <si>
    <t>691207/HĐ-MBHH</t>
  </si>
  <si>
    <t>2007</t>
  </si>
  <si>
    <t>Hợp đồng cung cấp và triển khai phần mềm Quản lý và đào tạo cho ĐH Vinh</t>
  </si>
  <si>
    <t>242;#IU07006</t>
  </si>
  <si>
    <t>348-1007/HĐKT/CMC-ĐHV/2007</t>
  </si>
  <si>
    <t>300;#CSS07005</t>
  </si>
  <si>
    <t xml:space="preserve">46-0907 </t>
  </si>
  <si>
    <t>HS Hợp đồng</t>
  </si>
  <si>
    <t>LLC), HS Hợp đồng</t>
  </si>
  <si>
    <t>Mã Vụ việc</t>
  </si>
  <si>
    <t>Kiểm tra lại giá trị Hợp đồng</t>
  </si>
  <si>
    <t>Năm TC</t>
  </si>
  <si>
    <t>Năm TC HĐ</t>
  </si>
  <si>
    <t>Thời hạn kết thúc HĐ</t>
  </si>
  <si>
    <t>Độ lớn HĐ</t>
  </si>
  <si>
    <t>Số tiền đã thanh toán (theo điểm mốc)</t>
  </si>
  <si>
    <t>Số tiền chưa thanh toán (Theo điểm mốc)</t>
  </si>
  <si>
    <t>Trạng thái xử lý
(Hoàn thành/Đang xử lý/Chưa xử lý)</t>
  </si>
  <si>
    <t>Hoàn thành</t>
  </si>
  <si>
    <t>Total</t>
  </si>
  <si>
    <t>CSS14042</t>
  </si>
  <si>
    <t>CSS15055</t>
  </si>
  <si>
    <t>Thuê dev LDCong Quý 4/2015</t>
  </si>
  <si>
    <t>1510;#OSD155047</t>
  </si>
  <si>
    <t>163/2016/HĐKT/CMCSOFT-PRDCV</t>
  </si>
  <si>
    <t>Thuê dev VVQuyen Feb-Mar/2016</t>
  </si>
  <si>
    <t>1511;#OSD155046</t>
  </si>
  <si>
    <t>160/2015/HĐKT/CMCSOFT-PRDCV</t>
  </si>
  <si>
    <t>Xây dựng các phần mềm ứng dụng thuộc nhiệm vụ "Nghiên cức, đều xuất giải pháp xây dựng và triển khai một số hợp phần của Cổng thông tin TBT Việt Nam"-Giải Pháp - Thuê ngoài e-learning</t>
  </si>
  <si>
    <t>595;#Tran Vuong Anh</t>
  </si>
  <si>
    <t>Cung cấp dịch vụ bảo trì phần mềm Quản trị Doanh nghiệp cho Bảo hiểm Hùng Vương</t>
  </si>
  <si>
    <t>1508;#BSS15011</t>
  </si>
  <si>
    <t>138/2015/HĐKT/CMCSOFT-BHV</t>
  </si>
  <si>
    <t>Bảo trì và hỗ trợ sử dụng phần mềm quản lý đào tạo cho ĐH Kinh Tế Quốc Dân</t>
  </si>
  <si>
    <t>1509;#IU14032</t>
  </si>
  <si>
    <t>106/2015/HĐKT/CMCSOFT-NEU</t>
  </si>
  <si>
    <t>Development of iOS application</t>
  </si>
  <si>
    <t>1512;#OSD155045</t>
  </si>
  <si>
    <t>159/2015/HĐKT/CMCSOFT-PRDCV</t>
  </si>
  <si>
    <t>Giải pháp Tài chính</t>
  </si>
  <si>
    <t>03. Thanh toán lần 2</t>
  </si>
  <si>
    <t>04. Nghiệm thu</t>
  </si>
  <si>
    <t>Hiện đang thống nhất các kết quả để nghiệm thu, các iss CR cần được tách độc lập với quá trình nghiệm thu theo hợp đồng.
các iss đã được xử lý và update vào cuối tuần này.
Dự kiến hoàn thành các công việc đã thống nhất và nghiệm thu vào 25/1/2016</t>
  </si>
  <si>
    <t>tối 22/1/2016, CMC sẽ cài bản vá lần cuối lên môi trường vận hành của VIB. Ngày 25/1, đề nghị làm biên bản nghiệm thu</t>
  </si>
  <si>
    <t>Yêu cầu làm  thủ  tục thanh toán</t>
  </si>
  <si>
    <t>Đợt 1_Năm đầu</t>
  </si>
  <si>
    <t>1027;#138/2015/HĐKT/CMCSOFT-BHV</t>
  </si>
  <si>
    <t>đang làm thủ tục thanh toán</t>
  </si>
  <si>
    <t>TT phí duy trì TK phần mềm T1.2016_VPCC Thủ thiêm</t>
  </si>
  <si>
    <t>TT phí duy trì TK phần mềm T1.2016_VPCC Bình Tân</t>
  </si>
  <si>
    <t>TT phí duy trì TK phần mềm T1-3.2016_VPCC  Bình Thạnh</t>
  </si>
  <si>
    <t>1028;#106/2015/HĐKT/CMCSOFT-NEU</t>
  </si>
  <si>
    <t>OSD155046_Thanh toán 100% dự án</t>
  </si>
  <si>
    <t>1030;#160/2015/HĐKT/CMCSOFT-PRDCV</t>
  </si>
  <si>
    <t>OSD155047_Thanh toán 100% dự án</t>
  </si>
  <si>
    <t>1029;#163/2016/HĐKT/CMCSOFT-PRDCV</t>
  </si>
  <si>
    <t>[15/1/2016]
1. Hạng mục yêu cầu:
- Tài liệu mô tả quy trình: đã được CIO phê duyệt
- Tài liệu đặc tả màn hình (phát sinh mới so với lúc lập kế hoạch): đã xong phiên bản 1, đã gửi SHB vào sáng nay.
- Dự kiến tuần sau, SHB tổ chức buổi báo cáo cho anh Phó Tổng GĐ thường trực nghe. CMC trình bày.
- Như vậy, toàn bộ hạng mục làm yêu cầu đã xong    
2. Hạng mục phê duyệt mô hình cài đặt:
- Ngày 11/1/2016, em đã gửi bản cập nhật (mail đính kèm) cho SHB. Đội vận hành SHB đang đọc, dự kiến tuần sau phản hồi.
- SHB chưa mua hệ thống máy chủ cho dự án này.
3. Về tiến độ phát triển:
- Theo kế hoạch: ngày 23/12/2015 bắt đầu phân tích.
- Thực tế: ngày 11/1/2016, bạn Nguyễn Văn Quang mới bắt đầu tham gia dự án này. Ngày 18/1/2016, việc làm thiết kế mới bắt đầu thực hiện. Chậm 3 tuần so với kế hoạch.
4. Về nhân sự phát triển:
- Hiện chỉ có Quang, Phương. Long và Hùng đang hỗ trợ go-live dự án Tiên Phong bank. Xong thì Long sang Techcombank làm báo cáo TAT.
- Tuần sau, em sẽ phỏng vấn 2 JAVA DEV làm full time, đưa vào dự án này.</t>
  </si>
  <si>
    <t>Đợt 2_năm đầu</t>
  </si>
  <si>
    <t>Đợt 1_Năm 2</t>
  </si>
  <si>
    <t>Đợt 1_Năm 3</t>
  </si>
  <si>
    <t>Đợt 2_Năm 3 : Nghiệm thu</t>
  </si>
  <si>
    <t>IU13031</t>
  </si>
  <si>
    <t>Tiến độ</t>
  </si>
  <si>
    <t>performance hệ thống không đảm bảo.
Còn 1 số module chưa hoàn thành: Công việc, QLTS</t>
  </si>
  <si>
    <t>Tiến độ, chi phí nguồn lực</t>
  </si>
  <si>
    <t>Không kiểm soát phạm vi và các yêu cầu đặc thù.</t>
  </si>
  <si>
    <t>Phát sinh phạm vi.
Tiến độ bị chậm</t>
  </si>
  <si>
    <t>Phạm vi rộng (BTC, KBNN, TCDT, TCT), nhiều đặc thù.
Tốc độ chương trình không đảm bảo
Khó kiểm soát version trong việc update feature</t>
  </si>
  <si>
    <t>Số tuần quá hạn</t>
  </si>
  <si>
    <t>Tuần 5</t>
  </si>
  <si>
    <t>Tuần 6</t>
  </si>
  <si>
    <t>MAC14019</t>
  </si>
  <si>
    <t xml:space="preserve">(1) Chi phí tài chính trong việc mua lisence ECM.
(2,3) Tiến độ
</t>
  </si>
  <si>
    <t>1. Thời gian thanh toán giai đoạn 1 và việc mua bản quyền lệch nhau 6 tháng --&gt; Chi phí tài chính
2. Phạm vi yêu cầu chưa rõ, trong quá trình thực hiện cần làm rõ phạm vi tính năng, chú ý giao diện (rút kinh nghiệm từ TPBank)
3. Nguồn lực: nguồn lực giai đoạn đầu thiếu</t>
  </si>
  <si>
    <t xml:space="preserve">Gồm 2 hạng mục Portal và eD+, phạm vi yêu cầu chưa rõ ràng. Yêu cầu song ngữ với tất cả ứng dụng (cả trên mobile). 
Chưa có phương án thực hiện, đặc biệt phần portal liên quan nhiều tới giao diện người dùng.
Team eDocman đang bị ảnh hưởng bởi các dự án ưu tiên khác
</t>
  </si>
  <si>
    <t>Mô tả vấn đề/rủi ro</t>
  </si>
  <si>
    <t>Là dự án xấu?</t>
  </si>
  <si>
    <t>x</t>
  </si>
  <si>
    <t>các tồn đọng từ cuối 2014 chưa giải quyết xong.
Hiện đang cần chốt với khách hàng việc UAT.
Khả năng không hoàn thành trước Tết theo kế hoạch của INS đã thống nhất</t>
  </si>
  <si>
    <t>dòng tiền, chi phí</t>
  </si>
  <si>
    <t>Doanh thu, dòng tiền</t>
  </si>
  <si>
    <t>Chậm tiến độ
Phát sing chi phí
Khả năng bị phạt HĐ, ảnh hưởng uy tín cty</t>
  </si>
  <si>
    <t>Tiến độ, uy tín</t>
  </si>
  <si>
    <t>Tiến độ, chi phí, uy tín</t>
  </si>
  <si>
    <t>Hợp đồng gồm 2 hạng mục: phần mềm IU và phần mềm QLHC (IU thuê ngoài). Việc thanh toán không tách độc lập được.
Hiện phần IU đã xong nhưng hạng mục QLHC chưa xong. Đang gia hạn đến 31/3/2016 (chưa có bản ký).
Nếu sau 31/3/2016 không hoàn thành hạng mục QLHC thì sẽ giảm trừ giá trị HĐ (549 triệu, ~43% giá trị HĐ)</t>
  </si>
  <si>
    <t xml:space="preserve">1. BTC: Toàn bộ 23 vụ/ cục đã sử dụng chương trình, văn bản đến đã được quét 100%, văn bản đi thì mới phát hành file word, toàn bộ các đơn vị đã trình hồ sơ trình điện tử song song với giấy. Việc luân chuyển văn bản đã tương đối ổn định
Chương trình: Issue đang tập trung làm là báo cáo và tìm kiếm, giao diện mở 1 VB giống với phần mềm 2.5
2. KBNN
3. TCT
</t>
  </si>
  <si>
    <t>A</t>
  </si>
  <si>
    <t>Nhóm (A, B, C)</t>
  </si>
  <si>
    <r>
      <t xml:space="preserve">Trạng thái kiểm soát
</t>
    </r>
    <r>
      <rPr>
        <sz val="10"/>
        <color theme="1"/>
        <rFont val="Arial"/>
        <family val="2"/>
      </rPr>
      <t>(Đang thực hiện/Chưa thực hiện/Hoàn thành)</t>
    </r>
  </si>
  <si>
    <r>
      <t xml:space="preserve">Ảnh hưởng
</t>
    </r>
    <r>
      <rPr>
        <i/>
        <sz val="10"/>
        <color rgb="FF080808"/>
        <rFont val="Arial"/>
        <family val="2"/>
      </rPr>
      <t>(tiến độ, phạm vi, chi phí, uy tín)</t>
    </r>
  </si>
  <si>
    <r>
      <t xml:space="preserve">Hạng rủi ro 
Khởi điểm
</t>
    </r>
    <r>
      <rPr>
        <i/>
        <sz val="10"/>
        <color theme="1"/>
        <rFont val="Arial"/>
        <family val="2"/>
      </rPr>
      <t>(H: &gt;=10
M: &gt;=5
L: &lt;5)</t>
    </r>
  </si>
  <si>
    <r>
      <t xml:space="preserve">Hạng rủi ro 
Hiện tại
</t>
    </r>
    <r>
      <rPr>
        <i/>
        <sz val="10"/>
        <color theme="1"/>
        <rFont val="Arial"/>
        <family val="2"/>
      </rPr>
      <t>(H: &gt;20
M: &gt;10
L: &lt;10)</t>
    </r>
  </si>
  <si>
    <t>Risk Management - CEC</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</si>
</sst>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1010000]d/m/yyyy;@"/>
    <numFmt numFmtId="165" formatCode="_(* #,##0_);_(* \(#,##0\);_(* &quot;-&quot;??_);_(@_)"/>
    <numFmt numFmtId="166" formatCode="_-* #,##0\ [$₫-42A]_-;\-* #,##0\ [$₫-42A]_-;_-* &quot;-&quot;\ [$₫-42A]_-;_-@_-"/>
    <numFmt numFmtId="167" formatCode="#,##0.0"/>
  </numFmts>
  <fonts count="14" x14ac:knownFonts="1">
    <font>
      <sz val="11"/>
      <color theme="1"/>
      <name val="Calibri"/>
      <family val="2"/>
      <scheme val="minor"/>
    </font>
    <font>
      <sz val="11"/>
      <color theme="1"/>
      <name val="Calibri"/>
      <family val="2"/>
      <scheme val="minor"/>
    </font>
    <font>
      <sz val="10"/>
      <color theme="1"/>
      <name val="Arial"/>
      <family val="2"/>
    </font>
    <font>
      <sz val="9"/>
      <color indexed="81"/>
      <name val="Tahoma"/>
      <family val="2"/>
    </font>
    <font>
      <b/>
      <sz val="9"/>
      <color indexed="81"/>
      <name val="Tahoma"/>
      <family val="2"/>
    </font>
    <font>
      <u/>
      <sz val="11"/>
      <color theme="10"/>
      <name val="Calibri"/>
      <family val="2"/>
      <scheme val="minor"/>
    </font>
    <font>
      <sz val="10"/>
      <color theme="0"/>
      <name val="Arial"/>
      <family val="2"/>
    </font>
    <font>
      <b/>
      <sz val="10"/>
      <color theme="1"/>
      <name val="Arial"/>
      <family val="2"/>
    </font>
    <font>
      <b/>
      <sz val="10"/>
      <color rgb="FF080808"/>
      <name val="Arial"/>
      <family val="2"/>
    </font>
    <font>
      <i/>
      <sz val="10"/>
      <color rgb="FF080808"/>
      <name val="Arial"/>
      <family val="2"/>
    </font>
    <font>
      <i/>
      <sz val="10"/>
      <color theme="1"/>
      <name val="Arial"/>
      <family val="2"/>
    </font>
    <font>
      <b/>
      <sz val="10"/>
      <color theme="0"/>
      <name val="Arial"/>
      <family val="2"/>
    </font>
    <font>
      <b/>
      <sz val="14"/>
      <name val="Arial"/>
      <family val="2"/>
    </font>
    <font>
      <b/>
      <sz val="11"/>
      <color theme="1"/>
      <name val="Arial"/>
      <family val="2"/>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2"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0" fontId="5" fillId="0" borderId="0" applyNumberFormat="0" applyFill="0" applyBorder="0" applyAlignment="0" applyProtection="0"/>
    <xf numFmtId="9" fontId="1" fillId="0" borderId="0" applyFont="0" applyFill="0" applyBorder="0" applyAlignment="0" applyProtection="0"/>
  </cellStyleXfs>
  <cellXfs count="60">
    <xf numFmtId="0" fontId="0" fillId="0" borderId="0" xfId="0"/>
    <xf numFmtId="0" fontId="2" fillId="0" borderId="0" xfId="0" applyFont="1" applyAlignment="1">
      <alignment vertical="center" wrapText="1"/>
    </xf>
    <xf numFmtId="49" fontId="0" fillId="0" borderId="0" xfId="0" applyNumberFormat="1" applyAlignment="1"/>
    <xf numFmtId="49" fontId="0" fillId="0" borderId="0" xfId="0" applyNumberFormat="1"/>
    <xf numFmtId="14" fontId="0" fillId="0" borderId="0" xfId="0" applyNumberFormat="1"/>
    <xf numFmtId="166" fontId="0" fillId="0" borderId="0" xfId="0" applyNumberFormat="1"/>
    <xf numFmtId="3" fontId="0" fillId="0" borderId="0" xfId="0" applyNumberFormat="1"/>
    <xf numFmtId="0" fontId="0" fillId="0" borderId="0" xfId="0" applyNumberFormat="1"/>
    <xf numFmtId="0" fontId="0" fillId="0" borderId="0" xfId="0" applyAlignment="1">
      <alignment wrapText="1"/>
    </xf>
    <xf numFmtId="167" fontId="0" fillId="0" borderId="0" xfId="0" applyNumberFormat="1"/>
    <xf numFmtId="0" fontId="5" fillId="0" borderId="0" xfId="2"/>
    <xf numFmtId="0" fontId="0" fillId="0" borderId="0" xfId="0" applyNumberFormat="1" applyAlignment="1"/>
    <xf numFmtId="165" fontId="0" fillId="0" borderId="0" xfId="1" applyNumberFormat="1" applyFont="1"/>
    <xf numFmtId="165" fontId="0" fillId="0" borderId="0" xfId="0" applyNumberFormat="1"/>
    <xf numFmtId="9" fontId="0" fillId="0" borderId="0" xfId="3" applyFont="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0" xfId="0" applyFont="1" applyAlignment="1">
      <alignment wrapText="1"/>
    </xf>
    <xf numFmtId="0" fontId="2" fillId="0" borderId="0" xfId="0" applyNumberFormat="1" applyFont="1" applyAlignment="1">
      <alignment wrapText="1"/>
    </xf>
    <xf numFmtId="0" fontId="2" fillId="0" borderId="0" xfId="0" applyFont="1" applyAlignment="1">
      <alignment horizontal="center" wrapText="1"/>
    </xf>
    <xf numFmtId="164" fontId="2" fillId="0" borderId="0" xfId="0" applyNumberFormat="1" applyFont="1" applyAlignment="1">
      <alignment wrapText="1"/>
    </xf>
    <xf numFmtId="1" fontId="2" fillId="0" borderId="0" xfId="0" applyNumberFormat="1" applyFont="1" applyAlignment="1">
      <alignment horizontal="center" wrapText="1"/>
    </xf>
    <xf numFmtId="0" fontId="2" fillId="0" borderId="0" xfId="0" applyFont="1" applyFill="1" applyAlignment="1">
      <alignment wrapText="1"/>
    </xf>
    <xf numFmtId="0" fontId="2" fillId="0" borderId="0" xfId="0" applyFont="1" applyFill="1" applyAlignment="1">
      <alignment horizontal="left" wrapText="1"/>
    </xf>
    <xf numFmtId="0" fontId="7" fillId="5" borderId="2" xfId="0" applyFont="1" applyFill="1" applyBorder="1" applyAlignment="1">
      <alignment vertical="center" wrapText="1"/>
    </xf>
    <xf numFmtId="0" fontId="7" fillId="5" borderId="2" xfId="0" applyNumberFormat="1" applyFont="1" applyFill="1" applyBorder="1" applyAlignment="1">
      <alignment vertical="center" wrapText="1"/>
    </xf>
    <xf numFmtId="164" fontId="7" fillId="5" borderId="2" xfId="0" applyNumberFormat="1" applyFont="1" applyFill="1" applyBorder="1" applyAlignment="1">
      <alignment vertical="center" wrapText="1"/>
    </xf>
    <xf numFmtId="1" fontId="7" fillId="5" borderId="2" xfId="0" applyNumberFormat="1" applyFont="1" applyFill="1" applyBorder="1" applyAlignment="1">
      <alignment horizontal="center" vertical="center" wrapText="1"/>
    </xf>
    <xf numFmtId="3" fontId="7" fillId="5" borderId="2" xfId="0" applyNumberFormat="1" applyFont="1" applyFill="1" applyBorder="1" applyAlignment="1">
      <alignment vertical="center" wrapText="1"/>
    </xf>
    <xf numFmtId="0" fontId="8" fillId="2" borderId="2" xfId="0" applyFont="1" applyFill="1" applyBorder="1" applyAlignment="1">
      <alignment vertical="center" wrapText="1"/>
    </xf>
    <xf numFmtId="0" fontId="8" fillId="2"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7" fillId="3" borderId="2" xfId="0" applyFont="1" applyFill="1" applyBorder="1" applyAlignment="1">
      <alignment vertical="center" wrapText="1"/>
    </xf>
    <xf numFmtId="0" fontId="7" fillId="5" borderId="0" xfId="0" applyFont="1" applyFill="1" applyAlignment="1">
      <alignment vertical="center" wrapText="1"/>
    </xf>
    <xf numFmtId="0" fontId="2" fillId="5" borderId="0" xfId="0" applyFont="1" applyFill="1" applyAlignment="1">
      <alignment wrapText="1"/>
    </xf>
    <xf numFmtId="0" fontId="2" fillId="0" borderId="0" xfId="0" applyNumberFormat="1" applyFont="1" applyAlignment="1">
      <alignment vertical="center" wrapText="1"/>
    </xf>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164" fontId="2" fillId="0" borderId="0" xfId="0" applyNumberFormat="1" applyFont="1" applyAlignment="1">
      <alignment vertical="center" wrapText="1"/>
    </xf>
    <xf numFmtId="1" fontId="2" fillId="0" borderId="0" xfId="0" applyNumberFormat="1" applyFont="1" applyAlignment="1">
      <alignment horizontal="center" vertical="center" wrapText="1"/>
    </xf>
    <xf numFmtId="3" fontId="2" fillId="0" borderId="0" xfId="0" applyNumberFormat="1" applyFont="1" applyAlignment="1">
      <alignment vertical="center" wrapText="1"/>
    </xf>
    <xf numFmtId="3" fontId="2" fillId="0" borderId="0" xfId="0" applyNumberFormat="1" applyFont="1" applyFill="1" applyAlignment="1">
      <alignment horizontal="center" vertical="center" wrapText="1"/>
    </xf>
    <xf numFmtId="3" fontId="2" fillId="0" borderId="0" xfId="0" applyNumberFormat="1" applyFont="1" applyFill="1" applyAlignment="1">
      <alignment horizontal="left" vertical="center" wrapText="1"/>
    </xf>
    <xf numFmtId="3" fontId="2" fillId="0" borderId="0" xfId="0" applyNumberFormat="1" applyFont="1" applyAlignment="1">
      <alignment horizontal="center" vertical="center" wrapText="1"/>
    </xf>
    <xf numFmtId="3" fontId="2" fillId="4" borderId="0" xfId="0" applyNumberFormat="1" applyFont="1" applyFill="1" applyAlignment="1">
      <alignment horizontal="center" vertical="center" wrapText="1"/>
    </xf>
    <xf numFmtId="3" fontId="6" fillId="3" borderId="0" xfId="0" applyNumberFormat="1"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left" vertical="center" wrapText="1"/>
    </xf>
    <xf numFmtId="0" fontId="2" fillId="4" borderId="0" xfId="0" applyFont="1" applyFill="1" applyAlignment="1">
      <alignment horizontal="center" vertical="center" wrapText="1"/>
    </xf>
    <xf numFmtId="0" fontId="6" fillId="4" borderId="0" xfId="0" applyFont="1" applyFill="1" applyAlignment="1">
      <alignment horizontal="center" vertical="center" wrapText="1"/>
    </xf>
    <xf numFmtId="0" fontId="2" fillId="4" borderId="0" xfId="0" applyFont="1" applyFill="1" applyAlignment="1">
      <alignment wrapText="1"/>
    </xf>
    <xf numFmtId="0" fontId="6" fillId="4" borderId="0" xfId="0" applyFont="1" applyFill="1" applyAlignment="1">
      <alignment wrapText="1"/>
    </xf>
    <xf numFmtId="0" fontId="2" fillId="0" borderId="0" xfId="0" applyFont="1" applyBorder="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13" fillId="0" borderId="0" xfId="0" applyFont="1" applyBorder="1" applyAlignment="1">
      <alignment horizontal="left" vertical="center"/>
    </xf>
    <xf numFmtId="0" fontId="7" fillId="0" borderId="0" xfId="0" applyFont="1" applyBorder="1" applyAlignment="1">
      <alignment horizontal="right" vertical="center"/>
    </xf>
    <xf numFmtId="0" fontId="7" fillId="0" borderId="0" xfId="0" applyFont="1" applyBorder="1" applyAlignment="1">
      <alignment horizontal="center" vertical="center"/>
    </xf>
    <xf numFmtId="0" fontId="2" fillId="0" borderId="0" xfId="0" applyFont="1" applyBorder="1" applyAlignment="1">
      <alignment horizontal="left" vertical="center"/>
    </xf>
    <xf numFmtId="0" fontId="12" fillId="0" borderId="0" xfId="0" applyFont="1" applyBorder="1" applyAlignment="1">
      <alignment horizontal="left" vertical="center" wrapText="1"/>
    </xf>
  </cellXfs>
  <cellStyles count="4">
    <cellStyle name="Comma" xfId="1" builtinId="3"/>
    <cellStyle name="Hyperlink" xfId="2" builtinId="8"/>
    <cellStyle name="Normal" xfId="0" builtinId="0"/>
    <cellStyle name="Percent" xfId="3" builtinId="5"/>
  </cellStyles>
  <dxfs count="97">
    <dxf>
      <font>
        <strike val="0"/>
        <outline val="0"/>
        <shadow val="0"/>
        <u val="none"/>
        <vertAlign val="baseline"/>
        <sz val="10"/>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Arial"/>
        <scheme val="none"/>
      </font>
      <numFmt numFmtId="3" formatCode="#,##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Arial"/>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numFmt numFmtId="3" formatCode="#,##0"/>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numFmt numFmtId="3" formatCode="#,##0"/>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Arial"/>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theme="0"/>
        <name val="Arial"/>
        <scheme val="none"/>
      </font>
      <numFmt numFmtId="3" formatCode="#,##0"/>
      <fill>
        <patternFill patternType="solid">
          <fgColor indexed="64"/>
          <bgColor rgb="FFFF0000"/>
        </patternFill>
      </fill>
      <alignment horizontal="center" vertical="center" textRotation="0" wrapText="1" indent="0" justifyLastLine="0" shrinkToFit="0" readingOrder="0"/>
    </dxf>
    <dxf>
      <font>
        <strike val="0"/>
        <outline val="0"/>
        <shadow val="0"/>
        <u val="none"/>
        <vertAlign val="baseline"/>
        <sz val="10"/>
        <name val="Arial"/>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numFmt numFmtId="3" formatCode="#,##0"/>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numFmt numFmtId="3" formatCode="#,##0"/>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name val="Arial"/>
        <scheme val="none"/>
      </font>
      <alignment horizontal="center" vertical="center" textRotation="0" wrapText="1" indent="0" justifyLastLine="0" shrinkToFit="0" readingOrder="0"/>
    </dxf>
    <dxf>
      <font>
        <strike val="0"/>
        <outline val="0"/>
        <shadow val="0"/>
        <u val="none"/>
        <vertAlign val="baseline"/>
        <sz val="10"/>
        <name val="Arial"/>
        <scheme val="none"/>
      </font>
      <numFmt numFmtId="3" formatCode="#,##0"/>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0"/>
        <name val="Arial"/>
        <scheme val="none"/>
      </font>
      <numFmt numFmtId="3" formatCode="#,##0"/>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Arial"/>
        <scheme val="none"/>
      </font>
      <numFmt numFmtId="3" formatCode="#,##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Arial"/>
        <scheme val="none"/>
      </font>
      <numFmt numFmtId="0" formatCode="General"/>
      <alignment horizontal="center" vertical="center" textRotation="0" wrapText="1" indent="0" justifyLastLine="0" shrinkToFit="0" readingOrder="0"/>
    </dxf>
    <dxf>
      <font>
        <strike val="0"/>
        <outline val="0"/>
        <shadow val="0"/>
        <u val="none"/>
        <vertAlign val="baseline"/>
        <sz val="10"/>
        <name val="Arial"/>
        <scheme val="none"/>
      </font>
      <numFmt numFmtId="0" formatCode="General"/>
      <alignment horizontal="center"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3" formatCode="#,##0"/>
      <alignment horizontal="general"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3" formatCode="#,##0"/>
      <alignment horizontal="general"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3" formatCode="#,##0"/>
      <alignment horizontal="general" vertical="center" textRotation="0" wrapText="1" indent="0" justifyLastLine="0" shrinkToFit="0" readingOrder="0"/>
    </dxf>
    <dxf>
      <font>
        <strike val="0"/>
        <outline val="0"/>
        <shadow val="0"/>
        <u val="none"/>
        <vertAlign val="baseline"/>
        <sz val="10"/>
        <name val="Arial"/>
        <scheme val="none"/>
      </font>
      <numFmt numFmtId="1" formatCode="0"/>
      <alignment horizontal="center" vertical="center" textRotation="0" wrapText="1" indent="0" justifyLastLine="0" shrinkToFit="0" readingOrder="0"/>
    </dxf>
    <dxf>
      <font>
        <strike val="0"/>
        <outline val="0"/>
        <shadow val="0"/>
        <u val="none"/>
        <vertAlign val="baseline"/>
        <sz val="10"/>
        <name val="Arial"/>
        <scheme val="none"/>
      </font>
      <numFmt numFmtId="1" formatCode="0"/>
      <alignment horizontal="center"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164" formatCode="[$-1010000]d/m/yyyy;@"/>
      <alignment horizontal="general"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alignment horizontal="general"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alignment horizontal="general"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alignment horizontal="general" vertical="center" textRotation="0" wrapText="1" indent="0" justifyLastLine="0" shrinkToFit="0" readingOrder="0"/>
    </dxf>
    <dxf>
      <font>
        <strike val="0"/>
        <outline val="0"/>
        <shadow val="0"/>
        <u val="none"/>
        <vertAlign val="baseline"/>
        <sz val="10"/>
        <name val="Arial"/>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alignment horizontal="center" vertical="center" textRotation="0" wrapText="1" indent="0" justifyLastLine="0" shrinkToFit="0" readingOrder="0"/>
    </dxf>
    <dxf>
      <font>
        <strike val="0"/>
        <outline val="0"/>
        <shadow val="0"/>
        <u val="none"/>
        <vertAlign val="baseline"/>
        <sz val="10"/>
        <name val="Arial"/>
        <scheme val="none"/>
      </font>
      <alignment horizontal="center" vertical="center" textRotation="0" wrapText="1" indent="0" justifyLastLine="0" shrinkToFit="0" readingOrder="0"/>
    </dxf>
    <dxf>
      <font>
        <strike val="0"/>
        <outline val="0"/>
        <shadow val="0"/>
        <u val="none"/>
        <vertAlign val="baseline"/>
        <sz val="10"/>
        <name val="Arial"/>
        <scheme val="none"/>
      </font>
      <alignment horizontal="center" vertical="center" textRotation="0" wrapText="1" indent="0" justifyLastLine="0" shrinkToFit="0" readingOrder="0"/>
    </dxf>
    <dxf>
      <font>
        <strike val="0"/>
        <outline val="0"/>
        <shadow val="0"/>
        <u val="none"/>
        <vertAlign val="baseline"/>
        <sz val="10"/>
        <name val="Arial"/>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alignment horizontal="center"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alignment horizontal="general"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alignment horizontal="general" vertical="center" textRotation="0" wrapText="1" indent="0" justifyLastLine="0" shrinkToFit="0" readingOrder="0"/>
    </dxf>
    <dxf>
      <font>
        <strike val="0"/>
        <outline val="0"/>
        <shadow val="0"/>
        <u val="none"/>
        <vertAlign val="baseline"/>
        <sz val="10"/>
        <name val="Arial"/>
        <scheme val="none"/>
      </font>
    </dxf>
    <dxf>
      <border outline="0">
        <top style="thin">
          <color indexed="64"/>
        </top>
      </border>
    </dxf>
    <dxf>
      <font>
        <strike val="0"/>
        <outline val="0"/>
        <shadow val="0"/>
        <u val="none"/>
        <vertAlign val="baseline"/>
        <sz val="10"/>
        <name val="Arial"/>
        <scheme val="none"/>
      </font>
      <fill>
        <patternFill patternType="solid">
          <fgColor indexed="64"/>
          <bgColor theme="0" tint="-0.14999847407452621"/>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Arial"/>
        <scheme val="none"/>
      </font>
      <fill>
        <patternFill patternType="solid">
          <fgColor indexed="64"/>
          <bgColor theme="2" tint="-0.499984740745262"/>
        </patternFill>
      </fill>
      <alignment horizontal="general"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167" formatCode="#,##0.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numFmt numFmtId="19" formatCode="m/d/yyyy"/>
    </dxf>
    <dxf>
      <numFmt numFmtId="0" formatCode="General"/>
    </dxf>
    <dxf>
      <numFmt numFmtId="30" formatCode="@"/>
    </dxf>
    <dxf>
      <numFmt numFmtId="19" formatCode="m/d/yyyy"/>
    </dxf>
    <dxf>
      <numFmt numFmtId="19" formatCode="m/d/yyyy"/>
    </dxf>
    <dxf>
      <numFmt numFmtId="19" formatCode="m/d/yyyy"/>
    </dxf>
    <dxf>
      <numFmt numFmtId="19" formatCode="m/d/yyyy"/>
    </dxf>
    <dxf>
      <numFmt numFmtId="19" formatCode="m/d/yyyy"/>
    </dxf>
    <dxf>
      <numFmt numFmtId="166" formatCode="_-* #,##0\ [$₫-42A]_-;\-* #,##0\ [$₫-42A]_-;_-* &quot;-&quot;\ [$₫-42A]_-;_-@_-"/>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0" formatCode="General"/>
    </dxf>
    <dxf>
      <numFmt numFmtId="0" formatCode="General"/>
    </dxf>
    <dxf>
      <numFmt numFmtId="165" formatCode="_(* #,##0_);_(* \(#,##0\);_(* &quot;-&quot;??_);_(@_)"/>
    </dxf>
    <dxf>
      <numFmt numFmtId="165" formatCode="_(* #,##0_);_(* \(#,##0\);_(* &quot;-&quot;??_);_(@_)"/>
    </dxf>
    <dxf>
      <numFmt numFmtId="0" formatCode="General"/>
    </dxf>
    <dxf>
      <numFmt numFmtId="30" formatCode="@"/>
      <alignment horizontal="general" vertical="bottom" textRotation="0" wrapText="0" indent="0" justifyLastLine="0" shrinkToFit="0" readingOrder="0"/>
    </dxf>
    <dxf>
      <numFmt numFmtId="30" formatCode="@"/>
    </dxf>
    <dxf>
      <numFmt numFmtId="30" formatCode="@"/>
    </dxf>
    <dxf>
      <numFmt numFmtId="0" formatCode="General"/>
    </dxf>
    <dxf>
      <numFmt numFmtId="19" formatCode="m/d/yyyy"/>
    </dxf>
    <dxf>
      <numFmt numFmtId="3" formatCode="#,##0"/>
    </dxf>
    <dxf>
      <numFmt numFmtId="19" formatCode="m/d/yyyy"/>
    </dxf>
    <dxf>
      <numFmt numFmtId="19" formatCode="m/d/yyyy"/>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m/d/yyyy"/>
    </dxf>
    <dxf>
      <numFmt numFmtId="30" formatCode="@"/>
    </dxf>
    <dxf>
      <numFmt numFmtId="30" formatCode="@"/>
    </dxf>
    <dxf>
      <numFmt numFmtId="30" formatCode="@"/>
    </dxf>
    <dxf>
      <numFmt numFmtId="30" formatCode="@"/>
    </dxf>
    <dxf>
      <numFmt numFmtId="166" formatCode="_-* #,##0\ [$₫-42A]_-;\-* #,##0\ [$₫-42A]_-;_-* &quot;-&quot;\ [$₫-42A]_-;_-@_-"/>
    </dxf>
    <dxf>
      <numFmt numFmtId="30" formatCode="@"/>
    </dxf>
    <dxf>
      <numFmt numFmtId="30" formatCode="@"/>
      <alignment horizontal="general" vertical="bottom" textRotation="0" wrapText="0" indent="0" justifyLastLine="0" shrinkToFit="0" readingOrder="0"/>
    </dxf>
    <dxf>
      <numFmt numFmtId="19" formatCode="m/d/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s>
  <tableStyles count="0" defaultTableStyle="TableStyleMedium2" defaultPivotStyle="PivotStyleMedium9"/>
  <colors>
    <mruColors>
      <color rgb="FF08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781050</xdr:colOff>
      <xdr:row>1</xdr:row>
      <xdr:rowOff>105481</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81050" cy="467431"/>
        </a:xfrm>
        <a:prstGeom prst="rect">
          <a:avLst/>
        </a:prstGeom>
      </xdr:spPr>
    </xdr:pic>
    <xdr:clientData/>
  </xdr:twoCellAnchor>
</xdr:wsDr>
</file>

<file path=xl/queryTables/queryTable1.xml><?xml version="1.0" encoding="utf-8"?>
<queryTable xmlns="http://schemas.openxmlformats.org/spreadsheetml/2006/main" name="owssvr" backgroundRefresh="0" connectionId="1" autoFormatId="16" applyNumberFormats="0" applyBorderFormats="0" applyFontFormats="0" applyPatternFormats="0" applyAlignmentFormats="0" applyWidthHeightFormats="0">
  <queryTableRefresh nextId="34" unboundColumnsLeft="1" unboundColumnsRight="3">
    <queryTableFields count="27">
      <queryTableField id="32" dataBound="0" tableColumnId="32"/>
      <queryTableField id="1" name="Tiêu đề" tableColumnId="1"/>
      <queryTableField id="9" name="Số hợp đồng" tableColumnId="2"/>
      <queryTableField id="12" name="Ngày ký" tableColumnId="3"/>
      <queryTableField id="7" name="Vụ việc" tableColumnId="4"/>
      <queryTableField id="16" name="Khách hàng:Tên đầy đủ" tableColumnId="5"/>
      <queryTableField id="11" name="Doanh số" tableColumnId="6"/>
      <queryTableField id="8" name="Bộ phận" tableColumnId="8"/>
      <queryTableField id="2" name="Trạng thái" tableColumnId="9"/>
      <queryTableField id="20" name="Bộ phận SX" tableColumnId="10"/>
      <queryTableField id="3" name="AM" tableColumnId="11"/>
      <queryTableField id="5" name="Ngày nghiệm thu" tableColumnId="12"/>
      <queryTableField id="13" name="Năm" tableColumnId="13"/>
      <queryTableField id="33" dataBound="0" tableColumnId="33"/>
      <queryTableField id="17" name="Ngày kết thúc (Dự kiến)" tableColumnId="14"/>
      <queryTableField id="6" name="Ngày thanh lý" tableColumnId="15"/>
      <queryTableField id="14" name="Thời gian bảo hành (tháng)" tableColumnId="16"/>
      <queryTableField id="4" name="Thời gian bắt đầu" tableColumnId="17"/>
      <queryTableField id="19" name="CEC theo dõi" tableColumnId="18"/>
      <queryTableField id="10" name="Loại hợp đồng" tableColumnId="19"/>
      <queryTableField id="23" name="Sản phẩm" tableColumnId="20"/>
      <queryTableField id="21" name="PM" tableColumnId="21"/>
      <queryTableField id="15" name="Hồ sơ" tableColumnId="22"/>
      <queryTableField id="22" name="Hợp đồng rủi ro" tableColumnId="23"/>
      <queryTableField id="28" dataBound="0" tableColumnId="28"/>
      <queryTableField id="29" dataBound="0" tableColumnId="29"/>
      <queryTableField id="30" dataBound="0" tableColumnId="30"/>
    </queryTableFields>
    <queryTableDeletedFields count="4">
      <deletedField name="Modified"/>
      <deletedField name="Item Type"/>
      <deletedField name="Path"/>
      <deletedField name="Doanh số thuần"/>
    </queryTableDeletedFields>
  </queryTableRefresh>
</queryTable>
</file>

<file path=xl/queryTables/queryTable2.xml><?xml version="1.0" encoding="utf-8"?>
<queryTable xmlns="http://schemas.openxmlformats.org/spreadsheetml/2006/main" name="owssvr (1)" backgroundRefresh="0" connectionId="2" autoFormatId="16" applyNumberFormats="0" applyBorderFormats="0" applyFontFormats="0" applyPatternFormats="0" applyAlignmentFormats="0" applyWidthHeightFormats="0">
  <queryTableRefresh nextId="25" unboundColumnsLeft="1">
    <queryTableFields count="19">
      <queryTableField id="24" dataBound="0" tableColumnId="24"/>
      <queryTableField id="9" name="Hợp đồng" tableColumnId="1"/>
      <queryTableField id="10" name="Hợp đồng:Tiêu đề" tableColumnId="2"/>
      <queryTableField id="1" name="Tiêu đề" tableColumnId="3"/>
      <queryTableField id="13" name="Số tiền phải thanh toán (VND)" tableColumnId="4"/>
      <queryTableField id="6" name="Thời gian bắt đầu" tableColumnId="5"/>
      <queryTableField id="7" name="Thời gian kết thúc (Kế hoạch)" tableColumnId="6"/>
      <queryTableField id="15" name="Thời gian kết thúc (Kế hoạch điều chỉnh)" tableColumnId="7"/>
      <queryTableField id="8" name="Thời gian kết thúc (Thực tế)" tableColumnId="8"/>
      <queryTableField id="16" name="Kế hoạch tiền về" tableColumnId="9"/>
      <queryTableField id="5" name="Tình trạng" tableColumnId="10"/>
      <queryTableField id="4" name="Đã thanh toán?" tableColumnId="11"/>
      <queryTableField id="14" name="Ngày thanh toán" tableColumnId="12"/>
      <queryTableField id="12" name="AM" tableColumnId="13"/>
      <queryTableField id="11" name="Bộ phận" tableColumnId="14"/>
      <queryTableField id="2" name="Mô tả" tableColumnId="15"/>
      <queryTableField id="3" name="Comments" tableColumnId="16"/>
      <queryTableField id="17" name="Rủi ro không hoàn thành" tableColumnId="20"/>
      <queryTableField id="18" name="Khả năng nợ xấu" tableColumnId="21"/>
    </queryTableFields>
    <queryTableDeletedFields count="5">
      <deletedField name="Item Type"/>
      <deletedField name="Path"/>
      <deletedField name="Modified"/>
      <deletedField name="Modified By"/>
      <deletedField name="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3" name="Table_Contracts" displayName="Table_Contracts" ref="A1:AA828" tableType="queryTable" totalsRowShown="0">
  <autoFilter ref="A1:AA828"/>
  <sortState ref="A2:AA828">
    <sortCondition ref="A1:A828"/>
  </sortState>
  <tableColumns count="27">
    <tableColumn id="32" uniqueName="32" name="Mã Vụ việc" queryTableFieldId="32" dataDxfId="96">
      <calculatedColumnFormula>TRIM(REPLACE(Table_Contracts[[#This Row],[Vụ việc]],1,FIND("#",Table_Contracts[[#This Row],[Vụ việc]],1),""))</calculatedColumnFormula>
    </tableColumn>
    <tableColumn id="1" uniqueName="Title" name="Tiêu đề" queryTableFieldId="1" dataDxfId="95"/>
    <tableColumn id="2" uniqueName="Subject" name="Số hợp đồng" queryTableFieldId="9" dataDxfId="94"/>
    <tableColumn id="3" uniqueName="SignedDate" name="Ngày ký" queryTableFieldId="12" dataDxfId="93"/>
    <tableColumn id="4" uniqueName="CaseID" name="Vụ việc" queryTableFieldId="7" dataDxfId="92"/>
    <tableColumn id="5" uniqueName="Kh_x005f_x00e1_ch_x005f_x0020_h_x005f_x00e0_ng_x00" name="Khách hàng:Tên đầy đủ" queryTableFieldId="16" dataDxfId="91"/>
    <tableColumn id="6" uniqueName="NetSales" name="Doanh số" queryTableFieldId="11" dataDxfId="90"/>
    <tableColumn id="8" uniqueName="DepartmentID" name="Bộ phận" queryTableFieldId="8" dataDxfId="89"/>
    <tableColumn id="9" uniqueName="Status" name="Trạng thái" queryTableFieldId="2" dataDxfId="88"/>
    <tableColumn id="10" uniqueName="Bo_x005f_x0020_phan_x005f_x0020_SX" name="Bộ phận SX" queryTableFieldId="20" dataDxfId="87"/>
    <tableColumn id="11" uniqueName="AssignedTo" name="AM" queryTableFieldId="3" dataDxfId="86"/>
    <tableColumn id="12" uniqueName="DueDate" name="Ngày nghiệm thu" queryTableFieldId="5" dataDxfId="85"/>
    <tableColumn id="13" uniqueName="SignedYear" name="Năm" queryTableFieldId="13" dataDxfId="84"/>
    <tableColumn id="33" uniqueName="33" name="Năm TC" queryTableFieldId="33" dataDxfId="83">
      <calculatedColumnFormula>IF(MONTH(Table_Contracts[[#This Row],[Ngày ký]])&gt;3, YEAR(Table_Contracts[[#This Row],[Ngày ký]]),YEAR(Table_Contracts[[#This Row],[Ngày ký]])-1)</calculatedColumnFormula>
    </tableColumn>
    <tableColumn id="14" uniqueName="DateContractFinish" name="Ngày kết thúc (Dự kiến)" queryTableFieldId="17" dataDxfId="82"/>
    <tableColumn id="15" uniqueName="DateCompleted" name="Ngày thanh lý" queryTableFieldId="6" dataDxfId="81"/>
    <tableColumn id="16" uniqueName="Warranty" name="Thời gian bảo hành (tháng)" queryTableFieldId="14" dataDxfId="80"/>
    <tableColumn id="17" uniqueName="StartDate" name="Thời gian bắt đầu" queryTableFieldId="4" dataDxfId="79"/>
    <tableColumn id="18" uniqueName="Tracked" name="CEC theo dõi" queryTableFieldId="19" dataDxfId="78"/>
    <tableColumn id="19" uniqueName="ContractType" name="Loại hợp đồng" queryTableFieldId="10" dataDxfId="77"/>
    <tableColumn id="20" uniqueName="ProductName" name="Sản phẩm" queryTableFieldId="23" dataDxfId="76"/>
    <tableColumn id="21" uniqueName="PM" name="PM" queryTableFieldId="21" dataDxfId="75"/>
    <tableColumn id="22" uniqueName="RecordURL" name="Hồ sơ" queryTableFieldId="15"/>
    <tableColumn id="23" uniqueName="Risk_contract" name="Hợp đồng rủi ro" queryTableFieldId="22" dataDxfId="74"/>
    <tableColumn id="28" uniqueName="28" name="Số tiền đã thanh toán (theo điểm mốc)" queryTableFieldId="28" dataDxfId="73" dataCellStyle="Comma">
      <calculatedColumnFormula>SUMPRODUCT(Table_milestone[Số tiền phải thanh toán (VND)],--(Table_milestone[Số HĐ]=Table_Contracts[[#This Row],[Số hợp đồng]]),--(Table_milestone[Đã thanh toán?]=TRUE))</calculatedColumnFormula>
    </tableColumn>
    <tableColumn id="29" uniqueName="29" name="Số tiền chưa thanh toán (Theo điểm mốc)" queryTableFieldId="29" dataDxfId="72">
      <calculatedColumnFormula>SUMPRODUCT(Table_milestone[Số tiền phải thanh toán (VND)],--(Table_milestone[Số HĐ]=Table_Contracts[[#This Row],[Số hợp đồng]]),--(Table_milestone[Đã thanh toán?]=FALSE))</calculatedColumnFormula>
    </tableColumn>
    <tableColumn id="30" uniqueName="30" name="Kiểm tra lại giá trị Hợp đồng" queryTableFieldId="30" dataDxfId="71">
      <calculatedColumnFormula>Table_Contracts[[#This Row],[Số tiền đã thanh toán (theo điểm mốc)]]+Table_Contracts[[#This Row],[Số tiền chưa thanh toán (Theo điểm mốc)]]-Table_Contracts[[#This Row],[Doanh số]]</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_milestone" displayName="Table_milestone" ref="A1:S2185" tableType="queryTable" totalsRowShown="0">
  <autoFilter ref="A1:S2185"/>
  <tableColumns count="19">
    <tableColumn id="24" uniqueName="24" name="Số HĐ" queryTableFieldId="24" dataDxfId="70">
      <calculatedColumnFormula>REPLACE(Table_milestone[[#This Row],[Hợp đồng]],1,FIND("#",Table_milestone[[#This Row],[Hợp đồng]],1),"")</calculatedColumnFormula>
    </tableColumn>
    <tableColumn id="1" uniqueName="Contract_ID" name="Hợp đồng" queryTableFieldId="9" dataDxfId="69"/>
    <tableColumn id="2" uniqueName="H_x005f_x1ee3_p_x005f_x0020__x005f_x0111__x005f_x1ed3_ng" name="Hợp đồng:Tiêu đề" queryTableFieldId="10" dataDxfId="68"/>
    <tableColumn id="3" uniqueName="Title" name="Tiêu đề" queryTableFieldId="1" dataDxfId="67"/>
    <tableColumn id="4" uniqueName="Cost" name="Số tiền phải thanh toán (VND)" queryTableFieldId="13" dataDxfId="66"/>
    <tableColumn id="5" uniqueName="StartDate" name="Thời gian bắt đầu" queryTableFieldId="6" dataDxfId="65"/>
    <tableColumn id="6" uniqueName="_EndDate" name="Thời gian kết thúc (Kế hoạch)" queryTableFieldId="7" dataDxfId="64"/>
    <tableColumn id="7" uniqueName="ReplannedChange" name="Thời gian kết thúc (Kế hoạch điều chỉnh)" queryTableFieldId="15" dataDxfId="63"/>
    <tableColumn id="8" uniqueName="DateCompleted" name="Thời gian kết thúc (Thực tế)" queryTableFieldId="8" dataDxfId="62"/>
    <tableColumn id="9" uniqueName="schedule_payment" name="Kế hoạch tiền về" queryTableFieldId="16" dataDxfId="61"/>
    <tableColumn id="10" uniqueName="State" name="Tình trạng" queryTableFieldId="5" dataDxfId="60"/>
    <tableColumn id="11" uniqueName="Paid" name="Đã thanh toán?" queryTableFieldId="4" dataDxfId="59"/>
    <tableColumn id="12" uniqueName="Ng_x005f_x00e0_y_x005f_x0020_k_x005f_x1ebf_t_x0020" name="Ngày thanh toán" queryTableFieldId="14" dataDxfId="58"/>
    <tableColumn id="13" uniqueName="AssignedTo" name="AM" queryTableFieldId="12" dataDxfId="57"/>
    <tableColumn id="14" uniqueName="DepartmentID" name="Bộ phận" queryTableFieldId="11" dataDxfId="56"/>
    <tableColumn id="15" uniqueName="KpiDescription" name="Mô tả" queryTableFieldId="2" dataDxfId="55"/>
    <tableColumn id="16" uniqueName="_Comments" name="Comments" queryTableFieldId="3" dataDxfId="54"/>
    <tableColumn id="20" uniqueName="Risk_x005f_x0020_in_x005f_x002d_time" name="Rủi ro không hoàn thành" queryTableFieldId="17" dataDxfId="53"/>
    <tableColumn id="21" uniqueName="No_Xau" name="Khả năng nợ xấu" queryTableFieldId="18" dataDxfId="52"/>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3:X16" totalsRowCount="1" headerRowDxfId="51" dataDxfId="50" totalsRowDxfId="48" tableBorderDxfId="49">
  <autoFilter ref="A3:X15"/>
  <tableColumns count="24">
    <tableColumn id="1" name="Mã VV" totalsRowLabel="Total" dataDxfId="47" totalsRowDxfId="46"/>
    <tableColumn id="2" name="Bộ phận SX" dataDxfId="45" totalsRowDxfId="44">
      <calculatedColumnFormula>VLOOKUP(A4,Table_Contracts[],10,FALSE)</calculatedColumnFormula>
    </tableColumn>
    <tableColumn id="3" name="Số HĐ" dataDxfId="43" totalsRowDxfId="42">
      <calculatedColumnFormula>VLOOKUP(A4,Table_Contracts[],3,FALSE)</calculatedColumnFormula>
    </tableColumn>
    <tableColumn id="4" name="Trạng thái kiểm soát_x000a_(Đang thực hiện/Chưa thực hiện/Hoàn thành)" dataDxfId="41" totalsRowDxfId="40"/>
    <tableColumn id="5" name="Năm TC HĐ" dataDxfId="39" totalsRowDxfId="38">
      <calculatedColumnFormula>VLOOKUP(A4,Table_Contracts[],14,FALSE)</calculatedColumnFormula>
    </tableColumn>
    <tableColumn id="6" name="Tên HĐ" dataDxfId="37" totalsRowDxfId="36">
      <calculatedColumnFormula>VLOOKUP(A4,Table_Contracts[],2,FALSE)</calculatedColumnFormula>
    </tableColumn>
    <tableColumn id="7" name="PM" dataDxfId="35" totalsRowDxfId="34">
      <calculatedColumnFormula>REPLACE(VLOOKUP(A4,Table_Contracts[],22,FALSE),1,FIND("#",VLOOKUP(A4,Table_Contracts[],22,FALSE),1),"")</calculatedColumnFormula>
    </tableColumn>
    <tableColumn id="8" name="AM" dataDxfId="33" totalsRowDxfId="32">
      <calculatedColumnFormula>VLOOKUP(A4,Table_Contracts[],11,FALSE)</calculatedColumnFormula>
    </tableColumn>
    <tableColumn id="9" name="Thời hạn kết thúc HĐ" dataDxfId="31" totalsRowDxfId="30">
      <calculatedColumnFormula>VLOOKUP(A4,Table_Contracts[],15,FALSE)</calculatedColumnFormula>
    </tableColumn>
    <tableColumn id="22" name="Số tuần quá hạn" dataDxfId="29" totalsRowDxfId="28">
      <calculatedColumnFormula>(TODAY()-Table1[[#This Row],[Thời hạn kết thúc HĐ]])/7</calculatedColumnFormula>
    </tableColumn>
    <tableColumn id="10" name="Tổng gtrị HĐ" dataDxfId="27" totalsRowDxfId="26">
      <calculatedColumnFormula>VLOOKUP(A4,Table_Contracts[],7,FALSE)</calculatedColumnFormula>
    </tableColumn>
    <tableColumn id="11" name="Đã thanh toán" dataDxfId="25" totalsRowDxfId="24">
      <calculatedColumnFormula>VLOOKUP(A4,Table_Contracts[],25,FALSE)</calculatedColumnFormula>
    </tableColumn>
    <tableColumn id="12" name="Giá trị còn lại" dataDxfId="23" totalsRowDxfId="22">
      <calculatedColumnFormula>K4-L4</calculatedColumnFormula>
    </tableColumn>
    <tableColumn id="13" name="Độ lớn HĐ" dataDxfId="21" totalsRowDxfId="20">
      <calculatedColumnFormula>IF(K4&gt;500000000,3,IF(K4&gt;200000000,2,1))</calculatedColumnFormula>
    </tableColumn>
    <tableColumn id="14" name="Mô tả vấn đề/rủi ro" dataDxfId="19" totalsRowDxfId="18"/>
    <tableColumn id="15" name="Ảnh hưởng_x000a_(tiến độ, phạm vi, chi phí, uy tín)" dataDxfId="17" totalsRowDxfId="16"/>
    <tableColumn id="16" name="Mức độ rủi ro_x000a_Khởi điểm_x000a_(1-5)" dataDxfId="15" totalsRowDxfId="14"/>
    <tableColumn id="17" name="Giá trị rủi ro_x000a_Khởi điểm" dataDxfId="13" totalsRowDxfId="12">
      <calculatedColumnFormula>Q4*N4</calculatedColumnFormula>
    </tableColumn>
    <tableColumn id="18" name="Hạng rủi ro _x000a_Khởi điểm_x000a_(H: &gt;=10_x000a_M: &gt;=5_x000a_L: &lt;5)" dataDxfId="11" totalsRowDxfId="10">
      <calculatedColumnFormula>IF(R4&gt;=10, "H",IF(R4&gt;=5,"M","L"))</calculatedColumnFormula>
    </tableColumn>
    <tableColumn id="23" name="Nhóm (A, B, C)" dataDxfId="9" totalsRowDxfId="8"/>
    <tableColumn id="19" name="Mức độ rủi ro_x000a_Hiện tại" dataDxfId="7" totalsRowDxfId="6"/>
    <tableColumn id="20" name="Giá trị rủi ro_x000a_Hiện tại" dataDxfId="5" totalsRowDxfId="4">
      <calculatedColumnFormula>U4*N4</calculatedColumnFormula>
    </tableColumn>
    <tableColumn id="21" name="Hạng rủi ro _x000a_Hiện tại_x000a_(H: &gt;20_x000a_M: &gt;10_x000a_L: &lt;10)" totalsRowFunction="count" dataDxfId="3" totalsRowDxfId="2">
      <calculatedColumnFormula>IF(V4&gt;=10, "H",IF(V4&gt;=5,"M","L"))</calculatedColumnFormula>
    </tableColumn>
    <tableColumn id="24" name="Là dự án xấu?"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ims/IMS/Records/Forms/RecordTreeview.aspx?RootFolder=/IMS/Records/2015/07/VV.CSS15029/HS.HD.010715.CIBER-CMC" TargetMode="External"/><Relationship Id="rId671" Type="http://schemas.openxmlformats.org/officeDocument/2006/relationships/hyperlink" Target="http://ims/IMS/Records/Forms/AllItems.aspx?RootFolder=/IMS/Records/2011/06/VV.MAR11009/HS.HD.15062011.H&#272;.XDB12-CMC" TargetMode="External"/><Relationship Id="rId769" Type="http://schemas.openxmlformats.org/officeDocument/2006/relationships/hyperlink" Target="http://ims/IMS/Records/Forms/AllItems.aspx?RootFolder=/IMS/Records/2009/12/VV.SoTTTTQN_2009/HS.HD.121-1209.2009.H&#272;KT.CMCSOFT-STTTTQN" TargetMode="External"/><Relationship Id="rId21" Type="http://schemas.openxmlformats.org/officeDocument/2006/relationships/hyperlink" Target="http://ims/IMS/Records/Forms/RecordTreeview.aspx?RootFolder=/IMS/Records/2015/12/VV.CSS15055/HS.HD.181215.H&#272;-eKGIS-CMC" TargetMode="External"/><Relationship Id="rId324" Type="http://schemas.openxmlformats.org/officeDocument/2006/relationships/hyperlink" Target="http://ims/IMS/Records/Forms/AllItems.aspx?RootFolder=/IMS/Records/2013/10/VV.OSD135049/HS.HD.OSD135049" TargetMode="External"/><Relationship Id="rId531" Type="http://schemas.openxmlformats.org/officeDocument/2006/relationships/hyperlink" Target="http://ims/IMS/Records/Forms/AllItems.aspx?RootFolder=/IMS/Records/2012/05/VV.IU12022/HS.HD.0505.TTHT.CMCSOFT" TargetMode="External"/><Relationship Id="rId629" Type="http://schemas.openxmlformats.org/officeDocument/2006/relationships/hyperlink" Target="http://ims/IMS/Records/Forms/AllItems.aspx?RootFolder=/IMS/Records/2011/10/VV.CSS11059/HS.HD.17-10.2011.H&#272;KT.E-MANUAL.TCB-CMC" TargetMode="External"/><Relationship Id="rId170" Type="http://schemas.openxmlformats.org/officeDocument/2006/relationships/hyperlink" Target="http://ims/IMS/Records/Forms/RecordTreeview.aspx?RootFolder=/IMS/Records/2015/01/VV.OSD145047/HS.HD.OSD145047" TargetMode="External"/><Relationship Id="rId268" Type="http://schemas.openxmlformats.org/officeDocument/2006/relationships/hyperlink" Target="http://ims/IMS/Records/Forms/AllItems.aspx?RootFolder=/IMS/Records/2014/03/VV.OSD135062/HS.HD.OSD135062" TargetMode="External"/><Relationship Id="rId475" Type="http://schemas.openxmlformats.org/officeDocument/2006/relationships/hyperlink" Target="http://ims/IMS/Records/Forms/AllItems.aspx?RootFolder=/IMS/Records/2012/10/VV.OSD125037/HS.HD.OSD125037" TargetMode="External"/><Relationship Id="rId682" Type="http://schemas.openxmlformats.org/officeDocument/2006/relationships/hyperlink" Target="http://ims/IMS/Records/Forms/AllItems.aspx?RootFolder=/IMS/Records/2011/05/VV.CSS11012/HS.HD.07.2011.H&#272;PM.THTK-CMC" TargetMode="External"/><Relationship Id="rId32" Type="http://schemas.openxmlformats.org/officeDocument/2006/relationships/hyperlink" Target="http://ims/IMS/Records/Forms/RecordTreeview.aspx?RootFolder=/IMS/Records/2015/11/VV.ILIB15011/HS.HD.112015.H&#272;.TBKHCNM-CMCSOFT" TargetMode="External"/><Relationship Id="rId128" Type="http://schemas.openxmlformats.org/officeDocument/2006/relationships/hyperlink" Target="http://ims/IMS/Records/Forms/RecordTreeview.aspx?RootFolder=/IMS/Records/2015/06/VV.OSD155010/HS.HD.OSD155010" TargetMode="External"/><Relationship Id="rId335" Type="http://schemas.openxmlformats.org/officeDocument/2006/relationships/hyperlink" Target="http://ims/IMS/Records/Forms/AllItems.aspx?RootFolder=/IMS/Records/2012/12/VV.MAR12069/HS.HD.30.9.2013.H&#272;KT.CMCSOFT-VNCTQ" TargetMode="External"/><Relationship Id="rId542" Type="http://schemas.openxmlformats.org/officeDocument/2006/relationships/hyperlink" Target="http://ims/IMS/Records/Forms/AllItems.aspx?RootFolder=/IMS/Records/2012/04/VV.OSD125003/HS.HD.OSD125003" TargetMode="External"/><Relationship Id="rId181" Type="http://schemas.openxmlformats.org/officeDocument/2006/relationships/hyperlink" Target="http://ims/IMS/Records/Forms/RecordTreeview.aspx?RootFolder=/IMS/Records/2014/03/VV.CSS14008/HS.HD.20.2014.H&#272;KT.TCT-CMCSOFT" TargetMode="External"/><Relationship Id="rId402" Type="http://schemas.openxmlformats.org/officeDocument/2006/relationships/hyperlink" Target="http://ims/IMS/Records/Forms/AllItems.aspx?RootFolder=/IMS/Records/2013/04/VV.OSD125065/HS.HD.2013.SOW.LABYRINT-CMC.001" TargetMode="External"/><Relationship Id="rId279" Type="http://schemas.openxmlformats.org/officeDocument/2006/relationships/hyperlink" Target="http://ims/IMS/Records/Forms/AllItems.aspx?RootFolder=/IMS/Records/2013/12/VV.MAC13019/HS.HD.03.2014-H&#272;KT.CNTT-CMCSOFT" TargetMode="External"/><Relationship Id="rId486" Type="http://schemas.openxmlformats.org/officeDocument/2006/relationships/hyperlink" Target="http://ims/IMS/Records/Forms/AllItems.aspx?RootFolder=/IMS/Records/2012/09/VV.IU12013/HS.HD.45-0912.H&#272;KT.CMCSoft-&#272;HKTH" TargetMode="External"/><Relationship Id="rId693" Type="http://schemas.openxmlformats.org/officeDocument/2006/relationships/hyperlink" Target="http://ims/IMS/Records/Forms/AllItems.aspx?RootFolder=/IMS/Records/2011/04/VV.MAR11008/HS.HD.24-0411.H&#272;KT.CMCSOFT-LRCTNU" TargetMode="External"/><Relationship Id="rId707" Type="http://schemas.openxmlformats.org/officeDocument/2006/relationships/hyperlink" Target="http://ims/IMS/Records/Forms/AllItems.aspx?RootFolder=/IMS/Records/2011/02/VV.CM11011/HS.HD.12-0211.H&#272;KT.CSI.CMCSOFT" TargetMode="External"/><Relationship Id="rId43" Type="http://schemas.openxmlformats.org/officeDocument/2006/relationships/hyperlink" Target="http://ims/IMS/Records/Forms/RecordTreeview.aspx?RootFolder=/IMS/Records/2015/11/VV.ILIB15005/HS.HD.102015.H&#272;.TVHP-TRATECCO-CMCSOFT" TargetMode="External"/><Relationship Id="rId139" Type="http://schemas.openxmlformats.org/officeDocument/2006/relationships/hyperlink" Target="http://ims/IMS/Records/Forms/RecordTreeview.aspx?RootFolder=/IMS/Records/2015/03/VV.OSD155003/HS.HD.OSD155003" TargetMode="External"/><Relationship Id="rId346" Type="http://schemas.openxmlformats.org/officeDocument/2006/relationships/hyperlink" Target="http://ims/IMS/Records/Forms/AllItems.aspx?RootFolder=/IMS/Records/2013/08/VV.OSD135028/HS.HD.OSD135028" TargetMode="External"/><Relationship Id="rId553" Type="http://schemas.openxmlformats.org/officeDocument/2006/relationships/hyperlink" Target="http://ims/IMS/Records/Forms/AllItems.aspx?RootFolder=/IMS/Records/2012/04/VV.OSD125002/HS.HD.CMCSoft-Jupiter-2012" TargetMode="External"/><Relationship Id="rId760" Type="http://schemas.openxmlformats.org/officeDocument/2006/relationships/hyperlink" Target="http://ims/IMS/Records/Forms/AllItems.aspx?RootFolder=/IMS/Records/2010/04/VV.FIS10002/HS.HD.05.2010.H&#272;KT.TCT-CMC" TargetMode="External"/><Relationship Id="rId192" Type="http://schemas.openxmlformats.org/officeDocument/2006/relationships/hyperlink" Target="http://ims/IMS/Records/Forms/RecordTreeview.aspx?RootFolder=/IMS/Records/2014/11/VV.MAC14020/HS.HD.1189.TCB-CMC" TargetMode="External"/><Relationship Id="rId206" Type="http://schemas.openxmlformats.org/officeDocument/2006/relationships/hyperlink" Target="http://ims/IMS/Records/Forms/RecordTreeview.aspx?RootFolder=/IMS/Records/2014/10/VV.EDO14011/HS.HD.07102014.H&#272;KT.CMCCORP-CMCSOFT" TargetMode="External"/><Relationship Id="rId413" Type="http://schemas.openxmlformats.org/officeDocument/2006/relationships/hyperlink" Target="http://ims/IMS/Records/Forms/AllItems.aspx?RootFolder=/IMS/Records/2013/03/VV.IU13001/HS.HD.01.2013-&#272;HV-VIETINBANK-CMC" TargetMode="External"/><Relationship Id="rId497" Type="http://schemas.openxmlformats.org/officeDocument/2006/relationships/hyperlink" Target="http://ims/IMS/Records/Forms/AllItems.aspx?RootFolder=/IMS/Records/2012/08/VV.CSS12056/HS.HD.20120815.BIDV-CMC" TargetMode="External"/><Relationship Id="rId620" Type="http://schemas.openxmlformats.org/officeDocument/2006/relationships/hyperlink" Target="http://ims/IMS/Records/Forms/AllItems.aspx?RootFolder=/IMS/Records/2011/10/VV.MAR11022/HS.HD.76-1111.H&#272;KT.CMCSoft-SKHDTQN" TargetMode="External"/><Relationship Id="rId718" Type="http://schemas.openxmlformats.org/officeDocument/2006/relationships/hyperlink" Target="http://ims/IMS/Records/Forms/AllItems.aspx?RootFolder=/IMS/Records/2011/01/VV.FIS11003/HS.HD.PL1-H&#272;%2008012011.H&#272;KT2011-CMCSOFT-CTEL" TargetMode="External"/><Relationship Id="rId357" Type="http://schemas.openxmlformats.org/officeDocument/2006/relationships/hyperlink" Target="http://ims/IMS/Records/Forms/RecordTreeview.aspx?RootFolder=/IMS/Records/2012/04/VV.CSS12021/HS.HD.87.2013.VAS-CMCSOFT" TargetMode="External"/><Relationship Id="rId54" Type="http://schemas.openxmlformats.org/officeDocument/2006/relationships/hyperlink" Target="http://ims/IMS/Records/Forms/RecordTreeview.aspx?RootFolder=/IMS/Records/2015/10/VV.OSD155034/HS.HD.OSD155034" TargetMode="External"/><Relationship Id="rId217" Type="http://schemas.openxmlformats.org/officeDocument/2006/relationships/hyperlink" Target="http://ims/IMS/Records/Forms/RecordTreeview.aspx?RootFolder=/IMS/Records/2014/09/VV.EDO14010/HS.HD.22092014.H&#272;KT.PLC-CMCSOFT" TargetMode="External"/><Relationship Id="rId564" Type="http://schemas.openxmlformats.org/officeDocument/2006/relationships/hyperlink" Target="http://ims/IMS/Records/Forms/AllItems.aspx?RootFolder=/IMS/Records/1899/12/VV.MAR11141/HS.HD.124-0212.H&#272;KT.CMCSOFT-CDYTQN" TargetMode="External"/><Relationship Id="rId771" Type="http://schemas.openxmlformats.org/officeDocument/2006/relationships/hyperlink" Target="http://ims/IMS/Records/Forms/AllItems.aspx?RootFolder=/IMS/Records/2009/11/VV.IU09018/HS.HD.81-1109.H&#272;KT.CNTT.&#272;HSPKTN&#272;-CMC" TargetMode="External"/><Relationship Id="rId424" Type="http://schemas.openxmlformats.org/officeDocument/2006/relationships/hyperlink" Target="http://ims/IMS/Records/Forms/AllItems.aspx?RootFolder=/IMS/Records/2013/01/VV.OSD125054/HS.HD.2013.SOW.Conexus-CMC.001" TargetMode="External"/><Relationship Id="rId631" Type="http://schemas.openxmlformats.org/officeDocument/2006/relationships/hyperlink" Target="http://ims/IMS/Records/Forms/AllItems.aspx?RootFolder=/IMS/Records/2011/10/VV.MAR11053/HS.HD.14102011.H&#272;.XDB12-CMC" TargetMode="External"/><Relationship Id="rId729" Type="http://schemas.openxmlformats.org/officeDocument/2006/relationships/hyperlink" Target="http://ims/IMS/Records/Forms/AllItems.aspx?RootFolder=/IMS/Records/2010/12/VV.CM10053/HS.HD.81-1210.H&#272;KT.CMCSOFT-VINTESGROUP" TargetMode="External"/><Relationship Id="rId270" Type="http://schemas.openxmlformats.org/officeDocument/2006/relationships/hyperlink" Target="http://ims/IMS/Records/Forms/AllItems.aspx?RootFolder=/IMS/Records/2014/04/VV.OSD145004/HS.HD.011.2014.H&#272;KT.CMCSOFT-PRDCV" TargetMode="External"/><Relationship Id="rId65" Type="http://schemas.openxmlformats.org/officeDocument/2006/relationships/hyperlink" Target="http://ims/IMS/Records/Forms/RecordTreeview.aspx?RootFolder=/IMS/Records/2015/09/VV.CSS15044/HS.HD.29092015.EB-CMC" TargetMode="External"/><Relationship Id="rId130" Type="http://schemas.openxmlformats.org/officeDocument/2006/relationships/hyperlink" Target="http://ims/IMS/Records/Forms/RecordTreeview.aspx?RootFolder=/IMS/Records/2014/06/VV.ilib14021/HS.HD.01062015.H&#272;.TVKONTUM-CMCSOFT" TargetMode="External"/><Relationship Id="rId368" Type="http://schemas.openxmlformats.org/officeDocument/2006/relationships/hyperlink" Target="http://ims/IMS/Records/Forms/AllItems.aspx?RootFolder=/IMS/Records/2013/06/VV.CSS13012/HS.HD.18.2013.H&#272;KT.CNTT-CMCSOFT" TargetMode="External"/><Relationship Id="rId575" Type="http://schemas.openxmlformats.org/officeDocument/2006/relationships/hyperlink" Target="http://ims/IMS/Records/Forms/AllItems.aspx?RootFolder=/IMS/Records/2012/08/VV.IU12005/HS.HD.33-012.H&#272;KT.CMCSoft-&#272;HTL" TargetMode="External"/><Relationship Id="rId782" Type="http://schemas.openxmlformats.org/officeDocument/2006/relationships/hyperlink" Target="http://ims/IMS/Records/Forms/AllItems.aspx?RootFolder=/IMS/Records/2008/10/VV.CM08042/HS.HD.102008.H&#272;KT-DV.TCB-CMC" TargetMode="External"/><Relationship Id="rId228" Type="http://schemas.openxmlformats.org/officeDocument/2006/relationships/hyperlink" Target="http://ims/IMS/Records/Forms/RecordTreeview.aspx?RootFolder=/IMS/Records/2014/09/VV.EFS14011/HS.HD.062.2014.H&#272;KT.CMCSOFT-CTEL" TargetMode="External"/><Relationship Id="rId435" Type="http://schemas.openxmlformats.org/officeDocument/2006/relationships/hyperlink" Target="http://ims/IMS/Records/Forms/AllItems.aspx?RootFolder=/IMS/Records/2013/10/VV.IU13009/HS.HD.08-0613.HDBT.DHYDDHTN" TargetMode="External"/><Relationship Id="rId642" Type="http://schemas.openxmlformats.org/officeDocument/2006/relationships/hyperlink" Target="http://ims/IMS/Records/Forms/AllItems.aspx?RootFolder=/IMS/Records/2011/09/VV.CSS11017/HS.HD.55-0811.2011" TargetMode="External"/><Relationship Id="rId281" Type="http://schemas.openxmlformats.org/officeDocument/2006/relationships/hyperlink" Target="http://ims/IMS/Records/Forms/AllItems.aspx?RootFolder=/IMS/Records/2014/03/VV.ILIB14001/HS.HD.31032014.H&#272;HT.TVKG-CMCSoft" TargetMode="External"/><Relationship Id="rId502" Type="http://schemas.openxmlformats.org/officeDocument/2006/relationships/hyperlink" Target="http://ims/IMS/Records/Forms/AllItems.aspx?RootFolder=/IMS/Records/2012/07/VV.MAR12038/HS.HD.18-0712.H&#272;KT.CMCSOFT-TTCNTTTT" TargetMode="External"/><Relationship Id="rId76" Type="http://schemas.openxmlformats.org/officeDocument/2006/relationships/hyperlink" Target="http://ims/IMS/Records/Forms/RecordTreeview.aspx?RootFolder=/IMS/Records/2015/09/VV.CSS15037/HS.HD.C150907.VIB-CMC" TargetMode="External"/><Relationship Id="rId141" Type="http://schemas.openxmlformats.org/officeDocument/2006/relationships/hyperlink" Target="http://ims/IMS/Records/Forms/RecordTreeview.aspx?RootFolder=/IMS/Records/2015/04/VV.OSD155001/HS.HD.OSD155001" TargetMode="External"/><Relationship Id="rId379" Type="http://schemas.openxmlformats.org/officeDocument/2006/relationships/hyperlink" Target="http://ims/IMS/Records/Forms/AllItems.aspx?RootFolder=/IMS/Records/2013/06/VV.MAR13016/HS.HD.14062013.H&#272;C&#272;.TVVP-CMCSOFT" TargetMode="External"/><Relationship Id="rId586" Type="http://schemas.openxmlformats.org/officeDocument/2006/relationships/hyperlink" Target="http://ims/IMS/Records/Forms/AllItems.aspx?RootFolder=/IMS/Records/2011/12/VV.MAR11079/HS.HD.104.2011.H&#272;KT.PGAS-CMCSoft" TargetMode="External"/><Relationship Id="rId7" Type="http://schemas.openxmlformats.org/officeDocument/2006/relationships/hyperlink" Target="http://ims/IMS/Records/Forms/RecordTreeview.aspx?RootFolder=/IMS/Records/2015/12/VV.EDO15011/HS.HD.155.2015.H&#272;DV.PVEP-CMCSOFT" TargetMode="External"/><Relationship Id="rId239" Type="http://schemas.openxmlformats.org/officeDocument/2006/relationships/hyperlink" Target="http://ims/IMS/Records/Forms/RecordTreeview.aspx?RootFolder=/IMS/Records/2014/07/VV.OSD145022/HS.HD.023.2014.H&#272;KT.CMCSOFT-PRDCV" TargetMode="External"/><Relationship Id="rId446" Type="http://schemas.openxmlformats.org/officeDocument/2006/relationships/hyperlink" Target="http://ims/IMS/Records/Forms/AllItems.aspx?RootFolder=/IMS/Records/2012/12/VV.MAR12070/HS.HD.76-1212.H&#272;KT.CMC-PTDN" TargetMode="External"/><Relationship Id="rId653" Type="http://schemas.openxmlformats.org/officeDocument/2006/relationships/hyperlink" Target="http://ims/IMS/Records/Forms/AllItems.aspx?RootFolder=/IMS/Records/2011/08/VV.MAR11020/HS.HD.12-0811.H&#272;KT.CSI.CMCSOFT" TargetMode="External"/><Relationship Id="rId292" Type="http://schemas.openxmlformats.org/officeDocument/2006/relationships/hyperlink" Target="http://ims/IMS/Records/Forms/RecordTreeview.aspx?RootFolder=/IMS/Records/2014/02/VV.OSD135064/HS.HD.OSD135064" TargetMode="External"/><Relationship Id="rId306" Type="http://schemas.openxmlformats.org/officeDocument/2006/relationships/hyperlink" Target="http://ims/IMS/Records/Forms/RecordTreeview.aspx?RootFolder=/IMS/Records/2014/01/VV.OSD145054/HS.HD.OSD145054" TargetMode="External"/><Relationship Id="rId87" Type="http://schemas.openxmlformats.org/officeDocument/2006/relationships/hyperlink" Target="http://ims/IMS/Records/Forms/RecordTreeview.aspx?RootFolder=/IMS/Records/2015/08/VV.CSS15032/HS.HD.PL28-%20Prevoir%20VN" TargetMode="External"/><Relationship Id="rId513" Type="http://schemas.openxmlformats.org/officeDocument/2006/relationships/hyperlink" Target="http://ims/IMS/Records/Forms/AllItems.aspx?RootFolder=/IMS/Records/2012/07/VV.OSD125027/HS.HD.OSD%20125027" TargetMode="External"/><Relationship Id="rId597" Type="http://schemas.openxmlformats.org/officeDocument/2006/relationships/hyperlink" Target="http://ims/IMS/Records/Forms/AllItems.aspx?RootFolder=/IMS/Records/2011/12/VV.MAR11076/HS.HD.92-1211.H&#272;KT.CMCSOFT-&#272;HTNVMTHN" TargetMode="External"/><Relationship Id="rId720" Type="http://schemas.openxmlformats.org/officeDocument/2006/relationships/hyperlink" Target="http://ims/IMS/Records/Forms/AllItems.aspx?RootFolder=/IMS/Records/2011/01/VV.CM11005/HS.HD.02-0111.H&#272;KT.CMCSOFT-CTU" TargetMode="External"/><Relationship Id="rId152" Type="http://schemas.openxmlformats.org/officeDocument/2006/relationships/hyperlink" Target="http://ims/IMS/Records/Forms/RecordTreeview.aspx?RootFolder=/IMS/Records/2015/02/VV.OSD145061/HS.HD.OSD145061" TargetMode="External"/><Relationship Id="rId457" Type="http://schemas.openxmlformats.org/officeDocument/2006/relationships/hyperlink" Target="http://ims/IMS/Records/Forms/AllItems.aspx?RootFolder=/IMS/Records/2012/12/VV.OSD125044/HS.HD.2012.SOW.JUUQ-CMC.001" TargetMode="External"/><Relationship Id="rId664" Type="http://schemas.openxmlformats.org/officeDocument/2006/relationships/hyperlink" Target="http://ims/IMS/Records/Forms/AllItems.aspx?RootFolder=/IMS/Records/2011/05/VV.OSDC115005/HS.HD.Elance%20-%201101" TargetMode="External"/><Relationship Id="rId14" Type="http://schemas.openxmlformats.org/officeDocument/2006/relationships/hyperlink" Target="http://ims/IMS/Records/Forms/RecordTreeview.aspx?RootFolder=/IMS/Records/2015/12/VV.CSS15057/HS.HD.AMS0012016-H&#272;.CMCSOFT-DIANA%20UNICHARM" TargetMode="External"/><Relationship Id="rId317" Type="http://schemas.openxmlformats.org/officeDocument/2006/relationships/hyperlink" Target="http://ims/IMS/Records/Forms/AllItems.aspx?RootFolder=/IMS/Records/2013/11/VV.CSS13040/HS.HD.24.2013.H&#272;KT.CNTT-CMCSOFT" TargetMode="External"/><Relationship Id="rId524" Type="http://schemas.openxmlformats.org/officeDocument/2006/relationships/hyperlink" Target="http://ims/IMS/Records/Forms/AllItems.aspx?RootFolder=/IMS/Records/2012/04/VV.MAR12024/HS.HD.06-0512.H&#272;KT.CTX-CMCSOFT" TargetMode="External"/><Relationship Id="rId731" Type="http://schemas.openxmlformats.org/officeDocument/2006/relationships/hyperlink" Target="http://ims/IMS/Records/Forms/AllItems.aspx?RootFolder=/IMS/Records/2009/12/VV.SG10001/HS.HD.011110.H&#272;KT.CMCSSG-STTTT&#272;N" TargetMode="External"/><Relationship Id="rId98" Type="http://schemas.openxmlformats.org/officeDocument/2006/relationships/hyperlink" Target="http://ims/IMS/Records/Forms/RecordTreeview.aspx?RootFolder=/IMS/Records/2015/07/VV.CSS14040/HS.HD.3607.2015.H&#272;DV.THTK-CMC" TargetMode="External"/><Relationship Id="rId163" Type="http://schemas.openxmlformats.org/officeDocument/2006/relationships/hyperlink" Target="http://ims/IMS/Records/Forms/RecordTreeview.aspx?RootFolder=/IMS/Records/2015/02/VV.OSD145055/HS.HD.OSD145055" TargetMode="External"/><Relationship Id="rId370" Type="http://schemas.openxmlformats.org/officeDocument/2006/relationships/hyperlink" Target="http://ims/IMS/Records/Forms/AllItems.aspx?RootFolder=/IMS/Records/2013/07/VV.IU13015/HS.HD.16-0713.H&#272;KT.CMCSOFT-DHV" TargetMode="External"/><Relationship Id="rId230" Type="http://schemas.openxmlformats.org/officeDocument/2006/relationships/hyperlink" Target="http://ims/IMS/Records/Forms/RecordTreeview.aspx?RootFolder=/IMS/Records/2014/08/VV.CSS14024/HS.HD.20140827.BIDV-CMC" TargetMode="External"/><Relationship Id="rId468" Type="http://schemas.openxmlformats.org/officeDocument/2006/relationships/hyperlink" Target="http://ims/IMS/Records/Forms/AllItems.aspx?RootFolder=/IMS/Records/2012/05/VV.css%2012034/HS.HD.PL02-0267.TCB-CMC" TargetMode="External"/><Relationship Id="rId675" Type="http://schemas.openxmlformats.org/officeDocument/2006/relationships/hyperlink" Target="http://ims/IMS/Records/Forms/AllItems.aspx?RootFolder=/IMS/Records/2011/06/VV.SG11065/HS.HD.062011.H&#272;KT.CMCSSG-CMCSHN%20(TK%20T&#7893;ng%20C&#7909;c%20HQ)" TargetMode="External"/><Relationship Id="rId25" Type="http://schemas.openxmlformats.org/officeDocument/2006/relationships/hyperlink" Target="http://ims/IMS/Records/Forms/RecordTreeview.aspx?RootFolder=/IMS/Records/2015/12/VV.CSS15059/HS.HD.1612.PHX-CMC" TargetMode="External"/><Relationship Id="rId328" Type="http://schemas.openxmlformats.org/officeDocument/2006/relationships/hyperlink" Target="http://ims/IMS/Records/Forms/AllItems.aspx?RootFolder=/IMS/Records/2013/10/VV.EFS13013/HS.HD.41-1013.HDHT.CMCSOFT-JYWVINA" TargetMode="External"/><Relationship Id="rId535" Type="http://schemas.openxmlformats.org/officeDocument/2006/relationships/hyperlink" Target="http://ims/IMS/Records/Forms/AllItems.aspx?RootFolder=/IMS/Records/2012/01/VV.MAR11135/HS.HD.127-0312.H&#272;KT.CMCSOFT-CDYTKH" TargetMode="External"/><Relationship Id="rId742" Type="http://schemas.openxmlformats.org/officeDocument/2006/relationships/hyperlink" Target="http://ims/IMS/Records/Forms/AllItems.aspx?RootFolder=/IMS/Records/2010/09/VV.IU10015/HS.HD.62-0910.H&#272;KT.CMCSOFT-KTQD" TargetMode="External"/><Relationship Id="rId174" Type="http://schemas.openxmlformats.org/officeDocument/2006/relationships/hyperlink" Target="http://ims/IMS/Records/Forms/RecordTreeview.aspx?RootFolder=/IMS/Records/2014/12/VV.ILIB14017/HS.HD.10102014.H&#272;.TU-DELFT.&#272;HTNMTHN.CMCSOFT" TargetMode="External"/><Relationship Id="rId381" Type="http://schemas.openxmlformats.org/officeDocument/2006/relationships/hyperlink" Target="http://ims/IMS/Records/Forms/AllItems.aspx?RootFolder=/IMS/Records/2013/05/VV.MAR13013/HS.HD.35.H&#272;.PVP.VP-CMCSOFT.05.2013.DV" TargetMode="External"/><Relationship Id="rId602" Type="http://schemas.openxmlformats.org/officeDocument/2006/relationships/hyperlink" Target="http://ims/IMS/Records/Forms/AllItems.aspx?RootFolder=/IMS/Records/2011/12/VV.MAR11078/HS.HD.83-1111.CMCSOFT-C&#272;CN%20HUE" TargetMode="External"/><Relationship Id="rId241" Type="http://schemas.openxmlformats.org/officeDocument/2006/relationships/hyperlink" Target="http://ims/IMS/Records/Forms/AllItems.aspx?RootFolder=/IMS/Records/2014/06/VV.OSD145013/HS.HD.020.2014.H&#272;KT.CMCSOFT-PRDCV" TargetMode="External"/><Relationship Id="rId479" Type="http://schemas.openxmlformats.org/officeDocument/2006/relationships/hyperlink" Target="http://ims/IMS/Records/Forms/AllItems.aspx?RootFolder=/IMS/Records/2012/07/VV.SG12002/HS.HD.1203.H&#272;KT.CSI.TM&#272;T-CMCSOFT.DMS_HVL" TargetMode="External"/><Relationship Id="rId686" Type="http://schemas.openxmlformats.org/officeDocument/2006/relationships/hyperlink" Target="http://ims/IMS/Records/Forms/AllItems.aspx?RootFolder=/IMS/Records/2011/05/VV.OSDC115003/HS.HD.05052011.HDPM.CMC&#8211;SCVN.01" TargetMode="External"/><Relationship Id="rId36" Type="http://schemas.openxmlformats.org/officeDocument/2006/relationships/hyperlink" Target="http://ims/IMS/Records/Forms/RecordTreeview.aspx?RootFolder=/IMS/Records/2015/09/VV.CSS15043/HS.HD.PL30-Prevoir%20VN" TargetMode="External"/><Relationship Id="rId339" Type="http://schemas.openxmlformats.org/officeDocument/2006/relationships/hyperlink" Target="http://ims/IMS/Records/Forms/RecordTreeview.aspx?RootFolder=/IMS/Records/2013/10/VV.ILIB13006/HS.HD.25102013.H&#272;PM.T.H-CMCSOFT" TargetMode="External"/><Relationship Id="rId546" Type="http://schemas.openxmlformats.org/officeDocument/2006/relationships/hyperlink" Target="http://ims/IMS/Records/Forms/AllItems.aspx?RootFolder=/IMS/Records/2012/03/VV.OSD115111/HS.HD.2012.SOW.MEDL-CMC.001" TargetMode="External"/><Relationship Id="rId753" Type="http://schemas.openxmlformats.org/officeDocument/2006/relationships/hyperlink" Target="http://ims/IMS/Records/Forms/AllItems.aspx?RootFolder=/IMS/Records/2010/07/VV.OSDC101006/HS.HD.0306-10.H&#272;KT.TCHQ-CMC" TargetMode="External"/><Relationship Id="rId101" Type="http://schemas.openxmlformats.org/officeDocument/2006/relationships/hyperlink" Target="http://ims/IMS/Records/Forms/RecordTreeview.aspx?RootFolder=/IMS/Records/2015/07/VV.CSS15025/HS.HD.01.H&#272;KT%202015-%20CMCSOFT-%20UIC" TargetMode="External"/><Relationship Id="rId185" Type="http://schemas.openxmlformats.org/officeDocument/2006/relationships/hyperlink" Target="http://ims/IMS/Records/Forms/RecordTreeview.aspx?RootFolder=/IMS/Records/2014/12/VV.OSD145045/HS.HD.050.2014.H&#272;KT.CMCSOFT-O2TV" TargetMode="External"/><Relationship Id="rId406" Type="http://schemas.openxmlformats.org/officeDocument/2006/relationships/hyperlink" Target="http://ims/IMS/Records/Forms/AllItems.aspx?RootFolder=/IMS/Records/2012/04/VV.IU12001/HS.HD.H&#272;%20Y%20HaiPhong" TargetMode="External"/><Relationship Id="rId392" Type="http://schemas.openxmlformats.org/officeDocument/2006/relationships/hyperlink" Target="http://ims/IMS/Records/Forms/AllItems.aspx?RootFolder=/IMS/Records/2013/04/VV.OSD135007/HS.HD.OSD135007" TargetMode="External"/><Relationship Id="rId613" Type="http://schemas.openxmlformats.org/officeDocument/2006/relationships/hyperlink" Target="http://ims/IMS/Records/Forms/AllItems.aspx?RootFolder=/IMS/Records/2011/11/VV.OSD115079/HS.HD.OSD115079" TargetMode="External"/><Relationship Id="rId697" Type="http://schemas.openxmlformats.org/officeDocument/2006/relationships/hyperlink" Target="http://ims/IMS/Records/Forms/AllItems.aspx?RootFolder=/IMS/Records/2011/04/VV.OSDC1122001/HS.HD.CMCSoft-JPT-2011" TargetMode="External"/><Relationship Id="rId252" Type="http://schemas.openxmlformats.org/officeDocument/2006/relationships/hyperlink" Target="http://ims/IMS/Records/Forms/RecordTreeview.aspx?RootFolder=/IMS/Records/2014/06/VV.IU14033/HS.HD.074.2015.H&#272;KT.CMCSOFT-DHKHDHTN" TargetMode="External"/><Relationship Id="rId47" Type="http://schemas.openxmlformats.org/officeDocument/2006/relationships/hyperlink" Target="http://ims/IMS/Records/Forms/RecordTreeview.aspx?RootFolder=/IMS/Records/2015/11/VV.BSS15011/HS.HD.138.2015.H&#272;KT.CMCSOFT-BHV" TargetMode="External"/><Relationship Id="rId112" Type="http://schemas.openxmlformats.org/officeDocument/2006/relationships/hyperlink" Target="http://ims/IMS/Records/Forms/RecordTreeview.aspx?RootFolder=/IMS/Records/2015/09/VV.ILIB15008/HS.HD.06-07.H&#272;KT.CMCSOFT-TTTT&#272;L" TargetMode="External"/><Relationship Id="rId557" Type="http://schemas.openxmlformats.org/officeDocument/2006/relationships/hyperlink" Target="http://ims/IMS/Records/Forms/AllItems.aspx?RootFolder=/IMS/Records/2012/03/VV.OSD115109/HS.HD.OSD115109" TargetMode="External"/><Relationship Id="rId764" Type="http://schemas.openxmlformats.org/officeDocument/2006/relationships/hyperlink" Target="http://ims/IMS/Records/Forms/RecordTreeview.aspx?RootFolder=/IMS/Records/2010/02/VV.CM10003/HS.HD.002-0110.H&#272;KT.PVPOWER-CMCSOFT" TargetMode="External"/><Relationship Id="rId196" Type="http://schemas.openxmlformats.org/officeDocument/2006/relationships/hyperlink" Target="http://ims/IMS/Records/Forms/RecordTreeview.aspx?RootFolder=/IMS/Records/2014/11/VV.ILIB14015/HS.HD.02112014.H&#272;C&#272;.TVTHT-CMCSOFT" TargetMode="External"/><Relationship Id="rId417" Type="http://schemas.openxmlformats.org/officeDocument/2006/relationships/hyperlink" Target="http://ims/IMS/Records/Forms/AllItems.aspx?RootFolder=/IMS/Records/2013/05/VV.IU13003/HS.HD.42.H&#272;-C&#272;CNH" TargetMode="External"/><Relationship Id="rId624" Type="http://schemas.openxmlformats.org/officeDocument/2006/relationships/hyperlink" Target="http://ims/IMS/Records/Forms/AllItems.aspx?RootFolder=/IMS/Records/2011/10/VV.CSS11037/HS.HD.70-2011.H&#272;KT.CMCSOFT-VPQH" TargetMode="External"/><Relationship Id="rId263" Type="http://schemas.openxmlformats.org/officeDocument/2006/relationships/hyperlink" Target="http://ims/IMS/Records/Forms/AllItems.aspx?RootFolder=/IMS/Records/2014/03/VV.MAC14002/HS.HD.010.2014.H&#272;KT.VDB-CMCSOFT" TargetMode="External"/><Relationship Id="rId470" Type="http://schemas.openxmlformats.org/officeDocument/2006/relationships/hyperlink" Target="http://ims/IMS/Records/Forms/AllItems.aspx?RootFolder=/IMS/Records/2012/10/VV.MAR12052/HS.HD.61-1012.H&#272;KT.CMCSOFT-TANDAT" TargetMode="External"/><Relationship Id="rId58" Type="http://schemas.openxmlformats.org/officeDocument/2006/relationships/hyperlink" Target="http://ims/IMS/Records/Forms/RecordTreeview.aspx?RootFolder=/IMS/Records/2015/10/VV.CSS15038/HS.HD.0510.2015" TargetMode="External"/><Relationship Id="rId123" Type="http://schemas.openxmlformats.org/officeDocument/2006/relationships/hyperlink" Target="http://ims/IMS/Records/Forms/RecordTreeview.aspx?RootFolder=/IMS/Records/2015/07/VV.OSD155012/HS.HD.OSD155012" TargetMode="External"/><Relationship Id="rId330" Type="http://schemas.openxmlformats.org/officeDocument/2006/relationships/hyperlink" Target="http://ims/IMS/Records/Forms/AllItems.aspx?RootFolder=/IMS/Records/2013/10/VV.IU13025/HS.HD.36-0913.H&#272;BT.CMCSOFT-YCC" TargetMode="External"/><Relationship Id="rId568" Type="http://schemas.openxmlformats.org/officeDocument/2006/relationships/hyperlink" Target="http://ims/IMS/Records/Forms/AllItems.aspx?RootFolder=/IMS/Records/2012/02/VV.MAR11098/HS.HD.103-1211.H&#272;KT.CMCSOFT-HVNH" TargetMode="External"/><Relationship Id="rId775" Type="http://schemas.openxmlformats.org/officeDocument/2006/relationships/hyperlink" Target="http://ims/IMS/Records/Forms/AllItems.aspx?RootFolder=/IMS/Records/2009/08/VV.FIS09003/HS.HD.10.2009.H&#272;KT.TCT-CMC" TargetMode="External"/><Relationship Id="rId428" Type="http://schemas.openxmlformats.org/officeDocument/2006/relationships/hyperlink" Target="http://ims/IMS/Records/Forms/AllItems.aspx?RootFolder=/IMS/Records/2013/01/VV.MAR12072/HS.HD.78-0113.H&#272;BT.CMCSOFT-TVKG" TargetMode="External"/><Relationship Id="rId635" Type="http://schemas.openxmlformats.org/officeDocument/2006/relationships/hyperlink" Target="http://ims/IMS/Records/Forms/AllItems.aspx?RootFolder=/IMS/Records/2011/11/VV.SG11011/HS.HD.112011.H&#272;KT.CMCSSG%20-%20&#272;HGTVT" TargetMode="External"/><Relationship Id="rId274" Type="http://schemas.openxmlformats.org/officeDocument/2006/relationships/hyperlink" Target="http://ims/IMS/Records/Forms/AllItems.aspx?RootFolder=/IMS/Records/2014/04/VV.OSD135045/HS.HD.OSD135045" TargetMode="External"/><Relationship Id="rId481" Type="http://schemas.openxmlformats.org/officeDocument/2006/relationships/hyperlink" Target="http://ims/IMS/Records/Forms/AllItems.aspx?RootFolder=/IMS/Records/2011/10/VV.SG11017/HS.HD.1202.H&#272;KT.CMCSS-HTV" TargetMode="External"/><Relationship Id="rId702" Type="http://schemas.openxmlformats.org/officeDocument/2006/relationships/hyperlink" Target="http://ims/IMS/Records/Forms/AllItems.aspx?RootFolder=/IMS/Records/2011/01/VV.SG11002/HS.HD.020211.H&#272;KT.CMCSSG" TargetMode="External"/><Relationship Id="rId69" Type="http://schemas.openxmlformats.org/officeDocument/2006/relationships/hyperlink" Target="http://ims/IMS/Records/Forms/RecordTreeview.aspx?RootFolder=/IMS/Records/2015/09/VV.CSS15039/HS.HD.cmc21092015" TargetMode="External"/><Relationship Id="rId134" Type="http://schemas.openxmlformats.org/officeDocument/2006/relationships/hyperlink" Target="http://ims/IMS/Records/Forms/RecordTreeview.aspx?RootFolder=/IMS/Records/2015/05/VV.CSS15011/HS.HD.PL24-H&#272;%2008012011.H&#272;KT2011-CMCSOFT-CTEL" TargetMode="External"/><Relationship Id="rId579" Type="http://schemas.openxmlformats.org/officeDocument/2006/relationships/hyperlink" Target="http://ims/IMS/Records/Forms/AllItems.aspx?RootFolder=/IMS/Records/2011/12/VV.MAR084/HS.HD.107-1211.H&#272;KT.CMCSOFT-HVCSPT" TargetMode="External"/><Relationship Id="rId786" Type="http://schemas.openxmlformats.org/officeDocument/2006/relationships/hyperlink" Target="http://ims/IMS/Records/Forms/AllItems.aspx?RootFolder=/IMS/Records/2008/01/VV.CSS08001/HS.HD.HR2007" TargetMode="External"/><Relationship Id="rId341" Type="http://schemas.openxmlformats.org/officeDocument/2006/relationships/hyperlink" Target="http://ims/IMS/Records/Forms/AllItems.aspx?RootFolder=/IMS/Records/2013/09/VV.IU13021/HS.HD.31-0913.H&#272;KT.CMCSOFT-VQTKDDHKTQD" TargetMode="External"/><Relationship Id="rId439" Type="http://schemas.openxmlformats.org/officeDocument/2006/relationships/hyperlink" Target="http://ims/IMS/Records/Forms/AllItems.aspx?RootFolder=/IMS/Records/2012/07/VV.CSS12051/HS.HD.14-2012.H&#272;KT.CMCSOFT-TTKT" TargetMode="External"/><Relationship Id="rId646" Type="http://schemas.openxmlformats.org/officeDocument/2006/relationships/hyperlink" Target="http://ims/IMS/Records/Forms/AllItems.aspx?RootFolder=/IMS/Records/2011/09/VV.CSS11016/HS.HD.58-0911.H&#272;KT.CMCSOFT-NASB" TargetMode="External"/><Relationship Id="rId201" Type="http://schemas.openxmlformats.org/officeDocument/2006/relationships/hyperlink" Target="http://ims/IMS/Records/Forms/RecordTreeview.aspx?RootFolder=/IMS/Records/2014/10/VV.IU14015/HS.HD.028.2014.H&#272;KT.CMCSOFT-KQTDHTN" TargetMode="External"/><Relationship Id="rId285" Type="http://schemas.openxmlformats.org/officeDocument/2006/relationships/hyperlink" Target="http://ims/IMS/Records/Forms/AllItems.aspx?RootFolder=/IMS/Records/2014/03/VV.CSS13057/HS.HD.Ph&#7909;%20l&#7909;c%2019%20-%20Prevoir" TargetMode="External"/><Relationship Id="rId506" Type="http://schemas.openxmlformats.org/officeDocument/2006/relationships/hyperlink" Target="http://ims/IMS/Records/Forms/AllItems.aspx?RootFolder=/IMS/Records/2012/07/VV.OSD125028/HS.HD.OSD%20125028" TargetMode="External"/><Relationship Id="rId492" Type="http://schemas.openxmlformats.org/officeDocument/2006/relationships/hyperlink" Target="http://ims/IMS/Records/Forms/AllItems.aspx?RootFolder=/IMS/Records/2012/02/VV.CSS11157/HS.HD.CSS11157.BTC.CMC" TargetMode="External"/><Relationship Id="rId713" Type="http://schemas.openxmlformats.org/officeDocument/2006/relationships/hyperlink" Target="http://ims/IMS/Records/Forms/AllItems.aspx?RootFolder=/IMS/Records/2011/01/VV.MAR10014/HS.HD.88-1109.H&#272;KT.CMCSOFT-PVFI" TargetMode="External"/><Relationship Id="rId145" Type="http://schemas.openxmlformats.org/officeDocument/2006/relationships/hyperlink" Target="http://ims/IMS/Records/Forms/RecordTreeview.aspx?RootFolder=/IMS/Records/2015/03/VV.CSS15003/HS.HD.PL23-H&#272;%2008012011.H&#272;KT2011-CMCSOFT-CTEL" TargetMode="External"/><Relationship Id="rId352" Type="http://schemas.openxmlformats.org/officeDocument/2006/relationships/hyperlink" Target="http://ims/IMS/Records/Forms/AllItems.aspx?RootFolder=/IMS/Records/2013/08/VV.MAC13001/HS.HD.C&#7909;c%20&#273;&#259;ng%20ki&#7875;m%20G&#272;2" TargetMode="External"/><Relationship Id="rId212" Type="http://schemas.openxmlformats.org/officeDocument/2006/relationships/hyperlink" Target="http://ims/IMS/Records/Forms/RecordTreeview.aspx?RootFolder=/IMS/Records/2014/10/VV.OSD145037/HS.HD.040.2014.H&#272;KT.CMCSOFT-PRDCV" TargetMode="External"/><Relationship Id="rId657" Type="http://schemas.openxmlformats.org/officeDocument/2006/relationships/hyperlink" Target="http://ims/IMS/Records/Forms/AllItems.aspx?RootFolder=/IMS/Records/2011/01/VV.FIS11003/HS.HD.PL4-08012011.H&#272;KT2011-CMCSOFT-CTEL" TargetMode="External"/><Relationship Id="rId296" Type="http://schemas.openxmlformats.org/officeDocument/2006/relationships/hyperlink" Target="http://ims/IMS/Records/Forms/AllItems.aspx?RootFolder=/IMS/Records/2014/02/VV.Iu13035/HS.HD.48-0114.H&#272;BT.CMCSOFT-NEU" TargetMode="External"/><Relationship Id="rId517" Type="http://schemas.openxmlformats.org/officeDocument/2006/relationships/hyperlink" Target="http://ims/IMS/Records/Forms/AllItems.aspx?RootFolder=/IMS/Records/2012/06/VV.OSD125023/HS.HD.062012.%20H&#272;NB%20.CMCSoft-OSD.2012" TargetMode="External"/><Relationship Id="rId724" Type="http://schemas.openxmlformats.org/officeDocument/2006/relationships/hyperlink" Target="http://ims/IMS/Records/Forms/AllItems.aspx?RootFolder=/IMS/Records/2010/12/VV.CM10056/HS.HD.91-1210.H&#272;KT.UBBG-CMCSOFT" TargetMode="External"/><Relationship Id="rId60" Type="http://schemas.openxmlformats.org/officeDocument/2006/relationships/hyperlink" Target="http://ims/IMS/Records/Forms/RecordTreeview.aspx?RootFolder=/IMS/Records/2014/09/VV.IU14016/HS.HD.090.2015.H&#272;KT.CMCSOFT-&#272;HV" TargetMode="External"/><Relationship Id="rId156" Type="http://schemas.openxmlformats.org/officeDocument/2006/relationships/hyperlink" Target="http://ims/IMS/Records/Forms/RecordTreeview.aspx?RootFolder=/IMS/Records/2015/02/VV.OSD145057/HS.HD.OSD145057" TargetMode="External"/><Relationship Id="rId363" Type="http://schemas.openxmlformats.org/officeDocument/2006/relationships/hyperlink" Target="http://ims/IMS/Records/Forms/RecordTreeview.aspx?RootFolder=/IMS/Records/2013/06/VV.CSS13022/HS.HD.1907.2013.H&#272;DV.THTK-CMC" TargetMode="External"/><Relationship Id="rId570" Type="http://schemas.openxmlformats.org/officeDocument/2006/relationships/hyperlink" Target="http://ims/IMS/Records/Forms/AllItems.aspx?RootFolder=/IMS/Records/2012/01/VV.OSD115097/HS.HD.OSD115097" TargetMode="External"/><Relationship Id="rId223" Type="http://schemas.openxmlformats.org/officeDocument/2006/relationships/hyperlink" Target="http://ims/IMS/Records/Forms/RecordTreeview.aspx?RootFolder=/IMS/Records/2014/09/VV.MAC14008/HS.HD.07.2014.H&#272;KT" TargetMode="External"/><Relationship Id="rId430" Type="http://schemas.openxmlformats.org/officeDocument/2006/relationships/hyperlink" Target="http://ims/IMS/Records/Forms/AllItems.aspx?RootFolder=/IMS/Records/2013/01/VV.OSD125048/HS.HD.2012.SOW.Isolve-CMC.004" TargetMode="External"/><Relationship Id="rId668" Type="http://schemas.openxmlformats.org/officeDocument/2006/relationships/hyperlink" Target="http://ims/IMS/Records/Forms/AllItems.aspx?RootFolder=/IMS/Records/2011/06/VV.MAR11058/HS.HD.34-0611.H&#272;KT.HN%20MEDIA-CMCSoft" TargetMode="External"/><Relationship Id="rId18" Type="http://schemas.openxmlformats.org/officeDocument/2006/relationships/hyperlink" Target="http://ims/IMS/Records/Forms/RecordTreeview.aspx?RootFolder=/IMS/Records/2015/12/VV.BSS15016/HS.HD.118.2015.H&#272;KT.CMCSOFT-VPCXP" TargetMode="External"/><Relationship Id="rId528" Type="http://schemas.openxmlformats.org/officeDocument/2006/relationships/hyperlink" Target="http://ims/IMS/Records/Forms/AllItems.aspx?RootFolder=/IMS/Records/2012/06/VV.OSD125004/HS.HD.2012.SOW.MEDL-CMC.003" TargetMode="External"/><Relationship Id="rId735" Type="http://schemas.openxmlformats.org/officeDocument/2006/relationships/hyperlink" Target="http://ims/IMS/Records/Forms/AllItems.aspx?RootFolder=/IMS/Records/2010/11/VV.CM10052/HS.HD.68-1010.H&#272;KT.CMCSOFT-NHATTIN" TargetMode="External"/><Relationship Id="rId167" Type="http://schemas.openxmlformats.org/officeDocument/2006/relationships/hyperlink" Target="http://ims/IMS/Records/Forms/RecordTreeview.aspx?RootFolder=/IMS/Records/2015/02/VV.OSD145053/HS.HD.RML001" TargetMode="External"/><Relationship Id="rId374" Type="http://schemas.openxmlformats.org/officeDocument/2006/relationships/hyperlink" Target="http://ims/IMS/Records/Forms/AllItems.aspx?RootFolder=/IMS/Records/2013/06/VV.OSD135012/HS.HD.OSD135012" TargetMode="External"/><Relationship Id="rId581" Type="http://schemas.openxmlformats.org/officeDocument/2006/relationships/hyperlink" Target="http://ims/IMS/Records/Forms/AllItems.aspx?RootFolder=/IMS/Records/2012/01/VV.OSD115093/HS.HD.OSD115093" TargetMode="External"/><Relationship Id="rId71" Type="http://schemas.openxmlformats.org/officeDocument/2006/relationships/hyperlink" Target="http://ims/IMS/Records/Forms/RecordTreeview.aspx?RootFolder=/IMS/Records/2014/11/VV.IU13013/HS.HD.075.2015.H&#272;KT.CMCSOFT-KNNDHTN" TargetMode="External"/><Relationship Id="rId234" Type="http://schemas.openxmlformats.org/officeDocument/2006/relationships/hyperlink" Target="http://ims/IMS/Records/Forms/RecordTreeview.aspx?RootFolder=/IMS/Records/2014/08/VV.MAC14004/HS.HD.SGD03.H&#272;KT.VIETINBANK-CMC" TargetMode="External"/><Relationship Id="rId679" Type="http://schemas.openxmlformats.org/officeDocument/2006/relationships/hyperlink" Target="http://ims/IMS/Records/Forms/AllItems.aspx?RootFolder=/IMS/Records/2011/05/HS.HD.26-0511.CMC-Carlsberg" TargetMode="External"/><Relationship Id="rId2" Type="http://schemas.openxmlformats.org/officeDocument/2006/relationships/hyperlink" Target="http://ims/IMS/Records/Forms/RecordTreeview.aspx?RootFolder=/IMS/Records/2015/12/VV.CSS15065/HS.HD.C160401.VIB-CMC" TargetMode="External"/><Relationship Id="rId29" Type="http://schemas.openxmlformats.org/officeDocument/2006/relationships/hyperlink" Target="http://ims/IMS/Records/Forms/RecordTreeview.aspx?RootFolder=/IMS/Records/2015/12/VV.EDO15017/HS.HD.140.2015.H&#272;DV.M.I.K%20LAND-CMCSOFT" TargetMode="External"/><Relationship Id="rId441" Type="http://schemas.openxmlformats.org/officeDocument/2006/relationships/hyperlink" Target="http://ims/IMS/Records/Forms/AllItems.aspx?RootFolder=/IMS/Records/2012/12/VV.CSS12108/HS.HD.PM01-2012.H&#272;KT-CMCSOFT-ATENA" TargetMode="External"/><Relationship Id="rId539" Type="http://schemas.openxmlformats.org/officeDocument/2006/relationships/hyperlink" Target="http://ims/IMS/Records/Forms/AllItems.aspx?RootFolder=/IMS/Records/2012/01/VV.MAR11138/HS.HD.155%20-0312.H&#272;KT.CMCSOFT-CDYTPT" TargetMode="External"/><Relationship Id="rId746" Type="http://schemas.openxmlformats.org/officeDocument/2006/relationships/hyperlink" Target="http://ims/IMS/Records/Forms/AllItems.aspx?RootFolder=/IMS/Records/2010/09/VV.CM10039/HS.HD.60-0910.H&#272;KT.CMCSOFT-CDSL" TargetMode="External"/><Relationship Id="rId178" Type="http://schemas.openxmlformats.org/officeDocument/2006/relationships/hyperlink" Target="http://ims/IMS/Records/Forms/RecordTreeview.aspx?RootFolder=/IMS/Records/2014/11/VV.OSD145048/HS.HD.OSD145048" TargetMode="External"/><Relationship Id="rId301" Type="http://schemas.openxmlformats.org/officeDocument/2006/relationships/hyperlink" Target="http://ims/IMS/Records/Forms/RecordTreeview.aspx?RootFolder=/IMS/Records/2014/01/VV.IU14022/HS.HD.041.2014.H&#272;KT.CMCSOFT-&#272;HTNMTHN" TargetMode="External"/><Relationship Id="rId82" Type="http://schemas.openxmlformats.org/officeDocument/2006/relationships/hyperlink" Target="http://ims/IMS/Records/Forms/RecordTreeview.aspx?RootFolder=/IMS/Records/2015/08/VV.CSS15036/HS.HD.108.2015.HDDV.CMCSOFT-HPT" TargetMode="External"/><Relationship Id="rId385" Type="http://schemas.openxmlformats.org/officeDocument/2006/relationships/hyperlink" Target="http://ims/IMS/Records/Forms/AllItems.aspx?RootFolder=/IMS/Records/2013/05/VV.IU13005/HS.HD.04-0513.H&#272;.CMCSoft-&#272;HTN" TargetMode="External"/><Relationship Id="rId592" Type="http://schemas.openxmlformats.org/officeDocument/2006/relationships/hyperlink" Target="http://ims/IMS/Records/Forms/AllItems.aspx?RootFolder=/IMS/Records/2011/12/VV.OSD1150780/HS.HD.OSD1150780" TargetMode="External"/><Relationship Id="rId606" Type="http://schemas.openxmlformats.org/officeDocument/2006/relationships/hyperlink" Target="http://ims/IMS/Records/Forms/AllItems.aspx?RootFolder=/IMS/Records/2011/12/VV.MAR11095/HS.HD.88-1211.H&#272;KT.CMCSOFT-C&#272;CNKTCN" TargetMode="External"/><Relationship Id="rId245" Type="http://schemas.openxmlformats.org/officeDocument/2006/relationships/hyperlink" Target="http://ims/IMS/Records/Forms/RecordTreeview.aspx?RootFolder=/IMS/Records/2014/04/VV.CSS14014/HS.HD.01.2014.H&#272;KT.PFS-CMC" TargetMode="External"/><Relationship Id="rId452" Type="http://schemas.openxmlformats.org/officeDocument/2006/relationships/hyperlink" Target="http://ims/IMS/Records/Forms/AllItems.aspx?RootFolder=/IMS/Records/2012/12/VV.OSD125049/HS.HD.OSD125049" TargetMode="External"/><Relationship Id="rId105" Type="http://schemas.openxmlformats.org/officeDocument/2006/relationships/hyperlink" Target="http://ims/IMS/Records/Forms/RecordTreeview.aspx?RootFolder=/IMS/Records/2015/06/VV.CSS15027/HS.HD.96.2015.H&#272;KT.CSOFT-CSISG" TargetMode="External"/><Relationship Id="rId312" Type="http://schemas.openxmlformats.org/officeDocument/2006/relationships/hyperlink" Target="http://ims/IMS/Records/Forms/AllItems.aspx?RootFolder=/IMS/Records/2013/09/VV.IU13023/HS.HD.44-1213.H&#272;KT.CMCSOFT-DHSPKTND" TargetMode="External"/><Relationship Id="rId757" Type="http://schemas.openxmlformats.org/officeDocument/2006/relationships/hyperlink" Target="http://ims/IMS/Records/Forms/AllItems.aspx?RootFolder=/IMS/Records/2010/05/VV.CM10017/HS.HD.217.2010.H&#272;KT.KVI-CMCSOFT" TargetMode="External"/><Relationship Id="rId93" Type="http://schemas.openxmlformats.org/officeDocument/2006/relationships/hyperlink" Target="http://ims/IMS/Records/Forms/RecordTreeview.aspx?RootFolder=/IMS/Records/2015/08/VV.EDO15007/HS.HD.03082015.H&#272;KT.HUD-CMCSOFT" TargetMode="External"/><Relationship Id="rId189" Type="http://schemas.openxmlformats.org/officeDocument/2006/relationships/hyperlink" Target="http://ims/IMS/Records/Forms/RecordTreeview.aspx?RootFolder=/IMS/Records/2014/06/VV.IU14008/HS.HD.047.2014.H&#272;KT.CMCSOFT-DHDDND" TargetMode="External"/><Relationship Id="rId396" Type="http://schemas.openxmlformats.org/officeDocument/2006/relationships/hyperlink" Target="http://ims/IMS/Records/Forms/AllItems.aspx?RootFolder=/IMS/Records/2013/05/VV.CSS13018/HS.HD.PL14-HDD08012011.H&#272;KT2011" TargetMode="External"/><Relationship Id="rId617" Type="http://schemas.openxmlformats.org/officeDocument/2006/relationships/hyperlink" Target="http://ims/IMS/Records/Forms/AllItems.aspx?RootFolder=/IMS/Records/2011/10/VV.OSDC115019/HS.HD.77-1111.HDKT.CMCSOFT-PRDCV" TargetMode="External"/><Relationship Id="rId256" Type="http://schemas.openxmlformats.org/officeDocument/2006/relationships/hyperlink" Target="http://ims/IMS/Records/Forms/AllItems.aspx?RootFolder=/IMS/Records/2014/04/VV.OSD145002/HS.HD.008.2014.H&#272;KT.CMCSOFT-PRDCV" TargetMode="External"/><Relationship Id="rId463" Type="http://schemas.openxmlformats.org/officeDocument/2006/relationships/hyperlink" Target="http://ims/IMS/Records/Forms/AllItems.aspx?RootFolder=/IMS/Records/2012/11/VV.IU12016/HS.HD.62-1112.H&#272;KT.CMCSOFT-CDKTKTDHTN" TargetMode="External"/><Relationship Id="rId670" Type="http://schemas.openxmlformats.org/officeDocument/2006/relationships/hyperlink" Target="http://ims/IMS/Records/Forms/AllItems.aspx?RootFolder=/IMS/Records/2011/06/VV.OSDC115010/HS.HD.01.CMC-NT.0611" TargetMode="External"/><Relationship Id="rId116" Type="http://schemas.openxmlformats.org/officeDocument/2006/relationships/hyperlink" Target="http://ims/IMS/Records/Forms/RecordTreeview.aspx?RootFolder=/IMS/Records/2015/07/VV.OSD155017/HS.HD.OSD155017" TargetMode="External"/><Relationship Id="rId323" Type="http://schemas.openxmlformats.org/officeDocument/2006/relationships/hyperlink" Target="http://ims/IMS/Records/Forms/AllItems.aspx?RootFolder=/IMS/Records/2013/11/VV.IU13024/HS.HD.35-0913.H&#272;BT.CMCSOFT-DHCNQN" TargetMode="External"/><Relationship Id="rId530" Type="http://schemas.openxmlformats.org/officeDocument/2006/relationships/hyperlink" Target="http://ims/IMS/Records/Forms/AllItems.aspx?RootFolder=/IMS/Records/2012/05/VV.OSD125010/HS.HD.0805.H&#272;KT.SOW_TWE-CMC-001.2012" TargetMode="External"/><Relationship Id="rId768" Type="http://schemas.openxmlformats.org/officeDocument/2006/relationships/hyperlink" Target="http://ims/IMS/Records/Forms/AllItems.aspx?RootFolder=/IMS/Records/2009/12/VV.FIS09007/HS.HD.1712.H&#272;KT.CMCSOFT-CMCSI" TargetMode="External"/><Relationship Id="rId20" Type="http://schemas.openxmlformats.org/officeDocument/2006/relationships/hyperlink" Target="http://ims/IMS/Records/Forms/RecordTreeview.aspx?RootFolder=/IMS/Records/2015/12/VV.EDO15008/HS.HD.15008.H&#272;.PVP.VP-CMC.12-2015.HH" TargetMode="External"/><Relationship Id="rId628" Type="http://schemas.openxmlformats.org/officeDocument/2006/relationships/hyperlink" Target="http://ims/IMS/Records/Forms/AllItems.aspx?RootFolder=/IMS/Records/2011/12/VV.CSS11058/HS.HD.17-10.2011.H&#272;KT.INTRANET.TCB-CMC" TargetMode="External"/><Relationship Id="rId267" Type="http://schemas.openxmlformats.org/officeDocument/2006/relationships/hyperlink" Target="http://ims/IMS/Records/Forms/AllItems.aspx?RootFolder=/IMS/Records/2014/04/VV.OSD145005/HS.HD.OSD145005" TargetMode="External"/><Relationship Id="rId474" Type="http://schemas.openxmlformats.org/officeDocument/2006/relationships/hyperlink" Target="http://ims/IMS/Records/Forms/AllItems.aspx?RootFolder=/IMS/Records/2012/10/VV.OSD125038/HS.HD.OSD125038" TargetMode="External"/><Relationship Id="rId127" Type="http://schemas.openxmlformats.org/officeDocument/2006/relationships/hyperlink" Target="http://ims/IMS/Records/Forms/RecordTreeview.aspx?RootFolder=/IMS/Records/2015/06/VV.OSD155008/HS.HD.OSD155008" TargetMode="External"/><Relationship Id="rId681" Type="http://schemas.openxmlformats.org/officeDocument/2006/relationships/hyperlink" Target="http://ims/IMS/Records/Forms/AllItems.aspx?RootFolder=/IMS/Records/2011/05/VV.MAR11011/HS.HD.35-0611.H&#272;KT.CMCSOFT-C&#272;CKNN" TargetMode="External"/><Relationship Id="rId779" Type="http://schemas.openxmlformats.org/officeDocument/2006/relationships/hyperlink" Target="http://ims/IMS/Records/Forms/AllItems.aspx?RootFolder=/IMS/Records/2009/02/VV.IU09006/HS.HD.158.2009.&#272;HBK-CMC" TargetMode="External"/><Relationship Id="rId31" Type="http://schemas.openxmlformats.org/officeDocument/2006/relationships/hyperlink" Target="http://ims/IMS/Records/Forms/RecordTreeview.aspx?RootFolder=/IMS/Records/2015/12/VV.CSS15026/HS.HD.13.2015.VNNIC-CMCSOFT.H&#272;" TargetMode="External"/><Relationship Id="rId334" Type="http://schemas.openxmlformats.org/officeDocument/2006/relationships/hyperlink" Target="http://ims/IMS/Records/Forms/AllItems.aspx?RootFolder=/IMS/Records/2013/10/VV.IU13026/HS.HD.37-0913.H&#272;KT.CMCSOFT-DHLN2" TargetMode="External"/><Relationship Id="rId541" Type="http://schemas.openxmlformats.org/officeDocument/2006/relationships/hyperlink" Target="http://ims/IMS/Records/Forms/AllItems.aspx?RootFolder=/IMS/Records/2012/01/VV.MAR11145/HS.HD.154-0312.H&#272;KT.CMCSOFT-TCYTDL" TargetMode="External"/><Relationship Id="rId639" Type="http://schemas.openxmlformats.org/officeDocument/2006/relationships/hyperlink" Target="http://ims/IMS/Records/Forms/AllItems.aspx?RootFolder=/IMS/Records/2011/09/VV.CSS11015/HS.HD.30.2011.H&#272;KT.VAS-CMC" TargetMode="External"/><Relationship Id="rId180" Type="http://schemas.openxmlformats.org/officeDocument/2006/relationships/hyperlink" Target="http://ims/IMS/Records/Forms/RecordTreeview.aspx?RootFolder=/IMS/Records/2014/09/VV.CSS14032/HS.HD.70.2014.H&#272;KT.TCT-CMCSOFT" TargetMode="External"/><Relationship Id="rId278" Type="http://schemas.openxmlformats.org/officeDocument/2006/relationships/hyperlink" Target="http://ims/IMS/Records/Forms/RecordTreeview.aspx?RootFolder=/IMS/Records/2014/04/VV.CSS14018/HS.HD.01042014.H&#272;&#272;T.&#272;HQGHN-CMC" TargetMode="External"/><Relationship Id="rId401" Type="http://schemas.openxmlformats.org/officeDocument/2006/relationships/hyperlink" Target="http://ims/IMS/Records/Forms/AllItems.aspx?RootFolder=/IMS/Records/2013/04/VV.OSD125066/HS.HD.2013.PO.21CTL-CMC.001" TargetMode="External"/><Relationship Id="rId485" Type="http://schemas.openxmlformats.org/officeDocument/2006/relationships/hyperlink" Target="http://ims/IMS/Records/Forms/AllItems.aspx?RootFolder=/IMS/Records/2012/09/VV.OSD125032/HS.HD.2012.SOW.MEDL-CMC.004" TargetMode="External"/><Relationship Id="rId692" Type="http://schemas.openxmlformats.org/officeDocument/2006/relationships/hyperlink" Target="http://ims/IMS/Records/Forms/AllItems.aspx?RootFolder=/IMS/Records/2011/04/VV.OSDC115021/HS.HD.OSDC115021" TargetMode="External"/><Relationship Id="rId706" Type="http://schemas.openxmlformats.org/officeDocument/2006/relationships/hyperlink" Target="http://ims/IMS/Records/Forms/AllItems.aspx?RootFolder=/IMS/Records/2011/04/VV.IU10008/HS.HD.31-0610.H&#272;KT.CMCSOFT-YTCC" TargetMode="External"/><Relationship Id="rId42" Type="http://schemas.openxmlformats.org/officeDocument/2006/relationships/hyperlink" Target="http://ims/IMS/Records/Forms/RecordTreeview.aspx?RootFolder=/IMS/Records/2015/11/VV.OSD155040/HS.HD.OSD155040" TargetMode="External"/><Relationship Id="rId138" Type="http://schemas.openxmlformats.org/officeDocument/2006/relationships/hyperlink" Target="http://ims/IMS/Records/Forms/RecordTreeview.aspx?RootFolder=/IMS/Records/2015/04/VV.CSS15004/HS.HD.07042015.H&#272;.CMCSOFT-VIB" TargetMode="External"/><Relationship Id="rId345" Type="http://schemas.openxmlformats.org/officeDocument/2006/relationships/hyperlink" Target="http://ims/IMS/Records/Forms/AllItems.aspx?RootFolder=/IMS/Records/2012/08/VV.EFS12001/HS.HD.70-01212.H&#272;KT.CMCSOFT-BHV" TargetMode="External"/><Relationship Id="rId552" Type="http://schemas.openxmlformats.org/officeDocument/2006/relationships/hyperlink" Target="http://ims/IMS/Records/Forms/AllItems.aspx?RootFolder=/IMS/Records/2012/04/VV.OSD125001/HS.HD.CMCSoft-IMIP-2012" TargetMode="External"/><Relationship Id="rId191" Type="http://schemas.openxmlformats.org/officeDocument/2006/relationships/hyperlink" Target="http://ims/IMS/Records/Forms/RecordTreeview.aspx?RootFolder=/IMS/Records/2014/09/VV.CSS14054/HS.HD.072.2014.H&#272;KT.TCT-CMCSOFT" TargetMode="External"/><Relationship Id="rId205" Type="http://schemas.openxmlformats.org/officeDocument/2006/relationships/hyperlink" Target="http://ims/IMS/Records/Forms/RecordTreeview.aspx?RootFolder=/IMS/Records/2014/10/VV.OSD145043/HS.HD.042.2014.H&#272;KT.CMCSOFT-PRDCV" TargetMode="External"/><Relationship Id="rId412" Type="http://schemas.openxmlformats.org/officeDocument/2006/relationships/hyperlink" Target="http://ims/IMS/Records/Forms/AllItems.aspx?RootFolder=/IMS/Records/2013/03/VV.EFS12010/HS.HD.84-0213.HDDV.CSOFT%20-%20NK.CEAC" TargetMode="External"/><Relationship Id="rId289" Type="http://schemas.openxmlformats.org/officeDocument/2006/relationships/hyperlink" Target="http://ims/IMS/Records/Forms/AllItems.aspx?RootFolder=/IMS/Records/2014/03/VV.OSD135070/HS.HD.OSD135070" TargetMode="External"/><Relationship Id="rId496" Type="http://schemas.openxmlformats.org/officeDocument/2006/relationships/hyperlink" Target="http://ims/IMS/Records/Forms/AllItems.aspx?RootFolder=/IMS/Records/2012/07/VV.MAR12043/HS.HD.08.2012.BQLDA.SVHTTDL-LH" TargetMode="External"/><Relationship Id="rId717" Type="http://schemas.openxmlformats.org/officeDocument/2006/relationships/hyperlink" Target="http://ims/IMS/Records/Forms/AllItems.aspx?RootFolder=/IMS/Records/2011/01/VV.FIS11001/HS.HD.08012011.CMCSOFT-CTEL" TargetMode="External"/><Relationship Id="rId53" Type="http://schemas.openxmlformats.org/officeDocument/2006/relationships/hyperlink" Target="http://ims/IMS/Records/Forms/RecordTreeview.aspx?RootFolder=/IMS/Records/2015/11/VV.CSS15035/HS.HD.CSS15035-AITS" TargetMode="External"/><Relationship Id="rId149" Type="http://schemas.openxmlformats.org/officeDocument/2006/relationships/hyperlink" Target="http://ims/IMS/Records/Forms/RecordTreeview.aspx?RootFolder=/IMS/Records/2015/02/VV.IU14027/HS.HD.060.2014.H&#272;KT.CMCSOFT-&#272;HM&#272;C" TargetMode="External"/><Relationship Id="rId356" Type="http://schemas.openxmlformats.org/officeDocument/2006/relationships/hyperlink" Target="http://ims/IMS/Records/Forms/AllItems.aspx?RootFolder=/IMS/Records/2013/08/VV.OSD135026/HS.HD.OSD135026" TargetMode="External"/><Relationship Id="rId563" Type="http://schemas.openxmlformats.org/officeDocument/2006/relationships/hyperlink" Target="http://ims/IMS/Records/Forms/AllItems.aspx?RootFolder=/IMS/Records/2012/01/HS.HD.2012.SOW.Chaogix-CMC.001" TargetMode="External"/><Relationship Id="rId770" Type="http://schemas.openxmlformats.org/officeDocument/2006/relationships/hyperlink" Target="http://ims/IMS/Records/Forms/AllItems.aspx?RootFolder=/IMS/Records/2009/11/VV.FIS09005/HS.HD.91-1109.H&#272;KT.CMCSOFT-UIC" TargetMode="External"/><Relationship Id="rId216" Type="http://schemas.openxmlformats.org/officeDocument/2006/relationships/hyperlink" Target="http://ims/IMS/Records/Forms/RecordTreeview.aspx?RootFolder=/IMS/Records/2014/09/VV.CSS14031/HS.HD.190914.H&#272;MBPM.DIANA-CMCSOFT" TargetMode="External"/><Relationship Id="rId423" Type="http://schemas.openxmlformats.org/officeDocument/2006/relationships/hyperlink" Target="http://ims/IMS/Records/Forms/AllItems.aspx?RootFolder=/IMS/Records/2013/01/VV.CSS12122/HS.HD.01.BIDV-CMCSoft" TargetMode="External"/><Relationship Id="rId258" Type="http://schemas.openxmlformats.org/officeDocument/2006/relationships/hyperlink" Target="http://ims/IMS/Records/Forms/AllItems.aspx?RootFolder=/IMS/Records/2014/05/VV.OSD145003/HS.HD.OSD145003" TargetMode="External"/><Relationship Id="rId465" Type="http://schemas.openxmlformats.org/officeDocument/2006/relationships/hyperlink" Target="http://ims/IMS/Records/Forms/AllItems.aspx?RootFolder=/IMS/Records/2012/09/VV.IU12007/HS.HD.39-0912.H&#272;KT.CMCSOFT-VQTKDKTQD" TargetMode="External"/><Relationship Id="rId630" Type="http://schemas.openxmlformats.org/officeDocument/2006/relationships/hyperlink" Target="http://ims/IMS/Records/Forms/AllItems.aspx?RootFolder=/IMS/Records/2011/10/VV.OSDC115020/HS.HD.H&#272;%202011.SOW.SPA-CMC.004" TargetMode="External"/><Relationship Id="rId672" Type="http://schemas.openxmlformats.org/officeDocument/2006/relationships/hyperlink" Target="http://ims/IMS/Records/Forms/AllItems.aspx?RootFolder=/IMS/Records/2011/06/HS.HD.SOW%20.060611%20(CMCSoft-Service%20One)" TargetMode="External"/><Relationship Id="rId728" Type="http://schemas.openxmlformats.org/officeDocument/2006/relationships/hyperlink" Target="http://ims/IMS/Records/Forms/AllItems.aspx?RootFolder=/IMS/Records/2010/10/VV.IU10020/HS.HD.856.TBQT-&#272;HGT" TargetMode="External"/><Relationship Id="rId22" Type="http://schemas.openxmlformats.org/officeDocument/2006/relationships/hyperlink" Target="http://ims/IMS/Records/Forms/RecordTreeview.aspx?RootFolder=/IMS/Records/2015/12/VV.CSS15055/HS.HD.181215.H&#272;-eKGIS-CMC%20(cho%20GS)" TargetMode="External"/><Relationship Id="rId64" Type="http://schemas.openxmlformats.org/officeDocument/2006/relationships/hyperlink" Target="http://ims/IMS/Records/Forms/RecordTreeview.aspx?RootFolder=/IMS/Records/2015/10/VV.OSD155036/HS.HD.123.2015.H&#272;KT.CMCSOFT-PRDCV" TargetMode="External"/><Relationship Id="rId118" Type="http://schemas.openxmlformats.org/officeDocument/2006/relationships/hyperlink" Target="http://ims/IMS/Records/Forms/RecordTreeview.aspx?RootFolder=/IMS/Records/2015/04/VV.OSD155004/HS.HD.OSD155004" TargetMode="External"/><Relationship Id="rId325" Type="http://schemas.openxmlformats.org/officeDocument/2006/relationships/hyperlink" Target="http://ims/IMS/Records/Forms/AllItems.aspx?RootFolder=/IMS/Records/2013/10/VV.OSD135050/HS.HD.01.PRDCV-CMCSOFT.1013" TargetMode="External"/><Relationship Id="rId367" Type="http://schemas.openxmlformats.org/officeDocument/2006/relationships/hyperlink" Target="http://ims/IMS/Records/Forms/AllItems.aspx?RootFolder=/IMS/Records/2012/06/VV.CSS12004/HS.HD.16.2013.H&#272;KT.CNTT-CMCSOFT" TargetMode="External"/><Relationship Id="rId532" Type="http://schemas.openxmlformats.org/officeDocument/2006/relationships/hyperlink" Target="http://ims/IMS/Records/Forms/AllItems.aspx?RootFolder=/IMS/Records/2012/05/VV.MAR12034/HS.HD.16-0712.H&#272;KT.CMCSOFT-DHTM" TargetMode="External"/><Relationship Id="rId574" Type="http://schemas.openxmlformats.org/officeDocument/2006/relationships/hyperlink" Target="http://ims/IMS/Records/Forms/AllItems.aspx?RootFolder=/IMS/Records/2012/01/VV.MAR11033/HS.HD.MIC%202-3" TargetMode="External"/><Relationship Id="rId171" Type="http://schemas.openxmlformats.org/officeDocument/2006/relationships/hyperlink" Target="http://ims/IMS/Records/Forms/RecordTreeview.aspx?RootFolder=/IMS/Records/2015/01/VV.EDO15002/HS.HD.17032015.H&#272;KT.CSI-CMCSoft" TargetMode="External"/><Relationship Id="rId227" Type="http://schemas.openxmlformats.org/officeDocument/2006/relationships/hyperlink" Target="http://ims/IMS/Records/Forms/RecordTreeview.aspx?RootFolder=/IMS/Records/2014/09/VV.MAC14011/HS.HD.025.2014.H&#272;KT.CMCSOFT-BHV" TargetMode="External"/><Relationship Id="rId781" Type="http://schemas.openxmlformats.org/officeDocument/2006/relationships/hyperlink" Target="http://ims/IMS/Records/Forms/AllItems.aspx?RootFolder=/IMS/Records/2009/02/VV.IU08003/HS.HD.720.H&#272;-C&#272;SP" TargetMode="External"/><Relationship Id="rId269" Type="http://schemas.openxmlformats.org/officeDocument/2006/relationships/hyperlink" Target="http://ims/IMS/Records/Forms/AllItems.aspx?RootFolder=/IMS/Records/2014/04/VV.ilib14004/HS.HD.16042014.H&#272;C&#272;.TV&#272;HVH-CMCSOFT" TargetMode="External"/><Relationship Id="rId434" Type="http://schemas.openxmlformats.org/officeDocument/2006/relationships/hyperlink" Target="http://ims/IMS/Records/Forms/AllItems.aspx?RootFolder=/IMS/Records/2013/01/VV.MAR12071/HS.HD.77-0113.H&#272;BT.CMCSOFT-STCDL" TargetMode="External"/><Relationship Id="rId476" Type="http://schemas.openxmlformats.org/officeDocument/2006/relationships/hyperlink" Target="http://ims/IMS/Records/Forms/AllItems.aspx?RootFolder=/IMS/Records/2011/10/VV.MAR11150/HS.HD.143.XMHM.KH-2012" TargetMode="External"/><Relationship Id="rId641" Type="http://schemas.openxmlformats.org/officeDocument/2006/relationships/hyperlink" Target="http://ims/IMS/Records/Forms/AllItems.aspx?RootFolder=/IMS/Records/2011/09/VV.OSDC115016/HS.HD.04.IDENT&#8211;CMC.0911(ORSENNA-CF1109-0029)" TargetMode="External"/><Relationship Id="rId683" Type="http://schemas.openxmlformats.org/officeDocument/2006/relationships/hyperlink" Target="http://ims/IMS/Records/Forms/AllItems.aspx?RootFolder=/IMS/Records/2011/01/VV.SG11004/HS.HD.042011.H&#272;KT.HT1-%20CMCSOFTSG" TargetMode="External"/><Relationship Id="rId739" Type="http://schemas.openxmlformats.org/officeDocument/2006/relationships/hyperlink" Target="http://ims/IMS/Records/Forms/AllItems.aspx?RootFolder=/IMS/Records/2010/11/VV.OSDC104008/HS.HD.Ref.%20PTF10ORSE0075" TargetMode="External"/><Relationship Id="rId33" Type="http://schemas.openxmlformats.org/officeDocument/2006/relationships/hyperlink" Target="http://ims/IMS/Records/Forms/RecordTreeview.aspx?RootFolder=/IMS/Records/2015/01/VV.IU15010/HS.HD.103.2015.H&#272;KT.CMCSOFT-&#272;HLN" TargetMode="External"/><Relationship Id="rId129" Type="http://schemas.openxmlformats.org/officeDocument/2006/relationships/hyperlink" Target="http://ims/IMS/Records/Forms/RecordTreeview.aspx?RootFolder=/IMS/Records/2015/06/VV.IU15003/HS.HD.086.2015.H&#272;KT.CMCSOFT-GTVT2" TargetMode="External"/><Relationship Id="rId280" Type="http://schemas.openxmlformats.org/officeDocument/2006/relationships/hyperlink" Target="http://ims/IMS/Records/Forms/AllItems.aspx?RootFolder=/IMS/Records/2014/04/VV.EFS%2013021/HS.HD.60-0314.H&#272;NT.CMCSOFT-PANSERVICES" TargetMode="External"/><Relationship Id="rId336" Type="http://schemas.openxmlformats.org/officeDocument/2006/relationships/hyperlink" Target="http://ims/IMS/Records/Forms/AllItems.aspx?RootFolder=/IMS/Records/2013/03/VV.IU12026/HS.HD.33-0913.H&#272;KT.CMCSOFT-DHLN" TargetMode="External"/><Relationship Id="rId501" Type="http://schemas.openxmlformats.org/officeDocument/2006/relationships/hyperlink" Target="http://ims/IMS/Records/Forms/AllItems.aspx?RootFolder=/IMS/Records/2011/01/VV.FIS11003/HS.HD.PL12%20-%20H&#272;%2008012011.H&#272;KT2011-CMCSOFT-CTEL" TargetMode="External"/><Relationship Id="rId543" Type="http://schemas.openxmlformats.org/officeDocument/2006/relationships/hyperlink" Target="http://ims/IMS/Records/Forms/AllItems.aspx?RootFolder=/IMS/Records/2011/09/VV.OSD115038/HS.HD.2012.SOW.ECC-CMC.001" TargetMode="External"/><Relationship Id="rId75" Type="http://schemas.openxmlformats.org/officeDocument/2006/relationships/hyperlink" Target="http://ims/IMS/Records/Forms/RecordTreeview.aspx?RootFolder=/IMS/Records/2015/09/VV.CSS15033/HS.HD.PL29-Prevoir%20VN" TargetMode="External"/><Relationship Id="rId140" Type="http://schemas.openxmlformats.org/officeDocument/2006/relationships/hyperlink" Target="http://ims/IMS/Records/Forms/RecordTreeview.aspx?RootFolder=/IMS/Records/2015/03/VV.OSD155002/HS.HD.OSD155002" TargetMode="External"/><Relationship Id="rId182" Type="http://schemas.openxmlformats.org/officeDocument/2006/relationships/hyperlink" Target="http://ims/IMS/Records/Forms/RecordTreeview.aspx?RootFolder=/IMS/Records/2014/04/VV.CSS14009/HS.HD.24.2014.H&#272;KT.TCT-CMCSOFT" TargetMode="External"/><Relationship Id="rId378" Type="http://schemas.openxmlformats.org/officeDocument/2006/relationships/hyperlink" Target="http://ims/IMS/Records/Forms/AllItems.aspx?RootFolder=/IMS/Records/2013/06/VV.CSS13019/HS.HD.PL15-H&#272;%2008012011.H&#272;KT2011-CMCSOFT-CTEL" TargetMode="External"/><Relationship Id="rId403" Type="http://schemas.openxmlformats.org/officeDocument/2006/relationships/hyperlink" Target="http://ims/IMS/Records/Forms/AllItems.aspx?RootFolder=/IMS/Records/2013/04/VV.OSD125063/HS.HD.OSD125063" TargetMode="External"/><Relationship Id="rId585" Type="http://schemas.openxmlformats.org/officeDocument/2006/relationships/hyperlink" Target="http://ims/IMS/Records/Forms/AllItems.aspx?RootFolder=/IMS/Records/2011/12/VV.OSD115091/HS.HD.OSD115091" TargetMode="External"/><Relationship Id="rId750" Type="http://schemas.openxmlformats.org/officeDocument/2006/relationships/hyperlink" Target="http://ims/IMS/Records/Forms/AllItems.aspx?RootFolder=/IMS/Records/2010/07/VV.SG10007/HS.HD.08-1107.CMCSoftSG-CPXDS8" TargetMode="External"/><Relationship Id="rId6" Type="http://schemas.openxmlformats.org/officeDocument/2006/relationships/hyperlink" Target="http://ims/IMS/Records/Forms/RecordTreeview.aspx?RootFolder=/IMS/Records/2016/01/VV.OSD155042/HS.HD.OSD155042" TargetMode="External"/><Relationship Id="rId238" Type="http://schemas.openxmlformats.org/officeDocument/2006/relationships/hyperlink" Target="http://ims/IMS/Records/Forms/AllItems.aspx?RootFolder=/IMS/Records/2014/07/VV.OSD145020/HS.HD.JOY001" TargetMode="External"/><Relationship Id="rId445" Type="http://schemas.openxmlformats.org/officeDocument/2006/relationships/hyperlink" Target="http://ims/IMS/Records/Forms/AllItems.aspx?RootFolder=/IMS/Records/2012/11/VV.SG12009/HS.HD.1206.H&#272;KT.Mega-CMCS.2012" TargetMode="External"/><Relationship Id="rId487" Type="http://schemas.openxmlformats.org/officeDocument/2006/relationships/hyperlink" Target="http://ims/IMS/Records/Forms/AllItems.aspx?RootFolder=/IMS/Records/2012/09/VV.OSD125033/HS.HD.OSD125033" TargetMode="External"/><Relationship Id="rId610" Type="http://schemas.openxmlformats.org/officeDocument/2006/relationships/hyperlink" Target="http://ims/IMS/Records/Forms/AllItems.aspx?RootFolder=/IMS/Records/2011/11/VV.OSDC115029/HS.HD.OSDC115029" TargetMode="External"/><Relationship Id="rId652" Type="http://schemas.openxmlformats.org/officeDocument/2006/relationships/hyperlink" Target="http://ims/IMS/Records/Forms/AllItems.aspx?RootFolder=/IMS/Records/2011/01/VV.FIS11003/HS.HD.PL5%20-%20H&#272;%2008012011.H&#272;KT2011-CMCSOFT-CTEL" TargetMode="External"/><Relationship Id="rId694" Type="http://schemas.openxmlformats.org/officeDocument/2006/relationships/hyperlink" Target="http://ims/IMS/Records/Forms/AllItems.aspx?RootFolder=/IMS/Records/2011/04/VV.MAR11014/HS.HD.23-04.2011.H&#272;KT.CMS-CMCSOFT" TargetMode="External"/><Relationship Id="rId708" Type="http://schemas.openxmlformats.org/officeDocument/2006/relationships/hyperlink" Target="http://ims/IMS/Records/Forms/RecordTreeview.aspx?RootFolder=/IMS/Records/2011/02/VV.CM11009/HS.HD.08-0211.H&#272;KT.PGAS-CMCSOFT" TargetMode="External"/><Relationship Id="rId291" Type="http://schemas.openxmlformats.org/officeDocument/2006/relationships/hyperlink" Target="http://ims/IMS/Records/Forms/AllItems.aspx?RootFolder=/IMS/Records/2014/02/VV.MAC13017/HS.HD.54-0314.H&#272;KT.CMCSOFT-PVI" TargetMode="External"/><Relationship Id="rId305" Type="http://schemas.openxmlformats.org/officeDocument/2006/relationships/hyperlink" Target="http://ims/IMS/Records/Forms/AllItems.aspx?RootFolder=/IMS/Records/2014/01/VV.EDOC13006/HS.HD.02012014.H&#272;KT.CSI-CMCSoft" TargetMode="External"/><Relationship Id="rId347" Type="http://schemas.openxmlformats.org/officeDocument/2006/relationships/hyperlink" Target="http://ims/IMS/Records/Forms/AllItems.aspx?RootFolder=/IMS/Records/2013/09/VV.IU13011/HS.HD.10-0613.H&#272;KT.CMCSOFT-DHKTDHTN" TargetMode="External"/><Relationship Id="rId512" Type="http://schemas.openxmlformats.org/officeDocument/2006/relationships/hyperlink" Target="http://ims/IMS/Records/Forms/AllItems.aspx?RootFolder=/IMS/Records/2012/06/VV.OSD125025/HS.HD.OSD125025" TargetMode="External"/><Relationship Id="rId44" Type="http://schemas.openxmlformats.org/officeDocument/2006/relationships/hyperlink" Target="http://ims/IMS/Records/Forms/RecordTreeview.aspx?RootFolder=/IMS/Records/2015/11/VV.IU15024/HS.HD.147.2015.H&#272;KT.CMCSOFT-VINAQUIPS" TargetMode="External"/><Relationship Id="rId86" Type="http://schemas.openxmlformats.org/officeDocument/2006/relationships/hyperlink" Target="http://ims/IMS/Records/Forms/RecordTreeview.aspx?RootFolder=/IMS/Records/2015/08/VV.IU15007/HS.HD.2186.H&#272;-T&#272;HHN" TargetMode="External"/><Relationship Id="rId151" Type="http://schemas.openxmlformats.org/officeDocument/2006/relationships/hyperlink" Target="http://ims/IMS/Records/Forms/RecordTreeview.aspx?RootFolder=/IMS/Records/2015/02/VV.OSD145064/HS.HD.OSD145064" TargetMode="External"/><Relationship Id="rId389" Type="http://schemas.openxmlformats.org/officeDocument/2006/relationships/hyperlink" Target="http://ims/IMS/Records/Forms/AllItems.aspx?RootFolder=/IMS/Records/2013/05/VV.OSD135011/HS.HD.OSD135011" TargetMode="External"/><Relationship Id="rId554" Type="http://schemas.openxmlformats.org/officeDocument/2006/relationships/hyperlink" Target="http://ims/IMS/Records/Forms/AllItems.aspx?RootFolder=/IMS/Records/1899/12/VV.MAR11140/HS.HD.138-0312.H&#272;KT.CMCSOFT-CDYTHUE" TargetMode="External"/><Relationship Id="rId596" Type="http://schemas.openxmlformats.org/officeDocument/2006/relationships/hyperlink" Target="http://ims/IMS/Records/Forms/AllItems.aspx?RootFolder=/IMS/Records/2012/01/VV.MAR11071/HS.HD.111.H&#272;KT.C&#272;SP-CMC" TargetMode="External"/><Relationship Id="rId761" Type="http://schemas.openxmlformats.org/officeDocument/2006/relationships/hyperlink" Target="http://ims/IMS/Records/Forms/RecordTreeview.aspx?RootFolder=/IMS/Records/2010/04/VV.CM10012/HS.HD.30-0310.H&#272;KT.CMCSOFT-CTCNPT" TargetMode="External"/><Relationship Id="rId193" Type="http://schemas.openxmlformats.org/officeDocument/2006/relationships/hyperlink" Target="http://ims/IMS/Records/Forms/AllItems.aspx?RootFolder=/IMS/Records/2014/06/VV.IU14003/HS.HD.004.2014.H&#272;KT.CMCSOFT-CDYTTN" TargetMode="External"/><Relationship Id="rId207" Type="http://schemas.openxmlformats.org/officeDocument/2006/relationships/hyperlink" Target="http://ims/IMS/Records/Forms/RecordTreeview.aspx?RootFolder=/IMS/Records/2014/10/VV.OSD145036/HS.HD.034.2014.H&#272;KT.CMCSOFT-PRDCV" TargetMode="External"/><Relationship Id="rId249" Type="http://schemas.openxmlformats.org/officeDocument/2006/relationships/hyperlink" Target="http://ims/IMS/Records/Forms/AllItems.aspx?RootFolder=/IMS/Records/2014/06/VV.EFS%2014002/HS.HD.001.2014.H&#272;KT.CMCSOFT-GCCI" TargetMode="External"/><Relationship Id="rId414" Type="http://schemas.openxmlformats.org/officeDocument/2006/relationships/hyperlink" Target="http://ims/IMS/Records/Forms/AllItems.aspx?RootFolder=/IMS/Records/2013/03/VV.CSS12135/HS.HD.A1303002" TargetMode="External"/><Relationship Id="rId456" Type="http://schemas.openxmlformats.org/officeDocument/2006/relationships/hyperlink" Target="http://ims/IMS/Records/Forms/AllItems.aspx?RootFolder=/IMS/Records/2012/02/VV.MAR12036/HS.HD.67-1112.H&#272;KT.CMCSOFT-TTTT&#272;L" TargetMode="External"/><Relationship Id="rId498" Type="http://schemas.openxmlformats.org/officeDocument/2006/relationships/hyperlink" Target="http://ims/IMS/Records/Forms/AllItems.aspx?RootFolder=/IMS/Records/2012/08/VV.IU12012/HS.HD.103.2012.VIETINBANK-CMC" TargetMode="External"/><Relationship Id="rId621" Type="http://schemas.openxmlformats.org/officeDocument/2006/relationships/hyperlink" Target="http://ims/IMS/Records/Forms/AllItems.aspx?RootFolder=/IMS/Records/2011/11/HS.HD.88.H&#272;KT.CMC-DATTNV" TargetMode="External"/><Relationship Id="rId663" Type="http://schemas.openxmlformats.org/officeDocument/2006/relationships/hyperlink" Target="http://ims/IMS/Records/Forms/AllItems.aspx?RootFolder=/IMS/Records/2011/06/VV.SG11009/HS.HD.0911.H&#272;.BQLDAKH-CMCSOFTSG" TargetMode="External"/><Relationship Id="rId13" Type="http://schemas.openxmlformats.org/officeDocument/2006/relationships/hyperlink" Target="http://ims/IMS/Records/Forms/RecordTreeview.aspx?RootFolder=/IMS/Records/2015/12/VV.MAC15003/HS.HD.122015-H&#272;KT.CNTT-CMCSoft-CMC%20Corp" TargetMode="External"/><Relationship Id="rId109" Type="http://schemas.openxmlformats.org/officeDocument/2006/relationships/hyperlink" Target="http://ims/IMS/Records/Forms/RecordTreeview.aspx?RootFolder=/IMS/Records/2015/07/VV.BSS15004/HS.HD.102.2015.HDDV.CMCSOFT-PCC1HG" TargetMode="External"/><Relationship Id="rId260" Type="http://schemas.openxmlformats.org/officeDocument/2006/relationships/hyperlink" Target="http://ims/IMS/Records/Forms/AllItems.aspx?RootFolder=/IMS/Records/2014/03/VV.MAC14001/HS.HD.08.2014.H&#272;IT-Vietinbank" TargetMode="External"/><Relationship Id="rId316" Type="http://schemas.openxmlformats.org/officeDocument/2006/relationships/hyperlink" Target="http://ims/IMS/Records/Forms/AllItems.aspx?RootFolder=/IMS/Records/2012/10/VV.IU1212014/HS.HD.56-1012.H&#272;KT.CMCSOFT-CDYHT" TargetMode="External"/><Relationship Id="rId523" Type="http://schemas.openxmlformats.org/officeDocument/2006/relationships/hyperlink" Target="http://ims/IMS/Records/Forms/AllItems.aspx?RootFolder=/IMS/Records/2012/06/VV.OSD125017/HS.HD.OSD125017" TargetMode="External"/><Relationship Id="rId719" Type="http://schemas.openxmlformats.org/officeDocument/2006/relationships/hyperlink" Target="http://ims/IMS/Records/Forms/AllItems.aspx?RootFolder=/IMS/Records/2011/01/VV.FIS11003/HS.HD.PL2-%2008012011.H&#272;KT2011-CMCSOFT-CTEL" TargetMode="External"/><Relationship Id="rId55" Type="http://schemas.openxmlformats.org/officeDocument/2006/relationships/hyperlink" Target="http://ims/IMS/Records/Forms/RecordTreeview.aspx?RootFolder=/IMS/Records/2015/10/VV.EDO15015/HS.HD.120.2015.H&#272;KT.ACVN-CMCSOFT" TargetMode="External"/><Relationship Id="rId97" Type="http://schemas.openxmlformats.org/officeDocument/2006/relationships/hyperlink" Target="http://ims/IMS/Records/Forms/RecordTreeview.aspx?RootFolder=/IMS/Records/2015/07/VV.IU14032/HS.HD.106.2015.H&#272;KT.CMCSOFT-NEU" TargetMode="External"/><Relationship Id="rId120" Type="http://schemas.openxmlformats.org/officeDocument/2006/relationships/hyperlink" Target="http://ims/IMS/Records/Forms/RecordTreeview.aspx?RootFolder=/IMS/Records/2015/06/VV.OSD155014/HS.HD.OSD155014" TargetMode="External"/><Relationship Id="rId358" Type="http://schemas.openxmlformats.org/officeDocument/2006/relationships/hyperlink" Target="http://ims/IMS/Records/Forms/AllItems.aspx?RootFolder=/IMS/Records/2013/07/VV.OSD135016/HS.HD.OSD135016" TargetMode="External"/><Relationship Id="rId565" Type="http://schemas.openxmlformats.org/officeDocument/2006/relationships/hyperlink" Target="http://ims/IMS/Records/Forms/AllItems.aspx?RootFolder=/IMS/Records/2012/02/VV.MAR12064/HS.HD.26-2012.H&#272;KT.CMCSOFT-ICMS" TargetMode="External"/><Relationship Id="rId730" Type="http://schemas.openxmlformats.org/officeDocument/2006/relationships/hyperlink" Target="http://ims/IMS/Records/Forms/AllItems.aspx?RootFolder=/IMS/Records/1899/12/VV.CSS11155/HS.HD.08-18-VIB.CMC" TargetMode="External"/><Relationship Id="rId772" Type="http://schemas.openxmlformats.org/officeDocument/2006/relationships/hyperlink" Target="http://ims/IMS/Records/Forms/AllItems.aspx?RootFolder=/IMS/Records/2009/09/VV.CM09035/HS.HD.67-0809.2009.H&#272;KT.VIG-CMCSOFT" TargetMode="External"/><Relationship Id="rId162" Type="http://schemas.openxmlformats.org/officeDocument/2006/relationships/hyperlink" Target="http://ims/IMS/Records/Forms/RecordTreeview.aspx?RootFolder=/IMS/Records/2014/12/VV.ILIB14016/HS.HD.25112014.H&#272;.TVVT-CMCSOFT" TargetMode="External"/><Relationship Id="rId218" Type="http://schemas.openxmlformats.org/officeDocument/2006/relationships/hyperlink" Target="http://ims/IMS/Records/Forms/RecordTreeview.aspx?RootFolder=/IMS/Records/2014/09/VV.EFS14009/HS.HD.030.2014.H&#272;KT.CMCSOFT-CMC" TargetMode="External"/><Relationship Id="rId425" Type="http://schemas.openxmlformats.org/officeDocument/2006/relationships/hyperlink" Target="http://ims/IMS/Records/Forms/AllItems.aspx?RootFolder=/IMS/Records/2013/01/VV.OSD125055/HS.HD.2013.SOW.JUUQ-CMC.002" TargetMode="External"/><Relationship Id="rId467" Type="http://schemas.openxmlformats.org/officeDocument/2006/relationships/hyperlink" Target="http://ims/IMS/Records/Forms/AllItems.aspx?RootFolder=/IMS/Records/2012/06/VV.CSS12059/HS.HD.69.2012.H&#272;KT.BNG-TTTT-CMC" TargetMode="External"/><Relationship Id="rId632" Type="http://schemas.openxmlformats.org/officeDocument/2006/relationships/hyperlink" Target="http://ims/IMS/Records/Forms/AllItems.aspx?RootFolder=/IMS/Records/2011/10/VV.MAR11050/HS.HD.66-1011.H&#272;KT.CMCSOFT-THPTGT" TargetMode="External"/><Relationship Id="rId271" Type="http://schemas.openxmlformats.org/officeDocument/2006/relationships/hyperlink" Target="http://ims/IMS/Records/Forms/AllItems.aspx?RootFolder=/IMS/Records/2014/03/VV.IU13039/HS.HD.50-0214.H&#272;KT.CMCSOFT-DHHD" TargetMode="External"/><Relationship Id="rId674" Type="http://schemas.openxmlformats.org/officeDocument/2006/relationships/hyperlink" Target="http://ims/IMS/Records/Forms/AllItems.aspx?RootFolder=/IMS/Records/2011/07/VV.OSDC111003/HS.HD.01.C1-OSD.NH-HQ" TargetMode="External"/><Relationship Id="rId24" Type="http://schemas.openxmlformats.org/officeDocument/2006/relationships/hyperlink" Target="http://ims/IMS/Records/Forms/RecordTreeview.aspx?RootFolder=/IMS/Records/2015/11/VV.OSD155037/HS.HD.OSD155037" TargetMode="External"/><Relationship Id="rId66" Type="http://schemas.openxmlformats.org/officeDocument/2006/relationships/hyperlink" Target="http://ims/IMS/Records/Forms/RecordTreeview.aspx?RootFolder=/IMS/Records/2015/10/VV.ILIB15007/HS.HD.092015.H&#272;.&#272;HVT-CMCSOFT" TargetMode="External"/><Relationship Id="rId131" Type="http://schemas.openxmlformats.org/officeDocument/2006/relationships/hyperlink" Target="http://ims/IMS/Records/Forms/RecordTreeview.aspx?RootFolder=/IMS/Records/2015/03/VV.iLib14021/HS.HD.22042015.H&#272;KT.CSI-CMCSOFT" TargetMode="External"/><Relationship Id="rId327" Type="http://schemas.openxmlformats.org/officeDocument/2006/relationships/hyperlink" Target="http://ims/IMS/Records/Forms/AllItems.aspx?RootFolder=/IMS/Records/2013/03/VV.CSS11125/HS.HD.42.2013.HDDPM.CLT-CMC" TargetMode="External"/><Relationship Id="rId369" Type="http://schemas.openxmlformats.org/officeDocument/2006/relationships/hyperlink" Target="http://ims/IMS/Records/Forms/AllItems.aspx?RootFolder=/IMS/Records/2013/04/VV.IU12029/HS.HD.15-0713.H&#272;KT.CMCSOFT-DHV" TargetMode="External"/><Relationship Id="rId534" Type="http://schemas.openxmlformats.org/officeDocument/2006/relationships/hyperlink" Target="http://ims/IMS/Records/Forms/AllItems.aspx?RootFolder=/IMS/Records/2012/01/VV.MAR11144/HS.HD.156-0312.H&#272;KT.CMCSOFT-CDYTCT" TargetMode="External"/><Relationship Id="rId576" Type="http://schemas.openxmlformats.org/officeDocument/2006/relationships/hyperlink" Target="http://ims/IMS/Records/Forms/AllItems.aspx?RootFolder=/IMS/Records/2012/01/VV.OSD115092/HS.HD.06.IDENT&#8211;CMC.0112(ORSENNA-CF1201-0033)" TargetMode="External"/><Relationship Id="rId741" Type="http://schemas.openxmlformats.org/officeDocument/2006/relationships/hyperlink" Target="http://ims/IMS/Records/Forms/AllItems.aspx?RootFolder=/IMS/Records/2010/02/VV.IU10016/HS.HD.61-0910.H&#272;KT.CMCSOFT-KTQD" TargetMode="External"/><Relationship Id="rId783" Type="http://schemas.openxmlformats.org/officeDocument/2006/relationships/hyperlink" Target="http://ims/IMS/Records/Forms/AllItems.aspx?RootFolder=/IMS/Records/2008/10/VV.IU08004/HS.HD.676.TBQT-&#272;HGTVT" TargetMode="External"/><Relationship Id="rId173" Type="http://schemas.openxmlformats.org/officeDocument/2006/relationships/hyperlink" Target="http://ims/IMS/Records/Forms/RecordTreeview.aspx?RootFolder=/IMS/Records/2014/12/VV.MAC14022/HS.HD.3112.2014.H&#272;KT.CMC-TECAPRO" TargetMode="External"/><Relationship Id="rId229" Type="http://schemas.openxmlformats.org/officeDocument/2006/relationships/hyperlink" Target="http://ims/IMS/Records/Forms/RecordTreeview.aspx?RootFolder=/IMS/Records/2014/07/VV.EDOC140005/HS.HD.01092014.H&#272;KT.PLC-CMCSOFT" TargetMode="External"/><Relationship Id="rId380" Type="http://schemas.openxmlformats.org/officeDocument/2006/relationships/hyperlink" Target="http://ims/IMS/Records/Forms/AllItems.aspx?RootFolder=/IMS/Records/2013/06/VV.CSS13039/HS.HD.06062013.VIMES-CMCSoft" TargetMode="External"/><Relationship Id="rId436" Type="http://schemas.openxmlformats.org/officeDocument/2006/relationships/hyperlink" Target="http://ims/IMS/Records/Forms/AllItems.aspx?RootFolder=/IMS/Records/2013/01/VV.CSS12106/HS.HD.02.H&#272;KT.VPTW&#272;-CMCSOFT" TargetMode="External"/><Relationship Id="rId601" Type="http://schemas.openxmlformats.org/officeDocument/2006/relationships/hyperlink" Target="http://ims/IMS/Records/Forms/AllItems.aspx?RootFolder=/IMS/Records/2011/12/VV.OSD115087/HS.HD.101-1211.H&#272;DV.CSOFT-%20JPT" TargetMode="External"/><Relationship Id="rId643" Type="http://schemas.openxmlformats.org/officeDocument/2006/relationships/hyperlink" Target="http://ims/IMS/Records/Forms/AllItems.aspx?RootFolder=/IMS/Records/2011/08/VV.OSDC115012/HS.HD.2011.SOW.SPA-CMC.002" TargetMode="External"/><Relationship Id="rId240" Type="http://schemas.openxmlformats.org/officeDocument/2006/relationships/hyperlink" Target="http://ims/IMS/Records/Forms/RecordTreeview.aspx?RootFolder=/IMS/Records/2014/07/VV.CSS14021/HS.HD.C140721_001.VIB-CMC" TargetMode="External"/><Relationship Id="rId478" Type="http://schemas.openxmlformats.org/officeDocument/2006/relationships/hyperlink" Target="http://ims/IMS/Records/Forms/AllItems.aspx?RootFolder=/IMS/Records/2012/10/VV.MAR12011/HS.HD.54-0912.H&#272;BT.CMCSOFT-EVNHANOI%20IT" TargetMode="External"/><Relationship Id="rId685" Type="http://schemas.openxmlformats.org/officeDocument/2006/relationships/hyperlink" Target="http://ims/IMS/Records/Forms/AllItems.aspx?RootFolder=/IMS/Records/2011/04/VV.OSDC115007/HS.HD.CF1105-0021" TargetMode="External"/><Relationship Id="rId35" Type="http://schemas.openxmlformats.org/officeDocument/2006/relationships/hyperlink" Target="http://ims/IMS/Records/Forms/RecordTreeview.aspx?RootFolder=/IMS/Records/2015/11/VV.IU15018/HS.HD.121.2015.H&#272;KT.CMC-DHLDXH" TargetMode="External"/><Relationship Id="rId77" Type="http://schemas.openxmlformats.org/officeDocument/2006/relationships/hyperlink" Target="http://ims/IMS/Records/Forms/RecordTreeview.aspx?RootFolder=/IMS/Records/2015/09/VV.MAC15008/HS.HD.01.2015.KNAUF-CMC" TargetMode="External"/><Relationship Id="rId100" Type="http://schemas.openxmlformats.org/officeDocument/2006/relationships/hyperlink" Target="http://ims/IMS/Records/Forms/RecordTreeview.aspx?RootFolder=/IMS/Records/2015/07/VV.CSS15023/HS.HD.02.H&#272;KT%202015-CMCSOFT-UIC" TargetMode="External"/><Relationship Id="rId282" Type="http://schemas.openxmlformats.org/officeDocument/2006/relationships/hyperlink" Target="http://ims/IMS/Records/Forms/AllItems.aspx?RootFolder=/IMS/Records/2014/01/VV.MAC13024/HS.HD.56-0314.H&#272;KT.CMCSOFT-STCDL" TargetMode="External"/><Relationship Id="rId338" Type="http://schemas.openxmlformats.org/officeDocument/2006/relationships/hyperlink" Target="http://ims/IMS/Records/Forms/AllItems.aspx?RootFolder=/IMS/Records/2013/08/VV.CSS13029/HS.HD.249.2013.H&#272;KT.VKSNDTC-CMCSOFT" TargetMode="External"/><Relationship Id="rId503" Type="http://schemas.openxmlformats.org/officeDocument/2006/relationships/hyperlink" Target="http://ims/IMS/Records/Forms/AllItems.aspx?RootFolder=/IMS/Records/2012/07/VV.MAR12039/HS.HD.10.52012.H&#272;KT" TargetMode="External"/><Relationship Id="rId545" Type="http://schemas.openxmlformats.org/officeDocument/2006/relationships/hyperlink" Target="http://ims/IMS/Records/Forms/AllItems.aspx?RootFolder=/IMS/Records/2012/01/VV.MAR11142/HS.HD.126-0312.H&#272;KT.CMCSOFT-CDYTBD" TargetMode="External"/><Relationship Id="rId587" Type="http://schemas.openxmlformats.org/officeDocument/2006/relationships/hyperlink" Target="http://ims/IMS/Records/Forms/AllItems.aspx?RootFolder=/IMS/Records/2011/12/VV.MAR11072/HS.HD.100-1211.H&#272;KT.CMC-&#272;HCNGTVT" TargetMode="External"/><Relationship Id="rId710" Type="http://schemas.openxmlformats.org/officeDocument/2006/relationships/hyperlink" Target="http://ims/IMS/Records/Forms/AllItems.aspx?RootFolder=/IMS/Records/2011/01/VV.SG11003/HS.HD.032011.H&#272;KT.CMCSSG.PVHTTTA" TargetMode="External"/><Relationship Id="rId752" Type="http://schemas.openxmlformats.org/officeDocument/2006/relationships/hyperlink" Target="http://ims/IMS/Records/Forms/AllItems.aspx?RootFolder=/IMS/Records/2010/07/VV.CM10028/HS.HD.37-0710.H&#272;KT.CMCSOFT-CMCCORP" TargetMode="External"/><Relationship Id="rId8" Type="http://schemas.openxmlformats.org/officeDocument/2006/relationships/hyperlink" Target="http://ims/IMS/Records/Forms/RecordTreeview.aspx?RootFolder=/IMS/Records/2015/12/VV.CSS15059/HS.HD.30122015.PHA.CMCSOFT-CIBER" TargetMode="External"/><Relationship Id="rId142" Type="http://schemas.openxmlformats.org/officeDocument/2006/relationships/hyperlink" Target="http://ims/IMS/Records/Forms/RecordTreeview.aspx?RootFolder=/IMS/Records/2015/04/VV.OSD145066/HS.HD.OSD145066" TargetMode="External"/><Relationship Id="rId184" Type="http://schemas.openxmlformats.org/officeDocument/2006/relationships/hyperlink" Target="http://ims/IMS/Records/Forms/RecordTreeview.aspx?RootFolder=/IMS/Records/2015/02/VV.OSD145046/HS.HD.IBM002" TargetMode="External"/><Relationship Id="rId391" Type="http://schemas.openxmlformats.org/officeDocument/2006/relationships/hyperlink" Target="http://ims/IMS/Records/Forms/AllItems.aspx?RootFolder=/IMS/Records/2013/05/VV.EFS13001/HS.HD.03-0513.H&#272;KT.CMCSOFT-MIC" TargetMode="External"/><Relationship Id="rId405" Type="http://schemas.openxmlformats.org/officeDocument/2006/relationships/hyperlink" Target="http://ims/IMS/Records/Forms/AllItems.aspx?RootFolder=/IMS/Records/2013/04/VV.OSD135006/HS.HD.04.PRDCV-CMCSOFT.0513" TargetMode="External"/><Relationship Id="rId447" Type="http://schemas.openxmlformats.org/officeDocument/2006/relationships/hyperlink" Target="http://ims/IMS/Records/Forms/AllItems.aspx?RootFolder=/IMS/Records/2012/12/VV.CSS12078/HS.HD.62.H&#272;PM.THTK-CMC" TargetMode="External"/><Relationship Id="rId612" Type="http://schemas.openxmlformats.org/officeDocument/2006/relationships/hyperlink" Target="http://ims/IMS/Records/Forms/AllItems.aspx?RootFolder=/IMS/Records/1899/12/VV.MAR11060/HS.HD.03.11-2011.H&#272;KT.&#272;H&#272;D-CMC" TargetMode="External"/><Relationship Id="rId251" Type="http://schemas.openxmlformats.org/officeDocument/2006/relationships/hyperlink" Target="http://ims/IMS/Records/Forms/AllItems.aspx?RootFolder=/IMS/Records/2014/06/VV.IU14009/HS.HD.019.2014.H&#272;KT.CMCSOFT-GTVT2" TargetMode="External"/><Relationship Id="rId489" Type="http://schemas.openxmlformats.org/officeDocument/2006/relationships/hyperlink" Target="http://ims/IMS/Records/Forms/AllItems.aspx?RootFolder=/IMS/Records/2012/09/VV.IU12010/HS.HD.42-0912.H&#272;KT.CMCSOFT-VQTKDKTQD" TargetMode="External"/><Relationship Id="rId654" Type="http://schemas.openxmlformats.org/officeDocument/2006/relationships/hyperlink" Target="http://ims/IMS/Records/Forms/AllItems.aspx?RootFolder=/IMS/Records/2011/08/VV.MAR11016/HS.HD.44-0711.H&#272;KT.CMCSoft-PVI" TargetMode="External"/><Relationship Id="rId696" Type="http://schemas.openxmlformats.org/officeDocument/2006/relationships/hyperlink" Target="http://ims/IMS/Records/Forms/AllItems.aspx?RootFolder=/IMS/Records/2011/11/VV.OSDC092002/HS.HD.CMCSoft-IMIP-2011" TargetMode="External"/><Relationship Id="rId46" Type="http://schemas.openxmlformats.org/officeDocument/2006/relationships/hyperlink" Target="http://ims/IMS/Records/Forms/RecordTreeview.aspx?RootFolder=/IMS/Records/2015/11/VV.ILIB15009/HS.HD.102015.H&#272;.TKD-CMCSOFT" TargetMode="External"/><Relationship Id="rId293" Type="http://schemas.openxmlformats.org/officeDocument/2006/relationships/hyperlink" Target="http://ims/IMS/Records/Forms/AllItems.aspx?RootFolder=/IMS/Records/2014/02/VV.EES13017/HS.HD.52-0214" TargetMode="External"/><Relationship Id="rId307" Type="http://schemas.openxmlformats.org/officeDocument/2006/relationships/hyperlink" Target="http://ims/IMS/Records/Forms/AllItems.aspx?RootFolder=/IMS/Records/2013/09/VV.mac13012/HS.HD.SGD02.H&#272;KT.VIETINBANK-CMC" TargetMode="External"/><Relationship Id="rId349" Type="http://schemas.openxmlformats.org/officeDocument/2006/relationships/hyperlink" Target="http://ims/IMS/Records/Forms/AllItems.aspx?RootFolder=/IMS/Records/2012/05/VV.css%2012033/HS.HD.PL03-0267.TCB-CMC" TargetMode="External"/><Relationship Id="rId514" Type="http://schemas.openxmlformats.org/officeDocument/2006/relationships/hyperlink" Target="http://ims/IMS/Records/Forms/AllItems.aspx?RootFolder=/IMS/Records/2012/04/VV.EFS120002/HS.HD.13-0712.H&#272;KT.CMCSOFT-MIC" TargetMode="External"/><Relationship Id="rId556" Type="http://schemas.openxmlformats.org/officeDocument/2006/relationships/hyperlink" Target="http://ims/IMS/Records/Forms/AllItems.aspx?RootFolder=/IMS/Records/2012/03/VV.OSD115110/HS.HD.OSD115110" TargetMode="External"/><Relationship Id="rId721" Type="http://schemas.openxmlformats.org/officeDocument/2006/relationships/hyperlink" Target="http://ims/IMS/Records/Forms/AllItems.aspx?RootFolder=/IMS/Records/2010/12/VV.CM10059/HS.HD.99-1210.H&#272;KT.CMC-SKHDTQN" TargetMode="External"/><Relationship Id="rId763" Type="http://schemas.openxmlformats.org/officeDocument/2006/relationships/hyperlink" Target="http://ims/IMS/Records/Forms/AllItems.aspx?RootFolder=/IMS/Records/2010/02/VV.DM10001/HS.HD.CVN-CMC.0210" TargetMode="External"/><Relationship Id="rId88" Type="http://schemas.openxmlformats.org/officeDocument/2006/relationships/hyperlink" Target="http://ims/IMS/Records/Forms/RecordTreeview.aspx?RootFolder=/IMS/Records/2015/08/VV.CSS15034/HS.HD.109.2015.H&#272;.CIBER-CMCSOFT" TargetMode="External"/><Relationship Id="rId111" Type="http://schemas.openxmlformats.org/officeDocument/2006/relationships/hyperlink" Target="http://ims/IMS/Records/Forms/RecordTreeview.aspx?RootFolder=/IMS/Records/2015/07/VV.IU15004/HS.HD.1057.H&#272;-HVM" TargetMode="External"/><Relationship Id="rId153" Type="http://schemas.openxmlformats.org/officeDocument/2006/relationships/hyperlink" Target="http://ims/IMS/Records/Forms/RecordTreeview.aspx?RootFolder=/IMS/Records/2015/02/VV.OSD145052/HS.HD.OSD145052" TargetMode="External"/><Relationship Id="rId195" Type="http://schemas.openxmlformats.org/officeDocument/2006/relationships/hyperlink" Target="http://ims/IMS/Records/Forms/RecordTreeview.aspx?RootFolder=/IMS/Records/2014/10/VV.IU14020/HS.HD.040.2014.H&#272;KT.CMCSOFT-CDSPVT" TargetMode="External"/><Relationship Id="rId209" Type="http://schemas.openxmlformats.org/officeDocument/2006/relationships/hyperlink" Target="http://ims/IMS/Records/Forms/RecordTreeview.aspx?RootFolder=/IMS/Records/2014/09/VV.CSS14033/HS.HD.20142002.BIDV-CMC" TargetMode="External"/><Relationship Id="rId360" Type="http://schemas.openxmlformats.org/officeDocument/2006/relationships/hyperlink" Target="http://ims/IMS/Records/Forms/AllItems.aspx?RootFolder=/IMS/Records/2013/05/VV.CSS13028/HS.HD.68.2013.H&#272;PM.VTVCAB-CMC" TargetMode="External"/><Relationship Id="rId416" Type="http://schemas.openxmlformats.org/officeDocument/2006/relationships/hyperlink" Target="http://ims/IMS/Records/Forms/AllItems.aspx?RootFolder=/IMS/Records/2013/03/VV.OSD135015/HS.HD.OSD135015" TargetMode="External"/><Relationship Id="rId598" Type="http://schemas.openxmlformats.org/officeDocument/2006/relationships/hyperlink" Target="http://ims/IMS/Records/Forms/AllItems.aspx?RootFolder=/IMS/Records/2011/12/VV.OSDC115031/HS.HD.91-1211.H&#272;KT.CMCSoft-CMCTel.2011" TargetMode="External"/><Relationship Id="rId220" Type="http://schemas.openxmlformats.org/officeDocument/2006/relationships/hyperlink" Target="http://ims/IMS/Records/Forms/RecordTreeview.aspx?RootFolder=/IMS/Records/2014/09/VV.EDOC14009/HS.HD.12092014.H&#272;KT.PLC-CMCSOFT" TargetMode="External"/><Relationship Id="rId458" Type="http://schemas.openxmlformats.org/officeDocument/2006/relationships/hyperlink" Target="http://ims/IMS/Records/Forms/AllItems.aspx?RootFolder=/IMS/Records/2013/01/VV.CSS12109/HS.HD.180713.H&#272;KT.CMCSOFT-NHNNVN" TargetMode="External"/><Relationship Id="rId623" Type="http://schemas.openxmlformats.org/officeDocument/2006/relationships/hyperlink" Target="http://ims/IMS/Records/Forms/AllItems.aspx?RootFolder=/IMS/Records/2011/10/VV.MAR11069/HS.HD.71-1011.H&#272;KT.CMCSOFT-LIFETEK" TargetMode="External"/><Relationship Id="rId665" Type="http://schemas.openxmlformats.org/officeDocument/2006/relationships/hyperlink" Target="http://ims/IMS/Records/Forms/AllItems.aspx?RootFolder=/IMS/Records/2011/05/VV.SG11006/HS.HD.062011.H&#272;KT%20.BTG-CMCSSG" TargetMode="External"/><Relationship Id="rId15" Type="http://schemas.openxmlformats.org/officeDocument/2006/relationships/hyperlink" Target="http://ims/IMS/Records/Forms/RecordTreeview.aspx?RootFolder=/IMS/Records/2012/04/VV.IU12001/HS.HD.148.2015.H&#272;KT.CMCSOFT-DHYDHP" TargetMode="External"/><Relationship Id="rId57" Type="http://schemas.openxmlformats.org/officeDocument/2006/relationships/hyperlink" Target="http://ims/IMS/Records/Forms/RecordTreeview.aspx?RootFolder=/IMS/Records/2015/09/VV.EDO15013/HS.HD.H&#272;CP-15-27.MOBIFONE-CMC" TargetMode="External"/><Relationship Id="rId262" Type="http://schemas.openxmlformats.org/officeDocument/2006/relationships/hyperlink" Target="http://ims/IMS/Records/Forms/AllItems.aspx?RootFolder=/IMS/Records/2014/05/VV.OSD145011/HS.HD.OSD145011" TargetMode="External"/><Relationship Id="rId318" Type="http://schemas.openxmlformats.org/officeDocument/2006/relationships/hyperlink" Target="http://ims/IMS/Records/Forms/AllItems.aspx?RootFolder=/IMS/Records/2013/11/VV.ILIB13011/HS.HD.15112013.H&#272;C&#272;.TVVCL-CMCSOFT" TargetMode="External"/><Relationship Id="rId525" Type="http://schemas.openxmlformats.org/officeDocument/2006/relationships/hyperlink" Target="http://ims/IMS/Records/Forms/AllItems.aspx?RootFolder=/IMS/Records/2012/09/VV.IU12011/HS.HD.44-0912.K&#272;KT.CMCSoft-GTVT2" TargetMode="External"/><Relationship Id="rId567" Type="http://schemas.openxmlformats.org/officeDocument/2006/relationships/hyperlink" Target="http://ims/IMS/Records/Forms/AllItems.aspx?RootFolder=/IMS/Records/2012/02/VV.MAR11093/HS.HD.102-1211%20.H&#272;KT.CMCSOFT-AI" TargetMode="External"/><Relationship Id="rId732" Type="http://schemas.openxmlformats.org/officeDocument/2006/relationships/hyperlink" Target="http://ims/IMS/Records/Forms/AllItems.aspx?RootFolder=/IMS/Records/2011/02/VV.IU10018/HS.HD.24-0610.H&#272;KT.CMCSOFT%20&#8211;%20C&#272;CN%20HUE" TargetMode="External"/><Relationship Id="rId99" Type="http://schemas.openxmlformats.org/officeDocument/2006/relationships/hyperlink" Target="http://ims/IMS/Records/Forms/RecordTreeview.aspx?RootFolder=/IMS/Records/2015/07/VV.iLib15004/HS.HD.10072015.H&#272;KT.CSI-CMCSOFT" TargetMode="External"/><Relationship Id="rId122" Type="http://schemas.openxmlformats.org/officeDocument/2006/relationships/hyperlink" Target="http://ims/IMS/Records/Forms/RecordTreeview.aspx?RootFolder=/IMS/Records/2015/06/VV.EDO14019/HS.HD.1506.XMHM-CMC" TargetMode="External"/><Relationship Id="rId164" Type="http://schemas.openxmlformats.org/officeDocument/2006/relationships/hyperlink" Target="http://ims/IMS/Records/Forms/RecordTreeview.aspx?RootFolder=/IMS/Records/2015/01/VV.IU14025/HS.HD.058.2014.H&#272;KT.CMCSOFT-&#272;HM&#272;C" TargetMode="External"/><Relationship Id="rId371" Type="http://schemas.openxmlformats.org/officeDocument/2006/relationships/hyperlink" Target="http://ims/IMS/Records/Forms/AllItems.aspx?RootFolder=/IMS/Records/2013/06/VV.Mar12015/HS.HD.05-0613.H&#272;KT.PP-CMCSOFT" TargetMode="External"/><Relationship Id="rId774" Type="http://schemas.openxmlformats.org/officeDocument/2006/relationships/hyperlink" Target="http://ims/IMS/Records/Forms/AllItems.aspx?RootFolder=/IMS/Records/2009/10/VV.IU09012/HS.HD.01.H&#272;KT.CNTT.&#272;HSPKTV-CMC" TargetMode="External"/><Relationship Id="rId427" Type="http://schemas.openxmlformats.org/officeDocument/2006/relationships/hyperlink" Target="http://ims/IMS/Records/Forms/AllItems.aspx?RootFolder=/IMS/Records/2013/01/VV.OSD125053/HS.HD.OSD125053" TargetMode="External"/><Relationship Id="rId469" Type="http://schemas.openxmlformats.org/officeDocument/2006/relationships/hyperlink" Target="http://ims/IMS/Records/Forms/AllItems.aspx?RootFolder=/IMS/Records/2012/11/VV.MAR12048/HS.HD.57-1012.H&#272;BT.CMCSOFT-&#272;HTL" TargetMode="External"/><Relationship Id="rId634" Type="http://schemas.openxmlformats.org/officeDocument/2006/relationships/hyperlink" Target="http://ims/IMS/Records/Forms/AllItems.aspx?RootFolder=/IMS/Records/2012/02/VV.MAR11018/HS.HD.417.H&#272;KT.&#272;HCNQN-CMC" TargetMode="External"/><Relationship Id="rId676" Type="http://schemas.openxmlformats.org/officeDocument/2006/relationships/hyperlink" Target="http://ims/IMS/Records/Forms/RecordTreeview.aspx?RootFolder=/IMS/Records/2011/06/VV.CM10045/HS.HD.69-1010.H&#272;KT.CMCSOFT-HVNH" TargetMode="External"/><Relationship Id="rId26" Type="http://schemas.openxmlformats.org/officeDocument/2006/relationships/hyperlink" Target="http://ims/IMS/Records/Forms/RecordTreeview.aspx?RootFolder=/IMS/Records/2015/12/VV.CSS15050/HS.HD.19.2015.H&#272;KT.CNTT-CMCSOFT" TargetMode="External"/><Relationship Id="rId231" Type="http://schemas.openxmlformats.org/officeDocument/2006/relationships/hyperlink" Target="http://ims/IMS/Records/Forms/RecordTreeview.aspx?RootFolder=/IMS/Records/2014/08/VV.EDOC14007/HS.HD.EDOC14007" TargetMode="External"/><Relationship Id="rId273" Type="http://schemas.openxmlformats.org/officeDocument/2006/relationships/hyperlink" Target="http://ims/IMS/Records/Forms/AllItems.aspx?RootFolder=/IMS/Records/2014/04/VV.OSD145001/HS.HD.OSD145001" TargetMode="External"/><Relationship Id="rId329" Type="http://schemas.openxmlformats.org/officeDocument/2006/relationships/hyperlink" Target="http://ims/IMS/Records/Forms/AllItems.aspx?RootFolder=/IMS/Records/2013/08/VV.CSS13031/HS.HD.40-2013.HDKT.CMC-AJIVN" TargetMode="External"/><Relationship Id="rId480" Type="http://schemas.openxmlformats.org/officeDocument/2006/relationships/hyperlink" Target="http://ims/IMS/Records/Forms/AllItems.aspx?RootFolder=/IMS/Records/2012/09/VV.CSS12074/HS.HD.01.2012.H&#272;KT.VTB-CMC" TargetMode="External"/><Relationship Id="rId536" Type="http://schemas.openxmlformats.org/officeDocument/2006/relationships/hyperlink" Target="http://ims/IMS/Records/Forms/AllItems.aspx?RootFolder=/IMS/Records/2012/04/VV.OSD125009/HS.HD.OSD125009" TargetMode="External"/><Relationship Id="rId701" Type="http://schemas.openxmlformats.org/officeDocument/2006/relationships/hyperlink" Target="http://ims/IMS/Records/Forms/AllItems.aspx?RootFolder=/IMS/Records/2011/03/VV.CM11002/HS.HD.0014.11.TTCNTTLL-CMCSOFT" TargetMode="External"/><Relationship Id="rId68" Type="http://schemas.openxmlformats.org/officeDocument/2006/relationships/hyperlink" Target="http://ims/IMS/Records/Forms/RecordTreeview.aspx?RootFolder=/IMS/Records/2015/07/VV.IU15008/HS.HD.096.2015.H&#272;KT.CMCSOFT-HVMM" TargetMode="External"/><Relationship Id="rId133" Type="http://schemas.openxmlformats.org/officeDocument/2006/relationships/hyperlink" Target="http://ims/IMS/Records/Forms/RecordTreeview.aspx?RootFolder=/IMS/Records/2015/05/VV.OSD155009/HS.HD.084.2015.H&#272;KT.CMCSOFT-PRDCV" TargetMode="External"/><Relationship Id="rId175" Type="http://schemas.openxmlformats.org/officeDocument/2006/relationships/hyperlink" Target="http://ims/IMS/Records/Forms/RecordTreeview.aspx?RootFolder=/IMS/Records/2014/12/VV.CSS14044/HS.HD.24.2014.H&#272;-CTT&#272;T" TargetMode="External"/><Relationship Id="rId340" Type="http://schemas.openxmlformats.org/officeDocument/2006/relationships/hyperlink" Target="http://ims/IMS/Records/Forms/AllItems.aspx?RootFolder=/IMS/Records/2013/09/VV.MAR13020/HS.HD.20092013.H&#272;KT.CMCSOFT-VINEMATIM" TargetMode="External"/><Relationship Id="rId578" Type="http://schemas.openxmlformats.org/officeDocument/2006/relationships/hyperlink" Target="http://ims/IMS/Records/Forms/AllItems.aspx?RootFolder=/IMS/Records/2012/02/VV.MAR11100/HS.HD.104-0112.H&#272;BT.CMCSOFT-TVKG" TargetMode="External"/><Relationship Id="rId743" Type="http://schemas.openxmlformats.org/officeDocument/2006/relationships/hyperlink" Target="http://ims/IMS/Records/Forms/AllItems.aspx?RootFolder=/IMS/Records/2010/02/VV.SG10006/HS.HD.010910.H&#272;KT.CSISG%20-%20CMCSSG" TargetMode="External"/><Relationship Id="rId785" Type="http://schemas.openxmlformats.org/officeDocument/2006/relationships/hyperlink" Target="http://ims/IMS/Records/Forms/AllItems.aspx?RootFolder=/IMS/Records/2008/07/VV.IMIP_2008/HS.HD.46-0708.IMIP-CMCSOFT" TargetMode="External"/><Relationship Id="rId200" Type="http://schemas.openxmlformats.org/officeDocument/2006/relationships/hyperlink" Target="http://ims/IMS/Records/Forms/RecordTreeview.aspx?RootFolder=/IMS/Records/2014/10/VV.MAC14015/HS.HD.10.2014-H&#272;KT.CNTT-CMCSOFT" TargetMode="External"/><Relationship Id="rId382" Type="http://schemas.openxmlformats.org/officeDocument/2006/relationships/hyperlink" Target="http://ims/IMS/Records/Forms/AllItems.aspx?RootFolder=/IMS/Records/2013/06/VV.OSD135005/HS.HD.01.Jupiter-CMCSoft.MOU-0613" TargetMode="External"/><Relationship Id="rId438" Type="http://schemas.openxmlformats.org/officeDocument/2006/relationships/hyperlink" Target="http://ims/IMS/Records/Forms/AllItems.aspx?RootFolder=/IMS/Records/2012/09/VV.CSS12068/HS.HD.07.2012.H&#272;PM.TTTT-CMC" TargetMode="External"/><Relationship Id="rId603" Type="http://schemas.openxmlformats.org/officeDocument/2006/relationships/hyperlink" Target="http://ims/IMS/Records/Forms/AllItems.aspx?RootFolder=/IMS/Records/2012/02/VV.MAR11083/HS.HD.85-1211.H&#272;KT.CMCSOFT-C&#272;CNKTCN" TargetMode="External"/><Relationship Id="rId645" Type="http://schemas.openxmlformats.org/officeDocument/2006/relationships/hyperlink" Target="http://ims/IMS/Records/Forms/AllItems.aspx?RootFolder=/IMS/Records/2011/09/VV.OSD115078/HS.HD.OSD115078" TargetMode="External"/><Relationship Id="rId687" Type="http://schemas.openxmlformats.org/officeDocument/2006/relationships/hyperlink" Target="http://ims/IMS/Records/Forms/AllItems.aspx?RootFolder=/IMS/Records/2011/04/VV.CSS11011/HS.HD.2904.2011.H&#272;KT.TCT-CMC" TargetMode="External"/><Relationship Id="rId242" Type="http://schemas.openxmlformats.org/officeDocument/2006/relationships/hyperlink" Target="http://ims/IMS/Records/Forms/AllItems.aspx?RootFolder=/IMS/Records/2014/07/VV.OSD145016/HS.HD.OSD145016" TargetMode="External"/><Relationship Id="rId284" Type="http://schemas.openxmlformats.org/officeDocument/2006/relationships/hyperlink" Target="http://ims/IMS/Records/Forms/AllItems.aspx?RootFolder=/IMS/Records/2014/03/VV.OSD135067/HS.HD.OSD135067" TargetMode="External"/><Relationship Id="rId491" Type="http://schemas.openxmlformats.org/officeDocument/2006/relationships/hyperlink" Target="http://ims/IMS/Records/Forms/AllItems.aspx?RootFolder=/IMS/Records/2012/09/VV.MAR12047/HS.HD.50-0912.H&#272;KT.CMCSOFT-DHHL" TargetMode="External"/><Relationship Id="rId505" Type="http://schemas.openxmlformats.org/officeDocument/2006/relationships/hyperlink" Target="http://ims/IMS/Records/Forms/AllItems.aspx?RootFolder=/IMS/Records/2012/06/VV.OSD125021/HS.HD.OSD125021" TargetMode="External"/><Relationship Id="rId712" Type="http://schemas.openxmlformats.org/officeDocument/2006/relationships/hyperlink" Target="http://ims/IMS/Records/Forms/AllItems.aspx?RootFolder=/IMS/Records/2011/01/VV.ECM11001/HS.HD.4612-2010.H&#272;KT.CMC-BQP" TargetMode="External"/><Relationship Id="rId37" Type="http://schemas.openxmlformats.org/officeDocument/2006/relationships/hyperlink" Target="http://ims/IMS/Records/Forms/RecordTreeview.aspx?RootFolder=/IMS/Records/2015/11/VV.CSS15052/HS.HD.PL31-%20Prevoir%20VN" TargetMode="External"/><Relationship Id="rId79" Type="http://schemas.openxmlformats.org/officeDocument/2006/relationships/hyperlink" Target="http://ims/IMS/Records/Forms/RecordTreeview.aspx?RootFolder=/IMS/Records/2015/08/VV.EDO15005/HS.HD.H&#272;CP-15-20.MobiFone-CMC" TargetMode="External"/><Relationship Id="rId102" Type="http://schemas.openxmlformats.org/officeDocument/2006/relationships/hyperlink" Target="http://ims/IMS/Records/Forms/RecordTreeview.aspx?RootFolder=/IMS/Records/2015/07/VV.OSD155018/HS.HD.OSD155018" TargetMode="External"/><Relationship Id="rId144" Type="http://schemas.openxmlformats.org/officeDocument/2006/relationships/hyperlink" Target="http://ims/IMS/Records/Forms/RecordTreeview.aspx?RootFolder=/IMS/Records/2015/03/VV.OSD145060/HS.HD.OSD145060" TargetMode="External"/><Relationship Id="rId547" Type="http://schemas.openxmlformats.org/officeDocument/2006/relationships/hyperlink" Target="http://ims/IMS/Records/Forms/AllItems.aspx?RootFolder=/IMS/Records/2012/03/VV.OSD115112/HS.HD.2012.SOW.MEDL-CMC.002" TargetMode="External"/><Relationship Id="rId589" Type="http://schemas.openxmlformats.org/officeDocument/2006/relationships/hyperlink" Target="http://ims/IMS/Records/Forms/AllItems.aspx?RootFolder=/IMS/Records/2011/12/VV.OSD115062/HS.HD.OSD115062" TargetMode="External"/><Relationship Id="rId754" Type="http://schemas.openxmlformats.org/officeDocument/2006/relationships/hyperlink" Target="http://ims/IMS/Records/Forms/AllItems.aspx?RootFolder=/IMS/Records/2010/07/VV.CM09051/HS.HD.35-0710.H&#272;KT-TB.TCB-CMC" TargetMode="External"/><Relationship Id="rId90" Type="http://schemas.openxmlformats.org/officeDocument/2006/relationships/hyperlink" Target="http://ims/IMS/Records/Forms/AllItems.aspx?RootFolder=/IMS/Records/2014/06/VV.IU14004/HS.HD.005.2014.H&#272;KT.CMCSOFT-CDYTTN" TargetMode="External"/><Relationship Id="rId186" Type="http://schemas.openxmlformats.org/officeDocument/2006/relationships/hyperlink" Target="http://ims/IMS/Records/Forms/RecordTreeview.aspx?RootFolder=/IMS/Records/2014/11/VV.CSS14038/HS.HD.PL21-H&#272;%2008012011.H&#272;KT2011-CMCSOFT-CTEL" TargetMode="External"/><Relationship Id="rId351" Type="http://schemas.openxmlformats.org/officeDocument/2006/relationships/hyperlink" Target="http://ims/IMS/Records/Forms/AllItems.aspx?RootFolder=/IMS/Records/2013/06/VV.Mar13014/HS.HD.DHQGHN" TargetMode="External"/><Relationship Id="rId393" Type="http://schemas.openxmlformats.org/officeDocument/2006/relationships/hyperlink" Target="http://ims/IMS/Records/Forms/AllItems.aspx?RootFolder=/IMS/Records/2013/05/VV.OSD135002/HS.HD.OSD135002" TargetMode="External"/><Relationship Id="rId407" Type="http://schemas.openxmlformats.org/officeDocument/2006/relationships/hyperlink" Target="http://ims/IMS/Records/Forms/AllItems.aspx?RootFolder=/IMS/Records/2013/03/VV.OSD125060/HS.HD.OSD125060" TargetMode="External"/><Relationship Id="rId449" Type="http://schemas.openxmlformats.org/officeDocument/2006/relationships/hyperlink" Target="http://ims/IMS/Records/Forms/AllItems.aspx?RootFolder=/IMS/Records/2012/12/VV.OSD125050/HS.HD.OSD125050" TargetMode="External"/><Relationship Id="rId614" Type="http://schemas.openxmlformats.org/officeDocument/2006/relationships/hyperlink" Target="http://ims/IMS/Records/Forms/AllItems.aspx?RootFolder=/IMS/Records/2011/11/VV.OSD115086/HS.HD.OSD115086" TargetMode="External"/><Relationship Id="rId656" Type="http://schemas.openxmlformats.org/officeDocument/2006/relationships/hyperlink" Target="http://ims/IMS/Records/Forms/AllItems.aspx?RootFolder=/IMS/Records/2011/06/VV.OSDC115008/HS.HD.Elance%20-%201102" TargetMode="External"/><Relationship Id="rId211" Type="http://schemas.openxmlformats.org/officeDocument/2006/relationships/hyperlink" Target="http://ims/IMS/Records/Forms/RecordTreeview.aspx?RootFolder=/IMS/Records/2014/10/VV.IU14018/HS.HD.031.2014.H&#272;KT.CMCSOFT-NEU" TargetMode="External"/><Relationship Id="rId253" Type="http://schemas.openxmlformats.org/officeDocument/2006/relationships/hyperlink" Target="http://ims/IMS/Records/Forms/AllItems.aspx?RootFolder=/IMS/Records/2013/01/VV.CSS11087/HS.HD.280514.H&#272;PM.TTTT-BNG-CMCSOFT" TargetMode="External"/><Relationship Id="rId295" Type="http://schemas.openxmlformats.org/officeDocument/2006/relationships/hyperlink" Target="http://ims/IMS/Records/Forms/AllItems.aspx?RootFolder=/IMS/Records/2014/02/VV.OSD135060/HS.HD.OSD135060" TargetMode="External"/><Relationship Id="rId309" Type="http://schemas.openxmlformats.org/officeDocument/2006/relationships/hyperlink" Target="http://ims/IMS/Records/Forms/AllItems.aspx?RootFolder=/IMS/Records/2014/01/VV.OSD135055/HS.HD.OSD135055" TargetMode="External"/><Relationship Id="rId460" Type="http://schemas.openxmlformats.org/officeDocument/2006/relationships/hyperlink" Target="http://ims/IMS/Records/Forms/AllItems.aspx?RootFolder=/IMS/Records/2012/11/VV.KTVQG001/HS.HD.63-1112.H&#272;KT.CMCSOFT-TVQGHN" TargetMode="External"/><Relationship Id="rId516" Type="http://schemas.openxmlformats.org/officeDocument/2006/relationships/hyperlink" Target="http://ims/IMS/Records/Forms/AllItems.aspx?RootFolder=/IMS/Records/2012/06/VV.OSD125022/HS.HD.OSD125022" TargetMode="External"/><Relationship Id="rId698" Type="http://schemas.openxmlformats.org/officeDocument/2006/relationships/hyperlink" Target="http://ims/IMS/Records/Forms/AllItems.aspx?RootFolder=/IMS/Records/2011/04/HS.HD.OSDC115002" TargetMode="External"/><Relationship Id="rId48" Type="http://schemas.openxmlformats.org/officeDocument/2006/relationships/hyperlink" Target="http://ims/IMS/Records/Forms/RecordTreeview.aspx?RootFolder=/IMS/Records/2015/10/VV.IU15017/HS.HD.15332.KHBL.NTNTHD-CMC" TargetMode="External"/><Relationship Id="rId113" Type="http://schemas.openxmlformats.org/officeDocument/2006/relationships/hyperlink" Target="http://ims/IMS/Records/Forms/RecordTreeview.aspx?RootFolder=/IMS/Records/2015/07/VV.CSS15024/HS.HD.PL26-%20Prevoir%20VN" TargetMode="External"/><Relationship Id="rId320" Type="http://schemas.openxmlformats.org/officeDocument/2006/relationships/hyperlink" Target="http://ims/IMS/Records/Forms/AllItems.aspx?RootFolder=/IMS/Records/2013/11/VV.OSD135051/HS.HD.OSD135051" TargetMode="External"/><Relationship Id="rId558" Type="http://schemas.openxmlformats.org/officeDocument/2006/relationships/hyperlink" Target="http://ims/IMS/Records/Forms/AllItems.aspx?RootFolder=/IMS/Records/2012/03/VV.MAR11154/HS.HD.MAR11154" TargetMode="External"/><Relationship Id="rId723" Type="http://schemas.openxmlformats.org/officeDocument/2006/relationships/hyperlink" Target="http://ims/IMS/Records/Forms/AllItems.aspx?RootFolder=/IMS/Records/1899/12/VV.CM10048/HS.HD.71.10.VSP1-CMC.CNTT.LL" TargetMode="External"/><Relationship Id="rId765" Type="http://schemas.openxmlformats.org/officeDocument/2006/relationships/hyperlink" Target="http://ims/IMS/Records/Forms/AllItems.aspx?RootFolder=/IMS/Records/2009/09/VV.SG10005/HS.HD.010110.H&#272;KT.TTP-%20CMCSOFTSG" TargetMode="External"/><Relationship Id="rId155" Type="http://schemas.openxmlformats.org/officeDocument/2006/relationships/hyperlink" Target="http://ims/IMS/Records/Forms/RecordTreeview.aspx?RootFolder=/IMS/Records/2015/02/VV.EDO14012/HS.HD.72.2015.H&#272;-STTTT" TargetMode="External"/><Relationship Id="rId197" Type="http://schemas.openxmlformats.org/officeDocument/2006/relationships/hyperlink" Target="http://ims/IMS/Records/Forms/RecordTreeview.aspx?RootFolder=/IMS/Records/2014/11/VV.IU14021/HS.HD.043.2014.H&#272;KT.CMCSOFT-TT&#272;TTXTN" TargetMode="External"/><Relationship Id="rId362" Type="http://schemas.openxmlformats.org/officeDocument/2006/relationships/hyperlink" Target="http://ims/IMS/Records/Forms/AllItems.aspx?RootFolder=/IMS/Records/2012/08/VV.MAR13018/HS.HD.21-07.13.H&#272;KT.CMCSOFT-HUD" TargetMode="External"/><Relationship Id="rId418" Type="http://schemas.openxmlformats.org/officeDocument/2006/relationships/hyperlink" Target="http://ims/IMS/Records/Forms/AllItems.aspx?RootFolder=/IMS/Records/2012/09/VV.IU12014/HS.HD.46-0912.H&#272;KT.CMCSOFT-&#272;HKTQD" TargetMode="External"/><Relationship Id="rId625" Type="http://schemas.openxmlformats.org/officeDocument/2006/relationships/hyperlink" Target="http://ims/IMS/Records/Forms/AllItems.aspx?RootFolder=/IMS/Records/2011/10/VV.OSD115066/HS.HD.05.IDENT-CMC.1011(ORSENNA-%20CF1110-0031)" TargetMode="External"/><Relationship Id="rId222" Type="http://schemas.openxmlformats.org/officeDocument/2006/relationships/hyperlink" Target="http://ims/IMS/Records/Forms/RecordTreeview.aspx?RootFolder=/IMS/Records/2014/08/VV.OSD145029/HS.HD.026.2014.H&#272;KT.CMCSOFT-PRDCV" TargetMode="External"/><Relationship Id="rId264" Type="http://schemas.openxmlformats.org/officeDocument/2006/relationships/hyperlink" Target="http://ims/IMS/Records/Forms/AllItems.aspx?RootFolder=/IMS/Records/2014/04/VV.OSD145007/HS.HD.016.2014.H&#272;KT.CMCSOFT-PRDCV" TargetMode="External"/><Relationship Id="rId471" Type="http://schemas.openxmlformats.org/officeDocument/2006/relationships/hyperlink" Target="http://ims/IMS/Records/Forms/AllItems.aspx?RootFolder=/IMS/Records/2012/02/VV.MAR11023/HS.HD.60-1012.H&#272;KT.CMCSOFT-THIENMINH" TargetMode="External"/><Relationship Id="rId667" Type="http://schemas.openxmlformats.org/officeDocument/2006/relationships/hyperlink" Target="http://ims/IMS/Records/Forms/AllItems.aspx?RootFolder=/IMS/Records/2011/06/VV.CM10031/HS.HD.40-0711.H&#272;KT.STT.TT%20&#272;N-CMCSOFT" TargetMode="External"/><Relationship Id="rId17" Type="http://schemas.openxmlformats.org/officeDocument/2006/relationships/hyperlink" Target="http://ims/IMS/Records/Forms/RecordTreeview.aspx?RootFolder=/IMS/Records/2015/12/VV.BSS15015/HS.HD.117.2015.H&#272;KT.CMCSOFT-VPCCDB" TargetMode="External"/><Relationship Id="rId59" Type="http://schemas.openxmlformats.org/officeDocument/2006/relationships/hyperlink" Target="http://ims/IMS/Records/Forms/RecordTreeview.aspx?RootFolder=/IMS/Records/2015/10/VV.OSD155032/HS.HD.05102015-01.2015.H&#272;DV.CIST-CMC" TargetMode="External"/><Relationship Id="rId124" Type="http://schemas.openxmlformats.org/officeDocument/2006/relationships/hyperlink" Target="http://ims/IMS/Records/Forms/RecordTreeview.aspx?RootFolder=/IMS/Records/2014/11/VV.CSS14042/HS.HD.1706.2015.H&#272;KT.THTK-CMC" TargetMode="External"/><Relationship Id="rId527" Type="http://schemas.openxmlformats.org/officeDocument/2006/relationships/hyperlink" Target="http://ims/IMS/Records/Forms/AllItems.aspx?RootFolder=/IMS/Records/2011/01/VV.FIS11003/HS.HD.PL10%20-%20H&#272;%2008012011.H&#272;KT2011-CMCSOFT-CTEL" TargetMode="External"/><Relationship Id="rId569" Type="http://schemas.openxmlformats.org/officeDocument/2006/relationships/hyperlink" Target="http://ims/IMS/Records/Forms/AllItems.aspx?RootFolder=/IMS/Records/2012/01/VV.MAR11062/HS.HD.105-0112.H&#272;KT.&#272;HQB-CMCSOFT" TargetMode="External"/><Relationship Id="rId734" Type="http://schemas.openxmlformats.org/officeDocument/2006/relationships/hyperlink" Target="http://ims/IMS/Records/Forms/AllItems.aspx?RootFolder=/IMS/Records/2010/12/VV.IU10017/HS.HD.78-1110.H&#272;KT.CMCSOFT-CDTNMTHCM" TargetMode="External"/><Relationship Id="rId776" Type="http://schemas.openxmlformats.org/officeDocument/2006/relationships/hyperlink" Target="http://ims/IMS/Records/Forms/AllItems.aspx?RootFolder=/IMS/Records/2009/08/VV.CSS09014/HS.HD.HR-2009.CMCSoft.%20Enplas%20Vietnam" TargetMode="External"/><Relationship Id="rId70" Type="http://schemas.openxmlformats.org/officeDocument/2006/relationships/hyperlink" Target="http://ims/IMS/Records/Forms/RecordTreeview.aspx?RootFolder=/IMS/Records/2015/09/VV.OSD155020/HS.HD.OSD155020" TargetMode="External"/><Relationship Id="rId166" Type="http://schemas.openxmlformats.org/officeDocument/2006/relationships/hyperlink" Target="http://ims/IMS/Records/Forms/RecordTreeview.aspx?RootFolder=/IMS/Records/2015/01/VV.CSS14046/HS.HD.AMS0012015-H&#272;.CMCSOFT-DIANA%20UNICHARM" TargetMode="External"/><Relationship Id="rId331" Type="http://schemas.openxmlformats.org/officeDocument/2006/relationships/hyperlink" Target="http://ims/IMS/Records/Forms/RecordTreeview.aspx?RootFolder=/IMS/Records/2013/10/VV.IU13022/HS.HD.32-0913.H&#272;KT.CMCSOFT-VQTKDKTQD" TargetMode="External"/><Relationship Id="rId373" Type="http://schemas.openxmlformats.org/officeDocument/2006/relationships/hyperlink" Target="http://ims/IMS/Records/Forms/AllItems.aspx?RootFolder=/IMS/Records/2013/06/VV.CSS13016/HS.HD.20130703.BIDV-CMC" TargetMode="External"/><Relationship Id="rId429" Type="http://schemas.openxmlformats.org/officeDocument/2006/relationships/hyperlink" Target="http://ims/IMS/Records/Forms/AllItems.aspx?RootFolder=/IMS/Records/2013/01/VV.OSD125052/HS.HD.OSD125052" TargetMode="External"/><Relationship Id="rId580" Type="http://schemas.openxmlformats.org/officeDocument/2006/relationships/hyperlink" Target="http://ims/IMS/Records/Forms/AllItems.aspx?RootFolder=/IMS/Records/2011/08/HS.HD.%202011.PO.21CTL-CMC.001" TargetMode="External"/><Relationship Id="rId636" Type="http://schemas.openxmlformats.org/officeDocument/2006/relationships/hyperlink" Target="http://ims/IMS/Records/Forms/AllItems.aspx?RootFolder=/IMS/Records/2011/09/VV.SG11010/HS.HD.102011.H&#272;KT.CMCSSG%20-%20SNTG" TargetMode="External"/><Relationship Id="rId1" Type="http://schemas.openxmlformats.org/officeDocument/2006/relationships/hyperlink" Target="http://ims/IMS/Records/Forms/RecordTreeview.aspx?RootFolder=/IMS/Records/2016/01/VV.OSD155041/HS.HD.OSD155041" TargetMode="External"/><Relationship Id="rId233" Type="http://schemas.openxmlformats.org/officeDocument/2006/relationships/hyperlink" Target="http://ims/IMS/Records/Forms/RecordTreeview.aspx?RootFolder=/IMS/Records/2014/08/VV.MAC14013/HS.HD.%20027.2014.H&#272;KT.CMCSOFT-BL" TargetMode="External"/><Relationship Id="rId440" Type="http://schemas.openxmlformats.org/officeDocument/2006/relationships/hyperlink" Target="http://ims/IMS/Records/Forms/AllItems.aspx?RootFolder=/IMS/Records/2012/12/VV.MAR12068/HS.HD.74-1212.H&#272;KT.CMCSOFT-TANDAT" TargetMode="External"/><Relationship Id="rId678" Type="http://schemas.openxmlformats.org/officeDocument/2006/relationships/hyperlink" Target="http://ims/IMS/Records/Forms/AllItems.aspx?RootFolder=/IMS/Records/2011/05/VV.CSS11008/HS.HD.SGD01.H&#272;KT.VIETINBANK-CMC" TargetMode="External"/><Relationship Id="rId28" Type="http://schemas.openxmlformats.org/officeDocument/2006/relationships/hyperlink" Target="http://ims/IMS/Records/Forms/RecordTreeview.aspx?RootFolder=/IMS/Records/2015/12/VV.MAC15014/HS.HD.SGD05.H&#272;KT.VIETINBANK-CMC" TargetMode="External"/><Relationship Id="rId275" Type="http://schemas.openxmlformats.org/officeDocument/2006/relationships/hyperlink" Target="http://ims/IMS/Records/Forms/AllItems.aspx?RootFolder=/IMS/Records/2014/04/VV.CSS13055/HS.HD.0104.2014.H&#272;PM.TTTT-CMC" TargetMode="External"/><Relationship Id="rId300" Type="http://schemas.openxmlformats.org/officeDocument/2006/relationships/hyperlink" Target="http://ims/IMS/Records/Forms/AllItems.aspx?RootFolder=/IMS/Records/2014/01/VV.OSD135057/HS.HD.OSD135057" TargetMode="External"/><Relationship Id="rId482" Type="http://schemas.openxmlformats.org/officeDocument/2006/relationships/hyperlink" Target="http://ims/IMS/Records/Forms/AllItems.aspx?RootFolder=/IMS/Records/2012/09/VV.CSS12066/HS.HD.51-0912.CMCSOFT" TargetMode="External"/><Relationship Id="rId538" Type="http://schemas.openxmlformats.org/officeDocument/2006/relationships/hyperlink" Target="http://ims/IMS/Records/Forms/AllItems.aspx?RootFolder=/IMS/Records/2012/04/VV.OSD125007/HS.HD.0412.HD.CMCSoft-04.2012" TargetMode="External"/><Relationship Id="rId703" Type="http://schemas.openxmlformats.org/officeDocument/2006/relationships/hyperlink" Target="http://ims/IMS/Records/Forms/AllItems.aspx?RootFolder=/IMS/Records/2011/03/VV.OSD115094/HS.HD.Development%20IPSwitch%20V4.1%20and%204.2" TargetMode="External"/><Relationship Id="rId745" Type="http://schemas.openxmlformats.org/officeDocument/2006/relationships/hyperlink" Target="http://ims/IMS/Records/Forms/AllItems.aspx?RootFolder=/IMS/Records/2010/09/VV.CM10044/HS.HD.08.2010.CMCSOFT-SL" TargetMode="External"/><Relationship Id="rId81" Type="http://schemas.openxmlformats.org/officeDocument/2006/relationships/hyperlink" Target="http://ims/IMS/Records/Forms/RecordTreeview.aspx?RootFolder=/IMS/Records/2015/08/VV.OSD155025/HS.HD.OSD155025" TargetMode="External"/><Relationship Id="rId135" Type="http://schemas.openxmlformats.org/officeDocument/2006/relationships/hyperlink" Target="http://ims/IMS/Records/Forms/RecordTreeview.aspx?RootFolder=/IMS/Records/2015/05/VV.CSS15012/HS.HD.PL25-H&#272;%2008012011.H&#272;KT2011-CMCSOFT-CTEL" TargetMode="External"/><Relationship Id="rId177" Type="http://schemas.openxmlformats.org/officeDocument/2006/relationships/hyperlink" Target="http://ims/IMS/Records/Forms/RecordTreeview.aspx?RootFolder=/IMS/Records/2014/12/VV.EDO14006/HS.HD.3112.2014.H&#272;KT.CMCSOFT-PVCFC" TargetMode="External"/><Relationship Id="rId342" Type="http://schemas.openxmlformats.org/officeDocument/2006/relationships/hyperlink" Target="http://ims/IMS/Records/Forms/AllItems.aspx?RootFolder=/IMS/Records/2013/09/VV.OSD135036/HS.HD.OSD135036" TargetMode="External"/><Relationship Id="rId384" Type="http://schemas.openxmlformats.org/officeDocument/2006/relationships/hyperlink" Target="http://ims/IMS/Records/Forms/AllItems.aspx?RootFolder=/IMS/Records/2013/10/VV.IU13012/HS.HD.11-0613.H&#272;BT.CMCSOFT-DHKHDHTN" TargetMode="External"/><Relationship Id="rId591" Type="http://schemas.openxmlformats.org/officeDocument/2006/relationships/hyperlink" Target="http://ims/IMS/Records/Forms/AllItems.aspx?RootFolder=/IMS/Records/2011/12/VV.SG11021/HS.HD.122011.H&#272;KT.CMCSSG-C&#272;SPBP" TargetMode="External"/><Relationship Id="rId605" Type="http://schemas.openxmlformats.org/officeDocument/2006/relationships/hyperlink" Target="http://ims/IMS/Records/Forms/AllItems.aspx?RootFolder=/IMS/Records/2011/12/VV.MAR11094/HS.HD.87-1211.H&#272;KT.CMCSOFT-C&#272;CNKTCN" TargetMode="External"/><Relationship Id="rId787" Type="http://schemas.openxmlformats.org/officeDocument/2006/relationships/hyperlink" Target="http://ims/IMS/Records/Forms/RecordTreeview.aspx?RootFolder=/IMS/Records/2007/12/VV.PVPOWER2007/HS.HD.691207.H&#272;-MBHH" TargetMode="External"/><Relationship Id="rId202" Type="http://schemas.openxmlformats.org/officeDocument/2006/relationships/hyperlink" Target="http://ims/IMS/Records/Forms/RecordTreeview.aspx?RootFolder=/IMS/Records/2014/10/VV.EFS14004/HS.HD.037.2014.H&#272;.CMCSOFT-CTEL" TargetMode="External"/><Relationship Id="rId244" Type="http://schemas.openxmlformats.org/officeDocument/2006/relationships/hyperlink" Target="http://ims/IMS/Records/Forms/RecordTreeview.aspx?RootFolder=/IMS/Records/2014/06/VV.EFS14008/HS.HD.20.2014.H&#272;DV.CSOFT-HW" TargetMode="External"/><Relationship Id="rId647" Type="http://schemas.openxmlformats.org/officeDocument/2006/relationships/hyperlink" Target="http://ims/IMS/Records/Forms/AllItems.aspx?RootFolder=/IMS/Records/2011/09/VV.MAR11065/HS.HD.57-0911.H&#272;KT.CMCSOFT-THCSYB" TargetMode="External"/><Relationship Id="rId689" Type="http://schemas.openxmlformats.org/officeDocument/2006/relationships/hyperlink" Target="http://ims/IMS/Records/Forms/AllItems.aspx?RootFolder=/IMS/Records/2011/04/VV.MAR11002/HS.HD.11-0211.H&#272;KT.CMCSoft-Vinatex" TargetMode="External"/><Relationship Id="rId39" Type="http://schemas.openxmlformats.org/officeDocument/2006/relationships/hyperlink" Target="http://ims/IMS/Records/Forms/RecordTreeview.aspx?RootFolder=/IMS/Records/2015/11/VV.MAC14019/HS.HD.171115.SHB-CMC" TargetMode="External"/><Relationship Id="rId286" Type="http://schemas.openxmlformats.org/officeDocument/2006/relationships/hyperlink" Target="http://ims/IMS/Records/Forms/RecordTreeview.aspx?RootFolder=/IMS/Records/2014/03/VV.IU13040/HS.HD.51-0214.H&#272;KT.CMCSOFT-DHHD" TargetMode="External"/><Relationship Id="rId451" Type="http://schemas.openxmlformats.org/officeDocument/2006/relationships/hyperlink" Target="http://ims/IMS/Records/Forms/AllItems.aspx?RootFolder=/IMS/Records/2012/11/VV.CSS12082/HS.HD.64.2012.H&#272;PM.THTK-CMC" TargetMode="External"/><Relationship Id="rId493" Type="http://schemas.openxmlformats.org/officeDocument/2006/relationships/hyperlink" Target="http://ims/IMS/Records/Forms/AllItems.aspx?RootFolder=/IMS/Records/2012/04/VV.CSS12008/HS.HD.0109.H&#272;KT%202012%20-%20CMCSOFT%20-%20BHBV" TargetMode="External"/><Relationship Id="rId507" Type="http://schemas.openxmlformats.org/officeDocument/2006/relationships/hyperlink" Target="http://ims/IMS/Records/Forms/AllItems.aspx?RootFolder=/IMS/Records/2012/07/VV.CSS12046/HS.HD.14-0712.H&#272;KT.CMCSOFT%20-%20BiaHue" TargetMode="External"/><Relationship Id="rId549" Type="http://schemas.openxmlformats.org/officeDocument/2006/relationships/hyperlink" Target="http://ims/IMS/Records/Forms/AllItems.aspx?RootFolder=/IMS/Records/2012/04/VV.CSS12008/HS.HD.01.H&#272;KT%202012%20-%20CMCSOFT%20-%20BHBV" TargetMode="External"/><Relationship Id="rId714" Type="http://schemas.openxmlformats.org/officeDocument/2006/relationships/hyperlink" Target="http://ims/IMS/Records/Forms/RecordTreeview.aspx?RootFolder=/IMS/Records/2011/01/VV.CM11004/HS.HD.01-01.2011.H&#272;KT.CMCSOFT-HAVINCO" TargetMode="External"/><Relationship Id="rId756" Type="http://schemas.openxmlformats.org/officeDocument/2006/relationships/hyperlink" Target="http://ims/IMS/Records/Forms/AllItems.aspx?RootFolder=/IMS/Records/2010/06/VV.CM10027/HS.HD.30-0610.H&#272;-CGCN.CMCSOFT-TTKHCNBL" TargetMode="External"/><Relationship Id="rId50" Type="http://schemas.openxmlformats.org/officeDocument/2006/relationships/hyperlink" Target="http://ims/IMS/Records/Forms/RecordTreeview.aspx?RootFolder=/IMS/Records/2015/10/VV.CSS15048/HS.HD.19.2015.H&#272;.VTQT-CMC" TargetMode="External"/><Relationship Id="rId104" Type="http://schemas.openxmlformats.org/officeDocument/2006/relationships/hyperlink" Target="http://ims/IMS/Records/Forms/RecordTreeview.aspx?RootFolder=/IMS/Records/2015/07/VV.CSS15028/HS.HD.PL27-Prevoir%20VN" TargetMode="External"/><Relationship Id="rId146" Type="http://schemas.openxmlformats.org/officeDocument/2006/relationships/hyperlink" Target="http://ims/IMS/Records/Forms/RecordTreeview.aspx?RootFolder=/IMS/Records/2015/03/VV.IU15001/HS.HD.01.2015-HVCSVPT-VIETINBANK-CMC" TargetMode="External"/><Relationship Id="rId188" Type="http://schemas.openxmlformats.org/officeDocument/2006/relationships/hyperlink" Target="http://ims/IMS/Records/Forms/RecordTreeview.aspx?RootFolder=/IMS/Records/2014/11/VV.CSS14045/HS.HD.PL22-H&#272;%2008012011.H&#272;KT2011-CMCSOFT-CTEL" TargetMode="External"/><Relationship Id="rId311" Type="http://schemas.openxmlformats.org/officeDocument/2006/relationships/hyperlink" Target="http://ims/IMS/Records/Forms/AllItems.aspx?RootFolder=/IMS/Records/2013/10/VV.ILIB13001/HS.HD.2012.2013.H&#272;KT.HPEC-CMCSOFT" TargetMode="External"/><Relationship Id="rId353" Type="http://schemas.openxmlformats.org/officeDocument/2006/relationships/hyperlink" Target="http://ims/IMS/Records/Forms/AllItems.aspx?RootFolder=/IMS/Records/2013/08/VV.CSS13034/HS.HD.PL17-H&#272;%2008012011.H&#272;KT2011-CMCSOFT-CTEL" TargetMode="External"/><Relationship Id="rId395" Type="http://schemas.openxmlformats.org/officeDocument/2006/relationships/hyperlink" Target="http://ims/IMS/Records/Forms/RecordTreeview.aspx?RootFolder=/IMS/Records/2013/05/VV.OSD135001/HS.HD.OSD135001" TargetMode="External"/><Relationship Id="rId409" Type="http://schemas.openxmlformats.org/officeDocument/2006/relationships/hyperlink" Target="http://ims/IMS/Records/Forms/AllItems.aspx?RootFolder=/IMS/Records/2013/03/VV.MAR12076/HS.HD.83-0313.H&#272;BT.CMCSOFT-TVHT" TargetMode="External"/><Relationship Id="rId560" Type="http://schemas.openxmlformats.org/officeDocument/2006/relationships/hyperlink" Target="http://ims/IMS/Records/Forms/AllItems.aspx?RootFolder=/IMS/Records/1899/12/VV.MAR11136/HS.HD.125-0212.H&#272;KT.CMCSOFT-C&#272;YTSL" TargetMode="External"/><Relationship Id="rId92" Type="http://schemas.openxmlformats.org/officeDocument/2006/relationships/hyperlink" Target="http://ims/IMS/Records/Forms/RecordTreeview.aspx?RootFolder=/IMS/Records/2015/08/VV.CSS15016/HS.HD.0608.2015.AITS-CMC" TargetMode="External"/><Relationship Id="rId213" Type="http://schemas.openxmlformats.org/officeDocument/2006/relationships/hyperlink" Target="http://ims/IMS/Records/Forms/RecordTreeview.aspx?RootFolder=/IMS/Records/2014/09/VV.EDO14008/HS.HD.01092014.H&#272;KT.CMCCORP-CMCSOFT" TargetMode="External"/><Relationship Id="rId420" Type="http://schemas.openxmlformats.org/officeDocument/2006/relationships/hyperlink" Target="http://ims/IMS/Records/Forms/AllItems.aspx?RootFolder=/IMS/Records/2013/01/VV.CSS11149/HS.HD.81-0113.H&#272;KT.TCHQ-CMC" TargetMode="External"/><Relationship Id="rId616" Type="http://schemas.openxmlformats.org/officeDocument/2006/relationships/hyperlink" Target="http://ims/IMS/Records/Forms/RecordTreeview.aspx?RootFolder=/IMS/Records/2011/11/VV.MAR11081/HS.HD.97-1211.H&#272;KT.DHL-CMCSOFT" TargetMode="External"/><Relationship Id="rId658" Type="http://schemas.openxmlformats.org/officeDocument/2006/relationships/hyperlink" Target="http://ims/IMS/Records/Forms/AllItems.aspx?RootFolder=/IMS/Records/2011/06/VV.SG11008/HS.HD.082011.H&#272;KT.CMCSSG-VNPTCT" TargetMode="External"/><Relationship Id="rId255" Type="http://schemas.openxmlformats.org/officeDocument/2006/relationships/hyperlink" Target="http://ims/IMS/Records/Forms/AllItems.aspx?RootFolder=/IMS/Records/2014/04/VV.EFS13012/HS.HD.012.2014.H&#272;KT.CMCSOFT-VBI" TargetMode="External"/><Relationship Id="rId297" Type="http://schemas.openxmlformats.org/officeDocument/2006/relationships/hyperlink" Target="http://ims/IMS/Records/Forms/AllItems.aspx?RootFolder=/IMS/Records/2014/01/VV.OSD135061/HS.HD.OSD135061" TargetMode="External"/><Relationship Id="rId462" Type="http://schemas.openxmlformats.org/officeDocument/2006/relationships/hyperlink" Target="http://ims/IMS/Records/Forms/AllItems.aspx?RootFolder=/IMS/Records/2012/11/VV.OSD125041/HS.HD.2012.SOW.Isolve&#8211;CMC.002" TargetMode="External"/><Relationship Id="rId518" Type="http://schemas.openxmlformats.org/officeDocument/2006/relationships/hyperlink" Target="http://ims/IMS/Records/Forms/AllItems.aspx?RootFolder=/IMS/Records/2012/06/VV.MAR12032/HS.HD.11-0612.H&#272;MB.PVEP%20OVERSEAS%20-%20CMCSOFT" TargetMode="External"/><Relationship Id="rId725" Type="http://schemas.openxmlformats.org/officeDocument/2006/relationships/hyperlink" Target="http://ims/IMS/Records/Forms/AllItems.aspx?RootFolder=/IMS/Records/2010/12/VV.CM10054/HS.HD.90-1210.H&#272;KT.CMCSOFT-AWAS" TargetMode="External"/><Relationship Id="rId115" Type="http://schemas.openxmlformats.org/officeDocument/2006/relationships/hyperlink" Target="http://ims/IMS/Records/Forms/RecordTreeview.aspx?RootFolder=/IMS/Records/2015/07/VV.OSD155016/HS.HD.OSD155016" TargetMode="External"/><Relationship Id="rId157" Type="http://schemas.openxmlformats.org/officeDocument/2006/relationships/hyperlink" Target="http://ims/IMS/Records/Forms/RecordTreeview.aspx?RootFolder=/IMS/Records/2015/02/VV.IU14030/HS.HD.069.2015.H&#272;KT.CMCSOFT-NEU" TargetMode="External"/><Relationship Id="rId322" Type="http://schemas.openxmlformats.org/officeDocument/2006/relationships/hyperlink" Target="http://ims/IMS/Records/Forms/AllItems.aspx?RootFolder=/IMS/Records/2013/07/VV.CSS13013/HS.HD.23.2013.H&#272;KT.CNTT-CMCSOFT" TargetMode="External"/><Relationship Id="rId364" Type="http://schemas.openxmlformats.org/officeDocument/2006/relationships/hyperlink" Target="http://ims/IMS/Records/Forms/AllItems.aspx?RootFolder=/IMS/Records/2013/07/VV.CSS13033/HS.HD.PL16-H&#272;%2008012011.H&#272;KT2011-CMCSOFT-CTEL" TargetMode="External"/><Relationship Id="rId767" Type="http://schemas.openxmlformats.org/officeDocument/2006/relationships/hyperlink" Target="http://ims/IMS/Records/Forms/AllItems.aspx?RootFolder=/IMS/Records/2009/09/VV.CM09067/HS.HD.120-1209.H&#272;KT.CMCSOFT-CMCCORP" TargetMode="External"/><Relationship Id="rId61" Type="http://schemas.openxmlformats.org/officeDocument/2006/relationships/hyperlink" Target="http://ims/IMS/Records/Forms/RecordTreeview.aspx?RootFolder=/IMS/Records/2015/10/VV.OSD155033/HS.HD.OSD155033" TargetMode="External"/><Relationship Id="rId199" Type="http://schemas.openxmlformats.org/officeDocument/2006/relationships/hyperlink" Target="http://ims/IMS/Records/Forms/RecordTreeview.aspx?RootFolder=/IMS/Records/2013/11/VV.IU13031/HS.HD.049.2014.H&#272;KT.CMCSOFT-DHSPTKV" TargetMode="External"/><Relationship Id="rId571" Type="http://schemas.openxmlformats.org/officeDocument/2006/relationships/hyperlink" Target="http://ims/IMS/Records/Forms/AllItems.aspx?RootFolder=/IMS/Records/2012/02/VV.OSD115108/HS.HD.01.NHN-CMCSOFT.0112" TargetMode="External"/><Relationship Id="rId627" Type="http://schemas.openxmlformats.org/officeDocument/2006/relationships/hyperlink" Target="http://ims/IMS/Records/Forms/AllItems.aspx?RootFolder=/IMS/Records/2011/09/HS.HD.%2093-1211.H&#272;KT.CSOFT-NV" TargetMode="External"/><Relationship Id="rId669" Type="http://schemas.openxmlformats.org/officeDocument/2006/relationships/hyperlink" Target="http://ims/IMS/Records/Forms/AllItems.aspx?RootFolder=/IMS/Records/2011/06/VV.SG11007/HS.HD.072011.H&#272;KT.PHXL-CMCSSG" TargetMode="External"/><Relationship Id="rId19" Type="http://schemas.openxmlformats.org/officeDocument/2006/relationships/hyperlink" Target="http://ims/IMS/Records/Forms/RecordTreeview.aspx?RootFolder=/IMS/Records/2015/12/VV.BSS15014/HS.HD.116.2015.H&#272;KT.CMCSOFT-VPCC1" TargetMode="External"/><Relationship Id="rId224" Type="http://schemas.openxmlformats.org/officeDocument/2006/relationships/hyperlink" Target="http://ims/IMS/Records/Forms/RecordTreeview.aspx?RootFolder=/IMS/Records/2014/07/VV.CSS14019/HS.HD.0809.H&#272;KT.CMCSOFT-MOBIFONESERVICE" TargetMode="External"/><Relationship Id="rId266" Type="http://schemas.openxmlformats.org/officeDocument/2006/relationships/hyperlink" Target="http://ims/IMS/Records/Forms/AllItems.aspx?RootFolder=/IMS/Records/2014/04/VV.EFS13016/HS.HD.013.2014.H&#272;KT.CMCSOFT-MIC" TargetMode="External"/><Relationship Id="rId431" Type="http://schemas.openxmlformats.org/officeDocument/2006/relationships/hyperlink" Target="http://ims/IMS/Records/Forms/AllItems.aspx?RootFolder=/IMS/Records/2012/03/VV.CSS12006/HS.HD.0501.H&#272;KT.2013.BHBV-CMCSOFT" TargetMode="External"/><Relationship Id="rId473" Type="http://schemas.openxmlformats.org/officeDocument/2006/relationships/hyperlink" Target="http://ims/IMS/Records/Forms/AllItems.aspx?RootFolder=/IMS/Records/2012/06/VV.MAR12041/HS.HD.%2064-1112.H&#272;KT.CMCSoft-SuperSoft" TargetMode="External"/><Relationship Id="rId529" Type="http://schemas.openxmlformats.org/officeDocument/2006/relationships/hyperlink" Target="http://ims/IMS/Records/Forms/AllItems.aspx?RootFolder=/IMS/Records/2012/05/VV.css12032/HS.HD.0193.TCB-CMC" TargetMode="External"/><Relationship Id="rId680" Type="http://schemas.openxmlformats.org/officeDocument/2006/relationships/hyperlink" Target="http://ims/IMS/Records/Forms/AllItems.aspx?RootFolder=/IMS/Records/2011/01/VV.FIS11003/HS.HD.PL3%20-%20H&#272;%2008012011.H&#272;KT2011-CMCSOFT-CTEL" TargetMode="External"/><Relationship Id="rId736" Type="http://schemas.openxmlformats.org/officeDocument/2006/relationships/hyperlink" Target="http://ims/IMS/Records/Forms/AllItems.aspx?RootFolder=/IMS/Records/2010/11/VV.FIS10009/HS.HD.75-1110.H&#272;KT2010-CMCSoft-BHBV" TargetMode="External"/><Relationship Id="rId30" Type="http://schemas.openxmlformats.org/officeDocument/2006/relationships/hyperlink" Target="http://ims/IMS/Records/Forms/RecordTreeview.aspx?RootFolder=/IMS/Records/2015/12/VV.MAC15009/HS.HD.05.CMC-BVF.2015" TargetMode="External"/><Relationship Id="rId126" Type="http://schemas.openxmlformats.org/officeDocument/2006/relationships/hyperlink" Target="http://ims/IMS/Records/Forms/RecordTreeview.aspx?RootFolder=/IMS/Records/2015/06/VV.CSS15006/HS.HD.011.2015.H&#272;SV.VPBANK-CMC" TargetMode="External"/><Relationship Id="rId168" Type="http://schemas.openxmlformats.org/officeDocument/2006/relationships/hyperlink" Target="http://ims/IMS/Records/Forms/RecordTreeview.aspx?RootFolder=/IMS/Records/2015/01/VV.iLib14019/HS.HD.05012015.H&#272;C&#272;.TVTGL-CMCSOFT" TargetMode="External"/><Relationship Id="rId333" Type="http://schemas.openxmlformats.org/officeDocument/2006/relationships/hyperlink" Target="http://ims/IMS/Records/Forms/AllItems.aspx?RootFolder=/IMS/Records/2013/10/VV.OSD135047/HS.HD.OSD135047" TargetMode="External"/><Relationship Id="rId540" Type="http://schemas.openxmlformats.org/officeDocument/2006/relationships/hyperlink" Target="http://ims/IMS/Records/Forms/AllItems.aspx?RootFolder=/IMS/Records/1899/12/VV.MAR11143/HS.HD.127-0312.TTH&#272;.CMCSOFT-CDYTKG" TargetMode="External"/><Relationship Id="rId778" Type="http://schemas.openxmlformats.org/officeDocument/2006/relationships/hyperlink" Target="http://ims/IMS/Records/Forms/AllItems.aspx?RootFolder=/IMS/Records/2009/03/VV.IMIP_2009/HS.HD.16-0309.IMIP-CMCSOFT" TargetMode="External"/><Relationship Id="rId72" Type="http://schemas.openxmlformats.org/officeDocument/2006/relationships/hyperlink" Target="http://ims/IMS/Records/Forms/RecordTreeview.aspx?RootFolder=/IMS/Records/2015/09/VV.OSD155029/HS.HD.OSD155029" TargetMode="External"/><Relationship Id="rId375" Type="http://schemas.openxmlformats.org/officeDocument/2006/relationships/hyperlink" Target="http://ims/IMS/Records/Forms/AllItems.aspx?RootFolder=/IMS/Records/2013/06/VV.OSD135013/HS.HD.OSD135013" TargetMode="External"/><Relationship Id="rId582" Type="http://schemas.openxmlformats.org/officeDocument/2006/relationships/hyperlink" Target="http://ims/IMS/Records/Forms/AllItems.aspx?RootFolder=/IMS/Records/2011/10/HS.HD.108-1211.H&#272;KT" TargetMode="External"/><Relationship Id="rId638" Type="http://schemas.openxmlformats.org/officeDocument/2006/relationships/hyperlink" Target="http://ims/IMS/Records/Forms/AllItems.aspx?RootFolder=/IMS/Records/2011/09/VV.OSD115077/HS.HD.OSD115077" TargetMode="External"/><Relationship Id="rId3" Type="http://schemas.openxmlformats.org/officeDocument/2006/relationships/hyperlink" Target="http://ims/IMS/Records/Forms/RecordTreeview.aspx?RootFolder=/IMS/Records/2016/01/VV.OSD165002/HS.HD.OSD165002" TargetMode="External"/><Relationship Id="rId235" Type="http://schemas.openxmlformats.org/officeDocument/2006/relationships/hyperlink" Target="http://ims/IMS/Records/Forms/RecordTreeview.aspx?RootFolder=/IMS/Records/2014/08/VV.OSD145033/HS.HD.OSD145033" TargetMode="External"/><Relationship Id="rId277" Type="http://schemas.openxmlformats.org/officeDocument/2006/relationships/hyperlink" Target="http://ims/IMS/Records/Forms/RecordTreeview.aspx?RootFolder=/IMS/Records/2014/04/VV.OSD145010/HS.HD.OSD145010" TargetMode="External"/><Relationship Id="rId400" Type="http://schemas.openxmlformats.org/officeDocument/2006/relationships/hyperlink" Target="http://ims/IMS/Records/Forms/AllItems.aspx?RootFolder=/IMS/Records/2013/01/VV.MAR12008/HS.HD.H&#272;-12-11-VMS.CMCSOFT" TargetMode="External"/><Relationship Id="rId442" Type="http://schemas.openxmlformats.org/officeDocument/2006/relationships/hyperlink" Target="http://ims/IMS/Records/Forms/AllItems.aspx?RootFolder=/IMS/Records/2012/12/VV.MAR12067/HS.HD.1624.H&#272;-HVM" TargetMode="External"/><Relationship Id="rId484" Type="http://schemas.openxmlformats.org/officeDocument/2006/relationships/hyperlink" Target="http://ims/IMS/Records/Forms/AllItems.aspx?RootFolder=/IMS/Records/2012/08/VV.MAR12046/HS.HD.32.VCBS&#8211;CMCSoft" TargetMode="External"/><Relationship Id="rId705" Type="http://schemas.openxmlformats.org/officeDocument/2006/relationships/hyperlink" Target="http://ims/IMS/Records/Forms/AllItems.aspx?RootFolder=/IMS/Records/2011/02/VV.CM11012/HS.HD.06-0211.H&#272;KT.CMCSOFT-TVTN" TargetMode="External"/><Relationship Id="rId137" Type="http://schemas.openxmlformats.org/officeDocument/2006/relationships/hyperlink" Target="http://ims/IMS/Records/Forms/RecordTreeview.aspx?RootFolder=/IMS/Records/2015/04/VV.CSS14058/HS.HD.06.2015.H&#272;KT.UBCKNN-CMC" TargetMode="External"/><Relationship Id="rId302" Type="http://schemas.openxmlformats.org/officeDocument/2006/relationships/hyperlink" Target="http://ims/IMS/Records/Forms/AllItems.aspx?RootFolder=/IMS/Records/2013/11/VV.IU13032/HS.HD.43-1113.H&#272;KT.CMCSOF-DHNLBG" TargetMode="External"/><Relationship Id="rId344" Type="http://schemas.openxmlformats.org/officeDocument/2006/relationships/hyperlink" Target="http://ims/IMS/Records/Forms/AllItems.aspx?RootFolder=/IMS/Records/2013/09/VV.OSD135034/HS.HD.OSD135034" TargetMode="External"/><Relationship Id="rId691" Type="http://schemas.openxmlformats.org/officeDocument/2006/relationships/hyperlink" Target="http://ims/IMS/Records/Forms/AllItems.aspx?RootFolder=/IMS/Records/2011/04/VV.OSDC115014/HS.HD.63-0911" TargetMode="External"/><Relationship Id="rId747" Type="http://schemas.openxmlformats.org/officeDocument/2006/relationships/hyperlink" Target="http://ims/IMS/Records/Forms/AllItems.aspx?RootFolder=/IMS/Records/2010/08/VV.FIS10005/HS.HD.55.H&#272;KT%202010-CMCSoft-BVVN" TargetMode="External"/><Relationship Id="rId789" Type="http://schemas.openxmlformats.org/officeDocument/2006/relationships/hyperlink" Target="http://ims/IMS/Records/Forms/AllItems.aspx?RootFolder=/IMS/Records/2007/09/VV.CSS07005/HS.HD.46-0907" TargetMode="External"/><Relationship Id="rId41" Type="http://schemas.openxmlformats.org/officeDocument/2006/relationships/hyperlink" Target="http://ims/IMS/Records/Forms/RecordTreeview.aspx?RootFolder=/IMS/Records/2015/11/VV.EDO15009/HS.HD.25102015.H&#272;KT.BTG-CMCSOFT" TargetMode="External"/><Relationship Id="rId83" Type="http://schemas.openxmlformats.org/officeDocument/2006/relationships/hyperlink" Target="http://ims/IMS/Records/Forms/RecordTreeview.aspx?RootFolder=/IMS/Records/2015/01/VV.IU15009/HS.HD.H&#272;KT.DHSPDHTN-CMCSOFT" TargetMode="External"/><Relationship Id="rId179" Type="http://schemas.openxmlformats.org/officeDocument/2006/relationships/hyperlink" Target="http://ims/IMS/Records/Forms/RecordTreeview.aspx?RootFolder=/IMS/Records/2014/12/VV.CSS14035/HS.HD.63.2014.H&#272;KT.TCT-CMCSOFT" TargetMode="External"/><Relationship Id="rId386" Type="http://schemas.openxmlformats.org/officeDocument/2006/relationships/hyperlink" Target="http://ims/IMS/Records/Forms/AllItems.aspx?RootFolder=/IMS/Records/2011/09/VV.CSS12003/HS.HD.12.2013.H&#272;KT.CNTT-CMCSOFT" TargetMode="External"/><Relationship Id="rId551" Type="http://schemas.openxmlformats.org/officeDocument/2006/relationships/hyperlink" Target="http://ims/IMS/Records/Forms/AllItems.aspx?RootFolder=/IMS/Records/2011/01/VV.FIS11003/HS.HD.PL7%20-%20H&#272;%2008012011.H&#272;KT2011-CMCSOFT-CTEL" TargetMode="External"/><Relationship Id="rId593" Type="http://schemas.openxmlformats.org/officeDocument/2006/relationships/hyperlink" Target="http://ims/IMS/Records/Forms/AllItems.aspx?RootFolder=/IMS/Records/2011/02/VV.CSS11052/HS.HD.09122011.H&#272;.B&#272;T-CMC" TargetMode="External"/><Relationship Id="rId607" Type="http://schemas.openxmlformats.org/officeDocument/2006/relationships/hyperlink" Target="http://ims/IMS/Records/Forms/AllItems.aspx?RootFolder=/IMS/Records/2011/12/VV.MAR11096/HS.HD.89-1211.H&#272;KT.CMCSOFT-C&#272;CNKTCN" TargetMode="External"/><Relationship Id="rId649" Type="http://schemas.openxmlformats.org/officeDocument/2006/relationships/hyperlink" Target="http://ims/IMS/Records/Forms/AllItems.aspx?RootFolder=/IMS/Records/2011/08/VV.OSDC115018/HS.HD.CHLVWEB09062011%20(website.%20Elance)" TargetMode="External"/><Relationship Id="rId190" Type="http://schemas.openxmlformats.org/officeDocument/2006/relationships/hyperlink" Target="http://ims/IMS/Records/Forms/RecordTreeview.aspx?RootFolder=/IMS/Records/2014/11/VV.IU14023/HS.HD.044.2014.H&#272;KT.CMCSOFT-TT&#272;TTXTN" TargetMode="External"/><Relationship Id="rId204" Type="http://schemas.openxmlformats.org/officeDocument/2006/relationships/hyperlink" Target="http://ims/IMS/Records/Forms/RecordTreeview.aspx?RootFolder=/IMS/Records/2014/10/VV.CSS14034/HS.HD.038.2014.H&#272;KT.CMCSOFT-ACB" TargetMode="External"/><Relationship Id="rId246" Type="http://schemas.openxmlformats.org/officeDocument/2006/relationships/hyperlink" Target="http://ims/IMS/Records/Forms/AllItems.aspx?RootFolder=/IMS/Records/2014/06/VV.CSS14001/HS.HD.20140620.BIDV-CMC" TargetMode="External"/><Relationship Id="rId288" Type="http://schemas.openxmlformats.org/officeDocument/2006/relationships/hyperlink" Target="http://ims/IMS/Records/Forms/AllItems.aspx?RootFolder=/IMS/Records/2014/03/VV.EFS13019/HS.HD.53-0314.H&#272;KT" TargetMode="External"/><Relationship Id="rId411" Type="http://schemas.openxmlformats.org/officeDocument/2006/relationships/hyperlink" Target="http://ims/IMS/Records/Forms/AllItems.aspx?RootFolder=/IMS/Records/2013/03/VV.EFS12009/HS.HD.82-0213.HDDV.CSOFT-&#272;MTM.CEAC" TargetMode="External"/><Relationship Id="rId453" Type="http://schemas.openxmlformats.org/officeDocument/2006/relationships/hyperlink" Target="http://ims/IMS/Records/Forms/AllItems.aspx?RootFolder=/IMS/Records/2012/12/VV.OSD125042/HS.HD.OSD125042" TargetMode="External"/><Relationship Id="rId509" Type="http://schemas.openxmlformats.org/officeDocument/2006/relationships/hyperlink" Target="http://ims/IMS/Records/Forms/AllItems.aspx?RootFolder=/IMS/Records/2012/06/VV.OSD125024/HS.HD.OSD125024" TargetMode="External"/><Relationship Id="rId660" Type="http://schemas.openxmlformats.org/officeDocument/2006/relationships/hyperlink" Target="http://ims/IMS/Records/Forms/AllItems.aspx?RootFolder=/IMS/Records/2011/05/VV.CSS11003/HS.HD.2805.H&#272;KT.CMC-NPT" TargetMode="External"/><Relationship Id="rId106" Type="http://schemas.openxmlformats.org/officeDocument/2006/relationships/hyperlink" Target="http://ims/IMS/Records/Forms/RecordTreeview.aspx?RootFolder=/IMS/Records/2015/06/VV.CSS15022/HS.HD.1072015.H&#272;KT.CMC-TTKT" TargetMode="External"/><Relationship Id="rId313" Type="http://schemas.openxmlformats.org/officeDocument/2006/relationships/hyperlink" Target="http://ims/IMS/Records/Forms/AllItems.aspx?RootFolder=/IMS/Records/2013/12/VV.IU13033/HS.HD.01.2013-QBU-BIDV-CMC" TargetMode="External"/><Relationship Id="rId495" Type="http://schemas.openxmlformats.org/officeDocument/2006/relationships/hyperlink" Target="http://ims/IMS/Records/Forms/AllItems.aspx?RootFolder=/IMS/Records/2012/08/VV.MAR12042/HS.HD.36-0812.H&#272;KT.CMCSOFT-PH" TargetMode="External"/><Relationship Id="rId716" Type="http://schemas.openxmlformats.org/officeDocument/2006/relationships/hyperlink" Target="http://ims/IMS/Records/Forms/AllItems.aspx?RootFolder=/IMS/Records/2011/01/VV.CM11003/HS.HD.TRIG-NT.EEC1.8" TargetMode="External"/><Relationship Id="rId758" Type="http://schemas.openxmlformats.org/officeDocument/2006/relationships/hyperlink" Target="http://ims/IMS/Records/Forms/AllItems.aspx?RootFolder=/IMS/Records/2010/01/VV.IU10003/HS.HD.37-0710.H&#272;KT.CMCSOFT-DHV" TargetMode="External"/><Relationship Id="rId10" Type="http://schemas.openxmlformats.org/officeDocument/2006/relationships/hyperlink" Target="http://ims/IMS/Records/Forms/RecordTreeview.aspx?RootFolder=/IMS/Records/2015/12/VV.IU15021/HS.HD.141.2015.H&#272;KT.CMCSOFT-CSIHN" TargetMode="External"/><Relationship Id="rId52" Type="http://schemas.openxmlformats.org/officeDocument/2006/relationships/hyperlink" Target="http://ims/IMS/Records/Forms/RecordTreeview.aspx?RootFolder=/IMS/Records/2015/10/VV.BSS15012/HS.HD.1594.HD&#272;T.BHBL-CMC" TargetMode="External"/><Relationship Id="rId94" Type="http://schemas.openxmlformats.org/officeDocument/2006/relationships/hyperlink" Target="http://ims/IMS/Records/Forms/RecordTreeview.aspx?RootFolder=/IMS/Records/2015/09/VV.OSD155023/HS.HD.OSD155023" TargetMode="External"/><Relationship Id="rId148" Type="http://schemas.openxmlformats.org/officeDocument/2006/relationships/hyperlink" Target="http://ims/IMS/Records/Forms/RecordTreeview.aspx?RootFolder=/IMS/Records/2015/03/VV.OSD145065/HS.HD.OSD145065" TargetMode="External"/><Relationship Id="rId355" Type="http://schemas.openxmlformats.org/officeDocument/2006/relationships/hyperlink" Target="http://ims/IMS/Records/Forms/AllItems.aspx?RootFolder=/IMS/Records/2013/08/VV.OSD135029/HS.HD.OSD135029" TargetMode="External"/><Relationship Id="rId397" Type="http://schemas.openxmlformats.org/officeDocument/2006/relationships/hyperlink" Target="http://ims/IMS/Records/Forms/AllItems.aspx?RootFolder=/IMS/Records/2013/05/VV.IU13007/HS.HD.06-0613.H&#272;KT.CMCSOFT-DHCNTTTTDHTN" TargetMode="External"/><Relationship Id="rId520" Type="http://schemas.openxmlformats.org/officeDocument/2006/relationships/hyperlink" Target="http://ims/IMS/Records/Forms/AllItems.aspx?RootFolder=/IMS/Records/2012/02/VV.CSS11146/HS.HD.CSS11146.CMC.SBV" TargetMode="External"/><Relationship Id="rId562" Type="http://schemas.openxmlformats.org/officeDocument/2006/relationships/hyperlink" Target="http://ims/IMS/Records/Forms/AllItems.aspx?RootFolder=/IMS/Records/2011/07/VV.SG11066/HS.HD.97.2012.PVFCCo.TM&#272;T-CMC%20SOFT.M_PORTAL" TargetMode="External"/><Relationship Id="rId618" Type="http://schemas.openxmlformats.org/officeDocument/2006/relationships/hyperlink" Target="http://ims/IMS/Records/Forms/AllItems.aspx?RootFolder=/IMS/Records/2011/10/VV.CSS11029/HS.HD.D&#7921;%20&#225;n%20Techcombank%20AML" TargetMode="External"/><Relationship Id="rId215" Type="http://schemas.openxmlformats.org/officeDocument/2006/relationships/hyperlink" Target="http://ims/IMS/Records/Forms/RecordTreeview.aspx?RootFolder=/IMS/Records/2012/08/VV.CSS12073/HS.HD.09.2014-H&#272;KT.CNTT-CMCSOFT" TargetMode="External"/><Relationship Id="rId257" Type="http://schemas.openxmlformats.org/officeDocument/2006/relationships/hyperlink" Target="http://ims/IMS/Records/Forms/AllItems.aspx?RootFolder=/IMS/Records/2014/05/VV.OSD145012/HS.HD.2014.SOW.DOS-CMC.001" TargetMode="External"/><Relationship Id="rId422" Type="http://schemas.openxmlformats.org/officeDocument/2006/relationships/hyperlink" Target="http://ims/IMS/Records/Forms/AllItems.aspx?RootFolder=/IMS/Records/2013/01/VV.EFS12015/HS.HD.79-0113.H&#272;KT.CMCSOFT-BHBL" TargetMode="External"/><Relationship Id="rId464" Type="http://schemas.openxmlformats.org/officeDocument/2006/relationships/hyperlink" Target="http://ims/IMS/Records/Forms/AllItems.aspx?RootFolder=/IMS/Records/2012/09/VV.MAR12049/HS.HD.65-1112.H&#272;KT.CMCSOFT-T&#272;TBDNVKS" TargetMode="External"/><Relationship Id="rId299" Type="http://schemas.openxmlformats.org/officeDocument/2006/relationships/hyperlink" Target="http://ims/IMS/Records/Forms/AllItems.aspx?RootFolder=/IMS/Records/2014/01/VV.OSD135058/HS.HD.OSD135058" TargetMode="External"/><Relationship Id="rId727" Type="http://schemas.openxmlformats.org/officeDocument/2006/relationships/hyperlink" Target="http://ims/IMS/Records/Forms/AllItems.aspx?RootFolder=/IMS/Records/2008/09/VV.SG10003/HS.HD.011210.H&#272;KT.CMC-STPHCM" TargetMode="External"/><Relationship Id="rId63" Type="http://schemas.openxmlformats.org/officeDocument/2006/relationships/hyperlink" Target="http://ims/IMS/Records/Forms/RecordTreeview.aspx?RootFolder=/IMS/Records/2015/10/VV.OSD155035/HS.HD.122.2015.H&#272;KT.CMCSOFT-PRDCV" TargetMode="External"/><Relationship Id="rId159" Type="http://schemas.openxmlformats.org/officeDocument/2006/relationships/hyperlink" Target="http://ims/IMS/Records/Forms/RecordTreeview.aspx?RootFolder=/IMS/Records/2015/02/VV.OSD145062/HS.HD.OSD145062" TargetMode="External"/><Relationship Id="rId366" Type="http://schemas.openxmlformats.org/officeDocument/2006/relationships/hyperlink" Target="http://ims/IMS/Records/Forms/AllItems.aspx?RootFolder=/IMS/Records/2013/07/VV.CSS13049/HS.HD.1207.H&#272;-CMCSOFT-TN" TargetMode="External"/><Relationship Id="rId573" Type="http://schemas.openxmlformats.org/officeDocument/2006/relationships/hyperlink" Target="http://ims/IMS/Records/Forms/AllItems.aspx?RootFolder=/IMS/Records/2012/01/VV.MAR12063/HS.HD.25-2012.H&#272;KT.CMCSOFT-ICMS" TargetMode="External"/><Relationship Id="rId780" Type="http://schemas.openxmlformats.org/officeDocument/2006/relationships/hyperlink" Target="http://ims/IMS/Records/Forms/AllItems.aspx?RootFolder=/IMS/Records/2009/02/VV.CM09006/HS.HD.EEC4.1.7-1.8-1.9-TNU" TargetMode="External"/><Relationship Id="rId226" Type="http://schemas.openxmlformats.org/officeDocument/2006/relationships/hyperlink" Target="http://ims/IMS/Records/Forms/RecordTreeview.aspx?RootFolder=/IMS/Records/2014/07/VV.ilib13003/HS.HD.03-9.2014.H&#272;.CTU-CMCSOFT" TargetMode="External"/><Relationship Id="rId433" Type="http://schemas.openxmlformats.org/officeDocument/2006/relationships/hyperlink" Target="http://ims/IMS/Records/Forms/AllItems.aspx?RootFolder=/IMS/Records/2011/01/VV.FIS11003/HS.HD.PL13%20-%20H&#272;%2008012011.H&#272;KT2011-CMCSOFT-CTEL" TargetMode="External"/><Relationship Id="rId640" Type="http://schemas.openxmlformats.org/officeDocument/2006/relationships/hyperlink" Target="http://ims/IMS/Records/Forms/AllItems.aspx?RootFolder=/IMS/Records/2011/11/VV.MAR11029/HS.HD.108.H&#272;KT.C&#272;SPBRVT-CMCSOFT" TargetMode="External"/><Relationship Id="rId738" Type="http://schemas.openxmlformats.org/officeDocument/2006/relationships/hyperlink" Target="http://ims/IMS/Records/Forms/AllItems.aspx?RootFolder=/IMS/Records/2011/11/VV.OSD115095/HS.HD.Development%20IPSwitch%20V3.x" TargetMode="External"/><Relationship Id="rId74" Type="http://schemas.openxmlformats.org/officeDocument/2006/relationships/hyperlink" Target="http://ims/IMS/Records/Forms/RecordTreeview.aspx?RootFolder=/IMS/Records/2015/09/VV.OSD155021/HS.HD.OSD155021" TargetMode="External"/><Relationship Id="rId377" Type="http://schemas.openxmlformats.org/officeDocument/2006/relationships/hyperlink" Target="http://ims/IMS/Records/Forms/AllItems.aspx?RootFolder=/IMS/Records/2013/06/VV.CSS13015/HS.HD.20130620.BIDV-CMC" TargetMode="External"/><Relationship Id="rId500" Type="http://schemas.openxmlformats.org/officeDocument/2006/relationships/hyperlink" Target="http://ims/IMS/Records/Forms/AllItems.aspx?RootFolder=/IMS/Records/2012/08/VV.SG12004/HS.HD.1201.H&#272;KT.CMCSS-JOHNON" TargetMode="External"/><Relationship Id="rId584" Type="http://schemas.openxmlformats.org/officeDocument/2006/relationships/hyperlink" Target="http://ims/IMS/Records/Forms/AllItems.aspx?RootFolder=/IMS/Records/2012/01/VV.MAR11086/HS.HD.101011.H&#272;KT.CSI.CMC%20SOFT" TargetMode="External"/><Relationship Id="rId5" Type="http://schemas.openxmlformats.org/officeDocument/2006/relationships/hyperlink" Target="http://ims/IMS/Records/Forms/RecordTreeview.aspx?RootFolder=/IMS/Records/2016/01/VV.OSD155044/HS.HD.OSD155044" TargetMode="External"/><Relationship Id="rId237" Type="http://schemas.openxmlformats.org/officeDocument/2006/relationships/hyperlink" Target="http://ims/IMS/Records/Forms/RecordTreeview.aspx?RootFolder=/IMS/Records/2014/07/VV.OSD145025/HS.HD.GWN001" TargetMode="External"/><Relationship Id="rId444" Type="http://schemas.openxmlformats.org/officeDocument/2006/relationships/hyperlink" Target="http://ims/IMS/Records/Forms/AllItems.aspx?RootFolder=/IMS/Records/2012/12/VV.OSD125047/HS.HD.2012.SOW.Nooby-CMC.001" TargetMode="External"/><Relationship Id="rId651" Type="http://schemas.openxmlformats.org/officeDocument/2006/relationships/hyperlink" Target="http://ims/IMS/Records/Forms/AllItems.aspx?RootFolder=/IMS/Records/2011/08/VV.CSS11014/HS.HD.22082011.H&#272;KT.CMCCORP-CICT" TargetMode="External"/><Relationship Id="rId749" Type="http://schemas.openxmlformats.org/officeDocument/2006/relationships/hyperlink" Target="http://ims/IMS/Records/Forms/AllItems.aspx?RootFolder=/IMS/Records/2011/08/VV.OSDC101014/HS.HD.006.2010" TargetMode="External"/><Relationship Id="rId290" Type="http://schemas.openxmlformats.org/officeDocument/2006/relationships/hyperlink" Target="http://ims/IMS/Records/Forms/RecordTreeview.aspx?RootFolder=/IMS/Records/2013/03/VV.IU13042/HS.HD.59-0314.H&#272;KT.CMCSOFT-DHLN-VIETINBANK" TargetMode="External"/><Relationship Id="rId304" Type="http://schemas.openxmlformats.org/officeDocument/2006/relationships/hyperlink" Target="http://ims/IMS/Records/Forms/AllItems.aspx?RootFolder=/IMS/Records/2014/02/VV.ILIB13012/HS.HD.0112014.H&#272;C&#272;.TVTGL-CMCSOFT" TargetMode="External"/><Relationship Id="rId388" Type="http://schemas.openxmlformats.org/officeDocument/2006/relationships/hyperlink" Target="http://ims/IMS/Records/Forms/AllItems.aspx?RootFolder=/IMS/Records/2013/05/VV.MAR13011/HS.HD.H&#272;CP-13-27-VMS.CMCSOFT" TargetMode="External"/><Relationship Id="rId511" Type="http://schemas.openxmlformats.org/officeDocument/2006/relationships/hyperlink" Target="http://ims/IMS/Records/Forms/AllItems.aspx?RootFolder=/IMS/Records/1899/12/VV.MAR11155/HS.HD.37.H&#272;KT.STTTT-CMC" TargetMode="External"/><Relationship Id="rId609" Type="http://schemas.openxmlformats.org/officeDocument/2006/relationships/hyperlink" Target="http://ims/IMS/Records/Forms/RecordTreeview.aspx?RootFolder=/IMS/Records/2011/11/VV.MAR11082/HS.HD.98-1211.H&#272;KT.DHL-CMCSOFT" TargetMode="External"/><Relationship Id="rId85" Type="http://schemas.openxmlformats.org/officeDocument/2006/relationships/hyperlink" Target="http://ims/IMS/Records/Forms/RecordTreeview.aspx?RootFolder=/IMS/Records/2015/08/VV.EDO14021/HS.HD.210815.H&#272;KT.CMCSOFT-CMCTELECOM" TargetMode="External"/><Relationship Id="rId150" Type="http://schemas.openxmlformats.org/officeDocument/2006/relationships/hyperlink" Target="http://ims/IMS/Records/Forms/RecordTreeview.aspx?RootFolder=/IMS/Records/2015/03/VV.OSD145063/HS.HD.OSD145063" TargetMode="External"/><Relationship Id="rId595" Type="http://schemas.openxmlformats.org/officeDocument/2006/relationships/hyperlink" Target="http://ims/IMS/Records/Forms/AllItems.aspx?RootFolder=/IMS/Records/2011/12/VV.MAR11075/HS.HD.261011.H&#272;BT.CMCSOFT-CDYTHN" TargetMode="External"/><Relationship Id="rId248" Type="http://schemas.openxmlformats.org/officeDocument/2006/relationships/hyperlink" Target="http://ims/IMS/Records/Forms/RecordTreeview.aspx?RootFolder=/IMS/Records/2014/06/VV.EFS14005/HS.HD.018.2014.H&#272;KT.CMCSOFT-PAN" TargetMode="External"/><Relationship Id="rId455" Type="http://schemas.openxmlformats.org/officeDocument/2006/relationships/hyperlink" Target="http://ims/IMS/Records/Forms/AllItems.aspx?RootFolder=/IMS/Records/2012/12/VV.OSD125046/HS.HD.OSD125046" TargetMode="External"/><Relationship Id="rId662" Type="http://schemas.openxmlformats.org/officeDocument/2006/relationships/hyperlink" Target="http://ims/IMS/Records/Forms/AllItems.aspx?RootFolder=/IMS/Records/2011/07/VV.FIS11005/HS.HD.02-042011-H&#272;KT-CMCSOFT-BV" TargetMode="External"/><Relationship Id="rId12" Type="http://schemas.openxmlformats.org/officeDocument/2006/relationships/hyperlink" Target="http://ims/IMS/Records/Forms/RecordTreeview.aspx?RootFolder=/IMS/Records/2015/12/VV.CSS15064/HS.HD.29122015.H&#272;DV.CMCSI-CMCSOFT" TargetMode="External"/><Relationship Id="rId108" Type="http://schemas.openxmlformats.org/officeDocument/2006/relationships/hyperlink" Target="http://ims/IMS/Records/Forms/RecordTreeview.aspx?RootFolder=/IMS/Records/2015/07/VV.BSS15003/HS.HD.100.2015.HDDV.CMCSOFT-PCCVX" TargetMode="External"/><Relationship Id="rId315" Type="http://schemas.openxmlformats.org/officeDocument/2006/relationships/hyperlink" Target="http://ims/IMS/Records/Forms/AllItems.aspx?RootFolder=/IMS/Records/2013/11/VV.OSD135052/HS.HD.OSD135052" TargetMode="External"/><Relationship Id="rId522" Type="http://schemas.openxmlformats.org/officeDocument/2006/relationships/hyperlink" Target="http://ims/IMS/Records/Forms/AllItems.aspx?RootFolder=/IMS/Records/2012/06/VV.IU12002/HS.HD.10-0612.H&#272;KT.CMCSOFT-KNNDHTN" TargetMode="External"/><Relationship Id="rId96" Type="http://schemas.openxmlformats.org/officeDocument/2006/relationships/hyperlink" Target="http://ims/IMS/Records/Forms/RecordTreeview.aspx?RootFolder=/IMS/Records/2014/06/VV.IU14008/HS.HD.04.2015.H&#272;KT.CMCSOFT-DHDDND" TargetMode="External"/><Relationship Id="rId161" Type="http://schemas.openxmlformats.org/officeDocument/2006/relationships/hyperlink" Target="http://ims/IMS/Records/Forms/RecordTreeview.aspx?RootFolder=/IMS/Records/2015/02/VV.OSD145056/HS.HD.OSD145056" TargetMode="External"/><Relationship Id="rId399" Type="http://schemas.openxmlformats.org/officeDocument/2006/relationships/hyperlink" Target="http://ims/IMS/Records/Forms/AllItems.aspx?RootFolder=/IMS/Records/2013/04/VV.IU13002/HS.HD.02-0413.H&#272;BT.CMCSOFT-C&#272;YTCT" TargetMode="External"/><Relationship Id="rId259" Type="http://schemas.openxmlformats.org/officeDocument/2006/relationships/hyperlink" Target="http://ims/IMS/Records/Forms/AllItems.aspx?RootFolder=/IMS/Records/2014/05/VV.MAC13023/HS.HD.55-0314.H&#272;KT.CMCSOFT-PVEP" TargetMode="External"/><Relationship Id="rId466" Type="http://schemas.openxmlformats.org/officeDocument/2006/relationships/hyperlink" Target="http://ims/IMS/Records/Forms/AllItems.aspx?RootFolder=/IMS/Records/2012/11/VV.MAR12050/HS.HD.23.2012.H&#272;IT-Vietinbank" TargetMode="External"/><Relationship Id="rId673" Type="http://schemas.openxmlformats.org/officeDocument/2006/relationships/hyperlink" Target="http://ims/IMS/Records/Forms/AllItems.aspx?RootFolder=/IMS/Records/2011/05/VV.SG11005/HS.HD.052011.H&#272;KT.MK%20&#8211;%20CMCSSG" TargetMode="External"/><Relationship Id="rId23" Type="http://schemas.openxmlformats.org/officeDocument/2006/relationships/hyperlink" Target="http://ims/IMS/Records/Forms/RecordTreeview.aspx?RootFolder=/IMS/Records/2015/12/VV.OSD155043/HS.HD.OSD155043" TargetMode="External"/><Relationship Id="rId119" Type="http://schemas.openxmlformats.org/officeDocument/2006/relationships/hyperlink" Target="http://ims/IMS/Records/Forms/RecordTreeview.aspx?RootFolder=/IMS/Records/2015/06/VV.MAC14017/HS.HD.SGD04.H&#272;KT.VIETINBANK-CMC" TargetMode="External"/><Relationship Id="rId326" Type="http://schemas.openxmlformats.org/officeDocument/2006/relationships/hyperlink" Target="http://ims/IMS/Records/Forms/AllItems.aspx?RootFolder=/IMS/Records/2013/10/VV.ILIB13010/HS.HD.25102013.H&#272;C&#272;.TVDDHGTVT2-CMCSOFT" TargetMode="External"/><Relationship Id="rId533" Type="http://schemas.openxmlformats.org/officeDocument/2006/relationships/hyperlink" Target="http://ims/IMS/Records/Forms/AllItems.aspx?RootFolder=/IMS/Records/2012/05/VV.MAR12035/HS.HD.17-0712.H&#272;KT.CMCSOFT-DHTM" TargetMode="External"/><Relationship Id="rId740" Type="http://schemas.openxmlformats.org/officeDocument/2006/relationships/hyperlink" Target="http://ims/IMS/Records/Forms/AllItems.aspx?RootFolder=/IMS/Records/2010/11/VV.FIS10007/HS.HD.11.2010.H&#272;KT.TCT-CMC" TargetMode="External"/><Relationship Id="rId172" Type="http://schemas.openxmlformats.org/officeDocument/2006/relationships/hyperlink" Target="http://ims/IMS/Records/Forms/RecordTreeview.aspx?RootFolder=/IMS/Records/2014/12/VV.OSD145049/HS.HD.053.2014.H&#272;KT.CMCSOFT-PRDCV" TargetMode="External"/><Relationship Id="rId477" Type="http://schemas.openxmlformats.org/officeDocument/2006/relationships/hyperlink" Target="http://ims/IMS/Records/Forms/RecordTreeview.aspx?RootFolder=/IMS/Records/2012/10/VV.OSD125035/HS.HD.OSD125035" TargetMode="External"/><Relationship Id="rId600" Type="http://schemas.openxmlformats.org/officeDocument/2006/relationships/hyperlink" Target="http://ims/IMS/Records/Forms/AllItems.aspx?RootFolder=/IMS/Records/2011/08/VV.CSS11034/HS.HD.83.2011.H&#272;KT.VAS-CMCSOFT" TargetMode="External"/><Relationship Id="rId684" Type="http://schemas.openxmlformats.org/officeDocument/2006/relationships/hyperlink" Target="http://ims/IMS/Records/Forms/AllItems.aspx?RootFolder=/IMS/Records/2011/05/VV.CSS11004/HS.HD.02.2011.H&#272;.VPBS-CMCSoft" TargetMode="External"/><Relationship Id="rId337" Type="http://schemas.openxmlformats.org/officeDocument/2006/relationships/hyperlink" Target="http://ims/IMS/Records/Forms/AllItems.aspx?RootFolder=/IMS/Records/2013/07/VV.EFS13004/HS.HD.30-0813.H&#272;PM.CMCSOFT-BHBL" TargetMode="External"/><Relationship Id="rId34" Type="http://schemas.openxmlformats.org/officeDocument/2006/relationships/hyperlink" Target="http://ims/IMS/Records/Forms/RecordTreeview.aspx?RootFolder=/IMS/Records/2015/12/VV.BSS15010/HS.HD.BSS15010" TargetMode="External"/><Relationship Id="rId544" Type="http://schemas.openxmlformats.org/officeDocument/2006/relationships/hyperlink" Target="http://ims/IMS/Records/Forms/AllItems.aspx?RootFolder=/IMS/Records/2012/05/VV.OSD125005/HS.HD.OSD125005" TargetMode="External"/><Relationship Id="rId751" Type="http://schemas.openxmlformats.org/officeDocument/2006/relationships/hyperlink" Target="http://ims/IMS/Records/Forms/AllItems.aspx?RootFolder=/IMS/Records/2010/07/VV.CM10033/HS.HD.51-0810.NTSOFT-CMC-TV" TargetMode="External"/><Relationship Id="rId183" Type="http://schemas.openxmlformats.org/officeDocument/2006/relationships/hyperlink" Target="http://ims/IMS/Records/Forms/RecordTreeview.aspx?RootFolder=/IMS/Records/2014/12/VV.EFS14010/HS.HD.052.2014.H&#272;.CMCSOFT-CORP" TargetMode="External"/><Relationship Id="rId390" Type="http://schemas.openxmlformats.org/officeDocument/2006/relationships/hyperlink" Target="http://ims/IMS/Records/Forms/AllItems.aspx?RootFolder=/IMS/Records/2013/05/VV.PR13001/HS.HD.20130521.AVNET-CMCSOFT" TargetMode="External"/><Relationship Id="rId404" Type="http://schemas.openxmlformats.org/officeDocument/2006/relationships/hyperlink" Target="http://ims/IMS/Records/Forms/AllItems.aspx?RootFolder=/IMS/Records/2013/05/VV.EFS13002/HS.HD.EFSCLOUD13689" TargetMode="External"/><Relationship Id="rId611" Type="http://schemas.openxmlformats.org/officeDocument/2006/relationships/hyperlink" Target="http://ims/IMS/Records/Forms/AllItems.aspx?RootFolder=/IMS/Records/2011/11/HS.HD.H&#272;CP-11-09-VMS.CMCSOFT" TargetMode="External"/><Relationship Id="rId250" Type="http://schemas.openxmlformats.org/officeDocument/2006/relationships/hyperlink" Target="http://ims/IMS/Records/Forms/AllItems.aspx?RootFolder=/IMS/Records/2014/06/VV.CSS14016/HS.HD.CSS14016" TargetMode="External"/><Relationship Id="rId488" Type="http://schemas.openxmlformats.org/officeDocument/2006/relationships/hyperlink" Target="http://ims/IMS/Records/Forms/AllItems.aspx?RootFolder=/IMS/Records/2012/09/VV.IU12009/HS.HD.41-0912.H&#272;KT.CMCSOFT-VQTKDKTQD" TargetMode="External"/><Relationship Id="rId695" Type="http://schemas.openxmlformats.org/officeDocument/2006/relationships/hyperlink" Target="http://ims/IMS/Records/Forms/AllItems.aspx?RootFolder=/IMS/Records/2011/04/VV.CSS11010/HS.HD.06.2011.H&#272;PM.CTH-CMC" TargetMode="External"/><Relationship Id="rId709" Type="http://schemas.openxmlformats.org/officeDocument/2006/relationships/hyperlink" Target="http://ims/IMS/Records/Forms/AllItems.aspx?RootFolder=/IMS/Records/2011/02/VV.CM11013/HS.HD.07-0211.H&#272;KT.CMCSOFT-TVTAYNINH" TargetMode="External"/><Relationship Id="rId45" Type="http://schemas.openxmlformats.org/officeDocument/2006/relationships/hyperlink" Target="http://ims/IMS/Records/Forms/RecordTreeview.aspx?RootFolder=/IMS/Records/2015/11/VV.OSD155007/HS.HD.OSD155007" TargetMode="External"/><Relationship Id="rId110" Type="http://schemas.openxmlformats.org/officeDocument/2006/relationships/hyperlink" Target="http://ims/IMS/Records/Forms/RecordTreeview.aspx?RootFolder=/IMS/Records/2015/02/VV.Ilib14018/HS.HD.05.CMC-&#272;HYHN.2015" TargetMode="External"/><Relationship Id="rId348" Type="http://schemas.openxmlformats.org/officeDocument/2006/relationships/hyperlink" Target="http://ims/IMS/Records/Forms/AllItems.aspx?RootFolder=/IMS/Records/2013/08/VV.OSD135032/HS.HD.OSD135032" TargetMode="External"/><Relationship Id="rId555" Type="http://schemas.openxmlformats.org/officeDocument/2006/relationships/hyperlink" Target="http://ims/IMS/Records/Forms/AllItems.aspx?RootFolder=/IMS/Records/2012/01/VV.MAR11137/HS.HD.134%20-0312.H&#272;KT.%20CMCSOFT%20-%20CDYTQN" TargetMode="External"/><Relationship Id="rId762" Type="http://schemas.openxmlformats.org/officeDocument/2006/relationships/hyperlink" Target="http://ims/IMS/Records/Forms/AllItems.aspx?RootFolder=/IMS/Records/2011/03/VV.CM11014/HS.HD.13-0311.H&#272;KT.CMCSOFT-CSI" TargetMode="External"/><Relationship Id="rId194" Type="http://schemas.openxmlformats.org/officeDocument/2006/relationships/hyperlink" Target="http://ims/IMS/Records/Forms/RecordTreeview.aspx?RootFolder=/IMS/Records/2014/11/VV.MAC14016/HS.HD.12112014.H&#272;KT.CNTT-CMCSOFT" TargetMode="External"/><Relationship Id="rId208" Type="http://schemas.openxmlformats.org/officeDocument/2006/relationships/hyperlink" Target="http://ims/IMS/Records/Forms/RecordTreeview.aspx?RootFolder=/IMS/Records/2014/10/VV.EDO14012/HS.HD.05102014.H&#272;KT.VNU%20-CMCSOFT" TargetMode="External"/><Relationship Id="rId415" Type="http://schemas.openxmlformats.org/officeDocument/2006/relationships/hyperlink" Target="http://ims/IMS/Records/Forms/AllItems.aspx?RootFolder=/IMS/Records/2013/03/VV.OSD125064/HS.HD.OSD125064" TargetMode="External"/><Relationship Id="rId622" Type="http://schemas.openxmlformats.org/officeDocument/2006/relationships/hyperlink" Target="http://ims/IMS/Records/Forms/RecordTreeview.aspx?RootFolder=/IMS/Records/2011/11/VV.MAR11080/HS.HD.96-1211.H&#272;KT.DHL-CMCSOFT" TargetMode="External"/><Relationship Id="rId261" Type="http://schemas.openxmlformats.org/officeDocument/2006/relationships/hyperlink" Target="http://ims/IMS/Records/Forms/RecordTreeview.aspx?RootFolder=/IMS/Records/2014/05/VV.OSD145008/HS.HD.SOW%20.4914007849" TargetMode="External"/><Relationship Id="rId499" Type="http://schemas.openxmlformats.org/officeDocument/2006/relationships/hyperlink" Target="http://ims/IMS/Records/Forms/AllItems.aspx?RootFolder=/IMS/Records/2011/01/VV.FIS11003/HS.HD.PL11%20-%20H&#272;%2008012011.H&#272;KT2011-CMCSOFT-CTEL" TargetMode="External"/><Relationship Id="rId56" Type="http://schemas.openxmlformats.org/officeDocument/2006/relationships/hyperlink" Target="http://ims/IMS/Records/Forms/RecordTreeview.aspx?RootFolder=/IMS/Records/2015/10/VV.IU15013/HS.HD.112.2015.HD-CMC" TargetMode="External"/><Relationship Id="rId359" Type="http://schemas.openxmlformats.org/officeDocument/2006/relationships/hyperlink" Target="http://ims/IMS/Records/Forms/AllItems.aspx?RootFolder=/IMS/Records/2013/08/VV.TMT%20Inventory/HS.HD.OSD135022" TargetMode="External"/><Relationship Id="rId566" Type="http://schemas.openxmlformats.org/officeDocument/2006/relationships/hyperlink" Target="http://ims/IMS/Records/Forms/AllItems.aspx?RootFolder=/IMS/Records/2012/02/VV.CSS11143/HS.HD.03-0212.H&#272;KT.TTKT-CMC" TargetMode="External"/><Relationship Id="rId773" Type="http://schemas.openxmlformats.org/officeDocument/2006/relationships/hyperlink" Target="http://ims/IMS/Records/Forms/AllItems.aspx?RootFolder=/IMS/Records/2009/08/VV.FIS09004/HS.HD.11.2009.H&#272;KT.TCT-CMC" TargetMode="External"/><Relationship Id="rId121" Type="http://schemas.openxmlformats.org/officeDocument/2006/relationships/hyperlink" Target="http://ims/IMS/Records/Forms/RecordTreeview.aspx?RootFolder=/IMS/Records/2015/06/VV.iLib15002/HS.HD.TV%20Kien%20Giang" TargetMode="External"/><Relationship Id="rId219" Type="http://schemas.openxmlformats.org/officeDocument/2006/relationships/hyperlink" Target="http://ims/IMS/Records/Forms/RecordTreeview.aspx?RootFolder=/IMS/Records/2014/06/VV.IU13036/HS.HD.47-0114.H&#272;KT.CMCSOFT-HVCSPT" TargetMode="External"/><Relationship Id="rId426" Type="http://schemas.openxmlformats.org/officeDocument/2006/relationships/hyperlink" Target="http://ims/IMS/Records/Forms/AllItems.aspx?RootFolder=/IMS/Records/2013/01/VV.OSD125059/HS.HD.OSD125059" TargetMode="External"/><Relationship Id="rId633" Type="http://schemas.openxmlformats.org/officeDocument/2006/relationships/hyperlink" Target="http://ims/IMS/Records/Forms/AllItems.aspx?RootFolder=/IMS/Records/2011/09/VV.OSDC115017/HS.HD.2011.SOW.SPA-CMC.003" TargetMode="External"/><Relationship Id="rId67" Type="http://schemas.openxmlformats.org/officeDocument/2006/relationships/hyperlink" Target="http://ims/IMS/Records/Forms/RecordTreeview.aspx?RootFolder=/IMS/Records/2015/09/VV.CSS15040/HS.HD.01-2015-H&#272;-CMCSOFT-TPB" TargetMode="External"/><Relationship Id="rId272" Type="http://schemas.openxmlformats.org/officeDocument/2006/relationships/hyperlink" Target="http://ims/IMS/Records/Forms/AllItems.aspx?RootFolder=/IMS/Records/2014/04/VV.ilib14003/HS.HD.10042014.H&#272;C&#272;.TV&#272;HGTVT2-CMCSOFT" TargetMode="External"/><Relationship Id="rId577" Type="http://schemas.openxmlformats.org/officeDocument/2006/relationships/hyperlink" Target="http://ims/IMS/Records/Forms/AllItems.aspx?RootFolder=/IMS/Records/2012/01/VV.CM10025/HS.HD.38-0710.H&#272;KT.CMCSOFT-HANWHA" TargetMode="External"/><Relationship Id="rId700" Type="http://schemas.openxmlformats.org/officeDocument/2006/relationships/hyperlink" Target="http://ims/IMS/Records/Forms/AllItems.aspx?RootFolder=/IMS/Records/2011/03/VV.FIS11004/HS.HD.01.H&#272;KT.VPTW&#272;-CMCSOFT" TargetMode="External"/><Relationship Id="rId132" Type="http://schemas.openxmlformats.org/officeDocument/2006/relationships/hyperlink" Target="http://ims/IMS/Records/Forms/RecordTreeview.aspx?RootFolder=/IMS/Records/2015/05/VV.BSS15001/HS.HD.081.2015.H&#272;DV.CMCSOFT-BHHV" TargetMode="External"/><Relationship Id="rId784" Type="http://schemas.openxmlformats.org/officeDocument/2006/relationships/hyperlink" Target="http://ims/IMS/Records/Forms/AllItems.aspx?RootFolder=/IMS/Records/2008/09/VV.CM08028/HS.HD.092008.H&#272;KT.TCB-CMC" TargetMode="External"/><Relationship Id="rId437" Type="http://schemas.openxmlformats.org/officeDocument/2006/relationships/hyperlink" Target="http://ims/IMS/Records/Forms/AllItems.aspx?RootFolder=/IMS/Records/2012/11/VV.CSS12088/HS.HD.67.2012.H&#272;TB.THTK-CMC" TargetMode="External"/><Relationship Id="rId644" Type="http://schemas.openxmlformats.org/officeDocument/2006/relationships/hyperlink" Target="http://ims/IMS/Records/Forms/AllItems.aspx?RootFolder=/IMS/Records/2010/12/VV.OLDCMCSOFT/HS.HD.56-0911.H&#272;KT.CCMSOFT-TrangAn" TargetMode="External"/><Relationship Id="rId283" Type="http://schemas.openxmlformats.org/officeDocument/2006/relationships/hyperlink" Target="http://ims/IMS/Records/Forms/AllItems.aspx?RootFolder=/IMS/Records/2014/03/VV.CSS13054/HS.HD.012014.H&#272;KT.CMCSoft-TTKT" TargetMode="External"/><Relationship Id="rId490" Type="http://schemas.openxmlformats.org/officeDocument/2006/relationships/hyperlink" Target="http://ims/IMS/Records/Forms/AllItems.aspx?RootFolder=/IMS/Records/2012/07/VV.CSS12053/HS.HD.%20%20%20%20%20%20%20%202012.H&#272;PM.TTTT-CMC" TargetMode="External"/><Relationship Id="rId504" Type="http://schemas.openxmlformats.org/officeDocument/2006/relationships/hyperlink" Target="http://ims/IMS/Records/Forms/AllItems.aspx?RootFolder=/IMS/Records/2012/06/VV.IU12003/HS.HD.132.H&#272;KT.CMC-CS2&#272;HLN" TargetMode="External"/><Relationship Id="rId711" Type="http://schemas.openxmlformats.org/officeDocument/2006/relationships/hyperlink" Target="http://ims/IMS/Records/Forms/AllItems.aspx?RootFolder=/IMS/Records/2011/02/VV.FIS11002/HS.HD.14-0311.H&#272;KT2011-CMCSOFT-T&#272;BV" TargetMode="External"/><Relationship Id="rId78" Type="http://schemas.openxmlformats.org/officeDocument/2006/relationships/hyperlink" Target="http://ims/IMS/Records/Forms/RecordTreeview.aspx?RootFolder=/IMS/Records/2015/09/VV.IU15011/HS.HD.107.2015-&#272;HLN-MB-CMC" TargetMode="External"/><Relationship Id="rId143" Type="http://schemas.openxmlformats.org/officeDocument/2006/relationships/hyperlink" Target="http://ims/IMS/Records/Forms/RecordTreeview.aspx?RootFolder=/IMS/Records/2015/04/VV.OSD155006/HS.HD.OSD155006" TargetMode="External"/><Relationship Id="rId350" Type="http://schemas.openxmlformats.org/officeDocument/2006/relationships/hyperlink" Target="http://ims/IMS/Records/Forms/AllItems.aspx?RootFolder=/IMS/Records/2013/08/VV.OSD135030/HS.HD.OSD135030" TargetMode="External"/><Relationship Id="rId588" Type="http://schemas.openxmlformats.org/officeDocument/2006/relationships/hyperlink" Target="http://ims/IMS/Records/Forms/AllItems.aspx?RootFolder=/IMS/Records/2011/10/VV.CSS11068/HS.HD.01-2011.CMCSOFT-MB" TargetMode="External"/><Relationship Id="rId9" Type="http://schemas.openxmlformats.org/officeDocument/2006/relationships/hyperlink" Target="http://ims/IMS/Records/Forms/RecordTreeview.aspx?RootFolder=/IMS/Records/2015/12/VV.IU15025/HS.HD.153.2015.H&#272;KT.CMCSOFT-&#272;HHHVN" TargetMode="External"/><Relationship Id="rId210" Type="http://schemas.openxmlformats.org/officeDocument/2006/relationships/hyperlink" Target="http://ims/IMS/Records/Forms/RecordTreeview.aspx?RootFolder=/IMS/Records/2014/10/VV.OSD145032/HS.HD.OSD145032" TargetMode="External"/><Relationship Id="rId448" Type="http://schemas.openxmlformats.org/officeDocument/2006/relationships/hyperlink" Target="http://ims/IMS/Records/Forms/AllItems.aspx?RootFolder=/IMS/Records/2012/12/VV.Mar12065/HS.HD.Ph&#7909;%20l&#7909;c%20s&#7889;%2001%20h&#7907;p%20&#273;&#7891;ng%2041-0710.H&#272;KT.CMCSOFT-TCB" TargetMode="External"/><Relationship Id="rId655" Type="http://schemas.openxmlformats.org/officeDocument/2006/relationships/hyperlink" Target="http://ims/IMS/Records/Forms/AllItems.aspx?RootFolder=/IMS/Records/2011/08/VV.OSDC115013/HS.HD.03.IDENT-CMC.0811%20(OSENNA-CF1107-0025)" TargetMode="External"/><Relationship Id="rId294" Type="http://schemas.openxmlformats.org/officeDocument/2006/relationships/hyperlink" Target="http://ims/IMS/Records/Forms/RecordTreeview.aspx?RootFolder=/IMS/Records/2014/02/VV.OSD135063/HS.HD.OSD135063" TargetMode="External"/><Relationship Id="rId308" Type="http://schemas.openxmlformats.org/officeDocument/2006/relationships/hyperlink" Target="http://ims/IMS/Records/Forms/AllItems.aspx?RootFolder=/IMS/Records/2013/10/VV.MAC13016/HS.HD.02.2013-H&#272;KT.CNTT-CMCSOFT" TargetMode="External"/><Relationship Id="rId515" Type="http://schemas.openxmlformats.org/officeDocument/2006/relationships/hyperlink" Target="http://ims/IMS/Records/Forms/AllItems.aspx?RootFolder=/IMS/Records/2012/04/VV.MAR12017/HS.HD.0042.12.TTCNTTLL" TargetMode="External"/><Relationship Id="rId722" Type="http://schemas.openxmlformats.org/officeDocument/2006/relationships/hyperlink" Target="http://ims/IMS/Records/Forms/AllItems.aspx?RootFolder=/IMS/Records/2010/12/VV.CM10060/HS.HD.4712-2010.H&#272;KT.CMC-So%20TT.TT" TargetMode="External"/><Relationship Id="rId89" Type="http://schemas.openxmlformats.org/officeDocument/2006/relationships/hyperlink" Target="http://ims/IMS/Records/Forms/RecordTreeview.aspx?RootFolder=/IMS/Records/2015/08/VV.EDO15010/HS.HD.10082015.H&#272;KT.CTCNPT-CMCSOFT" TargetMode="External"/><Relationship Id="rId154" Type="http://schemas.openxmlformats.org/officeDocument/2006/relationships/hyperlink" Target="http://ims/IMS/Records/Forms/RecordTreeview.aspx?RootFolder=/IMS/Records/2015/02/VV.OSD145050/HS.HD.054.2014.H&#272;KT.CMCSOFT-CMCCORP" TargetMode="External"/><Relationship Id="rId361" Type="http://schemas.openxmlformats.org/officeDocument/2006/relationships/hyperlink" Target="http://ims/IMS/Records/Forms/AllItems.aspx?RootFolder=/IMS/Records/2013/08/VV.OSD135033/HS.HD.OSD135033" TargetMode="External"/><Relationship Id="rId599" Type="http://schemas.openxmlformats.org/officeDocument/2006/relationships/hyperlink" Target="http://ims/IMS/Records/Forms/AllItems.aspx?RootFolder=/IMS/Records/2011/12/VV.OSD115076/HS.HD.OSD115076" TargetMode="External"/><Relationship Id="rId459" Type="http://schemas.openxmlformats.org/officeDocument/2006/relationships/hyperlink" Target="http://ims/IMS/Records/Forms/AllItems.aspx?RootFolder=/IMS/Records/2012/11/VV.OSD125043/HS.HD.03.PRDCV-CMCSOFT.1112" TargetMode="External"/><Relationship Id="rId666" Type="http://schemas.openxmlformats.org/officeDocument/2006/relationships/hyperlink" Target="http://ims/IMS/Records/Forms/AllItems.aspx?RootFolder=/IMS/Records/2011/07/VV.MAR11013/HS.HD.41-07.2011.H&#272;KT.3C-CMCSOFT" TargetMode="External"/><Relationship Id="rId16" Type="http://schemas.openxmlformats.org/officeDocument/2006/relationships/hyperlink" Target="http://ims/IMS/Records/Forms/RecordTreeview.aspx?RootFolder=/IMS/Records/2015/12/VV.MAC15011/HS.HD.2312.H&#272;KT.TCIII-CMCSOFT" TargetMode="External"/><Relationship Id="rId221" Type="http://schemas.openxmlformats.org/officeDocument/2006/relationships/hyperlink" Target="http://ims/IMS/Records/Forms/RecordTreeview.aspx?RootFolder=/IMS/Records/2014/09/VV.CSS14028/HS.HD.029.2014.HDKT.CMC-TDSOUTH" TargetMode="External"/><Relationship Id="rId319" Type="http://schemas.openxmlformats.org/officeDocument/2006/relationships/hyperlink" Target="http://ims/IMS/Records/Forms/AllItems.aspx?RootFolder=/IMS/Records/2013/11/VV.OSD135053/HS.HD.OSD135053" TargetMode="External"/><Relationship Id="rId526" Type="http://schemas.openxmlformats.org/officeDocument/2006/relationships/hyperlink" Target="http://ims/IMS/Records/Forms/AllItems.aspx?RootFolder=/IMS/Records/2011/01/VV.FIS11003/HS.HD.PL8%20-%20H&#272;%2008012011.H&#272;KT2011-CMCSOFT-CTEL" TargetMode="External"/><Relationship Id="rId733" Type="http://schemas.openxmlformats.org/officeDocument/2006/relationships/hyperlink" Target="http://ims/IMS/Records/Forms/AllItems.aspx?RootFolder=/IMS/Records/2011/04/VV.OSDC111001/HS.HD.H&#272;%2031.11.H&#272;DV.CMCT.HN.TSC1.DATA" TargetMode="External"/><Relationship Id="rId165" Type="http://schemas.openxmlformats.org/officeDocument/2006/relationships/hyperlink" Target="http://ims/IMS/Records/Forms/RecordTreeview.aspx?RootFolder=/IMS/Records/2015/01/VV.CSS15062/HS.HD.01012015.H&#272;DVPM.B&#272;CS-CMC" TargetMode="External"/><Relationship Id="rId372" Type="http://schemas.openxmlformats.org/officeDocument/2006/relationships/hyperlink" Target="http://ims/IMS/Records/Forms/AllItems.aspx?RootFolder=/IMS/Records/2013/07/VV.OSD135018/HS.HD.OSD135018" TargetMode="External"/><Relationship Id="rId677" Type="http://schemas.openxmlformats.org/officeDocument/2006/relationships/hyperlink" Target="http://ims/IMS/Records/Forms/AllItems.aspx?RootFolder=/IMS/Records/2011/05/VV.MAR11005/HS.HD.27-0511.H&#272;KT.CMCSOFT-HVBCTT" TargetMode="External"/><Relationship Id="rId232" Type="http://schemas.openxmlformats.org/officeDocument/2006/relationships/hyperlink" Target="http://ims/IMS/Records/Forms/RecordTreeview.aspx?RootFolder=/IMS/Records/2014/10/VV.OSD145024/HS.HD.TPT001" TargetMode="External"/><Relationship Id="rId27" Type="http://schemas.openxmlformats.org/officeDocument/2006/relationships/hyperlink" Target="http://ims/IMS/Records/Forms/RecordTreeview.aspx?RootFolder=/IMS/Records/2015/12/VV.CSS15051/HS.HD.22.2015.H&#272;KT.CNTT-CMCSOFT" TargetMode="External"/><Relationship Id="rId537" Type="http://schemas.openxmlformats.org/officeDocument/2006/relationships/hyperlink" Target="http://ims/IMS/Records/Forms/AllItems.aspx?RootFolder=/IMS/Records/1899/12/VV.MAR11134/HS.HD.157-0312.H&#272;KT.CMCSOFT-&#272;HYTKTHD" TargetMode="External"/><Relationship Id="rId744" Type="http://schemas.openxmlformats.org/officeDocument/2006/relationships/hyperlink" Target="http://ims/IMS/Records/Forms/AllItems.aspx?RootFolder=/IMS/Records/2010/09/VV.CM10042/HS.HD.63-0910.H&#272;KT.CMCSOFT-CDSPQT" TargetMode="External"/><Relationship Id="rId80" Type="http://schemas.openxmlformats.org/officeDocument/2006/relationships/hyperlink" Target="http://ims/IMS/Records/Forms/RecordTreeview.aspx?RootFolder=/IMS/Records/2015/08/VV.OSD155026/HS.HD.OSD155026" TargetMode="External"/><Relationship Id="rId176" Type="http://schemas.openxmlformats.org/officeDocument/2006/relationships/hyperlink" Target="http://ims/IMS/Records/Forms/RecordTreeview.aspx?RootFolder=/IMS/Records/2014/12/VV.IU14007/HS.HD.056.2014.H&#272;KT.CMCSOFT-&#272;HHHVN" TargetMode="External"/><Relationship Id="rId383" Type="http://schemas.openxmlformats.org/officeDocument/2006/relationships/hyperlink" Target="http://ims/IMS/Records/Forms/AllItems.aspx?RootFolder=/IMS/Records/2013/06/VV.IU13016/HS.HD.22-0713.H&#272;KT.CMCSsoft-GTVT2" TargetMode="External"/><Relationship Id="rId590" Type="http://schemas.openxmlformats.org/officeDocument/2006/relationships/hyperlink" Target="http://ims/IMS/Records/Forms/AllItems.aspx?RootFolder=/IMS/Records/2011/12/VV.SG11019/HS.HD.132011.H&#272;KT.CMCSSG%20&#8211;%20C&#272;YTCT" TargetMode="External"/><Relationship Id="rId604" Type="http://schemas.openxmlformats.org/officeDocument/2006/relationships/hyperlink" Target="http://ims/IMS/Records/Forms/AllItems.aspx?RootFolder=/IMS/Records/2011/12/VV.MAR11066/HS.HD.81-1111.H&#272;KT.ICMS-CMCSOFT" TargetMode="External"/><Relationship Id="rId243" Type="http://schemas.openxmlformats.org/officeDocument/2006/relationships/hyperlink" Target="http://ims/IMS/Records/Forms/RecordTreeview.aspx?RootFolder=/IMS/Records/2014/07/VV.OSD145014/HS.HD.2014.SOW.SISTIC-CMC.001" TargetMode="External"/><Relationship Id="rId450" Type="http://schemas.openxmlformats.org/officeDocument/2006/relationships/hyperlink" Target="http://ims/IMS/Records/Forms/AllItems.aspx?RootFolder=/IMS/Records/2012/12/VV.MAR12060/HS.HD.07122012.H&#272;KT.CMCSOFT-CBCVINEMATIM" TargetMode="External"/><Relationship Id="rId688" Type="http://schemas.openxmlformats.org/officeDocument/2006/relationships/hyperlink" Target="http://ims/IMS/Records/Forms/AllItems.aspx?RootFolder=/IMS/Records/2011/04/VV.MAR11001/HS.HD.16.2011.H&#272;IT-Vietinbank" TargetMode="External"/><Relationship Id="rId38" Type="http://schemas.openxmlformats.org/officeDocument/2006/relationships/hyperlink" Target="http://ims/IMS/Records/Forms/RecordTreeview.aspx?RootFolder=/IMS/Records/2015/11/VV.EDO15016/HS.HD.18112015.H&#272;KT.SK-CMC" TargetMode="External"/><Relationship Id="rId103" Type="http://schemas.openxmlformats.org/officeDocument/2006/relationships/hyperlink" Target="http://ims/IMS/Records/Forms/RecordTreeview.aspx?RootFolder=/IMS/Records/2013/04/VV.IU12028/HS.HD.093.2015.H&#272;KT.CMCSOFT-UTT" TargetMode="External"/><Relationship Id="rId310" Type="http://schemas.openxmlformats.org/officeDocument/2006/relationships/hyperlink" Target="http://ims/IMS/Records/Forms/AllItems.aspx?RootFolder=/IMS/Records/1899/12/VV.CSS11150/HS.HD.01.2013-H&#272;KT.CNTT-CMCSOFT" TargetMode="External"/><Relationship Id="rId548" Type="http://schemas.openxmlformats.org/officeDocument/2006/relationships/hyperlink" Target="http://ims/IMS/Records/Forms/AllItems.aspx?RootFolder=/IMS/Records/2012/09/VV.MAR11139/HS.HD.127-0312.H&#272;KT.CMCSOFT-CDYTHN" TargetMode="External"/><Relationship Id="rId755" Type="http://schemas.openxmlformats.org/officeDocument/2006/relationships/hyperlink" Target="http://ims/IMS/Records/Forms/AllItems.aspx?RootFolder=/IMS/Records/2010/06/VV.CM10025/HS.HD.38-0710.H&#272;KT.CMCSOFT-HANWHA" TargetMode="External"/><Relationship Id="rId91" Type="http://schemas.openxmlformats.org/officeDocument/2006/relationships/hyperlink" Target="http://ims/IMS/Records/Forms/RecordTreeview.aspx?RootFolder=/IMS/Records/2015/08/VV.ILIB15003/HS.HD.082015.H&#272;KT.SVHDN-CMCSOFT" TargetMode="External"/><Relationship Id="rId187" Type="http://schemas.openxmlformats.org/officeDocument/2006/relationships/hyperlink" Target="http://ims/IMS/Records/Forms/RecordTreeview.aspx?RootFolder=/IMS/Records/2014/12/VV.OSD145039/HS.HD.OSD145039" TargetMode="External"/><Relationship Id="rId394" Type="http://schemas.openxmlformats.org/officeDocument/2006/relationships/hyperlink" Target="http://ims/IMS/Records/Forms/AllItems.aspx?RootFolder=/IMS/Records/2013/05/VV.OSD135010/HS.HD.OSD135010" TargetMode="External"/><Relationship Id="rId408" Type="http://schemas.openxmlformats.org/officeDocument/2006/relationships/hyperlink" Target="http://ims/IMS/Records/Forms/AllItems.aspx?RootFolder=/IMS/Records/2012/06/VV.EFS12003/HS.HD.20-0812.H&#272;KT.CMCSOFT-CMCTI" TargetMode="External"/><Relationship Id="rId615" Type="http://schemas.openxmlformats.org/officeDocument/2006/relationships/hyperlink" Target="http://ims/IMS/Records/Forms/AllItems.aspx?RootFolder=/IMS/Records/2011/11/VV.MAR11039/HS.HD.0640.2011.H&#272;KT.KVI-CMCSOFT" TargetMode="External"/><Relationship Id="rId254" Type="http://schemas.openxmlformats.org/officeDocument/2006/relationships/hyperlink" Target="http://ims/IMS/Records/Forms/RecordTreeview.aspx?RootFolder=/IMS/Records/2014/05/VV.EFS13005/HS.HD.EFS13005" TargetMode="External"/><Relationship Id="rId699" Type="http://schemas.openxmlformats.org/officeDocument/2006/relationships/hyperlink" Target="http://ims/IMS/Records/Forms/AllItems.aspx?RootFolder=/IMS/Records/2010/11/VV.OSDC115006/HS.HD.38-06-11.H&#272;KT.CMCSOFT-CSI" TargetMode="External"/><Relationship Id="rId49" Type="http://schemas.openxmlformats.org/officeDocument/2006/relationships/hyperlink" Target="http://ims/IMS/Records/Forms/RecordTreeview.aspx?RootFolder=/IMS/Records/2015/10/VV.BSS15008/HS.HD.132.2015.HDDV.CMCSOFT-CC01" TargetMode="External"/><Relationship Id="rId114" Type="http://schemas.openxmlformats.org/officeDocument/2006/relationships/hyperlink" Target="http://ims/IMS/Records/Forms/RecordTreeview.aspx?RootFolder=/IMS/Records/2015/07/VV.OSD155015/HS.HD.OSD155015" TargetMode="External"/><Relationship Id="rId461" Type="http://schemas.openxmlformats.org/officeDocument/2006/relationships/hyperlink" Target="http://ims/IMS/Records/Forms/AllItems.aspx?RootFolder=/IMS/Records/2012/11/VV.MAR12057/HS.HD.66-1112.H&#272;KT.CMCSOFT-DMART" TargetMode="External"/><Relationship Id="rId559" Type="http://schemas.openxmlformats.org/officeDocument/2006/relationships/hyperlink" Target="http://ims/IMS/Records/Forms/AllItems.aspx?RootFolder=/IMS/Records/2011/12/VV.CSS11162/HS.HD.12.2012.HDPM.CTM-CMC" TargetMode="External"/><Relationship Id="rId766" Type="http://schemas.openxmlformats.org/officeDocument/2006/relationships/hyperlink" Target="http://ims/IMS/Records/Forms/AllItems.aspx?RootFolder=/IMS/Records/2011/01/VV.IU11001/HS.HD.82-1210.H&#272;KT.CMCSOFT%20-%20&#272;HTL" TargetMode="External"/><Relationship Id="rId198" Type="http://schemas.openxmlformats.org/officeDocument/2006/relationships/hyperlink" Target="http://ims/IMS/Records/Forms/RecordTreeview.aspx?RootFolder=/IMS/Records/2014/10/VV.CSS14025/HS.HD.42.2014.H&#272;KT.THTK-CMC" TargetMode="External"/><Relationship Id="rId321" Type="http://schemas.openxmlformats.org/officeDocument/2006/relationships/hyperlink" Target="http://ims/IMS/Records/Forms/AllItems.aspx?RootFolder=/IMS/Records/2013/08/VV.CSS13036/HS.HD.PL18-H&#272;%2008012011.H&#272;KT2011-CMCSOFT-CTEL" TargetMode="External"/><Relationship Id="rId419" Type="http://schemas.openxmlformats.org/officeDocument/2006/relationships/hyperlink" Target="http://ims/IMS/Records/Forms/AllItems.aspx?RootFolder=/IMS/Records/2013/02/VV.OSD125061/HS.HD.OSD125061" TargetMode="External"/><Relationship Id="rId626" Type="http://schemas.openxmlformats.org/officeDocument/2006/relationships/hyperlink" Target="http://ims/IMS/Records/Forms/AllItems.aspx?RootFolder=/IMS/Records/2011/11/VV.MAR11059/HS.HD.67-1011.H&#272;KT.CMCSOFT-VH" TargetMode="External"/><Relationship Id="rId265" Type="http://schemas.openxmlformats.org/officeDocument/2006/relationships/hyperlink" Target="http://ims/IMS/Records/Forms/AllItems.aspx?RootFolder=/IMS/Records/2014/04/VV.OSD145006/HS.HD.015.2014.H&#272;KT.CMCSOFT-PRDCV" TargetMode="External"/><Relationship Id="rId472" Type="http://schemas.openxmlformats.org/officeDocument/2006/relationships/hyperlink" Target="http://ims/IMS/Records/Forms/AllItems.aspx?RootFolder=/IMS/Records/2012/10/VV.OSD125040/HS.HD.2012.SOW.BigPlay-CMC.001" TargetMode="External"/><Relationship Id="rId125" Type="http://schemas.openxmlformats.org/officeDocument/2006/relationships/hyperlink" Target="http://ims/IMS/Records/Forms/RecordTreeview.aspx?RootFolder=/IMS/Records/2015/06/VV.CSS15017/HS.HD.087.2015.H&#272;DV.CMC-AJIVN" TargetMode="External"/><Relationship Id="rId332" Type="http://schemas.openxmlformats.org/officeDocument/2006/relationships/hyperlink" Target="http://ims/IMS/Records/Forms/AllItems.aspx?RootFolder=/IMS/Records/2013/10/VV.OSD135046/HS.HD.OSD135046" TargetMode="External"/><Relationship Id="rId777" Type="http://schemas.openxmlformats.org/officeDocument/2006/relationships/hyperlink" Target="http://ims/IMS/Records/Forms/AllItems.aspx?RootFolder=/IMS/Records/2009/03/VV.CM09015/HS.HD.79-1208.H&#272;KT.CMCSOFT-&#272;HTM" TargetMode="External"/><Relationship Id="rId637" Type="http://schemas.openxmlformats.org/officeDocument/2006/relationships/hyperlink" Target="http://ims/IMS/Records/Forms/AllItems.aspx?RootFolder=/IMS/Records/2011/01/VV.FIS11003/HS.HD.PL6%20-%20H&#272;%2008012011.H&#272;KT2011-CMCSOFT-CTEL" TargetMode="External"/><Relationship Id="rId276" Type="http://schemas.openxmlformats.org/officeDocument/2006/relationships/hyperlink" Target="http://ims/IMS/Records/Forms/AllItems.aspx?RootFolder=/IMS/Records/2014/03/VV.IU13038/HS.HD.49-0214.H&#272;KT.CMCSOFT-DHHD" TargetMode="External"/><Relationship Id="rId483" Type="http://schemas.openxmlformats.org/officeDocument/2006/relationships/hyperlink" Target="http://ims/IMS/Records/Forms/AllItems.aspx?RootFolder=/IMS/Records/2012/09/VV.OSD125034/HS.HD.OSD125034" TargetMode="External"/><Relationship Id="rId690" Type="http://schemas.openxmlformats.org/officeDocument/2006/relationships/hyperlink" Target="http://ims/IMS/Records/Forms/AllItems.aspx?RootFolder=/IMS/Records/2011/04/VV.CSS11006/HS.HD.10%20KBNN.H&#272;KT" TargetMode="External"/><Relationship Id="rId704" Type="http://schemas.openxmlformats.org/officeDocument/2006/relationships/hyperlink" Target="http://ims/IMS/Records/Forms/AllItems.aspx?RootFolder=/IMS/Records/2011/03/VV.SG11001/HS.HD.012011.H&#272;KT.CMCSSG-CSI" TargetMode="External"/><Relationship Id="rId40" Type="http://schemas.openxmlformats.org/officeDocument/2006/relationships/hyperlink" Target="http://ims/IMS/Records/Forms/RecordTreeview.aspx?RootFolder=/IMS/Records/2015/11/VV.BSS15013/HS.HD.1840.HD&#272;T.BHBL-CMC" TargetMode="External"/><Relationship Id="rId136" Type="http://schemas.openxmlformats.org/officeDocument/2006/relationships/hyperlink" Target="http://ims/IMS/Records/Forms/RecordTreeview.aspx?RootFolder=/IMS/Records/2015/05/VV.CSS15004/HS.HD.082.2015.H&#272;DV.CMC-AJVN" TargetMode="External"/><Relationship Id="rId343" Type="http://schemas.openxmlformats.org/officeDocument/2006/relationships/hyperlink" Target="http://ims/IMS/Records/Forms/AllItems.aspx?RootFolder=/IMS/Records/2013/07/VV.EFS13003/HS.HD.14-0613H&#272;KT.CMCSOFT-MIC" TargetMode="External"/><Relationship Id="rId550" Type="http://schemas.openxmlformats.org/officeDocument/2006/relationships/hyperlink" Target="http://ims/IMS/Records/Forms/AllItems.aspx?RootFolder=/IMS/Records/2011/01/VV.FIS11003/HS.HD.PL8%20-%20H&#272;%2008012011.H&#272;KT2011-CMCSOFT-CTEL" TargetMode="External"/><Relationship Id="rId788" Type="http://schemas.openxmlformats.org/officeDocument/2006/relationships/hyperlink" Target="http://ims/IMS/Records/Forms/AllItems.aspx?RootFolder=/IMS/Records/2007/10/VV.IU07006/HS.HD.348-1007.H&#272;KT.CMC-&#272;HV.2007" TargetMode="External"/><Relationship Id="rId203" Type="http://schemas.openxmlformats.org/officeDocument/2006/relationships/hyperlink" Target="http://ims/IMS/Records/Forms/RecordTreeview.aspx?RootFolder=/IMS/Records/2014/06/VV.iLib14013/HS.HD.05112014.H&#272;.HVPNVN-CMCSOFT" TargetMode="External"/><Relationship Id="rId648" Type="http://schemas.openxmlformats.org/officeDocument/2006/relationships/hyperlink" Target="http://ims/IMS/Records/Forms/AllItems.aspx?RootFolder=/IMS/Records/2011/09/VV.MAR11019/HS.HD.54-0911.H&#272;KT.CMCSOFT-CDCONGDONG" TargetMode="External"/><Relationship Id="rId287" Type="http://schemas.openxmlformats.org/officeDocument/2006/relationships/hyperlink" Target="http://ims/IMS/Records/Forms/AllItems.aspx?RootFolder=/IMS/Records/2013/10/VV.CSS13043/HS.HD.02.2014.H&#272;KT.TINHVAN-CMCSOFT" TargetMode="External"/><Relationship Id="rId410" Type="http://schemas.openxmlformats.org/officeDocument/2006/relationships/hyperlink" Target="http://ims/IMS/Records/Forms/AllItems.aspx?RootFolder=/IMS/Records/2013/01/VV.MAR12074/HS.HD.VP%20&#8211;%2060%20.%20PVFC%20&#8211;%20CMC%20.%2003%20-%202013" TargetMode="External"/><Relationship Id="rId494" Type="http://schemas.openxmlformats.org/officeDocument/2006/relationships/hyperlink" Target="http://ims/IMS/Records/Forms/RecordTreeview.aspx?RootFolder=/IMS/Records/2012/04/VV.CSS11129/HS.HD.44%20.H&#272;PM.CTH-CMC" TargetMode="External"/><Relationship Id="rId508" Type="http://schemas.openxmlformats.org/officeDocument/2006/relationships/hyperlink" Target="http://ims/IMS/Records/Forms/AllItems.aspx?RootFolder=/IMS/Records/2012/07/VV.OSD125030/HS.HD.OSD%20125030" TargetMode="External"/><Relationship Id="rId715" Type="http://schemas.openxmlformats.org/officeDocument/2006/relationships/hyperlink" Target="http://ims/IMS/Records/Forms/AllItems.aspx?RootFolder=/IMS/Records/2011/11/VV.CM10057/HS.HD.43-0711.H&#272;KT.CMCSOFT-BQP" TargetMode="External"/><Relationship Id="rId147" Type="http://schemas.openxmlformats.org/officeDocument/2006/relationships/hyperlink" Target="http://ims/IMS/Records/Forms/RecordTreeview.aspx?RootFolder=/IMS/Records/2015/03/VV.OSD145059/HS.HD.OSD145059" TargetMode="External"/><Relationship Id="rId354" Type="http://schemas.openxmlformats.org/officeDocument/2006/relationships/hyperlink" Target="http://ims/IMS/Records/Forms/AllItems.aspx?RootFolder=/IMS/Records/2013/08/VV.MAR13019/HS.HD.25-0813.H&#272;KT.CMCSOFT-VH" TargetMode="External"/><Relationship Id="rId51" Type="http://schemas.openxmlformats.org/officeDocument/2006/relationships/hyperlink" Target="http://ims/IMS/Records/Forms/RecordTreeview.aspx?RootFolder=/IMS/Records/2015/10/VV.ILIB15010/HS.HD.79.H&#272;KT.2015.TCKTQK-CMCSOFT" TargetMode="External"/><Relationship Id="rId561" Type="http://schemas.openxmlformats.org/officeDocument/2006/relationships/hyperlink" Target="http://ims/IMS/Records/Forms/AllItems.aspx?RootFolder=/IMS/Records/2011/12/VV.MAR11070/HS.HD.H&#273;&#7891;ng%20109-1211.H&#272;KT" TargetMode="External"/><Relationship Id="rId659" Type="http://schemas.openxmlformats.org/officeDocument/2006/relationships/hyperlink" Target="http://ims/IMS/Records/Forms/AllItems.aspx?RootFolder=/IMS/Records/2011/07/VV.OSDC115009/HS.HD.SOW%20.072511%20(CMCSoft-EVIZI," TargetMode="External"/><Relationship Id="rId214" Type="http://schemas.openxmlformats.org/officeDocument/2006/relationships/hyperlink" Target="http://ims/IMS/Records/Forms/RecordTreeview.aspx?RootFolder=/IMS/Records/2014/08/VV.MAC14009/HS.HD.024.2014.H&#272;KT.CMCSOFT-VBI" TargetMode="External"/><Relationship Id="rId298" Type="http://schemas.openxmlformats.org/officeDocument/2006/relationships/hyperlink" Target="http://ims/IMS/Records/Forms/RecordTreeview.aspx?RootFolder=/IMS/Records/2013/03/VV.IU12025/HS.HD.1001-2014.H&#272;KT.CMCSOFT-&#272;HLN" TargetMode="External"/><Relationship Id="rId421" Type="http://schemas.openxmlformats.org/officeDocument/2006/relationships/hyperlink" Target="http://ims/IMS/Records/Forms/AllItems.aspx?RootFolder=/IMS/Records/2013/02/VV.CSS12123/HS.HD.22.M1T-CMCSoft" TargetMode="External"/><Relationship Id="rId519" Type="http://schemas.openxmlformats.org/officeDocument/2006/relationships/hyperlink" Target="http://ims/IMS/Records/Forms/AllItems.aspx?RootFolder=/IMS/Records/2012/07/VV.MAR12033/HS.HD.15-0712.H&#272;KT.CMCSOFT-VH" TargetMode="External"/><Relationship Id="rId158" Type="http://schemas.openxmlformats.org/officeDocument/2006/relationships/hyperlink" Target="http://ims/IMS/Records/Forms/RecordTreeview.aspx?RootFolder=/IMS/Records/2015/05/VV.EDO15001/HS.HD.18052015.H&#272;KT.STC&#272;L-CMC" TargetMode="External"/><Relationship Id="rId726" Type="http://schemas.openxmlformats.org/officeDocument/2006/relationships/hyperlink" Target="http://ims/IMS/Records/Forms/AllItems.aspx?RootFolder=/IMS/Records/2011/12/VV.SG10002/HS.HD.021210.H&#272;KT.CMCSSG-STTTT&#272;N" TargetMode="External"/><Relationship Id="rId62" Type="http://schemas.openxmlformats.org/officeDocument/2006/relationships/hyperlink" Target="http://ims/IMS/Records/Forms/RecordTreeview.aspx?RootFolder=/IMS/Records/2015/10/VV.IU15014/HS.HD.113.2015.H&#272;KT.DDHLN2-CMCSOFT-VCB" TargetMode="External"/><Relationship Id="rId365" Type="http://schemas.openxmlformats.org/officeDocument/2006/relationships/hyperlink" Target="http://ims/IMS/Records/Forms/AllItems.aspx?RootFolder=/IMS/Records/2013/06/VV.CSS13017/HS.HD.15072013.BIDV-CMC" TargetMode="External"/><Relationship Id="rId572" Type="http://schemas.openxmlformats.org/officeDocument/2006/relationships/hyperlink" Target="http://ims/IMS/Records/Forms/AllItems.aspx?RootFolder=/IMS/Records/2012/02/VV.CSS11155/HS.HD.A1201031" TargetMode="External"/><Relationship Id="rId225" Type="http://schemas.openxmlformats.org/officeDocument/2006/relationships/hyperlink" Target="http://ims/IMS/Records/Forms/RecordTreeview.aspx?RootFolder=/IMS/Records/2014/09/VV.CSS14026/HS.HD.050914.H&#272;MBPM.AJVN-CMCSOFT" TargetMode="External"/><Relationship Id="rId432" Type="http://schemas.openxmlformats.org/officeDocument/2006/relationships/hyperlink" Target="http://ims/IMS/Records/Forms/AllItems.aspx?RootFolder=/IMS/Records/2013/01/VV.MAR12066/HS.HD.73-1212.H&#272;KT.CMCSOFT-&#272;HTNMTHN" TargetMode="External"/><Relationship Id="rId737" Type="http://schemas.openxmlformats.org/officeDocument/2006/relationships/hyperlink" Target="http://ims/IMS/Records/Forms/AllItems.aspx?RootFolder=/IMS/Records/2011/02/VV.IU10022/HS.HD.77-1110.H&#272;KT.CMCSOFT-KCNTT" TargetMode="External"/><Relationship Id="rId73" Type="http://schemas.openxmlformats.org/officeDocument/2006/relationships/hyperlink" Target="http://ims/IMS/Records/Forms/RecordTreeview.aspx?RootFolder=/IMS/Records/2015/09/VV.OSD155028/HS.HD.OSD155028" TargetMode="External"/><Relationship Id="rId169" Type="http://schemas.openxmlformats.org/officeDocument/2006/relationships/hyperlink" Target="http://ims/IMS/Records/Forms/RecordTreeview.aspx?RootFolder=/IMS/Records/2014/09/VV.OSD145035/HS.HD.OSD145035" TargetMode="External"/><Relationship Id="rId376" Type="http://schemas.openxmlformats.org/officeDocument/2006/relationships/hyperlink" Target="http://ims/IMS/Records/Forms/AllItems.aspx?RootFolder=/IMS/Records/2013/06/VV.OSD135017/HS.HD.OSD135017" TargetMode="External"/><Relationship Id="rId583" Type="http://schemas.openxmlformats.org/officeDocument/2006/relationships/hyperlink" Target="http://ims/IMS/Records/Forms/AllItems.aspx?RootFolder=/IMS/Records/2011/12/VV.MAR11087/HS.HD.101-1211.BYT-CMCSOFT" TargetMode="External"/><Relationship Id="rId790" Type="http://schemas.openxmlformats.org/officeDocument/2006/relationships/table" Target="../tables/table1.xml"/><Relationship Id="rId4" Type="http://schemas.openxmlformats.org/officeDocument/2006/relationships/hyperlink" Target="http://ims/IMS/Records/Forms/RecordTreeview.aspx?RootFolder=/IMS/Records/2016/01/VV.OSD165001/HS.HD.OSD165001" TargetMode="External"/><Relationship Id="rId236" Type="http://schemas.openxmlformats.org/officeDocument/2006/relationships/hyperlink" Target="http://ims/IMS/Records/Forms/RecordTreeview.aspx?RootFolder=/IMS/Records/2014/07/VV.OSD145026/HS.HD.OSD145026" TargetMode="External"/><Relationship Id="rId443" Type="http://schemas.openxmlformats.org/officeDocument/2006/relationships/hyperlink" Target="http://ims/IMS/Records/Forms/AllItems.aspx?RootFolder=/IMS/Records/2012/12/VV.OSD125051/HS.HD.OSD125051" TargetMode="External"/><Relationship Id="rId650" Type="http://schemas.openxmlformats.org/officeDocument/2006/relationships/hyperlink" Target="http://ims/IMS/Records/Forms/AllItems.aspx?RootFolder=/IMS/Records/2011/08/VV.OSDC115011/HS.HD.2011.SOW.SPA-CMC.001" TargetMode="External"/><Relationship Id="rId303" Type="http://schemas.openxmlformats.org/officeDocument/2006/relationships/hyperlink" Target="http://ims/IMS/Records/Forms/AllItems.aspx?RootFolder=/IMS/Records/2014/01/VV.OSD135056/HS.HD.OSD135056" TargetMode="External"/><Relationship Id="rId748" Type="http://schemas.openxmlformats.org/officeDocument/2006/relationships/hyperlink" Target="http://ims/IMS/Records/Forms/AllItems.aspx?RootFolder=/IMS/Records/2010/02/VV.OSDC101011/HS.HD.H&#273;&#7891;ng%2056-0910%20CMC%20Corp%20(h&#273;&#7891;ng%20616.TSPMU-CMC)" TargetMode="External"/><Relationship Id="rId84" Type="http://schemas.openxmlformats.org/officeDocument/2006/relationships/hyperlink" Target="http://ims/IMS/Records/Forms/RecordTreeview.aspx?RootFolder=/IMS/Records/2015/08/VV.CSS15030/HS.HD.46.2015.H&#272;KT.TCT-CMCSOFT-CMCSI" TargetMode="External"/><Relationship Id="rId387" Type="http://schemas.openxmlformats.org/officeDocument/2006/relationships/hyperlink" Target="http://ims/IMS/Records/Forms/AllItems.aspx?RootFolder=/IMS/Records/2011/09/VV.CSS12002/HS.HD.11.2013.H&#272;KT.CNTT-CMCSOFT" TargetMode="External"/><Relationship Id="rId510" Type="http://schemas.openxmlformats.org/officeDocument/2006/relationships/hyperlink" Target="http://ims/IMS/Records/Forms/AllItems.aspx?RootFolder=/IMS/Records/2012/07/VV.OSD125031/HS.HD.OSD125031" TargetMode="External"/><Relationship Id="rId594" Type="http://schemas.openxmlformats.org/officeDocument/2006/relationships/hyperlink" Target="http://ims/IMS/Records/Forms/AllItems.aspx?RootFolder=/IMS/Records/2011/10/HS.HD.SOW%20.120511" TargetMode="External"/><Relationship Id="rId608" Type="http://schemas.openxmlformats.org/officeDocument/2006/relationships/hyperlink" Target="http://ims/IMS/Records/Forms/AllItems.aspx?RootFolder=/IMS/Records/2011/12/VV.MAR11097/HS.HD.90-1211.H&#272;KT.CMCSOFT-C&#272;CNKTCN" TargetMode="External"/><Relationship Id="rId247" Type="http://schemas.openxmlformats.org/officeDocument/2006/relationships/hyperlink" Target="http://ims/IMS/Records/Forms/RecordTreeview.aspx?RootFolder=/IMS/Records/2014/07/VV.CSS14015/HS.HD.PL20-H&#272;%2008012011.H&#272;KT2011-CMCSOFT-CTEL" TargetMode="External"/><Relationship Id="rId107" Type="http://schemas.openxmlformats.org/officeDocument/2006/relationships/hyperlink" Target="http://ims/IMS/Records/Forms/RecordTreeview.aspx?RootFolder=/IMS/Records/2015/07/VV.BSS1500/HS.HD.103.2015.HDDV" TargetMode="External"/><Relationship Id="rId454" Type="http://schemas.openxmlformats.org/officeDocument/2006/relationships/hyperlink" Target="http://ims/IMS/Records/Forms/AllItems.aspx?RootFolder=/IMS/Records/2012/09/VV.IU12008/HS.HD.40-0912.H&#272;KT.CMCSOFT-VQTKDKTQD" TargetMode="External"/><Relationship Id="rId661" Type="http://schemas.openxmlformats.org/officeDocument/2006/relationships/hyperlink" Target="http://ims/IMS/Records/Forms/AllItems.aspx?RootFolder=/IMS/Records/2011/11/VV.FIS11006/HS.HD.07072011.H&#272;KT.CMCSoft-BAOMINH" TargetMode="External"/><Relationship Id="rId759" Type="http://schemas.openxmlformats.org/officeDocument/2006/relationships/hyperlink" Target="http://ims/IMS/Records/Forms/AllItems.aspx?RootFolder=/IMS/Records/2010/04/VV.SG10004/HS.HD.020510.H&#272;KT.H&#272;NDPRTC%20-%20CMCSOFTSG" TargetMode="External"/><Relationship Id="rId11" Type="http://schemas.openxmlformats.org/officeDocument/2006/relationships/hyperlink" Target="http://ims/IMS/Records/Forms/RecordTreeview.aspx?RootFolder=/IMS/Records/2015/10/VV.CSS15047/HS.HD.156.2015.ERP-TD-CMC" TargetMode="External"/><Relationship Id="rId314" Type="http://schemas.openxmlformats.org/officeDocument/2006/relationships/hyperlink" Target="http://ims/IMS/Records/Forms/AllItems.aspx?RootFolder=/IMS/Records/2013/12/VV.IU13010/HS.HD.09-0613.H&#272;KT.DHSPDHTN-CMCSOFT" TargetMode="External"/><Relationship Id="rId398" Type="http://schemas.openxmlformats.org/officeDocument/2006/relationships/hyperlink" Target="http://ims/IMS/Records/Forms/AllItems.aspx?RootFolder=/IMS/Records/2012/04/VV.CSS12007/HS.HD.2304.H&#272;KT.2013.BHBV-CMCSOFT" TargetMode="External"/><Relationship Id="rId521" Type="http://schemas.openxmlformats.org/officeDocument/2006/relationships/hyperlink" Target="http://ims/IMS/Records/Forms/AllItems.aspx?RootFolder=/IMS/Records/2012/08/VV.IU12006/HS.HD.52-0912.TTHT.CMCSOFT-DHCNGTVT" TargetMode="External"/><Relationship Id="rId619" Type="http://schemas.openxmlformats.org/officeDocument/2006/relationships/hyperlink" Target="http://ims/IMS/Records/Forms/AllItems.aspx?RootFolder=/IMS/Records/2011/11/VV.MAR11061/HS.HD.0111-2011.H&#272;BT.CMCSOFT-CDCNHP" TargetMode="External"/><Relationship Id="rId95" Type="http://schemas.openxmlformats.org/officeDocument/2006/relationships/hyperlink" Target="http://ims/IMS/Records/Forms/RecordTreeview.aspx?RootFolder=/IMS/Records/2015/07/VV.OSD155022/HS.HD.110.2015.H&#272;KT.CMCSOFT-PRDCV" TargetMode="External"/><Relationship Id="rId160" Type="http://schemas.openxmlformats.org/officeDocument/2006/relationships/hyperlink" Target="http://ims/IMS/Records/Forms/RecordTreeview.aspx?RootFolder=/IMS/Records/2015/01/VV.IU14031/HS.HD.070.2015.H&#272;KT.CMCSOFT-&#272;HYDT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28"/>
  <sheetViews>
    <sheetView topLeftCell="D191" workbookViewId="0">
      <selection activeCell="J201" sqref="J201"/>
    </sheetView>
  </sheetViews>
  <sheetFormatPr defaultRowHeight="15" x14ac:dyDescent="0.25"/>
  <cols>
    <col min="1" max="1" width="14.140625" style="7" bestFit="1" customWidth="1"/>
    <col min="2" max="2" width="81.140625" bestFit="1" customWidth="1"/>
    <col min="3" max="3" width="48.42578125" bestFit="1" customWidth="1"/>
    <col min="4" max="4" width="10.7109375" bestFit="1" customWidth="1"/>
    <col min="5" max="5" width="19.85546875" customWidth="1"/>
    <col min="6" max="6" width="81.140625" bestFit="1" customWidth="1"/>
    <col min="7" max="7" width="16.85546875" bestFit="1" customWidth="1"/>
    <col min="8" max="8" width="21.85546875" bestFit="1" customWidth="1"/>
    <col min="9" max="9" width="12" bestFit="1" customWidth="1"/>
    <col min="10" max="10" width="20.140625" bestFit="1" customWidth="1"/>
    <col min="11" max="11" width="22.28515625" bestFit="1" customWidth="1"/>
    <col min="12" max="12" width="18.42578125" bestFit="1" customWidth="1"/>
    <col min="13" max="13" width="7.42578125" bestFit="1" customWidth="1"/>
    <col min="14" max="14" width="10" style="7" customWidth="1"/>
    <col min="15" max="15" width="24.5703125" bestFit="1" customWidth="1"/>
    <col min="16" max="16" width="15.42578125" bestFit="1" customWidth="1"/>
    <col min="17" max="17" width="27.42578125" bestFit="1" customWidth="1"/>
    <col min="18" max="18" width="18.85546875" bestFit="1" customWidth="1"/>
    <col min="19" max="19" width="14.42578125" bestFit="1" customWidth="1"/>
    <col min="20" max="20" width="34.28515625" bestFit="1" customWidth="1"/>
    <col min="21" max="21" width="28.85546875" bestFit="1" customWidth="1"/>
    <col min="22" max="22" width="29.7109375" bestFit="1" customWidth="1"/>
    <col min="23" max="23" width="17" bestFit="1" customWidth="1"/>
    <col min="24" max="24" width="17.42578125" bestFit="1" customWidth="1"/>
    <col min="25" max="25" width="39.7109375" style="12" bestFit="1" customWidth="1"/>
    <col min="26" max="26" width="40.85546875" bestFit="1" customWidth="1"/>
    <col min="27" max="27" width="28.5703125" bestFit="1" customWidth="1"/>
  </cols>
  <sheetData>
    <row r="1" spans="1:27" x14ac:dyDescent="0.25">
      <c r="A1" s="7" t="s">
        <v>5724</v>
      </c>
      <c r="B1" t="s">
        <v>73</v>
      </c>
      <c r="C1" t="s">
        <v>79</v>
      </c>
      <c r="D1" t="s">
        <v>82</v>
      </c>
      <c r="E1" t="s">
        <v>77</v>
      </c>
      <c r="F1" t="s">
        <v>85</v>
      </c>
      <c r="G1" t="s">
        <v>81</v>
      </c>
      <c r="H1" t="s">
        <v>78</v>
      </c>
      <c r="I1" t="s">
        <v>3</v>
      </c>
      <c r="J1" t="s">
        <v>0</v>
      </c>
      <c r="K1" t="s">
        <v>6</v>
      </c>
      <c r="L1" t="s">
        <v>75</v>
      </c>
      <c r="M1" t="s">
        <v>83</v>
      </c>
      <c r="N1" s="7" t="s">
        <v>5726</v>
      </c>
      <c r="O1" t="s">
        <v>86</v>
      </c>
      <c r="P1" t="s">
        <v>76</v>
      </c>
      <c r="Q1" t="s">
        <v>84</v>
      </c>
      <c r="R1" t="s">
        <v>74</v>
      </c>
      <c r="S1" t="s">
        <v>4043</v>
      </c>
      <c r="T1" t="s">
        <v>80</v>
      </c>
      <c r="U1" t="s">
        <v>4045</v>
      </c>
      <c r="V1" t="s">
        <v>5</v>
      </c>
      <c r="W1" t="s">
        <v>4042</v>
      </c>
      <c r="X1" t="s">
        <v>4044</v>
      </c>
      <c r="Y1" s="12" t="s">
        <v>5730</v>
      </c>
      <c r="Z1" t="s">
        <v>5731</v>
      </c>
      <c r="AA1" t="s">
        <v>5725</v>
      </c>
    </row>
    <row r="2" spans="1:27" x14ac:dyDescent="0.25">
      <c r="A2" s="11" t="str">
        <f>TRIM(REPLACE(Table_Contracts[[#This Row],[Vụ việc]],1,FIND("#",Table_Contracts[[#This Row],[Vụ việc]],1),""))</f>
        <v>BSS15001</v>
      </c>
      <c r="B2" s="2" t="s">
        <v>459</v>
      </c>
      <c r="C2" s="2" t="s">
        <v>461</v>
      </c>
      <c r="D2" s="4">
        <v>42132</v>
      </c>
      <c r="E2" s="2" t="s">
        <v>460</v>
      </c>
      <c r="F2" s="3" t="s">
        <v>462</v>
      </c>
      <c r="G2" s="5">
        <v>505000000</v>
      </c>
      <c r="H2" s="3" t="s">
        <v>41</v>
      </c>
      <c r="I2" s="3" t="s">
        <v>88</v>
      </c>
      <c r="J2" s="3" t="s">
        <v>41</v>
      </c>
      <c r="K2" s="3" t="s">
        <v>46</v>
      </c>
      <c r="L2" s="4"/>
      <c r="M2" s="2" t="s">
        <v>93</v>
      </c>
      <c r="N2" s="11">
        <f>IF(MONTH(Table_Contracts[[#This Row],[Ngày ký]])&gt;3, YEAR(Table_Contracts[[#This Row],[Ngày ký]]),YEAR(Table_Contracts[[#This Row],[Ngày ký]])-1)</f>
        <v>2015</v>
      </c>
      <c r="O2" s="4">
        <v>42224</v>
      </c>
      <c r="P2" s="4"/>
      <c r="Q2" s="6">
        <v>12</v>
      </c>
      <c r="R2" s="4"/>
      <c r="S2" s="7" t="b">
        <v>0</v>
      </c>
      <c r="T2" s="3" t="s">
        <v>100</v>
      </c>
      <c r="U2" s="3" t="s">
        <v>62</v>
      </c>
      <c r="V2" s="2"/>
      <c r="W2" s="10" t="s">
        <v>5722</v>
      </c>
      <c r="X2" s="7" t="b">
        <v>0</v>
      </c>
      <c r="Y2" s="12">
        <f>SUMPRODUCT(Table_milestone[Số tiền phải thanh toán (VND)],--(Table_milestone[Số HĐ]=Table_Contracts[[#This Row],[Số hợp đồng]]),--(Table_milestone[Đã thanh toán?]=TRUE))</f>
        <v>151500000</v>
      </c>
      <c r="Z2" s="13">
        <f>SUMPRODUCT(Table_milestone[Số tiền phải thanh toán (VND)],--(Table_milestone[Số HĐ]=Table_Contracts[[#This Row],[Số hợp đồng]]),--(Table_milestone[Đã thanh toán?]=FALSE))</f>
        <v>353500000</v>
      </c>
      <c r="AA2">
        <f>Table_Contracts[[#This Row],[Số tiền đã thanh toán (theo điểm mốc)]]+Table_Contracts[[#This Row],[Số tiền chưa thanh toán (Theo điểm mốc)]]-Table_Contracts[[#This Row],[Doanh số]]</f>
        <v>0</v>
      </c>
    </row>
    <row r="3" spans="1:27" x14ac:dyDescent="0.25">
      <c r="A3" s="11" t="str">
        <f>TRIM(REPLACE(Table_Contracts[[#This Row],[Vụ việc]],1,FIND("#",Table_Contracts[[#This Row],[Vụ việc]],1),""))</f>
        <v>BSS15003</v>
      </c>
      <c r="B3" s="2" t="s">
        <v>426</v>
      </c>
      <c r="C3" s="2" t="s">
        <v>428</v>
      </c>
      <c r="D3" s="4">
        <v>42195</v>
      </c>
      <c r="E3" s="2" t="s">
        <v>427</v>
      </c>
      <c r="F3" s="3" t="s">
        <v>429</v>
      </c>
      <c r="G3" s="5">
        <v>9000000</v>
      </c>
      <c r="H3" s="3" t="s">
        <v>173</v>
      </c>
      <c r="I3" s="3" t="s">
        <v>88</v>
      </c>
      <c r="J3" s="3" t="s">
        <v>41</v>
      </c>
      <c r="K3" s="3" t="s">
        <v>171</v>
      </c>
      <c r="L3" s="4"/>
      <c r="M3" s="2" t="s">
        <v>93</v>
      </c>
      <c r="N3" s="11">
        <f>IF(MONTH(Table_Contracts[[#This Row],[Ngày ký]])&gt;3, YEAR(Table_Contracts[[#This Row],[Ngày ký]]),YEAR(Table_Contracts[[#This Row],[Ngày ký]])-1)</f>
        <v>2015</v>
      </c>
      <c r="O3" s="4">
        <v>42561</v>
      </c>
      <c r="P3" s="4"/>
      <c r="Q3" s="6">
        <v>12</v>
      </c>
      <c r="R3" s="4"/>
      <c r="S3" s="7" t="b">
        <v>0</v>
      </c>
      <c r="T3" s="3" t="s">
        <v>100</v>
      </c>
      <c r="U3" s="3" t="s">
        <v>4051</v>
      </c>
      <c r="V3" s="2"/>
      <c r="W3" s="10" t="s">
        <v>5722</v>
      </c>
      <c r="X3" s="7" t="b">
        <v>0</v>
      </c>
      <c r="Y3" s="12">
        <f>SUMPRODUCT(Table_milestone[Số tiền phải thanh toán (VND)],--(Table_milestone[Số HĐ]=Table_Contracts[[#This Row],[Số hợp đồng]]),--(Table_milestone[Đã thanh toán?]=TRUE))</f>
        <v>9000000</v>
      </c>
      <c r="Z3" s="13">
        <f>SUMPRODUCT(Table_milestone[Số tiền phải thanh toán (VND)],--(Table_milestone[Số HĐ]=Table_Contracts[[#This Row],[Số hợp đồng]]),--(Table_milestone[Đã thanh toán?]=FALSE))</f>
        <v>0</v>
      </c>
      <c r="AA3">
        <f>Table_Contracts[[#This Row],[Số tiền đã thanh toán (theo điểm mốc)]]+Table_Contracts[[#This Row],[Số tiền chưa thanh toán (Theo điểm mốc)]]-Table_Contracts[[#This Row],[Doanh số]]</f>
        <v>0</v>
      </c>
    </row>
    <row r="4" spans="1:27" x14ac:dyDescent="0.25">
      <c r="A4" s="11" t="str">
        <f>TRIM(REPLACE(Table_Contracts[[#This Row],[Vụ việc]],1,FIND("#",Table_Contracts[[#This Row],[Vụ việc]],1),""))</f>
        <v>BSS15004</v>
      </c>
      <c r="B4" s="2" t="s">
        <v>410</v>
      </c>
      <c r="C4" s="2" t="s">
        <v>412</v>
      </c>
      <c r="D4" s="4">
        <v>42195</v>
      </c>
      <c r="E4" s="2" t="s">
        <v>411</v>
      </c>
      <c r="F4" s="3" t="s">
        <v>413</v>
      </c>
      <c r="G4" s="5">
        <v>9000000</v>
      </c>
      <c r="H4" s="3" t="s">
        <v>173</v>
      </c>
      <c r="I4" s="3" t="s">
        <v>88</v>
      </c>
      <c r="J4" s="3" t="s">
        <v>41</v>
      </c>
      <c r="K4" s="3" t="s">
        <v>171</v>
      </c>
      <c r="L4" s="4"/>
      <c r="M4" s="2" t="s">
        <v>93</v>
      </c>
      <c r="N4" s="11">
        <f>IF(MONTH(Table_Contracts[[#This Row],[Ngày ký]])&gt;3, YEAR(Table_Contracts[[#This Row],[Ngày ký]]),YEAR(Table_Contracts[[#This Row],[Ngày ký]])-1)</f>
        <v>2015</v>
      </c>
      <c r="O4" s="4">
        <v>42561</v>
      </c>
      <c r="P4" s="4"/>
      <c r="Q4" s="6">
        <v>12</v>
      </c>
      <c r="R4" s="4"/>
      <c r="S4" s="7" t="b">
        <v>0</v>
      </c>
      <c r="T4" s="3" t="s">
        <v>100</v>
      </c>
      <c r="U4" s="3" t="s">
        <v>4051</v>
      </c>
      <c r="V4" s="2"/>
      <c r="W4" s="10" t="s">
        <v>5722</v>
      </c>
      <c r="X4" s="7" t="b">
        <v>0</v>
      </c>
      <c r="Y4" s="12">
        <f>SUMPRODUCT(Table_milestone[Số tiền phải thanh toán (VND)],--(Table_milestone[Số HĐ]=Table_Contracts[[#This Row],[Số hợp đồng]]),--(Table_milestone[Đã thanh toán?]=TRUE))</f>
        <v>9000000</v>
      </c>
      <c r="Z4" s="13">
        <f>SUMPRODUCT(Table_milestone[Số tiền phải thanh toán (VND)],--(Table_milestone[Số HĐ]=Table_Contracts[[#This Row],[Số hợp đồng]]),--(Table_milestone[Đã thanh toán?]=FALSE))</f>
        <v>0</v>
      </c>
      <c r="AA4">
        <f>Table_Contracts[[#This Row],[Số tiền đã thanh toán (theo điểm mốc)]]+Table_Contracts[[#This Row],[Số tiền chưa thanh toán (Theo điểm mốc)]]-Table_Contracts[[#This Row],[Doanh số]]</f>
        <v>0</v>
      </c>
    </row>
    <row r="5" spans="1:27" x14ac:dyDescent="0.25">
      <c r="A5" s="11" t="str">
        <f>TRIM(REPLACE(Table_Contracts[[#This Row],[Vụ việc]],1,FIND("#",Table_Contracts[[#This Row],[Vụ việc]],1),""))</f>
        <v>BSS15005</v>
      </c>
      <c r="B5" s="2" t="s">
        <v>414</v>
      </c>
      <c r="C5" s="2" t="s">
        <v>416</v>
      </c>
      <c r="D5" s="4">
        <v>42195</v>
      </c>
      <c r="E5" s="2" t="s">
        <v>415</v>
      </c>
      <c r="F5" s="3" t="s">
        <v>417</v>
      </c>
      <c r="G5" s="5">
        <v>9000000</v>
      </c>
      <c r="H5" s="3" t="s">
        <v>173</v>
      </c>
      <c r="I5" s="3" t="s">
        <v>88</v>
      </c>
      <c r="J5" s="3" t="s">
        <v>41</v>
      </c>
      <c r="K5" s="3" t="s">
        <v>171</v>
      </c>
      <c r="L5" s="4"/>
      <c r="M5" s="2" t="s">
        <v>93</v>
      </c>
      <c r="N5" s="11">
        <f>IF(MONTH(Table_Contracts[[#This Row],[Ngày ký]])&gt;3, YEAR(Table_Contracts[[#This Row],[Ngày ký]]),YEAR(Table_Contracts[[#This Row],[Ngày ký]])-1)</f>
        <v>2015</v>
      </c>
      <c r="O5" s="4">
        <v>42561</v>
      </c>
      <c r="P5" s="4"/>
      <c r="Q5" s="6">
        <v>12</v>
      </c>
      <c r="R5" s="4"/>
      <c r="S5" s="7" t="b">
        <v>0</v>
      </c>
      <c r="T5" s="3" t="s">
        <v>100</v>
      </c>
      <c r="U5" s="3" t="s">
        <v>4051</v>
      </c>
      <c r="V5" s="2"/>
      <c r="W5" s="10" t="s">
        <v>5722</v>
      </c>
      <c r="X5" s="7" t="b">
        <v>0</v>
      </c>
      <c r="Y5" s="12">
        <f>SUMPRODUCT(Table_milestone[Số tiền phải thanh toán (VND)],--(Table_milestone[Số HĐ]=Table_Contracts[[#This Row],[Số hợp đồng]]),--(Table_milestone[Đã thanh toán?]=TRUE))</f>
        <v>9000000</v>
      </c>
      <c r="Z5" s="13">
        <f>SUMPRODUCT(Table_milestone[Số tiền phải thanh toán (VND)],--(Table_milestone[Số HĐ]=Table_Contracts[[#This Row],[Số hợp đồng]]),--(Table_milestone[Đã thanh toán?]=FALSE))</f>
        <v>0</v>
      </c>
      <c r="AA5">
        <f>Table_Contracts[[#This Row],[Số tiền đã thanh toán (theo điểm mốc)]]+Table_Contracts[[#This Row],[Số tiền chưa thanh toán (Theo điểm mốc)]]-Table_Contracts[[#This Row],[Doanh số]]</f>
        <v>0</v>
      </c>
    </row>
    <row r="6" spans="1:27" x14ac:dyDescent="0.25">
      <c r="A6" s="11" t="str">
        <f>TRIM(REPLACE(Table_Contracts[[#This Row],[Vụ việc]],1,FIND("#",Table_Contracts[[#This Row],[Vụ việc]],1),""))</f>
        <v>BSS15008</v>
      </c>
      <c r="B6" s="2" t="s">
        <v>289</v>
      </c>
      <c r="C6" s="2" t="s">
        <v>291</v>
      </c>
      <c r="D6" s="4">
        <v>42307</v>
      </c>
      <c r="E6" s="2" t="s">
        <v>290</v>
      </c>
      <c r="F6" s="3" t="s">
        <v>292</v>
      </c>
      <c r="G6" s="5">
        <v>150000000</v>
      </c>
      <c r="H6" s="3" t="s">
        <v>173</v>
      </c>
      <c r="I6" s="3" t="s">
        <v>88</v>
      </c>
      <c r="J6" s="3" t="s">
        <v>41</v>
      </c>
      <c r="K6" s="3" t="s">
        <v>46</v>
      </c>
      <c r="L6" s="4"/>
      <c r="M6" s="2" t="s">
        <v>93</v>
      </c>
      <c r="N6" s="11">
        <f>IF(MONTH(Table_Contracts[[#This Row],[Ngày ký]])&gt;3, YEAR(Table_Contracts[[#This Row],[Ngày ký]]),YEAR(Table_Contracts[[#This Row],[Ngày ký]])-1)</f>
        <v>2015</v>
      </c>
      <c r="O6" s="4">
        <v>42673</v>
      </c>
      <c r="P6" s="4"/>
      <c r="Q6" s="6">
        <v>12</v>
      </c>
      <c r="R6" s="4"/>
      <c r="S6" s="7" t="b">
        <v>0</v>
      </c>
      <c r="T6" s="3" t="s">
        <v>145</v>
      </c>
      <c r="U6" s="3" t="s">
        <v>4051</v>
      </c>
      <c r="V6" s="2"/>
      <c r="W6" s="10" t="s">
        <v>5722</v>
      </c>
      <c r="X6" s="7" t="b">
        <v>0</v>
      </c>
      <c r="Y6" s="12">
        <f>SUMPRODUCT(Table_milestone[Số tiền phải thanh toán (VND)],--(Table_milestone[Số HĐ]=Table_Contracts[[#This Row],[Số hợp đồng]]),--(Table_milestone[Đã thanh toán?]=TRUE))</f>
        <v>5000000</v>
      </c>
      <c r="Z6" s="13">
        <f>SUMPRODUCT(Table_milestone[Số tiền phải thanh toán (VND)],--(Table_milestone[Số HĐ]=Table_Contracts[[#This Row],[Số hợp đồng]]),--(Table_milestone[Đã thanh toán?]=FALSE))</f>
        <v>0</v>
      </c>
      <c r="AA6">
        <f>Table_Contracts[[#This Row],[Số tiền đã thanh toán (theo điểm mốc)]]+Table_Contracts[[#This Row],[Số tiền chưa thanh toán (Theo điểm mốc)]]-Table_Contracts[[#This Row],[Doanh số]]</f>
        <v>-145000000</v>
      </c>
    </row>
    <row r="7" spans="1:27" x14ac:dyDescent="0.25">
      <c r="A7" s="11" t="str">
        <f>TRIM(REPLACE(Table_Contracts[[#This Row],[Vụ việc]],1,FIND("#",Table_Contracts[[#This Row],[Vụ việc]],1),""))</f>
        <v>BSS15010</v>
      </c>
      <c r="B7" s="2" t="s">
        <v>185</v>
      </c>
      <c r="C7" s="2" t="s">
        <v>187</v>
      </c>
      <c r="D7" s="4">
        <v>42339</v>
      </c>
      <c r="E7" s="2" t="s">
        <v>186</v>
      </c>
      <c r="F7" s="3" t="s">
        <v>188</v>
      </c>
      <c r="G7" s="5">
        <v>22000000</v>
      </c>
      <c r="H7" s="3" t="s">
        <v>173</v>
      </c>
      <c r="I7" s="3" t="s">
        <v>88</v>
      </c>
      <c r="J7" s="3" t="s">
        <v>176</v>
      </c>
      <c r="K7" s="3" t="s">
        <v>46</v>
      </c>
      <c r="L7" s="4"/>
      <c r="M7" s="2" t="s">
        <v>93</v>
      </c>
      <c r="N7" s="11">
        <f>IF(MONTH(Table_Contracts[[#This Row],[Ngày ký]])&gt;3, YEAR(Table_Contracts[[#This Row],[Ngày ký]]),YEAR(Table_Contracts[[#This Row],[Ngày ký]])-1)</f>
        <v>2015</v>
      </c>
      <c r="O7" s="4">
        <v>42369</v>
      </c>
      <c r="P7" s="4"/>
      <c r="Q7" s="6">
        <v>12</v>
      </c>
      <c r="R7" s="4"/>
      <c r="S7" s="7" t="b">
        <v>0</v>
      </c>
      <c r="T7" s="3" t="s">
        <v>100</v>
      </c>
      <c r="U7" s="3" t="s">
        <v>24</v>
      </c>
      <c r="V7" s="2"/>
      <c r="W7" s="10" t="s">
        <v>5722</v>
      </c>
      <c r="X7" s="7" t="b">
        <v>0</v>
      </c>
      <c r="Y7" s="12">
        <f>SUMPRODUCT(Table_milestone[Số tiền phải thanh toán (VND)],--(Table_milestone[Số HĐ]=Table_Contracts[[#This Row],[Số hợp đồng]]),--(Table_milestone[Đã thanh toán?]=TRUE))</f>
        <v>22000000</v>
      </c>
      <c r="Z7" s="13">
        <f>SUMPRODUCT(Table_milestone[Số tiền phải thanh toán (VND)],--(Table_milestone[Số HĐ]=Table_Contracts[[#This Row],[Số hợp đồng]]),--(Table_milestone[Đã thanh toán?]=FALSE))</f>
        <v>0</v>
      </c>
      <c r="AA7">
        <f>Table_Contracts[[#This Row],[Số tiền đã thanh toán (theo điểm mốc)]]+Table_Contracts[[#This Row],[Số tiền chưa thanh toán (Theo điểm mốc)]]-Table_Contracts[[#This Row],[Doanh số]]</f>
        <v>0</v>
      </c>
    </row>
    <row r="8" spans="1:27" x14ac:dyDescent="0.25">
      <c r="A8" s="11" t="str">
        <f>TRIM(REPLACE(Table_Contracts[[#This Row],[Vụ việc]],1,FIND("#",Table_Contracts[[#This Row],[Vụ việc]],1),""))</f>
        <v>BSS15011</v>
      </c>
      <c r="B8" s="2" t="s">
        <v>5745</v>
      </c>
      <c r="C8" s="2" t="s">
        <v>5747</v>
      </c>
      <c r="D8" s="4">
        <v>42309</v>
      </c>
      <c r="E8" s="2" t="s">
        <v>5746</v>
      </c>
      <c r="F8" s="3" t="s">
        <v>462</v>
      </c>
      <c r="G8" s="5">
        <v>129200000</v>
      </c>
      <c r="H8" s="3" t="s">
        <v>173</v>
      </c>
      <c r="I8" s="3" t="s">
        <v>88</v>
      </c>
      <c r="J8" s="3" t="s">
        <v>176</v>
      </c>
      <c r="K8" s="3" t="s">
        <v>46</v>
      </c>
      <c r="L8" s="4"/>
      <c r="M8" s="2" t="s">
        <v>93</v>
      </c>
      <c r="N8" s="11">
        <f>IF(MONTH(Table_Contracts[[#This Row],[Ngày ký]])&gt;3, YEAR(Table_Contracts[[#This Row],[Ngày ký]]),YEAR(Table_Contracts[[#This Row],[Ngày ký]])-1)</f>
        <v>2015</v>
      </c>
      <c r="O8" s="4">
        <v>43405</v>
      </c>
      <c r="P8" s="4"/>
      <c r="Q8" s="6">
        <v>12</v>
      </c>
      <c r="R8" s="4"/>
      <c r="S8" s="7" t="b">
        <v>0</v>
      </c>
      <c r="T8" s="3" t="s">
        <v>92</v>
      </c>
      <c r="U8" s="3" t="s">
        <v>44</v>
      </c>
      <c r="V8" s="2"/>
      <c r="W8" s="10" t="s">
        <v>5722</v>
      </c>
      <c r="X8" s="7" t="b">
        <v>0</v>
      </c>
      <c r="Y8" s="12">
        <f>SUMPRODUCT(Table_milestone[Số tiền phải thanh toán (VND)],--(Table_milestone[Số HĐ]=Table_Contracts[[#This Row],[Số hợp đồng]]),--(Table_milestone[Đã thanh toán?]=TRUE))</f>
        <v>0</v>
      </c>
      <c r="Z8" s="13">
        <f>SUMPRODUCT(Table_milestone[Số tiền phải thanh toán (VND)],--(Table_milestone[Số HĐ]=Table_Contracts[[#This Row],[Số hợp đồng]]),--(Table_milestone[Đã thanh toán?]=FALSE))</f>
        <v>129200000</v>
      </c>
      <c r="AA8">
        <f>Table_Contracts[[#This Row],[Số tiền đã thanh toán (theo điểm mốc)]]+Table_Contracts[[#This Row],[Số tiền chưa thanh toán (Theo điểm mốc)]]-Table_Contracts[[#This Row],[Doanh số]]</f>
        <v>0</v>
      </c>
    </row>
    <row r="9" spans="1:27" x14ac:dyDescent="0.25">
      <c r="A9" s="11" t="str">
        <f>TRIM(REPLACE(Table_Contracts[[#This Row],[Vụ việc]],1,FIND("#",Table_Contracts[[#This Row],[Vụ việc]],1),""))</f>
        <v>BSS15012</v>
      </c>
      <c r="B9" s="2" t="s">
        <v>3704</v>
      </c>
      <c r="C9" s="2" t="s">
        <v>4077</v>
      </c>
      <c r="D9" s="4">
        <v>42298</v>
      </c>
      <c r="E9" s="2" t="s">
        <v>4076</v>
      </c>
      <c r="F9" s="3" t="s">
        <v>188</v>
      </c>
      <c r="G9" s="5">
        <v>13837500</v>
      </c>
      <c r="H9" s="3" t="s">
        <v>173</v>
      </c>
      <c r="I9" s="3" t="s">
        <v>4062</v>
      </c>
      <c r="J9" s="3" t="s">
        <v>173</v>
      </c>
      <c r="K9" s="3" t="s">
        <v>46</v>
      </c>
      <c r="L9" s="4"/>
      <c r="M9" s="2" t="s">
        <v>93</v>
      </c>
      <c r="N9" s="11">
        <f>IF(MONTH(Table_Contracts[[#This Row],[Ngày ký]])&gt;3, YEAR(Table_Contracts[[#This Row],[Ngày ký]]),YEAR(Table_Contracts[[#This Row],[Ngày ký]])-1)</f>
        <v>2015</v>
      </c>
      <c r="O9" s="4">
        <v>42299</v>
      </c>
      <c r="P9" s="4"/>
      <c r="Q9" s="6">
        <v>12</v>
      </c>
      <c r="R9" s="4"/>
      <c r="S9" s="7" t="b">
        <v>0</v>
      </c>
      <c r="T9" s="3" t="s">
        <v>145</v>
      </c>
      <c r="U9" s="3" t="s">
        <v>62</v>
      </c>
      <c r="V9" s="2"/>
      <c r="W9" s="10" t="s">
        <v>5722</v>
      </c>
      <c r="X9" s="7" t="b">
        <v>0</v>
      </c>
      <c r="Y9" s="12">
        <f>SUMPRODUCT(Table_milestone[Số tiền phải thanh toán (VND)],--(Table_milestone[Số HĐ]=Table_Contracts[[#This Row],[Số hợp đồng]]),--(Table_milestone[Đã thanh toán?]=TRUE))</f>
        <v>13837500</v>
      </c>
      <c r="Z9" s="13">
        <f>SUMPRODUCT(Table_milestone[Số tiền phải thanh toán (VND)],--(Table_milestone[Số HĐ]=Table_Contracts[[#This Row],[Số hợp đồng]]),--(Table_milestone[Đã thanh toán?]=FALSE))</f>
        <v>0</v>
      </c>
      <c r="AA9">
        <f>Table_Contracts[[#This Row],[Số tiền đã thanh toán (theo điểm mốc)]]+Table_Contracts[[#This Row],[Số tiền chưa thanh toán (Theo điểm mốc)]]-Table_Contracts[[#This Row],[Doanh số]]</f>
        <v>0</v>
      </c>
    </row>
    <row r="10" spans="1:27" x14ac:dyDescent="0.25">
      <c r="A10" s="11" t="str">
        <f>TRIM(REPLACE(Table_Contracts[[#This Row],[Vụ việc]],1,FIND("#",Table_Contracts[[#This Row],[Vụ việc]],1),""))</f>
        <v>BSS15013</v>
      </c>
      <c r="B10" s="2" t="s">
        <v>3778</v>
      </c>
      <c r="C10" s="2" t="s">
        <v>4064</v>
      </c>
      <c r="D10" s="4">
        <v>42319</v>
      </c>
      <c r="E10" s="2" t="s">
        <v>4063</v>
      </c>
      <c r="F10" s="3" t="s">
        <v>188</v>
      </c>
      <c r="G10" s="5">
        <v>18450000</v>
      </c>
      <c r="H10" s="3" t="s">
        <v>173</v>
      </c>
      <c r="I10" s="3" t="s">
        <v>4062</v>
      </c>
      <c r="J10" s="3" t="s">
        <v>173</v>
      </c>
      <c r="K10" s="3" t="s">
        <v>46</v>
      </c>
      <c r="L10" s="4"/>
      <c r="M10" s="2" t="s">
        <v>93</v>
      </c>
      <c r="N10" s="11">
        <f>IF(MONTH(Table_Contracts[[#This Row],[Ngày ký]])&gt;3, YEAR(Table_Contracts[[#This Row],[Ngày ký]]),YEAR(Table_Contracts[[#This Row],[Ngày ký]])-1)</f>
        <v>2015</v>
      </c>
      <c r="O10" s="4">
        <v>42320</v>
      </c>
      <c r="P10" s="4"/>
      <c r="Q10" s="6">
        <v>12</v>
      </c>
      <c r="R10" s="4"/>
      <c r="S10" s="7" t="b">
        <v>0</v>
      </c>
      <c r="T10" s="3" t="s">
        <v>145</v>
      </c>
      <c r="U10" s="3" t="s">
        <v>62</v>
      </c>
      <c r="V10" s="2"/>
      <c r="W10" s="10" t="s">
        <v>5722</v>
      </c>
      <c r="X10" s="7" t="b">
        <v>0</v>
      </c>
      <c r="Y10" s="12">
        <f>SUMPRODUCT(Table_milestone[Số tiền phải thanh toán (VND)],--(Table_milestone[Số HĐ]=Table_Contracts[[#This Row],[Số hợp đồng]]),--(Table_milestone[Đã thanh toán?]=TRUE))</f>
        <v>18450000</v>
      </c>
      <c r="Z10" s="13">
        <f>SUMPRODUCT(Table_milestone[Số tiền phải thanh toán (VND)],--(Table_milestone[Số HĐ]=Table_Contracts[[#This Row],[Số hợp đồng]]),--(Table_milestone[Đã thanh toán?]=FALSE))</f>
        <v>0</v>
      </c>
      <c r="AA10">
        <f>Table_Contracts[[#This Row],[Số tiền đã thanh toán (theo điểm mốc)]]+Table_Contracts[[#This Row],[Số tiền chưa thanh toán (Theo điểm mốc)]]-Table_Contracts[[#This Row],[Doanh số]]</f>
        <v>0</v>
      </c>
    </row>
    <row r="11" spans="1:27" x14ac:dyDescent="0.25">
      <c r="A11" s="11" t="str">
        <f>TRIM(REPLACE(Table_Contracts[[#This Row],[Vụ việc]],1,FIND("#",Table_Contracts[[#This Row],[Vụ việc]],1),""))</f>
        <v>BSS15014</v>
      </c>
      <c r="B11" s="2" t="s">
        <v>181</v>
      </c>
      <c r="C11" s="2" t="s">
        <v>183</v>
      </c>
      <c r="D11" s="4">
        <v>42356</v>
      </c>
      <c r="E11" s="2" t="s">
        <v>182</v>
      </c>
      <c r="F11" s="3" t="s">
        <v>184</v>
      </c>
      <c r="G11" s="5">
        <v>15000000</v>
      </c>
      <c r="H11" s="3" t="s">
        <v>173</v>
      </c>
      <c r="I11" s="3" t="s">
        <v>88</v>
      </c>
      <c r="J11" s="3" t="s">
        <v>176</v>
      </c>
      <c r="K11" s="3" t="s">
        <v>171</v>
      </c>
      <c r="L11" s="4"/>
      <c r="M11" s="2" t="s">
        <v>93</v>
      </c>
      <c r="N11" s="11">
        <f>IF(MONTH(Table_Contracts[[#This Row],[Ngày ký]])&gt;3, YEAR(Table_Contracts[[#This Row],[Ngày ký]]),YEAR(Table_Contracts[[#This Row],[Ngày ký]])-1)</f>
        <v>2015</v>
      </c>
      <c r="O11" s="4">
        <v>42722</v>
      </c>
      <c r="P11" s="4"/>
      <c r="Q11" s="6">
        <v>12</v>
      </c>
      <c r="R11" s="4"/>
      <c r="S11" s="7" t="b">
        <v>0</v>
      </c>
      <c r="T11" s="3" t="s">
        <v>145</v>
      </c>
      <c r="U11" s="3" t="s">
        <v>4051</v>
      </c>
      <c r="V11" s="2"/>
      <c r="W11" s="10" t="s">
        <v>5722</v>
      </c>
      <c r="X11" s="7" t="b">
        <v>0</v>
      </c>
      <c r="Y11" s="12">
        <f>SUMPRODUCT(Table_milestone[Số tiền phải thanh toán (VND)],--(Table_milestone[Số HĐ]=Table_Contracts[[#This Row],[Số hợp đồng]]),--(Table_milestone[Đã thanh toán?]=TRUE))</f>
        <v>0</v>
      </c>
      <c r="Z11" s="13">
        <f>SUMPRODUCT(Table_milestone[Số tiền phải thanh toán (VND)],--(Table_milestone[Số HĐ]=Table_Contracts[[#This Row],[Số hợp đồng]]),--(Table_milestone[Đã thanh toán?]=FALSE))</f>
        <v>15000000</v>
      </c>
      <c r="AA11">
        <f>Table_Contracts[[#This Row],[Số tiền đã thanh toán (theo điểm mốc)]]+Table_Contracts[[#This Row],[Số tiền chưa thanh toán (Theo điểm mốc)]]-Table_Contracts[[#This Row],[Doanh số]]</f>
        <v>0</v>
      </c>
    </row>
    <row r="12" spans="1:27" x14ac:dyDescent="0.25">
      <c r="A12" s="11" t="str">
        <f>TRIM(REPLACE(Table_Contracts[[#This Row],[Vụ việc]],1,FIND("#",Table_Contracts[[#This Row],[Vụ việc]],1),""))</f>
        <v>BSS15015</v>
      </c>
      <c r="B12" s="2" t="s">
        <v>177</v>
      </c>
      <c r="C12" s="2" t="s">
        <v>179</v>
      </c>
      <c r="D12" s="4">
        <v>42358</v>
      </c>
      <c r="E12" s="2" t="s">
        <v>178</v>
      </c>
      <c r="F12" s="3" t="s">
        <v>180</v>
      </c>
      <c r="G12" s="5">
        <v>15000000</v>
      </c>
      <c r="H12" s="3" t="s">
        <v>173</v>
      </c>
      <c r="I12" s="3" t="s">
        <v>88</v>
      </c>
      <c r="J12" s="3" t="s">
        <v>176</v>
      </c>
      <c r="K12" s="3" t="s">
        <v>171</v>
      </c>
      <c r="L12" s="4"/>
      <c r="M12" s="2" t="s">
        <v>93</v>
      </c>
      <c r="N12" s="11">
        <f>IF(MONTH(Table_Contracts[[#This Row],[Ngày ký]])&gt;3, YEAR(Table_Contracts[[#This Row],[Ngày ký]]),YEAR(Table_Contracts[[#This Row],[Ngày ký]])-1)</f>
        <v>2015</v>
      </c>
      <c r="O12" s="4">
        <v>42724</v>
      </c>
      <c r="P12" s="4"/>
      <c r="Q12" s="6">
        <v>12</v>
      </c>
      <c r="R12" s="4"/>
      <c r="S12" s="7" t="b">
        <v>0</v>
      </c>
      <c r="T12" s="3" t="s">
        <v>100</v>
      </c>
      <c r="U12" s="3" t="s">
        <v>4051</v>
      </c>
      <c r="V12" s="2"/>
      <c r="W12" s="10" t="s">
        <v>5722</v>
      </c>
      <c r="X12" s="7" t="b">
        <v>0</v>
      </c>
      <c r="Y12" s="12">
        <f>SUMPRODUCT(Table_milestone[Số tiền phải thanh toán (VND)],--(Table_milestone[Số HĐ]=Table_Contracts[[#This Row],[Số hợp đồng]]),--(Table_milestone[Đã thanh toán?]=TRUE))</f>
        <v>0</v>
      </c>
      <c r="Z12" s="13">
        <f>SUMPRODUCT(Table_milestone[Số tiền phải thanh toán (VND)],--(Table_milestone[Số HĐ]=Table_Contracts[[#This Row],[Số hợp đồng]]),--(Table_milestone[Đã thanh toán?]=FALSE))</f>
        <v>15000000</v>
      </c>
      <c r="AA12">
        <f>Table_Contracts[[#This Row],[Số tiền đã thanh toán (theo điểm mốc)]]+Table_Contracts[[#This Row],[Số tiền chưa thanh toán (Theo điểm mốc)]]-Table_Contracts[[#This Row],[Doanh số]]</f>
        <v>0</v>
      </c>
    </row>
    <row r="13" spans="1:27" x14ac:dyDescent="0.25">
      <c r="A13" s="11" t="str">
        <f>TRIM(REPLACE(Table_Contracts[[#This Row],[Vụ việc]],1,FIND("#",Table_Contracts[[#This Row],[Vụ việc]],1),""))</f>
        <v>BSS15016</v>
      </c>
      <c r="B13" s="2" t="s">
        <v>170</v>
      </c>
      <c r="C13" s="2" t="s">
        <v>174</v>
      </c>
      <c r="D13" s="4">
        <v>42358</v>
      </c>
      <c r="E13" s="2" t="s">
        <v>172</v>
      </c>
      <c r="F13" s="3" t="s">
        <v>175</v>
      </c>
      <c r="G13" s="5">
        <v>15000000</v>
      </c>
      <c r="H13" s="3" t="s">
        <v>173</v>
      </c>
      <c r="I13" s="3" t="s">
        <v>88</v>
      </c>
      <c r="J13" s="3" t="s">
        <v>176</v>
      </c>
      <c r="K13" s="3" t="s">
        <v>171</v>
      </c>
      <c r="L13" s="4"/>
      <c r="M13" s="2" t="s">
        <v>93</v>
      </c>
      <c r="N13" s="11">
        <f>IF(MONTH(Table_Contracts[[#This Row],[Ngày ký]])&gt;3, YEAR(Table_Contracts[[#This Row],[Ngày ký]]),YEAR(Table_Contracts[[#This Row],[Ngày ký]])-1)</f>
        <v>2015</v>
      </c>
      <c r="O13" s="4">
        <v>42724</v>
      </c>
      <c r="P13" s="4"/>
      <c r="Q13" s="6">
        <v>12</v>
      </c>
      <c r="R13" s="4"/>
      <c r="S13" s="7" t="b">
        <v>0</v>
      </c>
      <c r="T13" s="3" t="s">
        <v>100</v>
      </c>
      <c r="U13" s="3" t="s">
        <v>4051</v>
      </c>
      <c r="V13" s="2"/>
      <c r="W13" s="10" t="s">
        <v>5722</v>
      </c>
      <c r="X13" s="7" t="b">
        <v>0</v>
      </c>
      <c r="Y13" s="12">
        <f>SUMPRODUCT(Table_milestone[Số tiền phải thanh toán (VND)],--(Table_milestone[Số HĐ]=Table_Contracts[[#This Row],[Số hợp đồng]]),--(Table_milestone[Đã thanh toán?]=TRUE))</f>
        <v>0</v>
      </c>
      <c r="Z13" s="13">
        <f>SUMPRODUCT(Table_milestone[Số tiền phải thanh toán (VND)],--(Table_milestone[Số HĐ]=Table_Contracts[[#This Row],[Số hợp đồng]]),--(Table_milestone[Đã thanh toán?]=FALSE))</f>
        <v>15000000</v>
      </c>
      <c r="AA13">
        <f>Table_Contracts[[#This Row],[Số tiền đã thanh toán (theo điểm mốc)]]+Table_Contracts[[#This Row],[Số tiền chưa thanh toán (Theo điểm mốc)]]-Table_Contracts[[#This Row],[Doanh số]]</f>
        <v>0</v>
      </c>
    </row>
    <row r="14" spans="1:27" x14ac:dyDescent="0.25">
      <c r="A14" s="11" t="str">
        <f>TRIM(REPLACE(Table_Contracts[[#This Row],[Vụ việc]],1,FIND("#",Table_Contracts[[#This Row],[Vụ việc]],1),""))</f>
        <v>CM08028</v>
      </c>
      <c r="B14" s="2" t="s">
        <v>691</v>
      </c>
      <c r="C14" s="2" t="s">
        <v>5706</v>
      </c>
      <c r="D14" s="4">
        <v>39717</v>
      </c>
      <c r="E14" s="2" t="s">
        <v>5705</v>
      </c>
      <c r="F14" s="3" t="s">
        <v>517</v>
      </c>
      <c r="G14" s="5">
        <v>1131861870</v>
      </c>
      <c r="H14" s="3" t="s">
        <v>14</v>
      </c>
      <c r="I14" s="3" t="s">
        <v>4062</v>
      </c>
      <c r="J14" s="3" t="s">
        <v>14</v>
      </c>
      <c r="K14" s="3" t="s">
        <v>19</v>
      </c>
      <c r="L14" s="4">
        <v>40982</v>
      </c>
      <c r="M14" s="2" t="s">
        <v>5699</v>
      </c>
      <c r="N14" s="11">
        <f>IF(MONTH(Table_Contracts[[#This Row],[Ngày ký]])&gt;3, YEAR(Table_Contracts[[#This Row],[Ngày ký]]),YEAR(Table_Contracts[[#This Row],[Ngày ký]])-1)</f>
        <v>2008</v>
      </c>
      <c r="O14" s="4">
        <v>40982</v>
      </c>
      <c r="P14" s="4">
        <v>40982</v>
      </c>
      <c r="Q14" s="6">
        <v>12</v>
      </c>
      <c r="R14" s="4">
        <v>39717</v>
      </c>
      <c r="S14" s="7" t="b">
        <v>0</v>
      </c>
      <c r="T14" s="3" t="s">
        <v>92</v>
      </c>
      <c r="U14" s="3"/>
      <c r="V14" s="2"/>
      <c r="W14" s="10" t="s">
        <v>5722</v>
      </c>
      <c r="X14" s="7"/>
      <c r="Y14" s="12">
        <f>SUMPRODUCT(Table_milestone[Số tiền phải thanh toán (VND)],--(Table_milestone[Số HĐ]=Table_Contracts[[#This Row],[Số hợp đồng]]),--(Table_milestone[Đã thanh toán?]=TRUE))</f>
        <v>19783513108</v>
      </c>
      <c r="Z14" s="13">
        <f>SUMPRODUCT(Table_milestone[Số tiền phải thanh toán (VND)],--(Table_milestone[Số HĐ]=Table_Contracts[[#This Row],[Số hợp đồng]]),--(Table_milestone[Đã thanh toán?]=FALSE))</f>
        <v>0</v>
      </c>
      <c r="AA14">
        <f>Table_Contracts[[#This Row],[Số tiền đã thanh toán (theo điểm mốc)]]+Table_Contracts[[#This Row],[Số tiền chưa thanh toán (Theo điểm mốc)]]-Table_Contracts[[#This Row],[Doanh số]]</f>
        <v>18651651238</v>
      </c>
    </row>
    <row r="15" spans="1:27" x14ac:dyDescent="0.25">
      <c r="A15" s="11" t="str">
        <f>TRIM(REPLACE(Table_Contracts[[#This Row],[Vụ việc]],1,FIND("#",Table_Contracts[[#This Row],[Vụ việc]],1),""))</f>
        <v>CM08042</v>
      </c>
      <c r="B15" s="2" t="s">
        <v>680</v>
      </c>
      <c r="C15" s="2" t="s">
        <v>5702</v>
      </c>
      <c r="D15" s="4">
        <v>39750</v>
      </c>
      <c r="E15" s="2" t="s">
        <v>5701</v>
      </c>
      <c r="F15" s="3" t="s">
        <v>517</v>
      </c>
      <c r="G15" s="5">
        <v>4904968453</v>
      </c>
      <c r="H15" s="3" t="s">
        <v>681</v>
      </c>
      <c r="I15" s="3" t="s">
        <v>4062</v>
      </c>
      <c r="J15" s="3" t="s">
        <v>14</v>
      </c>
      <c r="K15" s="3" t="s">
        <v>37</v>
      </c>
      <c r="L15" s="4">
        <v>41167</v>
      </c>
      <c r="M15" s="2" t="s">
        <v>5699</v>
      </c>
      <c r="N15" s="11">
        <f>IF(MONTH(Table_Contracts[[#This Row],[Ngày ký]])&gt;3, YEAR(Table_Contracts[[#This Row],[Ngày ký]]),YEAR(Table_Contracts[[#This Row],[Ngày ký]])-1)</f>
        <v>2008</v>
      </c>
      <c r="O15" s="4">
        <v>41167</v>
      </c>
      <c r="P15" s="4"/>
      <c r="Q15" s="6">
        <v>12</v>
      </c>
      <c r="R15" s="4">
        <v>39750</v>
      </c>
      <c r="S15" s="7" t="b">
        <v>0</v>
      </c>
      <c r="T15" s="3" t="s">
        <v>100</v>
      </c>
      <c r="U15" s="3"/>
      <c r="V15" s="2"/>
      <c r="W15" s="10" t="s">
        <v>5722</v>
      </c>
      <c r="X15" s="7"/>
      <c r="Y15" s="12">
        <f>SUMPRODUCT(Table_milestone[Số tiền phải thanh toán (VND)],--(Table_milestone[Số HĐ]=Table_Contracts[[#This Row],[Số hợp đồng]]),--(Table_milestone[Đã thanh toán?]=TRUE))</f>
        <v>4904968453</v>
      </c>
      <c r="Z15" s="13">
        <f>SUMPRODUCT(Table_milestone[Số tiền phải thanh toán (VND)],--(Table_milestone[Số HĐ]=Table_Contracts[[#This Row],[Số hợp đồng]]),--(Table_milestone[Đã thanh toán?]=FALSE))</f>
        <v>0</v>
      </c>
      <c r="AA15">
        <f>Table_Contracts[[#This Row],[Số tiền đã thanh toán (theo điểm mốc)]]+Table_Contracts[[#This Row],[Số tiền chưa thanh toán (Theo điểm mốc)]]-Table_Contracts[[#This Row],[Doanh số]]</f>
        <v>0</v>
      </c>
    </row>
    <row r="16" spans="1:27" x14ac:dyDescent="0.25">
      <c r="A16" s="11" t="str">
        <f>TRIM(REPLACE(Table_Contracts[[#This Row],[Vụ việc]],1,FIND("#",Table_Contracts[[#This Row],[Vụ việc]],1),""))</f>
        <v>CM09015</v>
      </c>
      <c r="B16" s="2" t="s">
        <v>693</v>
      </c>
      <c r="C16" s="2" t="s">
        <v>5688</v>
      </c>
      <c r="D16" s="4">
        <v>39884</v>
      </c>
      <c r="E16" s="2" t="s">
        <v>5687</v>
      </c>
      <c r="F16" s="3" t="s">
        <v>5072</v>
      </c>
      <c r="G16" s="5">
        <v>30000000</v>
      </c>
      <c r="H16" s="3" t="s">
        <v>685</v>
      </c>
      <c r="I16" s="3" t="s">
        <v>4062</v>
      </c>
      <c r="J16" s="3" t="s">
        <v>32</v>
      </c>
      <c r="K16" s="3" t="s">
        <v>694</v>
      </c>
      <c r="L16" s="4">
        <v>41163</v>
      </c>
      <c r="M16" s="2" t="s">
        <v>5663</v>
      </c>
      <c r="N16" s="11">
        <f>IF(MONTH(Table_Contracts[[#This Row],[Ngày ký]])&gt;3, YEAR(Table_Contracts[[#This Row],[Ngày ký]]),YEAR(Table_Contracts[[#This Row],[Ngày ký]])-1)</f>
        <v>2008</v>
      </c>
      <c r="O16" s="4">
        <v>41163</v>
      </c>
      <c r="P16" s="4">
        <v>41163</v>
      </c>
      <c r="Q16" s="6">
        <v>12</v>
      </c>
      <c r="R16" s="4"/>
      <c r="S16" s="7" t="b">
        <v>0</v>
      </c>
      <c r="T16" s="3" t="s">
        <v>92</v>
      </c>
      <c r="U16" s="3" t="s">
        <v>34</v>
      </c>
      <c r="V16" s="2"/>
      <c r="W16" s="10" t="s">
        <v>5722</v>
      </c>
      <c r="X16" s="7" t="b">
        <v>0</v>
      </c>
      <c r="Y16" s="12">
        <f>SUMPRODUCT(Table_milestone[Số tiền phải thanh toán (VND)],--(Table_milestone[Số HĐ]=Table_Contracts[[#This Row],[Số hợp đồng]]),--(Table_milestone[Đã thanh toán?]=TRUE))</f>
        <v>30000000</v>
      </c>
      <c r="Z16" s="13">
        <f>SUMPRODUCT(Table_milestone[Số tiền phải thanh toán (VND)],--(Table_milestone[Số HĐ]=Table_Contracts[[#This Row],[Số hợp đồng]]),--(Table_milestone[Đã thanh toán?]=FALSE))</f>
        <v>0</v>
      </c>
      <c r="AA16">
        <f>Table_Contracts[[#This Row],[Số tiền đã thanh toán (theo điểm mốc)]]+Table_Contracts[[#This Row],[Số tiền chưa thanh toán (Theo điểm mốc)]]-Table_Contracts[[#This Row],[Doanh số]]</f>
        <v>0</v>
      </c>
    </row>
    <row r="17" spans="1:27" x14ac:dyDescent="0.25">
      <c r="A17" s="11" t="str">
        <f>TRIM(REPLACE(Table_Contracts[[#This Row],[Vụ việc]],1,FIND("#",Table_Contracts[[#This Row],[Vụ việc]],1),""))</f>
        <v>CM09035</v>
      </c>
      <c r="B17" s="2" t="s">
        <v>5674</v>
      </c>
      <c r="C17" s="2" t="s">
        <v>5676</v>
      </c>
      <c r="D17" s="4">
        <v>40077</v>
      </c>
      <c r="E17" s="2" t="s">
        <v>5675</v>
      </c>
      <c r="F17" s="3" t="s">
        <v>5677</v>
      </c>
      <c r="G17" s="5">
        <v>130000000</v>
      </c>
      <c r="H17" s="3" t="s">
        <v>47</v>
      </c>
      <c r="I17" s="3" t="s">
        <v>4062</v>
      </c>
      <c r="J17" s="3" t="s">
        <v>47</v>
      </c>
      <c r="K17" s="3" t="s">
        <v>36</v>
      </c>
      <c r="L17" s="4"/>
      <c r="M17" s="2" t="s">
        <v>5663</v>
      </c>
      <c r="N17" s="11">
        <f>IF(MONTH(Table_Contracts[[#This Row],[Ngày ký]])&gt;3, YEAR(Table_Contracts[[#This Row],[Ngày ký]]),YEAR(Table_Contracts[[#This Row],[Ngày ký]])-1)</f>
        <v>2009</v>
      </c>
      <c r="O17" s="4">
        <v>40358</v>
      </c>
      <c r="P17" s="4"/>
      <c r="Q17" s="6">
        <v>12</v>
      </c>
      <c r="R17" s="4"/>
      <c r="S17" s="7" t="b">
        <v>0</v>
      </c>
      <c r="T17" s="3" t="s">
        <v>100</v>
      </c>
      <c r="U17" s="3" t="s">
        <v>50</v>
      </c>
      <c r="V17" s="2"/>
      <c r="W17" s="10" t="s">
        <v>5722</v>
      </c>
      <c r="X17" s="7" t="b">
        <v>0</v>
      </c>
      <c r="Y17" s="12">
        <f>SUMPRODUCT(Table_milestone[Số tiền phải thanh toán (VND)],--(Table_milestone[Số HĐ]=Table_Contracts[[#This Row],[Số hợp đồng]]),--(Table_milestone[Đã thanh toán?]=TRUE))</f>
        <v>0</v>
      </c>
      <c r="Z17" s="13">
        <f>SUMPRODUCT(Table_milestone[Số tiền phải thanh toán (VND)],--(Table_milestone[Số HĐ]=Table_Contracts[[#This Row],[Số hợp đồng]]),--(Table_milestone[Đã thanh toán?]=FALSE))</f>
        <v>0</v>
      </c>
      <c r="AA17">
        <f>Table_Contracts[[#This Row],[Số tiền đã thanh toán (theo điểm mốc)]]+Table_Contracts[[#This Row],[Số tiền chưa thanh toán (Theo điểm mốc)]]-Table_Contracts[[#This Row],[Doanh số]]</f>
        <v>-130000000</v>
      </c>
    </row>
    <row r="18" spans="1:27" x14ac:dyDescent="0.25">
      <c r="A18" s="11" t="str">
        <f>TRIM(REPLACE(Table_Contracts[[#This Row],[Vụ việc]],1,FIND("#",Table_Contracts[[#This Row],[Vụ việc]],1),""))</f>
        <v>CM09051</v>
      </c>
      <c r="B18" s="2" t="s">
        <v>771</v>
      </c>
      <c r="C18" s="2" t="s">
        <v>5617</v>
      </c>
      <c r="D18" s="4">
        <v>40375</v>
      </c>
      <c r="E18" s="2" t="s">
        <v>5616</v>
      </c>
      <c r="F18" s="3" t="s">
        <v>517</v>
      </c>
      <c r="G18" s="5">
        <v>1223600000</v>
      </c>
      <c r="H18" s="3" t="s">
        <v>681</v>
      </c>
      <c r="I18" s="3" t="s">
        <v>4062</v>
      </c>
      <c r="J18" s="3" t="s">
        <v>681</v>
      </c>
      <c r="K18" s="3" t="s">
        <v>37</v>
      </c>
      <c r="L18" s="4">
        <v>40422</v>
      </c>
      <c r="M18" s="2" t="s">
        <v>5532</v>
      </c>
      <c r="N18" s="11">
        <f>IF(MONTH(Table_Contracts[[#This Row],[Ngày ký]])&gt;3, YEAR(Table_Contracts[[#This Row],[Ngày ký]]),YEAR(Table_Contracts[[#This Row],[Ngày ký]])-1)</f>
        <v>2010</v>
      </c>
      <c r="O18" s="4">
        <v>40422</v>
      </c>
      <c r="P18" s="4">
        <v>40877</v>
      </c>
      <c r="Q18" s="6">
        <v>12</v>
      </c>
      <c r="R18" s="4">
        <v>40375</v>
      </c>
      <c r="S18" s="7" t="b">
        <v>0</v>
      </c>
      <c r="T18" s="3" t="s">
        <v>199</v>
      </c>
      <c r="U18" s="3"/>
      <c r="V18" s="2"/>
      <c r="W18" s="10" t="s">
        <v>5722</v>
      </c>
      <c r="X18" s="7"/>
      <c r="Y18" s="12">
        <f>SUMPRODUCT(Table_milestone[Số tiền phải thanh toán (VND)],--(Table_milestone[Số HĐ]=Table_Contracts[[#This Row],[Số hợp đồng]]),--(Table_milestone[Đã thanh toán?]=TRUE))</f>
        <v>1223600000</v>
      </c>
      <c r="Z18" s="13">
        <f>SUMPRODUCT(Table_milestone[Số tiền phải thanh toán (VND)],--(Table_milestone[Số HĐ]=Table_Contracts[[#This Row],[Số hợp đồng]]),--(Table_milestone[Đã thanh toán?]=FALSE))</f>
        <v>0</v>
      </c>
      <c r="AA18">
        <f>Table_Contracts[[#This Row],[Số tiền đã thanh toán (theo điểm mốc)]]+Table_Contracts[[#This Row],[Số tiền chưa thanh toán (Theo điểm mốc)]]-Table_Contracts[[#This Row],[Doanh số]]</f>
        <v>0</v>
      </c>
    </row>
    <row r="19" spans="1:27" x14ac:dyDescent="0.25">
      <c r="A19" s="11" t="str">
        <f>TRIM(REPLACE(Table_Contracts[[#This Row],[Vụ việc]],1,FIND("#",Table_Contracts[[#This Row],[Vụ việc]],1),""))</f>
        <v>CM09067</v>
      </c>
      <c r="B19" s="2" t="s">
        <v>5660</v>
      </c>
      <c r="C19" s="2" t="s">
        <v>5662</v>
      </c>
      <c r="D19" s="4">
        <v>40168</v>
      </c>
      <c r="E19" s="2" t="s">
        <v>5661</v>
      </c>
      <c r="F19" s="3" t="s">
        <v>5664</v>
      </c>
      <c r="G19" s="5">
        <v>3286636000</v>
      </c>
      <c r="H19" s="3" t="s">
        <v>801</v>
      </c>
      <c r="I19" s="3" t="s">
        <v>4062</v>
      </c>
      <c r="J19" s="3" t="s">
        <v>5243</v>
      </c>
      <c r="K19" s="3" t="s">
        <v>1168</v>
      </c>
      <c r="L19" s="4">
        <v>40533</v>
      </c>
      <c r="M19" s="2" t="s">
        <v>5663</v>
      </c>
      <c r="N19" s="11">
        <f>IF(MONTH(Table_Contracts[[#This Row],[Ngày ký]])&gt;3, YEAR(Table_Contracts[[#This Row],[Ngày ký]]),YEAR(Table_Contracts[[#This Row],[Ngày ký]])-1)</f>
        <v>2009</v>
      </c>
      <c r="O19" s="4">
        <v>40533</v>
      </c>
      <c r="P19" s="4"/>
      <c r="Q19" s="6">
        <v>12</v>
      </c>
      <c r="R19" s="4"/>
      <c r="S19" s="7" t="b">
        <v>0</v>
      </c>
      <c r="T19" s="3" t="s">
        <v>100</v>
      </c>
      <c r="U19" s="3"/>
      <c r="V19" s="2"/>
      <c r="W19" s="10" t="s">
        <v>5722</v>
      </c>
      <c r="X19" s="7"/>
      <c r="Y19" s="12">
        <f>SUMPRODUCT(Table_milestone[Số tiền phải thanh toán (VND)],--(Table_milestone[Số HĐ]=Table_Contracts[[#This Row],[Số hợp đồng]]),--(Table_milestone[Đã thanh toán?]=TRUE))</f>
        <v>0</v>
      </c>
      <c r="Z19" s="13">
        <f>SUMPRODUCT(Table_milestone[Số tiền phải thanh toán (VND)],--(Table_milestone[Số HĐ]=Table_Contracts[[#This Row],[Số hợp đồng]]),--(Table_milestone[Đã thanh toán?]=FALSE))</f>
        <v>0</v>
      </c>
      <c r="AA19">
        <f>Table_Contracts[[#This Row],[Số tiền đã thanh toán (theo điểm mốc)]]+Table_Contracts[[#This Row],[Số tiền chưa thanh toán (Theo điểm mốc)]]-Table_Contracts[[#This Row],[Doanh số]]</f>
        <v>-3286636000</v>
      </c>
    </row>
    <row r="20" spans="1:27" x14ac:dyDescent="0.25">
      <c r="A20" s="11" t="str">
        <f>TRIM(REPLACE(Table_Contracts[[#This Row],[Vụ việc]],1,FIND("#",Table_Contracts[[#This Row],[Vụ việc]],1),""))</f>
        <v>CM09074</v>
      </c>
      <c r="B20" s="2" t="s">
        <v>5667</v>
      </c>
      <c r="C20" s="2" t="s">
        <v>5669</v>
      </c>
      <c r="D20" s="4">
        <v>40162</v>
      </c>
      <c r="E20" s="2" t="s">
        <v>5668</v>
      </c>
      <c r="F20" s="3" t="s">
        <v>5670</v>
      </c>
      <c r="G20" s="5">
        <v>624133000</v>
      </c>
      <c r="H20" s="3" t="s">
        <v>47</v>
      </c>
      <c r="I20" s="3" t="s">
        <v>4062</v>
      </c>
      <c r="J20" s="3" t="s">
        <v>47</v>
      </c>
      <c r="K20" s="3" t="s">
        <v>37</v>
      </c>
      <c r="L20" s="4"/>
      <c r="M20" s="2" t="s">
        <v>5663</v>
      </c>
      <c r="N20" s="11">
        <f>IF(MONTH(Table_Contracts[[#This Row],[Ngày ký]])&gt;3, YEAR(Table_Contracts[[#This Row],[Ngày ký]]),YEAR(Table_Contracts[[#This Row],[Ngày ký]])-1)</f>
        <v>2009</v>
      </c>
      <c r="O20" s="4">
        <v>40193</v>
      </c>
      <c r="P20" s="4"/>
      <c r="Q20" s="6">
        <v>12</v>
      </c>
      <c r="R20" s="4"/>
      <c r="S20" s="7" t="b">
        <v>0</v>
      </c>
      <c r="T20" s="3" t="s">
        <v>100</v>
      </c>
      <c r="U20" s="3" t="s">
        <v>50</v>
      </c>
      <c r="V20" s="2"/>
      <c r="W20" s="10" t="s">
        <v>5722</v>
      </c>
      <c r="X20" s="7"/>
      <c r="Y20" s="12">
        <f>SUMPRODUCT(Table_milestone[Số tiền phải thanh toán (VND)],--(Table_milestone[Số HĐ]=Table_Contracts[[#This Row],[Số hợp đồng]]),--(Table_milestone[Đã thanh toán?]=TRUE))</f>
        <v>0</v>
      </c>
      <c r="Z20" s="13">
        <f>SUMPRODUCT(Table_milestone[Số tiền phải thanh toán (VND)],--(Table_milestone[Số HĐ]=Table_Contracts[[#This Row],[Số hợp đồng]]),--(Table_milestone[Đã thanh toán?]=FALSE))</f>
        <v>0</v>
      </c>
      <c r="AA20">
        <f>Table_Contracts[[#This Row],[Số tiền đã thanh toán (theo điểm mốc)]]+Table_Contracts[[#This Row],[Số tiền chưa thanh toán (Theo điểm mốc)]]-Table_Contracts[[#This Row],[Doanh số]]</f>
        <v>-624133000</v>
      </c>
    </row>
    <row r="21" spans="1:27" x14ac:dyDescent="0.25">
      <c r="A21" s="11" t="str">
        <f>TRIM(REPLACE(Table_Contracts[[#This Row],[Vụ việc]],1,FIND("#",Table_Contracts[[#This Row],[Vụ việc]],1),""))</f>
        <v>CM10003</v>
      </c>
      <c r="B21" s="2" t="s">
        <v>750</v>
      </c>
      <c r="C21" s="2" t="s">
        <v>750</v>
      </c>
      <c r="D21" s="4">
        <v>40218</v>
      </c>
      <c r="E21" s="2" t="s">
        <v>5650</v>
      </c>
      <c r="F21" s="3" t="s">
        <v>159</v>
      </c>
      <c r="G21" s="5">
        <v>246000000</v>
      </c>
      <c r="H21" s="3" t="s">
        <v>737</v>
      </c>
      <c r="I21" s="3" t="s">
        <v>4062</v>
      </c>
      <c r="J21" s="3" t="s">
        <v>47</v>
      </c>
      <c r="K21" s="3" t="s">
        <v>738</v>
      </c>
      <c r="L21" s="4">
        <v>40277</v>
      </c>
      <c r="M21" s="2" t="s">
        <v>5532</v>
      </c>
      <c r="N21" s="11">
        <f>IF(MONTH(Table_Contracts[[#This Row],[Ngày ký]])&gt;3, YEAR(Table_Contracts[[#This Row],[Ngày ký]]),YEAR(Table_Contracts[[#This Row],[Ngày ký]])-1)</f>
        <v>2009</v>
      </c>
      <c r="O21" s="4">
        <v>40277</v>
      </c>
      <c r="P21" s="4"/>
      <c r="Q21" s="6">
        <v>12</v>
      </c>
      <c r="R21" s="4"/>
      <c r="S21" s="7" t="b">
        <v>0</v>
      </c>
      <c r="T21" s="3" t="s">
        <v>100</v>
      </c>
      <c r="U21" s="3" t="s">
        <v>50</v>
      </c>
      <c r="V21" s="2"/>
      <c r="W21" s="10" t="s">
        <v>5722</v>
      </c>
      <c r="X21" s="7" t="b">
        <v>0</v>
      </c>
      <c r="Y21" s="12">
        <f>SUMPRODUCT(Table_milestone[Số tiền phải thanh toán (VND)],--(Table_milestone[Số HĐ]=Table_Contracts[[#This Row],[Số hợp đồng]]),--(Table_milestone[Đã thanh toán?]=TRUE))</f>
        <v>246000000</v>
      </c>
      <c r="Z21" s="13">
        <f>SUMPRODUCT(Table_milestone[Số tiền phải thanh toán (VND)],--(Table_milestone[Số HĐ]=Table_Contracts[[#This Row],[Số hợp đồng]]),--(Table_milestone[Đã thanh toán?]=FALSE))</f>
        <v>0</v>
      </c>
      <c r="AA21">
        <f>Table_Contracts[[#This Row],[Số tiền đã thanh toán (theo điểm mốc)]]+Table_Contracts[[#This Row],[Số tiền chưa thanh toán (Theo điểm mốc)]]-Table_Contracts[[#This Row],[Doanh số]]</f>
        <v>0</v>
      </c>
    </row>
    <row r="22" spans="1:27" x14ac:dyDescent="0.25">
      <c r="A22" s="11" t="str">
        <f>TRIM(REPLACE(Table_Contracts[[#This Row],[Vụ việc]],1,FIND("#",Table_Contracts[[#This Row],[Vụ việc]],1),""))</f>
        <v>CM10004</v>
      </c>
      <c r="B22" s="2" t="s">
        <v>742</v>
      </c>
      <c r="C22" s="2" t="s">
        <v>742</v>
      </c>
      <c r="D22" s="4">
        <v>40239</v>
      </c>
      <c r="E22" s="2" t="s">
        <v>5643</v>
      </c>
      <c r="F22" s="3" t="s">
        <v>5644</v>
      </c>
      <c r="G22" s="5">
        <v>17000000</v>
      </c>
      <c r="H22" s="3" t="s">
        <v>737</v>
      </c>
      <c r="I22" s="3" t="s">
        <v>4062</v>
      </c>
      <c r="J22" s="3" t="s">
        <v>737</v>
      </c>
      <c r="K22" s="3" t="s">
        <v>738</v>
      </c>
      <c r="L22" s="4">
        <v>40270</v>
      </c>
      <c r="M22" s="2" t="s">
        <v>5532</v>
      </c>
      <c r="N22" s="11">
        <f>IF(MONTH(Table_Contracts[[#This Row],[Ngày ký]])&gt;3, YEAR(Table_Contracts[[#This Row],[Ngày ký]]),YEAR(Table_Contracts[[#This Row],[Ngày ký]])-1)</f>
        <v>2009</v>
      </c>
      <c r="O22" s="4">
        <v>40270</v>
      </c>
      <c r="P22" s="4"/>
      <c r="Q22" s="6">
        <v>12</v>
      </c>
      <c r="R22" s="4"/>
      <c r="S22" s="7" t="b">
        <v>0</v>
      </c>
      <c r="T22" s="3" t="s">
        <v>100</v>
      </c>
      <c r="U22" s="3"/>
      <c r="V22" s="2"/>
      <c r="W22" s="10"/>
      <c r="X22" s="7"/>
      <c r="Y22" s="12">
        <f>SUMPRODUCT(Table_milestone[Số tiền phải thanh toán (VND)],--(Table_milestone[Số HĐ]=Table_Contracts[[#This Row],[Số hợp đồng]]),--(Table_milestone[Đã thanh toán?]=TRUE))</f>
        <v>17000000</v>
      </c>
      <c r="Z22" s="13">
        <f>SUMPRODUCT(Table_milestone[Số tiền phải thanh toán (VND)],--(Table_milestone[Số HĐ]=Table_Contracts[[#This Row],[Số hợp đồng]]),--(Table_milestone[Đã thanh toán?]=FALSE))</f>
        <v>0</v>
      </c>
      <c r="AA22">
        <f>Table_Contracts[[#This Row],[Số tiền đã thanh toán (theo điểm mốc)]]+Table_Contracts[[#This Row],[Số tiền chưa thanh toán (Theo điểm mốc)]]-Table_Contracts[[#This Row],[Doanh số]]</f>
        <v>0</v>
      </c>
    </row>
    <row r="23" spans="1:27" x14ac:dyDescent="0.25">
      <c r="A23" s="11" t="str">
        <f>TRIM(REPLACE(Table_Contracts[[#This Row],[Vụ việc]],1,FIND("#",Table_Contracts[[#This Row],[Vụ việc]],1),""))</f>
        <v>CM10005</v>
      </c>
      <c r="B23" s="2" t="s">
        <v>736</v>
      </c>
      <c r="C23" s="2" t="s">
        <v>736</v>
      </c>
      <c r="D23" s="4">
        <v>40240</v>
      </c>
      <c r="E23" s="2" t="s">
        <v>5641</v>
      </c>
      <c r="F23" s="3" t="s">
        <v>5642</v>
      </c>
      <c r="G23" s="5">
        <v>1000000</v>
      </c>
      <c r="H23" s="3" t="s">
        <v>737</v>
      </c>
      <c r="I23" s="3" t="s">
        <v>4062</v>
      </c>
      <c r="J23" s="3" t="s">
        <v>737</v>
      </c>
      <c r="K23" s="3" t="s">
        <v>738</v>
      </c>
      <c r="L23" s="4">
        <v>40248</v>
      </c>
      <c r="M23" s="2" t="s">
        <v>5532</v>
      </c>
      <c r="N23" s="11">
        <f>IF(MONTH(Table_Contracts[[#This Row],[Ngày ký]])&gt;3, YEAR(Table_Contracts[[#This Row],[Ngày ký]]),YEAR(Table_Contracts[[#This Row],[Ngày ký]])-1)</f>
        <v>2009</v>
      </c>
      <c r="O23" s="4">
        <v>40248</v>
      </c>
      <c r="P23" s="4"/>
      <c r="Q23" s="6">
        <v>12</v>
      </c>
      <c r="R23" s="4"/>
      <c r="S23" s="7" t="b">
        <v>0</v>
      </c>
      <c r="T23" s="3" t="s">
        <v>100</v>
      </c>
      <c r="U23" s="3"/>
      <c r="V23" s="2"/>
      <c r="W23" s="10"/>
      <c r="X23" s="7"/>
      <c r="Y23" s="12">
        <f>SUMPRODUCT(Table_milestone[Số tiền phải thanh toán (VND)],--(Table_milestone[Số HĐ]=Table_Contracts[[#This Row],[Số hợp đồng]]),--(Table_milestone[Đã thanh toán?]=TRUE))</f>
        <v>1000000</v>
      </c>
      <c r="Z23" s="13">
        <f>SUMPRODUCT(Table_milestone[Số tiền phải thanh toán (VND)],--(Table_milestone[Số HĐ]=Table_Contracts[[#This Row],[Số hợp đồng]]),--(Table_milestone[Đã thanh toán?]=FALSE))</f>
        <v>0</v>
      </c>
      <c r="AA23">
        <f>Table_Contracts[[#This Row],[Số tiền đã thanh toán (theo điểm mốc)]]+Table_Contracts[[#This Row],[Số tiền chưa thanh toán (Theo điểm mốc)]]-Table_Contracts[[#This Row],[Doanh số]]</f>
        <v>0</v>
      </c>
    </row>
    <row r="24" spans="1:27" x14ac:dyDescent="0.25">
      <c r="A24" s="11" t="str">
        <f>TRIM(REPLACE(Table_Contracts[[#This Row],[Vụ việc]],1,FIND("#",Table_Contracts[[#This Row],[Vụ việc]],1),""))</f>
        <v>CM10008</v>
      </c>
      <c r="B24" s="2" t="s">
        <v>756</v>
      </c>
      <c r="C24" s="2" t="s">
        <v>756</v>
      </c>
      <c r="D24" s="4">
        <v>40269</v>
      </c>
      <c r="E24" s="2" t="s">
        <v>5637</v>
      </c>
      <c r="F24" s="3" t="s">
        <v>300</v>
      </c>
      <c r="G24" s="5">
        <v>59000000</v>
      </c>
      <c r="H24" s="3" t="s">
        <v>737</v>
      </c>
      <c r="I24" s="3" t="s">
        <v>4062</v>
      </c>
      <c r="J24" s="3" t="s">
        <v>737</v>
      </c>
      <c r="K24" s="3" t="s">
        <v>738</v>
      </c>
      <c r="L24" s="4">
        <v>40290</v>
      </c>
      <c r="M24" s="2" t="s">
        <v>5532</v>
      </c>
      <c r="N24" s="11">
        <f>IF(MONTH(Table_Contracts[[#This Row],[Ngày ký]])&gt;3, YEAR(Table_Contracts[[#This Row],[Ngày ký]]),YEAR(Table_Contracts[[#This Row],[Ngày ký]])-1)</f>
        <v>2010</v>
      </c>
      <c r="O24" s="4">
        <v>40290</v>
      </c>
      <c r="P24" s="4"/>
      <c r="Q24" s="6">
        <v>12</v>
      </c>
      <c r="R24" s="4"/>
      <c r="S24" s="7" t="b">
        <v>0</v>
      </c>
      <c r="T24" s="3" t="s">
        <v>100</v>
      </c>
      <c r="U24" s="3"/>
      <c r="V24" s="2"/>
      <c r="X24" s="7"/>
      <c r="Y24" s="12">
        <f>SUMPRODUCT(Table_milestone[Số tiền phải thanh toán (VND)],--(Table_milestone[Số HĐ]=Table_Contracts[[#This Row],[Số hợp đồng]]),--(Table_milestone[Đã thanh toán?]=TRUE))</f>
        <v>59000000</v>
      </c>
      <c r="Z24" s="13">
        <f>SUMPRODUCT(Table_milestone[Số tiền phải thanh toán (VND)],--(Table_milestone[Số HĐ]=Table_Contracts[[#This Row],[Số hợp đồng]]),--(Table_milestone[Đã thanh toán?]=FALSE))</f>
        <v>0</v>
      </c>
      <c r="AA24">
        <f>Table_Contracts[[#This Row],[Số tiền đã thanh toán (theo điểm mốc)]]+Table_Contracts[[#This Row],[Số tiền chưa thanh toán (Theo điểm mốc)]]-Table_Contracts[[#This Row],[Doanh số]]</f>
        <v>0</v>
      </c>
    </row>
    <row r="25" spans="1:27" x14ac:dyDescent="0.25">
      <c r="A25" s="11" t="str">
        <f>TRIM(REPLACE(Table_Contracts[[#This Row],[Vụ việc]],1,FIND("#",Table_Contracts[[#This Row],[Vụ việc]],1),""))</f>
        <v>CM10011</v>
      </c>
      <c r="B25" s="2" t="s">
        <v>744</v>
      </c>
      <c r="C25" s="2" t="s">
        <v>744</v>
      </c>
      <c r="D25" s="4">
        <v>40254</v>
      </c>
      <c r="E25" s="2" t="s">
        <v>5639</v>
      </c>
      <c r="F25" s="3" t="s">
        <v>5640</v>
      </c>
      <c r="G25" s="5">
        <v>45300000</v>
      </c>
      <c r="H25" s="3" t="s">
        <v>737</v>
      </c>
      <c r="I25" s="3" t="s">
        <v>4062</v>
      </c>
      <c r="J25" s="3" t="s">
        <v>737</v>
      </c>
      <c r="K25" s="3" t="s">
        <v>738</v>
      </c>
      <c r="L25" s="4">
        <v>40270</v>
      </c>
      <c r="M25" s="2" t="s">
        <v>5532</v>
      </c>
      <c r="N25" s="11">
        <f>IF(MONTH(Table_Contracts[[#This Row],[Ngày ký]])&gt;3, YEAR(Table_Contracts[[#This Row],[Ngày ký]]),YEAR(Table_Contracts[[#This Row],[Ngày ký]])-1)</f>
        <v>2009</v>
      </c>
      <c r="O25" s="4">
        <v>40270</v>
      </c>
      <c r="P25" s="4"/>
      <c r="Q25" s="6">
        <v>12</v>
      </c>
      <c r="R25" s="4"/>
      <c r="S25" s="7" t="b">
        <v>0</v>
      </c>
      <c r="T25" s="3" t="s">
        <v>100</v>
      </c>
      <c r="U25" s="3"/>
      <c r="V25" s="2"/>
      <c r="W25" s="10"/>
      <c r="X25" s="7"/>
      <c r="Y25" s="12">
        <f>SUMPRODUCT(Table_milestone[Số tiền phải thanh toán (VND)],--(Table_milestone[Số HĐ]=Table_Contracts[[#This Row],[Số hợp đồng]]),--(Table_milestone[Đã thanh toán?]=TRUE))</f>
        <v>45300000</v>
      </c>
      <c r="Z25" s="13">
        <f>SUMPRODUCT(Table_milestone[Số tiền phải thanh toán (VND)],--(Table_milestone[Số HĐ]=Table_Contracts[[#This Row],[Số hợp đồng]]),--(Table_milestone[Đã thanh toán?]=FALSE))</f>
        <v>0</v>
      </c>
      <c r="AA25">
        <f>Table_Contracts[[#This Row],[Số tiền đã thanh toán (theo điểm mốc)]]+Table_Contracts[[#This Row],[Số tiền chưa thanh toán (Theo điểm mốc)]]-Table_Contracts[[#This Row],[Doanh số]]</f>
        <v>0</v>
      </c>
    </row>
    <row r="26" spans="1:27" x14ac:dyDescent="0.25">
      <c r="A26" s="11" t="str">
        <f>TRIM(REPLACE(Table_Contracts[[#This Row],[Vụ việc]],1,FIND("#",Table_Contracts[[#This Row],[Vụ việc]],1),""))</f>
        <v>CM10012</v>
      </c>
      <c r="B26" s="2" t="s">
        <v>752</v>
      </c>
      <c r="C26" s="2" t="s">
        <v>752</v>
      </c>
      <c r="D26" s="4">
        <v>40269</v>
      </c>
      <c r="E26" s="2" t="s">
        <v>5638</v>
      </c>
      <c r="F26" s="3" t="s">
        <v>396</v>
      </c>
      <c r="G26" s="5">
        <v>142000000</v>
      </c>
      <c r="H26" s="3" t="s">
        <v>737</v>
      </c>
      <c r="I26" s="3" t="s">
        <v>4062</v>
      </c>
      <c r="J26" s="3" t="s">
        <v>737</v>
      </c>
      <c r="K26" s="3" t="s">
        <v>738</v>
      </c>
      <c r="L26" s="4">
        <v>40289</v>
      </c>
      <c r="M26" s="2" t="s">
        <v>5532</v>
      </c>
      <c r="N26" s="11">
        <f>IF(MONTH(Table_Contracts[[#This Row],[Ngày ký]])&gt;3, YEAR(Table_Contracts[[#This Row],[Ngày ký]]),YEAR(Table_Contracts[[#This Row],[Ngày ký]])-1)</f>
        <v>2010</v>
      </c>
      <c r="O26" s="4">
        <v>40289</v>
      </c>
      <c r="P26" s="4"/>
      <c r="Q26" s="6">
        <v>12</v>
      </c>
      <c r="R26" s="4"/>
      <c r="S26" s="7" t="b">
        <v>0</v>
      </c>
      <c r="T26" s="3" t="s">
        <v>100</v>
      </c>
      <c r="U26" s="3"/>
      <c r="V26" s="2"/>
      <c r="W26" s="10" t="s">
        <v>5722</v>
      </c>
      <c r="X26" s="7"/>
      <c r="Y26" s="12">
        <f>SUMPRODUCT(Table_milestone[Số tiền phải thanh toán (VND)],--(Table_milestone[Số HĐ]=Table_Contracts[[#This Row],[Số hợp đồng]]),--(Table_milestone[Đã thanh toán?]=TRUE))</f>
        <v>142000000</v>
      </c>
      <c r="Z26" s="13">
        <f>SUMPRODUCT(Table_milestone[Số tiền phải thanh toán (VND)],--(Table_milestone[Số HĐ]=Table_Contracts[[#This Row],[Số hợp đồng]]),--(Table_milestone[Đã thanh toán?]=FALSE))</f>
        <v>0</v>
      </c>
      <c r="AA26">
        <f>Table_Contracts[[#This Row],[Số tiền đã thanh toán (theo điểm mốc)]]+Table_Contracts[[#This Row],[Số tiền chưa thanh toán (Theo điểm mốc)]]-Table_Contracts[[#This Row],[Doanh số]]</f>
        <v>0</v>
      </c>
    </row>
    <row r="27" spans="1:27" x14ac:dyDescent="0.25">
      <c r="A27" s="11" t="str">
        <f>TRIM(REPLACE(Table_Contracts[[#This Row],[Vụ việc]],1,FIND("#",Table_Contracts[[#This Row],[Vụ việc]],1),""))</f>
        <v>CM10013</v>
      </c>
      <c r="B27" s="2" t="s">
        <v>760</v>
      </c>
      <c r="C27" s="2" t="s">
        <v>760</v>
      </c>
      <c r="D27" s="4">
        <v>40280</v>
      </c>
      <c r="E27" s="2" t="s">
        <v>5634</v>
      </c>
      <c r="F27" s="3" t="s">
        <v>4465</v>
      </c>
      <c r="G27" s="5">
        <v>82000000</v>
      </c>
      <c r="H27" s="3" t="s">
        <v>737</v>
      </c>
      <c r="I27" s="3" t="s">
        <v>4062</v>
      </c>
      <c r="J27" s="3" t="s">
        <v>737</v>
      </c>
      <c r="K27" s="3" t="s">
        <v>738</v>
      </c>
      <c r="L27" s="4">
        <v>40331</v>
      </c>
      <c r="M27" s="2" t="s">
        <v>5532</v>
      </c>
      <c r="N27" s="11">
        <f>IF(MONTH(Table_Contracts[[#This Row],[Ngày ký]])&gt;3, YEAR(Table_Contracts[[#This Row],[Ngày ký]]),YEAR(Table_Contracts[[#This Row],[Ngày ký]])-1)</f>
        <v>2010</v>
      </c>
      <c r="O27" s="4">
        <v>40331</v>
      </c>
      <c r="P27" s="4"/>
      <c r="Q27" s="6">
        <v>12</v>
      </c>
      <c r="R27" s="4"/>
      <c r="S27" s="7" t="b">
        <v>0</v>
      </c>
      <c r="T27" s="3" t="s">
        <v>100</v>
      </c>
      <c r="U27" s="3"/>
      <c r="V27" s="2"/>
      <c r="W27" s="10"/>
      <c r="X27" s="7"/>
      <c r="Y27" s="12">
        <f>SUMPRODUCT(Table_milestone[Số tiền phải thanh toán (VND)],--(Table_milestone[Số HĐ]=Table_Contracts[[#This Row],[Số hợp đồng]]),--(Table_milestone[Đã thanh toán?]=TRUE))</f>
        <v>82000000</v>
      </c>
      <c r="Z27" s="13">
        <f>SUMPRODUCT(Table_milestone[Số tiền phải thanh toán (VND)],--(Table_milestone[Số HĐ]=Table_Contracts[[#This Row],[Số hợp đồng]]),--(Table_milestone[Đã thanh toán?]=FALSE))</f>
        <v>0</v>
      </c>
      <c r="AA27">
        <f>Table_Contracts[[#This Row],[Số tiền đã thanh toán (theo điểm mốc)]]+Table_Contracts[[#This Row],[Số tiền chưa thanh toán (Theo điểm mốc)]]-Table_Contracts[[#This Row],[Doanh số]]</f>
        <v>0</v>
      </c>
    </row>
    <row r="28" spans="1:27" x14ac:dyDescent="0.25">
      <c r="A28" s="11" t="str">
        <f>TRIM(REPLACE(Table_Contracts[[#This Row],[Vụ việc]],1,FIND("#",Table_Contracts[[#This Row],[Vụ việc]],1),""))</f>
        <v>CM10014</v>
      </c>
      <c r="B28" s="2" t="s">
        <v>758</v>
      </c>
      <c r="C28" s="2" t="s">
        <v>758</v>
      </c>
      <c r="D28" s="4">
        <v>40290</v>
      </c>
      <c r="E28" s="2" t="s">
        <v>5632</v>
      </c>
      <c r="F28" s="3" t="s">
        <v>5633</v>
      </c>
      <c r="G28" s="5">
        <v>79900000</v>
      </c>
      <c r="H28" s="3" t="s">
        <v>737</v>
      </c>
      <c r="I28" s="3" t="s">
        <v>4062</v>
      </c>
      <c r="J28" s="3" t="s">
        <v>737</v>
      </c>
      <c r="K28" s="3" t="s">
        <v>738</v>
      </c>
      <c r="L28" s="4">
        <v>40312</v>
      </c>
      <c r="M28" s="2" t="s">
        <v>5532</v>
      </c>
      <c r="N28" s="11">
        <f>IF(MONTH(Table_Contracts[[#This Row],[Ngày ký]])&gt;3, YEAR(Table_Contracts[[#This Row],[Ngày ký]]),YEAR(Table_Contracts[[#This Row],[Ngày ký]])-1)</f>
        <v>2010</v>
      </c>
      <c r="O28" s="4">
        <v>40312</v>
      </c>
      <c r="P28" s="4"/>
      <c r="Q28" s="6">
        <v>12</v>
      </c>
      <c r="R28" s="4"/>
      <c r="S28" s="7" t="b">
        <v>0</v>
      </c>
      <c r="T28" s="3" t="s">
        <v>100</v>
      </c>
      <c r="U28" s="3"/>
      <c r="V28" s="2"/>
      <c r="W28" s="10"/>
      <c r="X28" s="7"/>
      <c r="Y28" s="12">
        <f>SUMPRODUCT(Table_milestone[Số tiền phải thanh toán (VND)],--(Table_milestone[Số HĐ]=Table_Contracts[[#This Row],[Số hợp đồng]]),--(Table_milestone[Đã thanh toán?]=TRUE))</f>
        <v>79900000</v>
      </c>
      <c r="Z28" s="13">
        <f>SUMPRODUCT(Table_milestone[Số tiền phải thanh toán (VND)],--(Table_milestone[Số HĐ]=Table_Contracts[[#This Row],[Số hợp đồng]]),--(Table_milestone[Đã thanh toán?]=FALSE))</f>
        <v>0</v>
      </c>
      <c r="AA28">
        <f>Table_Contracts[[#This Row],[Số tiền đã thanh toán (theo điểm mốc)]]+Table_Contracts[[#This Row],[Số tiền chưa thanh toán (Theo điểm mốc)]]-Table_Contracts[[#This Row],[Doanh số]]</f>
        <v>0</v>
      </c>
    </row>
    <row r="29" spans="1:27" x14ac:dyDescent="0.25">
      <c r="A29" s="11" t="str">
        <f>TRIM(REPLACE(Table_Contracts[[#This Row],[Vụ việc]],1,FIND("#",Table_Contracts[[#This Row],[Vụ việc]],1),""))</f>
        <v>CM10017</v>
      </c>
      <c r="B29" s="2" t="s">
        <v>789</v>
      </c>
      <c r="C29" s="2" t="s">
        <v>789</v>
      </c>
      <c r="D29" s="4">
        <v>40329</v>
      </c>
      <c r="E29" s="2" t="s">
        <v>5624</v>
      </c>
      <c r="F29" s="3" t="s">
        <v>5625</v>
      </c>
      <c r="G29" s="5">
        <v>280000000</v>
      </c>
      <c r="H29" s="3" t="s">
        <v>737</v>
      </c>
      <c r="I29" s="3" t="s">
        <v>4062</v>
      </c>
      <c r="J29" s="3" t="s">
        <v>737</v>
      </c>
      <c r="K29" s="3" t="s">
        <v>738</v>
      </c>
      <c r="L29" s="4">
        <v>40421</v>
      </c>
      <c r="M29" s="2" t="s">
        <v>5532</v>
      </c>
      <c r="N29" s="11">
        <f>IF(MONTH(Table_Contracts[[#This Row],[Ngày ký]])&gt;3, YEAR(Table_Contracts[[#This Row],[Ngày ký]]),YEAR(Table_Contracts[[#This Row],[Ngày ký]])-1)</f>
        <v>2010</v>
      </c>
      <c r="O29" s="4">
        <v>40421</v>
      </c>
      <c r="P29" s="4"/>
      <c r="Q29" s="6">
        <v>12</v>
      </c>
      <c r="R29" s="4"/>
      <c r="S29" s="7" t="b">
        <v>0</v>
      </c>
      <c r="T29" s="3" t="s">
        <v>100</v>
      </c>
      <c r="U29" s="3"/>
      <c r="V29" s="2"/>
      <c r="W29" s="10" t="s">
        <v>5722</v>
      </c>
      <c r="X29" s="7"/>
      <c r="Y29" s="12">
        <f>SUMPRODUCT(Table_milestone[Số tiền phải thanh toán (VND)],--(Table_milestone[Số HĐ]=Table_Contracts[[#This Row],[Số hợp đồng]]),--(Table_milestone[Đã thanh toán?]=TRUE))</f>
        <v>280000000</v>
      </c>
      <c r="Z29" s="13">
        <f>SUMPRODUCT(Table_milestone[Số tiền phải thanh toán (VND)],--(Table_milestone[Số HĐ]=Table_Contracts[[#This Row],[Số hợp đồng]]),--(Table_milestone[Đã thanh toán?]=FALSE))</f>
        <v>0</v>
      </c>
      <c r="AA29">
        <f>Table_Contracts[[#This Row],[Số tiền đã thanh toán (theo điểm mốc)]]+Table_Contracts[[#This Row],[Số tiền chưa thanh toán (Theo điểm mốc)]]-Table_Contracts[[#This Row],[Doanh số]]</f>
        <v>0</v>
      </c>
    </row>
    <row r="30" spans="1:27" x14ac:dyDescent="0.25">
      <c r="A30" s="11" t="str">
        <f>TRIM(REPLACE(Table_Contracts[[#This Row],[Vụ việc]],1,FIND("#",Table_Contracts[[#This Row],[Vụ việc]],1),""))</f>
        <v>CM10021</v>
      </c>
      <c r="B30" s="2" t="s">
        <v>778</v>
      </c>
      <c r="C30" s="2" t="s">
        <v>5623</v>
      </c>
      <c r="D30" s="4">
        <v>40344</v>
      </c>
      <c r="E30" s="2" t="s">
        <v>5622</v>
      </c>
      <c r="F30" s="3" t="s">
        <v>5319</v>
      </c>
      <c r="G30" s="5">
        <v>1055076355</v>
      </c>
      <c r="H30" s="3" t="s">
        <v>685</v>
      </c>
      <c r="I30" s="3" t="s">
        <v>4062</v>
      </c>
      <c r="J30" s="3" t="s">
        <v>47</v>
      </c>
      <c r="K30" s="3" t="s">
        <v>779</v>
      </c>
      <c r="L30" s="4">
        <v>40405</v>
      </c>
      <c r="M30" s="2" t="s">
        <v>5532</v>
      </c>
      <c r="N30" s="11">
        <f>IF(MONTH(Table_Contracts[[#This Row],[Ngày ký]])&gt;3, YEAR(Table_Contracts[[#This Row],[Ngày ký]]),YEAR(Table_Contracts[[#This Row],[Ngày ký]])-1)</f>
        <v>2010</v>
      </c>
      <c r="O30" s="4">
        <v>40405</v>
      </c>
      <c r="P30" s="4"/>
      <c r="Q30" s="6">
        <v>12</v>
      </c>
      <c r="R30" s="4"/>
      <c r="S30" s="7" t="b">
        <v>0</v>
      </c>
      <c r="T30" s="3" t="s">
        <v>100</v>
      </c>
      <c r="U30" s="3" t="s">
        <v>50</v>
      </c>
      <c r="V30" s="2"/>
      <c r="W30" s="10"/>
      <c r="X30" s="7"/>
      <c r="Y30" s="12">
        <f>SUMPRODUCT(Table_milestone[Số tiền phải thanh toán (VND)],--(Table_milestone[Số HĐ]=Table_Contracts[[#This Row],[Số hợp đồng]]),--(Table_milestone[Đã thanh toán?]=TRUE))</f>
        <v>1055076355</v>
      </c>
      <c r="Z30" s="13">
        <f>SUMPRODUCT(Table_milestone[Số tiền phải thanh toán (VND)],--(Table_milestone[Số HĐ]=Table_Contracts[[#This Row],[Số hợp đồng]]),--(Table_milestone[Đã thanh toán?]=FALSE))</f>
        <v>0</v>
      </c>
      <c r="AA30">
        <f>Table_Contracts[[#This Row],[Số tiền đã thanh toán (theo điểm mốc)]]+Table_Contracts[[#This Row],[Số tiền chưa thanh toán (Theo điểm mốc)]]-Table_Contracts[[#This Row],[Doanh số]]</f>
        <v>0</v>
      </c>
    </row>
    <row r="31" spans="1:27" x14ac:dyDescent="0.25">
      <c r="A31" s="11" t="str">
        <f>TRIM(REPLACE(Table_Contracts[[#This Row],[Vụ việc]],1,FIND("#",Table_Contracts[[#This Row],[Vụ việc]],1),""))</f>
        <v>CM10025</v>
      </c>
      <c r="B31" s="2" t="s">
        <v>5180</v>
      </c>
      <c r="C31" s="2" t="s">
        <v>5183</v>
      </c>
      <c r="D31" s="4">
        <v>40909</v>
      </c>
      <c r="E31" s="2" t="s">
        <v>5182</v>
      </c>
      <c r="F31" s="3" t="s">
        <v>5184</v>
      </c>
      <c r="G31" s="5">
        <v>2763727308</v>
      </c>
      <c r="H31" s="3" t="s">
        <v>4864</v>
      </c>
      <c r="I31" s="3" t="s">
        <v>4062</v>
      </c>
      <c r="J31" s="3" t="s">
        <v>4864</v>
      </c>
      <c r="K31" s="3" t="s">
        <v>5181</v>
      </c>
      <c r="L31" s="4">
        <v>41259</v>
      </c>
      <c r="M31" s="2" t="s">
        <v>636</v>
      </c>
      <c r="N31" s="11">
        <f>IF(MONTH(Table_Contracts[[#This Row],[Ngày ký]])&gt;3, YEAR(Table_Contracts[[#This Row],[Ngày ký]]),YEAR(Table_Contracts[[#This Row],[Ngày ký]])-1)</f>
        <v>2011</v>
      </c>
      <c r="O31" s="4">
        <v>41212</v>
      </c>
      <c r="P31" s="4">
        <v>41259</v>
      </c>
      <c r="Q31" s="6">
        <v>12</v>
      </c>
      <c r="R31" s="4">
        <v>40910</v>
      </c>
      <c r="S31" s="7" t="b">
        <v>0</v>
      </c>
      <c r="T31" s="3" t="s">
        <v>100</v>
      </c>
      <c r="U31" s="3"/>
      <c r="V31" s="2"/>
      <c r="W31" s="10" t="s">
        <v>5722</v>
      </c>
      <c r="X31" s="7"/>
      <c r="Y31" s="12">
        <f>SUMPRODUCT(Table_milestone[Số tiền phải thanh toán (VND)],--(Table_milestone[Số HĐ]=Table_Contracts[[#This Row],[Số hợp đồng]]),--(Table_milestone[Đã thanh toán?]=TRUE))</f>
        <v>2763727308</v>
      </c>
      <c r="Z31" s="13">
        <f>SUMPRODUCT(Table_milestone[Số tiền phải thanh toán (VND)],--(Table_milestone[Số HĐ]=Table_Contracts[[#This Row],[Số hợp đồng]]),--(Table_milestone[Đã thanh toán?]=FALSE))</f>
        <v>0</v>
      </c>
      <c r="AA31">
        <f>Table_Contracts[[#This Row],[Số tiền đã thanh toán (theo điểm mốc)]]+Table_Contracts[[#This Row],[Số tiền chưa thanh toán (Theo điểm mốc)]]-Table_Contracts[[#This Row],[Doanh số]]</f>
        <v>0</v>
      </c>
    </row>
    <row r="32" spans="1:27" x14ac:dyDescent="0.25">
      <c r="A32" s="11" t="str">
        <f>TRIM(REPLACE(Table_Contracts[[#This Row],[Vụ việc]],1,FIND("#",Table_Contracts[[#This Row],[Vụ việc]],1),""))</f>
        <v>CM10025</v>
      </c>
      <c r="B32" s="2" t="s">
        <v>769</v>
      </c>
      <c r="C32" s="2" t="s">
        <v>5183</v>
      </c>
      <c r="D32" s="4">
        <v>40359</v>
      </c>
      <c r="E32" s="2" t="s">
        <v>5618</v>
      </c>
      <c r="F32" s="3" t="s">
        <v>5184</v>
      </c>
      <c r="G32" s="5">
        <v>2763727308</v>
      </c>
      <c r="H32" s="3" t="s">
        <v>685</v>
      </c>
      <c r="I32" s="3" t="s">
        <v>4062</v>
      </c>
      <c r="J32" s="3" t="s">
        <v>4864</v>
      </c>
      <c r="K32" s="3" t="s">
        <v>694</v>
      </c>
      <c r="L32" s="4">
        <v>40816</v>
      </c>
      <c r="M32" s="2" t="s">
        <v>5532</v>
      </c>
      <c r="N32" s="11">
        <f>IF(MONTH(Table_Contracts[[#This Row],[Ngày ký]])&gt;3, YEAR(Table_Contracts[[#This Row],[Ngày ký]]),YEAR(Table_Contracts[[#This Row],[Ngày ký]])-1)</f>
        <v>2010</v>
      </c>
      <c r="O32" s="4">
        <v>40846</v>
      </c>
      <c r="P32" s="4">
        <v>40846</v>
      </c>
      <c r="Q32" s="6">
        <v>12</v>
      </c>
      <c r="R32" s="4">
        <v>40359</v>
      </c>
      <c r="S32" s="7" t="b">
        <v>0</v>
      </c>
      <c r="T32" s="3" t="s">
        <v>100</v>
      </c>
      <c r="U32" s="3"/>
      <c r="V32" s="2"/>
      <c r="W32" s="10" t="s">
        <v>5722</v>
      </c>
      <c r="X32" s="7"/>
      <c r="Y32" s="12">
        <f>SUMPRODUCT(Table_milestone[Số tiền phải thanh toán (VND)],--(Table_milestone[Số HĐ]=Table_Contracts[[#This Row],[Số hợp đồng]]),--(Table_milestone[Đã thanh toán?]=TRUE))</f>
        <v>2763727308</v>
      </c>
      <c r="Z32" s="13">
        <f>SUMPRODUCT(Table_milestone[Số tiền phải thanh toán (VND)],--(Table_milestone[Số HĐ]=Table_Contracts[[#This Row],[Số hợp đồng]]),--(Table_milestone[Đã thanh toán?]=FALSE))</f>
        <v>0</v>
      </c>
      <c r="AA32">
        <f>Table_Contracts[[#This Row],[Số tiền đã thanh toán (theo điểm mốc)]]+Table_Contracts[[#This Row],[Số tiền chưa thanh toán (Theo điểm mốc)]]-Table_Contracts[[#This Row],[Doanh số]]</f>
        <v>0</v>
      </c>
    </row>
    <row r="33" spans="1:27" x14ac:dyDescent="0.25">
      <c r="A33" s="11" t="str">
        <f>TRIM(REPLACE(Table_Contracts[[#This Row],[Vụ việc]],1,FIND("#",Table_Contracts[[#This Row],[Vụ việc]],1),""))</f>
        <v>CM10027</v>
      </c>
      <c r="B33" s="2" t="s">
        <v>747</v>
      </c>
      <c r="C33" s="2" t="s">
        <v>5620</v>
      </c>
      <c r="D33" s="4">
        <v>40358</v>
      </c>
      <c r="E33" s="2" t="s">
        <v>5619</v>
      </c>
      <c r="F33" s="3" t="s">
        <v>5621</v>
      </c>
      <c r="G33" s="5">
        <v>305265000</v>
      </c>
      <c r="H33" s="3" t="s">
        <v>685</v>
      </c>
      <c r="I33" s="3" t="s">
        <v>4062</v>
      </c>
      <c r="J33" s="3" t="s">
        <v>32</v>
      </c>
      <c r="K33" s="3" t="s">
        <v>748</v>
      </c>
      <c r="L33" s="4">
        <v>40419</v>
      </c>
      <c r="M33" s="2" t="s">
        <v>5532</v>
      </c>
      <c r="N33" s="11">
        <f>IF(MONTH(Table_Contracts[[#This Row],[Ngày ký]])&gt;3, YEAR(Table_Contracts[[#This Row],[Ngày ký]]),YEAR(Table_Contracts[[#This Row],[Ngày ký]])-1)</f>
        <v>2010</v>
      </c>
      <c r="O33" s="4">
        <v>40419</v>
      </c>
      <c r="P33" s="4">
        <v>40630</v>
      </c>
      <c r="Q33" s="6">
        <v>12</v>
      </c>
      <c r="R33" s="4">
        <v>40358</v>
      </c>
      <c r="S33" s="7" t="b">
        <v>0</v>
      </c>
      <c r="T33" s="3" t="s">
        <v>100</v>
      </c>
      <c r="U33" s="3" t="s">
        <v>34</v>
      </c>
      <c r="V33" s="2"/>
      <c r="W33" s="10" t="s">
        <v>5722</v>
      </c>
      <c r="X33" s="7"/>
      <c r="Y33" s="12">
        <f>SUMPRODUCT(Table_milestone[Số tiền phải thanh toán (VND)],--(Table_milestone[Số HĐ]=Table_Contracts[[#This Row],[Số hợp đồng]]),--(Table_milestone[Đã thanh toán?]=TRUE))</f>
        <v>305265000</v>
      </c>
      <c r="Z33" s="13">
        <f>SUMPRODUCT(Table_milestone[Số tiền phải thanh toán (VND)],--(Table_milestone[Số HĐ]=Table_Contracts[[#This Row],[Số hợp đồng]]),--(Table_milestone[Đã thanh toán?]=FALSE))</f>
        <v>0</v>
      </c>
      <c r="AA33">
        <f>Table_Contracts[[#This Row],[Số tiền đã thanh toán (theo điểm mốc)]]+Table_Contracts[[#This Row],[Số tiền chưa thanh toán (Theo điểm mốc)]]-Table_Contracts[[#This Row],[Doanh số]]</f>
        <v>0</v>
      </c>
    </row>
    <row r="34" spans="1:27" x14ac:dyDescent="0.25">
      <c r="A34" s="11" t="str">
        <f>TRIM(REPLACE(Table_Contracts[[#This Row],[Vụ việc]],1,FIND("#",Table_Contracts[[#This Row],[Vụ việc]],1),""))</f>
        <v>CM10028</v>
      </c>
      <c r="B34" s="2" t="s">
        <v>775</v>
      </c>
      <c r="C34" s="2" t="s">
        <v>5613</v>
      </c>
      <c r="D34" s="4">
        <v>40385</v>
      </c>
      <c r="E34" s="2" t="s">
        <v>5612</v>
      </c>
      <c r="F34" s="3" t="s">
        <v>517</v>
      </c>
      <c r="G34" s="5">
        <v>3254000000</v>
      </c>
      <c r="H34" s="3" t="s">
        <v>681</v>
      </c>
      <c r="I34" s="3" t="s">
        <v>4062</v>
      </c>
      <c r="J34" s="3" t="s">
        <v>5243</v>
      </c>
      <c r="K34" s="3" t="s">
        <v>37</v>
      </c>
      <c r="L34" s="4">
        <v>41214</v>
      </c>
      <c r="M34" s="2" t="s">
        <v>5532</v>
      </c>
      <c r="N34" s="11">
        <f>IF(MONTH(Table_Contracts[[#This Row],[Ngày ký]])&gt;3, YEAR(Table_Contracts[[#This Row],[Ngày ký]]),YEAR(Table_Contracts[[#This Row],[Ngày ký]])-1)</f>
        <v>2010</v>
      </c>
      <c r="O34" s="4">
        <v>41214</v>
      </c>
      <c r="P34" s="4">
        <v>41241</v>
      </c>
      <c r="Q34" s="6">
        <v>12</v>
      </c>
      <c r="R34" s="4">
        <v>40385</v>
      </c>
      <c r="S34" s="7" t="b">
        <v>0</v>
      </c>
      <c r="T34" s="3" t="s">
        <v>199</v>
      </c>
      <c r="U34" s="3"/>
      <c r="V34" s="2"/>
      <c r="W34" s="10" t="s">
        <v>5722</v>
      </c>
      <c r="X34" s="7"/>
      <c r="Y34" s="12">
        <f>SUMPRODUCT(Table_milestone[Số tiền phải thanh toán (VND)],--(Table_milestone[Số HĐ]=Table_Contracts[[#This Row],[Số hợp đồng]]),--(Table_milestone[Đã thanh toán?]=TRUE))</f>
        <v>3254000000</v>
      </c>
      <c r="Z34" s="13">
        <f>SUMPRODUCT(Table_milestone[Số tiền phải thanh toán (VND)],--(Table_milestone[Số HĐ]=Table_Contracts[[#This Row],[Số hợp đồng]]),--(Table_milestone[Đã thanh toán?]=FALSE))</f>
        <v>0</v>
      </c>
      <c r="AA34">
        <f>Table_Contracts[[#This Row],[Số tiền đã thanh toán (theo điểm mốc)]]+Table_Contracts[[#This Row],[Số tiền chưa thanh toán (Theo điểm mốc)]]-Table_Contracts[[#This Row],[Doanh số]]</f>
        <v>0</v>
      </c>
    </row>
    <row r="35" spans="1:27" x14ac:dyDescent="0.25">
      <c r="A35" s="11" t="str">
        <f>TRIM(REPLACE(Table_Contracts[[#This Row],[Vụ việc]],1,FIND("#",Table_Contracts[[#This Row],[Vụ việc]],1),""))</f>
        <v>CM10033</v>
      </c>
      <c r="B35" s="2" t="s">
        <v>863</v>
      </c>
      <c r="C35" s="2" t="s">
        <v>5610</v>
      </c>
      <c r="D35" s="4">
        <v>40389</v>
      </c>
      <c r="E35" s="2" t="s">
        <v>5609</v>
      </c>
      <c r="F35" s="3" t="s">
        <v>5611</v>
      </c>
      <c r="G35" s="5">
        <v>80000000</v>
      </c>
      <c r="H35" s="3" t="s">
        <v>685</v>
      </c>
      <c r="I35" s="3" t="s">
        <v>4062</v>
      </c>
      <c r="J35" s="3" t="s">
        <v>32</v>
      </c>
      <c r="K35" s="3" t="s">
        <v>36</v>
      </c>
      <c r="L35" s="4">
        <v>41634</v>
      </c>
      <c r="M35" s="2" t="s">
        <v>5532</v>
      </c>
      <c r="N35" s="11">
        <f>IF(MONTH(Table_Contracts[[#This Row],[Ngày ký]])&gt;3, YEAR(Table_Contracts[[#This Row],[Ngày ký]]),YEAR(Table_Contracts[[#This Row],[Ngày ký]])-1)</f>
        <v>2010</v>
      </c>
      <c r="O35" s="4">
        <v>40542</v>
      </c>
      <c r="P35" s="4">
        <v>41634</v>
      </c>
      <c r="Q35" s="6">
        <v>12</v>
      </c>
      <c r="R35" s="4">
        <v>40389</v>
      </c>
      <c r="S35" s="7" t="b">
        <v>0</v>
      </c>
      <c r="T35" s="3" t="s">
        <v>100</v>
      </c>
      <c r="U35" s="3" t="s">
        <v>34</v>
      </c>
      <c r="V35" s="2"/>
      <c r="W35" s="10" t="s">
        <v>5722</v>
      </c>
      <c r="X35" s="7"/>
      <c r="Y35" s="12">
        <f>SUMPRODUCT(Table_milestone[Số tiền phải thanh toán (VND)],--(Table_milestone[Số HĐ]=Table_Contracts[[#This Row],[Số hợp đồng]]),--(Table_milestone[Đã thanh toán?]=TRUE))</f>
        <v>60000000</v>
      </c>
      <c r="Z35" s="13">
        <f>SUMPRODUCT(Table_milestone[Số tiền phải thanh toán (VND)],--(Table_milestone[Số HĐ]=Table_Contracts[[#This Row],[Số hợp đồng]]),--(Table_milestone[Đã thanh toán?]=FALSE))</f>
        <v>20000000</v>
      </c>
      <c r="AA35">
        <f>Table_Contracts[[#This Row],[Số tiền đã thanh toán (theo điểm mốc)]]+Table_Contracts[[#This Row],[Số tiền chưa thanh toán (Theo điểm mốc)]]-Table_Contracts[[#This Row],[Doanh số]]</f>
        <v>0</v>
      </c>
    </row>
    <row r="36" spans="1:27" x14ac:dyDescent="0.25">
      <c r="A36" s="11" t="str">
        <f>TRIM(REPLACE(Table_Contracts[[#This Row],[Vụ việc]],1,FIND("#",Table_Contracts[[#This Row],[Vụ việc]],1),""))</f>
        <v>CM10039</v>
      </c>
      <c r="B36" s="2" t="s">
        <v>841</v>
      </c>
      <c r="C36" s="2" t="s">
        <v>5595</v>
      </c>
      <c r="D36" s="4">
        <v>40436</v>
      </c>
      <c r="E36" s="2" t="s">
        <v>5594</v>
      </c>
      <c r="F36" s="3" t="s">
        <v>5596</v>
      </c>
      <c r="G36" s="5">
        <v>3248498623</v>
      </c>
      <c r="H36" s="3" t="s">
        <v>685</v>
      </c>
      <c r="I36" s="3" t="s">
        <v>4062</v>
      </c>
      <c r="J36" s="3" t="s">
        <v>32</v>
      </c>
      <c r="K36" s="3" t="s">
        <v>748</v>
      </c>
      <c r="L36" s="4"/>
      <c r="M36" s="2" t="s">
        <v>5532</v>
      </c>
      <c r="N36" s="11">
        <f>IF(MONTH(Table_Contracts[[#This Row],[Ngày ký]])&gt;3, YEAR(Table_Contracts[[#This Row],[Ngày ký]]),YEAR(Table_Contracts[[#This Row],[Ngày ký]])-1)</f>
        <v>2010</v>
      </c>
      <c r="O36" s="4">
        <v>40522</v>
      </c>
      <c r="P36" s="4"/>
      <c r="Q36" s="6">
        <v>12</v>
      </c>
      <c r="R36" s="4"/>
      <c r="S36" s="7" t="b">
        <v>0</v>
      </c>
      <c r="T36" s="3" t="s">
        <v>199</v>
      </c>
      <c r="U36" s="3" t="s">
        <v>34</v>
      </c>
      <c r="V36" s="2"/>
      <c r="W36" s="10" t="s">
        <v>5722</v>
      </c>
      <c r="X36" s="7" t="b">
        <v>0</v>
      </c>
      <c r="Y36" s="12">
        <f>SUMPRODUCT(Table_milestone[Số tiền phải thanh toán (VND)],--(Table_milestone[Số HĐ]=Table_Contracts[[#This Row],[Số hợp đồng]]),--(Table_milestone[Đã thanh toán?]=TRUE))</f>
        <v>3228439000</v>
      </c>
      <c r="Z36" s="13">
        <f>SUMPRODUCT(Table_milestone[Số tiền phải thanh toán (VND)],--(Table_milestone[Số HĐ]=Table_Contracts[[#This Row],[Số hợp đồng]]),--(Table_milestone[Đã thanh toán?]=FALSE))</f>
        <v>20059623</v>
      </c>
      <c r="AA36">
        <f>Table_Contracts[[#This Row],[Số tiền đã thanh toán (theo điểm mốc)]]+Table_Contracts[[#This Row],[Số tiền chưa thanh toán (Theo điểm mốc)]]-Table_Contracts[[#This Row],[Doanh số]]</f>
        <v>0</v>
      </c>
    </row>
    <row r="37" spans="1:27" x14ac:dyDescent="0.25">
      <c r="A37" s="11" t="str">
        <f>TRIM(REPLACE(Table_Contracts[[#This Row],[Vụ việc]],1,FIND("#",Table_Contracts[[#This Row],[Vụ việc]],1),""))</f>
        <v>CM10042</v>
      </c>
      <c r="B37" s="2" t="s">
        <v>800</v>
      </c>
      <c r="C37" s="2" t="s">
        <v>5589</v>
      </c>
      <c r="D37" s="4">
        <v>40449</v>
      </c>
      <c r="E37" s="2" t="s">
        <v>5588</v>
      </c>
      <c r="F37" s="3" t="s">
        <v>5590</v>
      </c>
      <c r="G37" s="5">
        <v>60470000</v>
      </c>
      <c r="H37" s="3" t="s">
        <v>801</v>
      </c>
      <c r="I37" s="3" t="s">
        <v>4261</v>
      </c>
      <c r="J37" s="3" t="s">
        <v>32</v>
      </c>
      <c r="K37" s="3" t="s">
        <v>36</v>
      </c>
      <c r="L37" s="4"/>
      <c r="M37" s="2" t="s">
        <v>5532</v>
      </c>
      <c r="N37" s="11">
        <f>IF(MONTH(Table_Contracts[[#This Row],[Ngày ký]])&gt;3, YEAR(Table_Contracts[[#This Row],[Ngày ký]]),YEAR(Table_Contracts[[#This Row],[Ngày ký]])-1)</f>
        <v>2010</v>
      </c>
      <c r="O37" s="4">
        <v>40456</v>
      </c>
      <c r="P37" s="4"/>
      <c r="Q37" s="6">
        <v>12</v>
      </c>
      <c r="R37" s="4"/>
      <c r="S37" s="7" t="b">
        <v>0</v>
      </c>
      <c r="T37" s="3" t="s">
        <v>100</v>
      </c>
      <c r="U37" s="3" t="s">
        <v>34</v>
      </c>
      <c r="V37" s="2"/>
      <c r="W37" s="10" t="s">
        <v>5722</v>
      </c>
      <c r="X37" s="7"/>
      <c r="Y37" s="12">
        <f>SUMPRODUCT(Table_milestone[Số tiền phải thanh toán (VND)],--(Table_milestone[Số HĐ]=Table_Contracts[[#This Row],[Số hợp đồng]]),--(Table_milestone[Đã thanh toán?]=TRUE))</f>
        <v>4470000</v>
      </c>
      <c r="Z37" s="13">
        <f>SUMPRODUCT(Table_milestone[Số tiền phải thanh toán (VND)],--(Table_milestone[Số HĐ]=Table_Contracts[[#This Row],[Số hợp đồng]]),--(Table_milestone[Đã thanh toán?]=FALSE))</f>
        <v>56000000</v>
      </c>
      <c r="AA37">
        <f>Table_Contracts[[#This Row],[Số tiền đã thanh toán (theo điểm mốc)]]+Table_Contracts[[#This Row],[Số tiền chưa thanh toán (Theo điểm mốc)]]-Table_Contracts[[#This Row],[Doanh số]]</f>
        <v>0</v>
      </c>
    </row>
    <row r="38" spans="1:27" x14ac:dyDescent="0.25">
      <c r="A38" s="11" t="str">
        <f>TRIM(REPLACE(Table_Contracts[[#This Row],[Vụ việc]],1,FIND("#",Table_Contracts[[#This Row],[Vụ việc]],1),""))</f>
        <v>CM10044</v>
      </c>
      <c r="B38" s="2" t="s">
        <v>796</v>
      </c>
      <c r="C38" s="2" t="s">
        <v>5592</v>
      </c>
      <c r="D38" s="4">
        <v>40438</v>
      </c>
      <c r="E38" s="2" t="s">
        <v>5591</v>
      </c>
      <c r="F38" s="3" t="s">
        <v>5593</v>
      </c>
      <c r="G38" s="5">
        <v>200000000</v>
      </c>
      <c r="H38" s="3" t="s">
        <v>685</v>
      </c>
      <c r="I38" s="3" t="s">
        <v>4261</v>
      </c>
      <c r="J38" s="3" t="s">
        <v>32</v>
      </c>
      <c r="K38" s="3" t="s">
        <v>36</v>
      </c>
      <c r="L38" s="4"/>
      <c r="M38" s="2" t="s">
        <v>5532</v>
      </c>
      <c r="N38" s="11">
        <f>IF(MONTH(Table_Contracts[[#This Row],[Ngày ký]])&gt;3, YEAR(Table_Contracts[[#This Row],[Ngày ký]]),YEAR(Table_Contracts[[#This Row],[Ngày ký]])-1)</f>
        <v>2010</v>
      </c>
      <c r="O38" s="4">
        <v>40468</v>
      </c>
      <c r="P38" s="4"/>
      <c r="Q38" s="6">
        <v>12</v>
      </c>
      <c r="R38" s="4">
        <v>40438</v>
      </c>
      <c r="S38" s="7" t="b">
        <v>0</v>
      </c>
      <c r="T38" s="3" t="s">
        <v>100</v>
      </c>
      <c r="U38" s="3" t="s">
        <v>34</v>
      </c>
      <c r="V38" s="2"/>
      <c r="W38" s="10" t="s">
        <v>5722</v>
      </c>
      <c r="X38" s="7"/>
      <c r="Y38" s="12">
        <f>SUMPRODUCT(Table_milestone[Số tiền phải thanh toán (VND)],--(Table_milestone[Số HĐ]=Table_Contracts[[#This Row],[Số hợp đồng]]),--(Table_milestone[Đã thanh toán?]=TRUE))</f>
        <v>160000000</v>
      </c>
      <c r="Z38" s="13">
        <f>SUMPRODUCT(Table_milestone[Số tiền phải thanh toán (VND)],--(Table_milestone[Số HĐ]=Table_Contracts[[#This Row],[Số hợp đồng]]),--(Table_milestone[Đã thanh toán?]=FALSE))</f>
        <v>40000000</v>
      </c>
      <c r="AA38">
        <f>Table_Contracts[[#This Row],[Số tiền đã thanh toán (theo điểm mốc)]]+Table_Contracts[[#This Row],[Số tiền chưa thanh toán (Theo điểm mốc)]]-Table_Contracts[[#This Row],[Doanh số]]</f>
        <v>0</v>
      </c>
    </row>
    <row r="39" spans="1:27" x14ac:dyDescent="0.25">
      <c r="A39" s="11" t="str">
        <f>TRIM(REPLACE(Table_Contracts[[#This Row],[Vụ việc]],1,FIND("#",Table_Contracts[[#This Row],[Vụ việc]],1),""))</f>
        <v>CM10045</v>
      </c>
      <c r="B39" s="2" t="s">
        <v>1104</v>
      </c>
      <c r="C39" s="2" t="s">
        <v>5426</v>
      </c>
      <c r="D39" s="4">
        <v>40695</v>
      </c>
      <c r="E39" s="2" t="s">
        <v>5425</v>
      </c>
      <c r="F39" s="3" t="s">
        <v>5162</v>
      </c>
      <c r="G39" s="5">
        <v>91000000</v>
      </c>
      <c r="H39" s="3" t="s">
        <v>621</v>
      </c>
      <c r="I39" s="3" t="s">
        <v>4062</v>
      </c>
      <c r="J39" s="3" t="s">
        <v>32</v>
      </c>
      <c r="K39" s="3" t="s">
        <v>779</v>
      </c>
      <c r="L39" s="4">
        <v>40814</v>
      </c>
      <c r="M39" s="2" t="s">
        <v>651</v>
      </c>
      <c r="N39" s="11">
        <f>IF(MONTH(Table_Contracts[[#This Row],[Ngày ký]])&gt;3, YEAR(Table_Contracts[[#This Row],[Ngày ký]]),YEAR(Table_Contracts[[#This Row],[Ngày ký]])-1)</f>
        <v>2011</v>
      </c>
      <c r="O39" s="4">
        <v>40814</v>
      </c>
      <c r="P39" s="4">
        <v>40820</v>
      </c>
      <c r="Q39" s="6">
        <v>12</v>
      </c>
      <c r="R39" s="4"/>
      <c r="S39" s="7" t="b">
        <v>0</v>
      </c>
      <c r="T39" s="3" t="s">
        <v>100</v>
      </c>
      <c r="U39" s="3" t="s">
        <v>34</v>
      </c>
      <c r="V39" s="2"/>
      <c r="W39" s="10" t="s">
        <v>5722</v>
      </c>
      <c r="X39" s="7"/>
      <c r="Y39" s="12">
        <f>SUMPRODUCT(Table_milestone[Số tiền phải thanh toán (VND)],--(Table_milestone[Số HĐ]=Table_Contracts[[#This Row],[Số hợp đồng]]),--(Table_milestone[Đã thanh toán?]=TRUE))</f>
        <v>91000000</v>
      </c>
      <c r="Z39" s="13">
        <f>SUMPRODUCT(Table_milestone[Số tiền phải thanh toán (VND)],--(Table_milestone[Số HĐ]=Table_Contracts[[#This Row],[Số hợp đồng]]),--(Table_milestone[Đã thanh toán?]=FALSE))</f>
        <v>0</v>
      </c>
      <c r="AA39">
        <f>Table_Contracts[[#This Row],[Số tiền đã thanh toán (theo điểm mốc)]]+Table_Contracts[[#This Row],[Số tiền chưa thanh toán (Theo điểm mốc)]]-Table_Contracts[[#This Row],[Doanh số]]</f>
        <v>0</v>
      </c>
    </row>
    <row r="40" spans="1:27" x14ac:dyDescent="0.25">
      <c r="A40" s="11" t="str">
        <f>TRIM(REPLACE(Table_Contracts[[#This Row],[Vụ việc]],1,FIND("#",Table_Contracts[[#This Row],[Vụ việc]],1),""))</f>
        <v>CM10048</v>
      </c>
      <c r="B40" s="2" t="s">
        <v>884</v>
      </c>
      <c r="C40" s="2" t="s">
        <v>5536</v>
      </c>
      <c r="D40" s="4">
        <v>40539</v>
      </c>
      <c r="E40" s="2" t="s">
        <v>5535</v>
      </c>
      <c r="F40" s="3" t="s">
        <v>5485</v>
      </c>
      <c r="G40" s="5">
        <v>1790000000</v>
      </c>
      <c r="H40" s="3" t="s">
        <v>685</v>
      </c>
      <c r="I40" s="3" t="s">
        <v>4062</v>
      </c>
      <c r="J40" s="3" t="s">
        <v>47</v>
      </c>
      <c r="K40" s="3" t="s">
        <v>89</v>
      </c>
      <c r="L40" s="4">
        <v>40601</v>
      </c>
      <c r="M40" s="2" t="s">
        <v>5532</v>
      </c>
      <c r="N40" s="11">
        <f>IF(MONTH(Table_Contracts[[#This Row],[Ngày ký]])&gt;3, YEAR(Table_Contracts[[#This Row],[Ngày ký]]),YEAR(Table_Contracts[[#This Row],[Ngày ký]])-1)</f>
        <v>2010</v>
      </c>
      <c r="O40" s="4">
        <v>40601</v>
      </c>
      <c r="P40" s="4">
        <v>41011</v>
      </c>
      <c r="Q40" s="6">
        <v>12</v>
      </c>
      <c r="R40" s="4"/>
      <c r="S40" s="7" t="b">
        <v>0</v>
      </c>
      <c r="T40" s="3" t="s">
        <v>100</v>
      </c>
      <c r="U40" s="3" t="s">
        <v>50</v>
      </c>
      <c r="V40" s="2"/>
      <c r="W40" s="10" t="s">
        <v>5722</v>
      </c>
      <c r="X40" s="7"/>
      <c r="Y40" s="12">
        <f>SUMPRODUCT(Table_milestone[Số tiền phải thanh toán (VND)],--(Table_milestone[Số HĐ]=Table_Contracts[[#This Row],[Số hợp đồng]]),--(Table_milestone[Đã thanh toán?]=TRUE))</f>
        <v>1790000000</v>
      </c>
      <c r="Z40" s="13">
        <f>SUMPRODUCT(Table_milestone[Số tiền phải thanh toán (VND)],--(Table_milestone[Số HĐ]=Table_Contracts[[#This Row],[Số hợp đồng]]),--(Table_milestone[Đã thanh toán?]=FALSE))</f>
        <v>0</v>
      </c>
      <c r="AA40">
        <f>Table_Contracts[[#This Row],[Số tiền đã thanh toán (theo điểm mốc)]]+Table_Contracts[[#This Row],[Số tiền chưa thanh toán (Theo điểm mốc)]]-Table_Contracts[[#This Row],[Doanh số]]</f>
        <v>0</v>
      </c>
    </row>
    <row r="41" spans="1:27" x14ac:dyDescent="0.25">
      <c r="A41" s="11" t="str">
        <f>TRIM(REPLACE(Table_Contracts[[#This Row],[Vụ việc]],1,FIND("#",Table_Contracts[[#This Row],[Vụ việc]],1),""))</f>
        <v>CM10052</v>
      </c>
      <c r="B41" s="2" t="s">
        <v>831</v>
      </c>
      <c r="C41" s="2" t="s">
        <v>5568</v>
      </c>
      <c r="D41" s="4">
        <v>40509</v>
      </c>
      <c r="E41" s="2" t="s">
        <v>5567</v>
      </c>
      <c r="F41" s="3" t="s">
        <v>5569</v>
      </c>
      <c r="G41" s="5">
        <v>50000000</v>
      </c>
      <c r="H41" s="3" t="s">
        <v>801</v>
      </c>
      <c r="I41" s="3" t="s">
        <v>4062</v>
      </c>
      <c r="J41" s="3" t="s">
        <v>32</v>
      </c>
      <c r="K41" s="3" t="s">
        <v>832</v>
      </c>
      <c r="L41" s="4">
        <v>40516</v>
      </c>
      <c r="M41" s="2" t="s">
        <v>5532</v>
      </c>
      <c r="N41" s="11">
        <f>IF(MONTH(Table_Contracts[[#This Row],[Ngày ký]])&gt;3, YEAR(Table_Contracts[[#This Row],[Ngày ký]]),YEAR(Table_Contracts[[#This Row],[Ngày ký]])-1)</f>
        <v>2010</v>
      </c>
      <c r="O41" s="4">
        <v>40519</v>
      </c>
      <c r="P41" s="4">
        <v>40516</v>
      </c>
      <c r="Q41" s="6">
        <v>12</v>
      </c>
      <c r="R41" s="4">
        <v>40509</v>
      </c>
      <c r="S41" s="7" t="b">
        <v>0</v>
      </c>
      <c r="T41" s="3" t="s">
        <v>100</v>
      </c>
      <c r="U41" s="3" t="s">
        <v>34</v>
      </c>
      <c r="V41" s="2"/>
      <c r="W41" s="10" t="s">
        <v>5722</v>
      </c>
      <c r="X41" s="7"/>
      <c r="Y41" s="12">
        <f>SUMPRODUCT(Table_milestone[Số tiền phải thanh toán (VND)],--(Table_milestone[Số HĐ]=Table_Contracts[[#This Row],[Số hợp đồng]]),--(Table_milestone[Đã thanh toán?]=TRUE))</f>
        <v>50000000</v>
      </c>
      <c r="Z41" s="13">
        <f>SUMPRODUCT(Table_milestone[Số tiền phải thanh toán (VND)],--(Table_milestone[Số HĐ]=Table_Contracts[[#This Row],[Số hợp đồng]]),--(Table_milestone[Đã thanh toán?]=FALSE))</f>
        <v>0</v>
      </c>
      <c r="AA41">
        <f>Table_Contracts[[#This Row],[Số tiền đã thanh toán (theo điểm mốc)]]+Table_Contracts[[#This Row],[Số tiền chưa thanh toán (Theo điểm mốc)]]-Table_Contracts[[#This Row],[Doanh số]]</f>
        <v>0</v>
      </c>
    </row>
    <row r="42" spans="1:27" x14ac:dyDescent="0.25">
      <c r="A42" s="11" t="str">
        <f>TRIM(REPLACE(Table_Contracts[[#This Row],[Vụ việc]],1,FIND("#",Table_Contracts[[#This Row],[Vụ việc]],1),""))</f>
        <v>CM10053</v>
      </c>
      <c r="B42" s="2" t="s">
        <v>834</v>
      </c>
      <c r="C42" s="2" t="s">
        <v>5551</v>
      </c>
      <c r="D42" s="4">
        <v>40521</v>
      </c>
      <c r="E42" s="2" t="s">
        <v>5550</v>
      </c>
      <c r="F42" s="3" t="s">
        <v>5552</v>
      </c>
      <c r="G42" s="5">
        <v>200000000</v>
      </c>
      <c r="H42" s="3" t="s">
        <v>801</v>
      </c>
      <c r="I42" s="3" t="s">
        <v>4062</v>
      </c>
      <c r="J42" s="3" t="s">
        <v>32</v>
      </c>
      <c r="K42" s="3" t="s">
        <v>832</v>
      </c>
      <c r="L42" s="4">
        <v>40829</v>
      </c>
      <c r="M42" s="2" t="s">
        <v>5532</v>
      </c>
      <c r="N42" s="11">
        <f>IF(MONTH(Table_Contracts[[#This Row],[Ngày ký]])&gt;3, YEAR(Table_Contracts[[#This Row],[Ngày ký]]),YEAR(Table_Contracts[[#This Row],[Ngày ký]])-1)</f>
        <v>2010</v>
      </c>
      <c r="O42" s="4">
        <v>40829</v>
      </c>
      <c r="P42" s="4"/>
      <c r="Q42" s="6">
        <v>12</v>
      </c>
      <c r="R42" s="4">
        <v>40521</v>
      </c>
      <c r="S42" s="7" t="b">
        <v>0</v>
      </c>
      <c r="T42" s="3" t="s">
        <v>100</v>
      </c>
      <c r="U42" s="3" t="s">
        <v>34</v>
      </c>
      <c r="V42" s="2"/>
      <c r="W42" s="10" t="s">
        <v>5722</v>
      </c>
      <c r="X42" s="7"/>
      <c r="Y42" s="12">
        <f>SUMPRODUCT(Table_milestone[Số tiền phải thanh toán (VND)],--(Table_milestone[Số HĐ]=Table_Contracts[[#This Row],[Số hợp đồng]]),--(Table_milestone[Đã thanh toán?]=TRUE))</f>
        <v>200000000</v>
      </c>
      <c r="Z42" s="13">
        <f>SUMPRODUCT(Table_milestone[Số tiền phải thanh toán (VND)],--(Table_milestone[Số HĐ]=Table_Contracts[[#This Row],[Số hợp đồng]]),--(Table_milestone[Đã thanh toán?]=FALSE))</f>
        <v>0</v>
      </c>
      <c r="AA42">
        <f>Table_Contracts[[#This Row],[Số tiền đã thanh toán (theo điểm mốc)]]+Table_Contracts[[#This Row],[Số tiền chưa thanh toán (Theo điểm mốc)]]-Table_Contracts[[#This Row],[Doanh số]]</f>
        <v>0</v>
      </c>
    </row>
    <row r="43" spans="1:27" x14ac:dyDescent="0.25">
      <c r="A43" s="11" t="str">
        <f>TRIM(REPLACE(Table_Contracts[[#This Row],[Vụ việc]],1,FIND("#",Table_Contracts[[#This Row],[Vụ việc]],1),""))</f>
        <v>CM10054</v>
      </c>
      <c r="B43" s="2" t="s">
        <v>855</v>
      </c>
      <c r="C43" s="2" t="s">
        <v>5541</v>
      </c>
      <c r="D43" s="4">
        <v>40528</v>
      </c>
      <c r="E43" s="2" t="s">
        <v>5540</v>
      </c>
      <c r="F43" s="3" t="s">
        <v>5542</v>
      </c>
      <c r="G43" s="5">
        <v>30000000</v>
      </c>
      <c r="H43" s="3" t="s">
        <v>685</v>
      </c>
      <c r="I43" s="3" t="s">
        <v>4062</v>
      </c>
      <c r="J43" s="3" t="s">
        <v>32</v>
      </c>
      <c r="K43" s="3" t="s">
        <v>748</v>
      </c>
      <c r="L43" s="4">
        <v>40563</v>
      </c>
      <c r="M43" s="2" t="s">
        <v>5532</v>
      </c>
      <c r="N43" s="11">
        <f>IF(MONTH(Table_Contracts[[#This Row],[Ngày ký]])&gt;3, YEAR(Table_Contracts[[#This Row],[Ngày ký]]),YEAR(Table_Contracts[[#This Row],[Ngày ký]])-1)</f>
        <v>2010</v>
      </c>
      <c r="O43" s="4">
        <v>40563</v>
      </c>
      <c r="P43" s="4">
        <v>40563</v>
      </c>
      <c r="Q43" s="6"/>
      <c r="R43" s="4">
        <v>40528</v>
      </c>
      <c r="S43" s="7" t="b">
        <v>0</v>
      </c>
      <c r="T43" s="3" t="s">
        <v>100</v>
      </c>
      <c r="U43" s="3" t="s">
        <v>34</v>
      </c>
      <c r="V43" s="2"/>
      <c r="W43" s="10" t="s">
        <v>5722</v>
      </c>
      <c r="X43" s="7"/>
      <c r="Y43" s="12">
        <f>SUMPRODUCT(Table_milestone[Số tiền phải thanh toán (VND)],--(Table_milestone[Số HĐ]=Table_Contracts[[#This Row],[Số hợp đồng]]),--(Table_milestone[Đã thanh toán?]=TRUE))</f>
        <v>30000000</v>
      </c>
      <c r="Z43" s="13">
        <f>SUMPRODUCT(Table_milestone[Số tiền phải thanh toán (VND)],--(Table_milestone[Số HĐ]=Table_Contracts[[#This Row],[Số hợp đồng]]),--(Table_milestone[Đã thanh toán?]=FALSE))</f>
        <v>0</v>
      </c>
      <c r="AA43" s="7">
        <f>Table_Contracts[[#This Row],[Số tiền đã thanh toán (theo điểm mốc)]]+Table_Contracts[[#This Row],[Số tiền chưa thanh toán (Theo điểm mốc)]]-Table_Contracts[[#This Row],[Doanh số]]</f>
        <v>0</v>
      </c>
    </row>
    <row r="44" spans="1:27" x14ac:dyDescent="0.25">
      <c r="A44" s="11" t="str">
        <f>TRIM(REPLACE(Table_Contracts[[#This Row],[Vụ việc]],1,FIND("#",Table_Contracts[[#This Row],[Vụ việc]],1),""))</f>
        <v>CM10056</v>
      </c>
      <c r="B44" s="2" t="s">
        <v>868</v>
      </c>
      <c r="C44" s="2" t="s">
        <v>5538</v>
      </c>
      <c r="D44" s="4">
        <v>40533</v>
      </c>
      <c r="E44" s="2" t="s">
        <v>5537</v>
      </c>
      <c r="F44" s="3" t="s">
        <v>5539</v>
      </c>
      <c r="G44" s="5">
        <v>97000000</v>
      </c>
      <c r="H44" s="3" t="s">
        <v>685</v>
      </c>
      <c r="I44" s="3" t="s">
        <v>4062</v>
      </c>
      <c r="J44" s="3" t="s">
        <v>4864</v>
      </c>
      <c r="K44" s="3" t="s">
        <v>694</v>
      </c>
      <c r="L44" s="4">
        <v>40558</v>
      </c>
      <c r="M44" s="2" t="s">
        <v>5532</v>
      </c>
      <c r="N44" s="11">
        <f>IF(MONTH(Table_Contracts[[#This Row],[Ngày ký]])&gt;3, YEAR(Table_Contracts[[#This Row],[Ngày ký]]),YEAR(Table_Contracts[[#This Row],[Ngày ký]])-1)</f>
        <v>2010</v>
      </c>
      <c r="O44" s="4">
        <v>40533</v>
      </c>
      <c r="P44" s="4"/>
      <c r="Q44" s="6">
        <v>12</v>
      </c>
      <c r="R44" s="4">
        <v>40533</v>
      </c>
      <c r="S44" s="7" t="b">
        <v>0</v>
      </c>
      <c r="T44" s="3" t="s">
        <v>100</v>
      </c>
      <c r="U44" s="3"/>
      <c r="V44" s="2"/>
      <c r="W44" s="10" t="s">
        <v>5722</v>
      </c>
      <c r="X44" s="7"/>
      <c r="Y44" s="12">
        <f>SUMPRODUCT(Table_milestone[Số tiền phải thanh toán (VND)],--(Table_milestone[Số HĐ]=Table_Contracts[[#This Row],[Số hợp đồng]]),--(Table_milestone[Đã thanh toán?]=TRUE))</f>
        <v>97000000</v>
      </c>
      <c r="Z44" s="13">
        <f>SUMPRODUCT(Table_milestone[Số tiền phải thanh toán (VND)],--(Table_milestone[Số HĐ]=Table_Contracts[[#This Row],[Số hợp đồng]]),--(Table_milestone[Đã thanh toán?]=FALSE))</f>
        <v>0</v>
      </c>
      <c r="AA44">
        <f>Table_Contracts[[#This Row],[Số tiền đã thanh toán (theo điểm mốc)]]+Table_Contracts[[#This Row],[Số tiền chưa thanh toán (Theo điểm mốc)]]-Table_Contracts[[#This Row],[Doanh số]]</f>
        <v>0</v>
      </c>
    </row>
    <row r="45" spans="1:27" x14ac:dyDescent="0.25">
      <c r="A45" s="11" t="str">
        <f>TRIM(REPLACE(Table_Contracts[[#This Row],[Vụ việc]],1,FIND("#",Table_Contracts[[#This Row],[Vụ việc]],1),""))</f>
        <v>CM10059</v>
      </c>
      <c r="B45" s="2" t="s">
        <v>873</v>
      </c>
      <c r="C45" s="2" t="s">
        <v>5531</v>
      </c>
      <c r="D45" s="4">
        <v>40541</v>
      </c>
      <c r="E45" s="2" t="s">
        <v>5530</v>
      </c>
      <c r="F45" s="3" t="s">
        <v>5291</v>
      </c>
      <c r="G45" s="5">
        <v>1908000000</v>
      </c>
      <c r="H45" s="3" t="s">
        <v>801</v>
      </c>
      <c r="I45" s="3" t="s">
        <v>4261</v>
      </c>
      <c r="J45" s="3" t="s">
        <v>4864</v>
      </c>
      <c r="K45" s="3" t="s">
        <v>96</v>
      </c>
      <c r="L45" s="4"/>
      <c r="M45" s="2" t="s">
        <v>5532</v>
      </c>
      <c r="N45" s="11">
        <f>IF(MONTH(Table_Contracts[[#This Row],[Ngày ký]])&gt;3, YEAR(Table_Contracts[[#This Row],[Ngày ký]]),YEAR(Table_Contracts[[#This Row],[Ngày ký]])-1)</f>
        <v>2010</v>
      </c>
      <c r="O45" s="4">
        <v>40631</v>
      </c>
      <c r="P45" s="4"/>
      <c r="Q45" s="6">
        <v>12</v>
      </c>
      <c r="R45" s="4">
        <v>40541</v>
      </c>
      <c r="S45" s="7" t="b">
        <v>0</v>
      </c>
      <c r="T45" s="3" t="s">
        <v>100</v>
      </c>
      <c r="U45" s="3" t="s">
        <v>4865</v>
      </c>
      <c r="V45" s="2"/>
      <c r="W45" s="10" t="s">
        <v>5722</v>
      </c>
      <c r="X45" s="7" t="b">
        <v>0</v>
      </c>
      <c r="Y45" s="12">
        <f>SUMPRODUCT(Table_milestone[Số tiền phải thanh toán (VND)],--(Table_milestone[Số HĐ]=Table_Contracts[[#This Row],[Số hợp đồng]]),--(Table_milestone[Đã thanh toán?]=TRUE))</f>
        <v>1818500000</v>
      </c>
      <c r="Z45" s="13">
        <f>SUMPRODUCT(Table_milestone[Số tiền phải thanh toán (VND)],--(Table_milestone[Số HĐ]=Table_Contracts[[#This Row],[Số hợp đồng]]),--(Table_milestone[Đã thanh toán?]=FALSE))</f>
        <v>89500000</v>
      </c>
      <c r="AA45">
        <f>Table_Contracts[[#This Row],[Số tiền đã thanh toán (theo điểm mốc)]]+Table_Contracts[[#This Row],[Số tiền chưa thanh toán (Theo điểm mốc)]]-Table_Contracts[[#This Row],[Doanh số]]</f>
        <v>0</v>
      </c>
    </row>
    <row r="46" spans="1:27" x14ac:dyDescent="0.25">
      <c r="A46" s="11" t="str">
        <f>TRIM(REPLACE(Table_Contracts[[#This Row],[Vụ việc]],1,FIND("#",Table_Contracts[[#This Row],[Vụ việc]],1),""))</f>
        <v>CM10060</v>
      </c>
      <c r="B46" s="2" t="s">
        <v>913</v>
      </c>
      <c r="C46" s="2" t="s">
        <v>5534</v>
      </c>
      <c r="D46" s="4">
        <v>40540</v>
      </c>
      <c r="E46" s="2" t="s">
        <v>5533</v>
      </c>
      <c r="F46" s="3" t="s">
        <v>300</v>
      </c>
      <c r="G46" s="5">
        <v>1900000000</v>
      </c>
      <c r="H46" s="3" t="s">
        <v>685</v>
      </c>
      <c r="I46" s="3" t="s">
        <v>4062</v>
      </c>
      <c r="J46" s="3" t="s">
        <v>4864</v>
      </c>
      <c r="K46" s="3" t="s">
        <v>694</v>
      </c>
      <c r="L46" s="4">
        <v>41271</v>
      </c>
      <c r="M46" s="2" t="s">
        <v>5532</v>
      </c>
      <c r="N46" s="11">
        <f>IF(MONTH(Table_Contracts[[#This Row],[Ngày ký]])&gt;3, YEAR(Table_Contracts[[#This Row],[Ngày ký]]),YEAR(Table_Contracts[[#This Row],[Ngày ký]])-1)</f>
        <v>2010</v>
      </c>
      <c r="O46" s="4">
        <v>40630</v>
      </c>
      <c r="P46" s="4">
        <v>41271</v>
      </c>
      <c r="Q46" s="6">
        <v>12</v>
      </c>
      <c r="R46" s="4">
        <v>40540</v>
      </c>
      <c r="S46" s="7" t="b">
        <v>0</v>
      </c>
      <c r="T46" s="3" t="s">
        <v>100</v>
      </c>
      <c r="U46" s="3"/>
      <c r="V46" s="2"/>
      <c r="W46" s="10" t="s">
        <v>5722</v>
      </c>
      <c r="X46" s="7"/>
      <c r="Y46" s="12">
        <f>SUMPRODUCT(Table_milestone[Số tiền phải thanh toán (VND)],--(Table_milestone[Số HĐ]=Table_Contracts[[#This Row],[Số hợp đồng]]),--(Table_milestone[Đã thanh toán?]=TRUE))</f>
        <v>1900000000</v>
      </c>
      <c r="Z46" s="13">
        <f>SUMPRODUCT(Table_milestone[Số tiền phải thanh toán (VND)],--(Table_milestone[Số HĐ]=Table_Contracts[[#This Row],[Số hợp đồng]]),--(Table_milestone[Đã thanh toán?]=FALSE))</f>
        <v>0</v>
      </c>
      <c r="AA46">
        <f>Table_Contracts[[#This Row],[Số tiền đã thanh toán (theo điểm mốc)]]+Table_Contracts[[#This Row],[Số tiền chưa thanh toán (Theo điểm mốc)]]-Table_Contracts[[#This Row],[Doanh số]]</f>
        <v>0</v>
      </c>
    </row>
    <row r="47" spans="1:27" x14ac:dyDescent="0.25">
      <c r="A47" s="11" t="str">
        <f>TRIM(REPLACE(Table_Contracts[[#This Row],[Vụ việc]],1,FIND("#",Table_Contracts[[#This Row],[Vụ việc]],1),""))</f>
        <v>CM11002</v>
      </c>
      <c r="B47" s="2" t="s">
        <v>937</v>
      </c>
      <c r="C47" s="2" t="s">
        <v>5484</v>
      </c>
      <c r="D47" s="4">
        <v>40625</v>
      </c>
      <c r="E47" s="2" t="s">
        <v>5483</v>
      </c>
      <c r="F47" s="3" t="s">
        <v>5485</v>
      </c>
      <c r="G47" s="5">
        <v>1375000000</v>
      </c>
      <c r="H47" s="3" t="s">
        <v>685</v>
      </c>
      <c r="I47" s="3" t="s">
        <v>4062</v>
      </c>
      <c r="J47" s="3" t="s">
        <v>47</v>
      </c>
      <c r="K47" s="3" t="s">
        <v>89</v>
      </c>
      <c r="L47" s="4">
        <v>40717</v>
      </c>
      <c r="M47" s="2" t="s">
        <v>651</v>
      </c>
      <c r="N47" s="11">
        <f>IF(MONTH(Table_Contracts[[#This Row],[Ngày ký]])&gt;3, YEAR(Table_Contracts[[#This Row],[Ngày ký]]),YEAR(Table_Contracts[[#This Row],[Ngày ký]])-1)</f>
        <v>2010</v>
      </c>
      <c r="O47" s="4">
        <v>40717</v>
      </c>
      <c r="P47" s="4">
        <v>40717</v>
      </c>
      <c r="Q47" s="6">
        <v>12</v>
      </c>
      <c r="R47" s="4">
        <v>40625</v>
      </c>
      <c r="S47" s="7" t="b">
        <v>0</v>
      </c>
      <c r="T47" s="3" t="s">
        <v>100</v>
      </c>
      <c r="U47" s="3" t="s">
        <v>50</v>
      </c>
      <c r="V47" s="2"/>
      <c r="W47" s="10" t="s">
        <v>5722</v>
      </c>
      <c r="X47" s="7" t="b">
        <v>0</v>
      </c>
      <c r="Y47" s="12">
        <f>SUMPRODUCT(Table_milestone[Số tiền phải thanh toán (VND)],--(Table_milestone[Số HĐ]=Table_Contracts[[#This Row],[Số hợp đồng]]),--(Table_milestone[Đã thanh toán?]=TRUE))</f>
        <v>1375000000</v>
      </c>
      <c r="Z47" s="13">
        <f>SUMPRODUCT(Table_milestone[Số tiền phải thanh toán (VND)],--(Table_milestone[Số HĐ]=Table_Contracts[[#This Row],[Số hợp đồng]]),--(Table_milestone[Đã thanh toán?]=FALSE))</f>
        <v>0</v>
      </c>
      <c r="AA47">
        <f>Table_Contracts[[#This Row],[Số tiền đã thanh toán (theo điểm mốc)]]+Table_Contracts[[#This Row],[Số tiền chưa thanh toán (Theo điểm mốc)]]-Table_Contracts[[#This Row],[Doanh số]]</f>
        <v>0</v>
      </c>
    </row>
    <row r="48" spans="1:27" x14ac:dyDescent="0.25">
      <c r="A48" s="11" t="str">
        <f>TRIM(REPLACE(Table_Contracts[[#This Row],[Vụ việc]],1,FIND("#",Table_Contracts[[#This Row],[Vụ việc]],1),""))</f>
        <v>CM11003</v>
      </c>
      <c r="B48" s="2" t="s">
        <v>882</v>
      </c>
      <c r="C48" s="2" t="s">
        <v>5523</v>
      </c>
      <c r="D48" s="4">
        <v>40554</v>
      </c>
      <c r="E48" s="2" t="s">
        <v>5522</v>
      </c>
      <c r="F48" s="3" t="s">
        <v>5524</v>
      </c>
      <c r="G48" s="5">
        <v>2057706000</v>
      </c>
      <c r="H48" s="3" t="s">
        <v>685</v>
      </c>
      <c r="I48" s="3" t="s">
        <v>4062</v>
      </c>
      <c r="J48" s="3" t="s">
        <v>32</v>
      </c>
      <c r="K48" s="3" t="s">
        <v>694</v>
      </c>
      <c r="L48" s="4">
        <v>40647</v>
      </c>
      <c r="M48" s="2" t="s">
        <v>651</v>
      </c>
      <c r="N48" s="11">
        <f>IF(MONTH(Table_Contracts[[#This Row],[Ngày ký]])&gt;3, YEAR(Table_Contracts[[#This Row],[Ngày ký]]),YEAR(Table_Contracts[[#This Row],[Ngày ký]])-1)</f>
        <v>2010</v>
      </c>
      <c r="O48" s="4">
        <v>40647</v>
      </c>
      <c r="P48" s="4">
        <v>40828</v>
      </c>
      <c r="Q48" s="6">
        <v>12</v>
      </c>
      <c r="R48" s="4">
        <v>40554</v>
      </c>
      <c r="S48" s="7" t="b">
        <v>0</v>
      </c>
      <c r="T48" s="3" t="s">
        <v>100</v>
      </c>
      <c r="U48" s="3" t="s">
        <v>34</v>
      </c>
      <c r="V48" s="2"/>
      <c r="W48" s="10" t="s">
        <v>5722</v>
      </c>
      <c r="X48" s="7"/>
      <c r="Y48" s="12">
        <f>SUMPRODUCT(Table_milestone[Số tiền phải thanh toán (VND)],--(Table_milestone[Số HĐ]=Table_Contracts[[#This Row],[Số hợp đồng]]),--(Table_milestone[Đã thanh toán?]=TRUE))</f>
        <v>2057706000</v>
      </c>
      <c r="Z48" s="13">
        <f>SUMPRODUCT(Table_milestone[Số tiền phải thanh toán (VND)],--(Table_milestone[Số HĐ]=Table_Contracts[[#This Row],[Số hợp đồng]]),--(Table_milestone[Đã thanh toán?]=FALSE))</f>
        <v>0</v>
      </c>
      <c r="AA48">
        <f>Table_Contracts[[#This Row],[Số tiền đã thanh toán (theo điểm mốc)]]+Table_Contracts[[#This Row],[Số tiền chưa thanh toán (Theo điểm mốc)]]-Table_Contracts[[#This Row],[Doanh số]]</f>
        <v>0</v>
      </c>
    </row>
    <row r="49" spans="1:27" x14ac:dyDescent="0.25">
      <c r="A49" s="11" t="str">
        <f>TRIM(REPLACE(Table_Contracts[[#This Row],[Vụ việc]],1,FIND("#",Table_Contracts[[#This Row],[Vụ việc]],1),""))</f>
        <v>CM11004</v>
      </c>
      <c r="B49" s="2" t="s">
        <v>876</v>
      </c>
      <c r="C49" s="2" t="s">
        <v>5518</v>
      </c>
      <c r="D49" s="4">
        <v>40557</v>
      </c>
      <c r="E49" s="2" t="s">
        <v>5517</v>
      </c>
      <c r="F49" s="3" t="s">
        <v>5519</v>
      </c>
      <c r="G49" s="5">
        <v>130000000</v>
      </c>
      <c r="H49" s="3" t="s">
        <v>685</v>
      </c>
      <c r="I49" s="3" t="s">
        <v>4062</v>
      </c>
      <c r="J49" s="3" t="s">
        <v>47</v>
      </c>
      <c r="K49" s="3" t="s">
        <v>694</v>
      </c>
      <c r="L49" s="4">
        <v>40828</v>
      </c>
      <c r="M49" s="2" t="s">
        <v>651</v>
      </c>
      <c r="N49" s="11">
        <f>IF(MONTH(Table_Contracts[[#This Row],[Ngày ký]])&gt;3, YEAR(Table_Contracts[[#This Row],[Ngày ký]]),YEAR(Table_Contracts[[#This Row],[Ngày ký]])-1)</f>
        <v>2010</v>
      </c>
      <c r="O49" s="4">
        <v>40828</v>
      </c>
      <c r="P49" s="4">
        <v>40828</v>
      </c>
      <c r="Q49" s="6">
        <v>12</v>
      </c>
      <c r="R49" s="4">
        <v>40557</v>
      </c>
      <c r="S49" s="7" t="b">
        <v>0</v>
      </c>
      <c r="T49" s="3" t="s">
        <v>100</v>
      </c>
      <c r="U49" s="3" t="s">
        <v>50</v>
      </c>
      <c r="V49" s="2"/>
      <c r="W49" s="10" t="s">
        <v>5722</v>
      </c>
      <c r="X49" s="7"/>
      <c r="Y49" s="12">
        <f>SUMPRODUCT(Table_milestone[Số tiền phải thanh toán (VND)],--(Table_milestone[Số HĐ]=Table_Contracts[[#This Row],[Số hợp đồng]]),--(Table_milestone[Đã thanh toán?]=TRUE))</f>
        <v>130000000</v>
      </c>
      <c r="Z49" s="13">
        <f>SUMPRODUCT(Table_milestone[Số tiền phải thanh toán (VND)],--(Table_milestone[Số HĐ]=Table_Contracts[[#This Row],[Số hợp đồng]]),--(Table_milestone[Đã thanh toán?]=FALSE))</f>
        <v>0</v>
      </c>
      <c r="AA49">
        <f>Table_Contracts[[#This Row],[Số tiền đã thanh toán (theo điểm mốc)]]+Table_Contracts[[#This Row],[Số tiền chưa thanh toán (Theo điểm mốc)]]-Table_Contracts[[#This Row],[Doanh số]]</f>
        <v>0</v>
      </c>
    </row>
    <row r="50" spans="1:27" x14ac:dyDescent="0.25">
      <c r="A50" s="11" t="str">
        <f>TRIM(REPLACE(Table_Contracts[[#This Row],[Vụ việc]],1,FIND("#",Table_Contracts[[#This Row],[Vụ việc]],1),""))</f>
        <v>CM11005</v>
      </c>
      <c r="B50" s="2" t="s">
        <v>870</v>
      </c>
      <c r="C50" s="2" t="s">
        <v>5528</v>
      </c>
      <c r="D50" s="4">
        <v>40546</v>
      </c>
      <c r="E50" s="2" t="s">
        <v>5527</v>
      </c>
      <c r="F50" s="3" t="s">
        <v>5529</v>
      </c>
      <c r="G50" s="5">
        <v>19960000</v>
      </c>
      <c r="H50" s="3" t="s">
        <v>685</v>
      </c>
      <c r="I50" s="3" t="s">
        <v>4062</v>
      </c>
      <c r="J50" s="3" t="s">
        <v>32</v>
      </c>
      <c r="K50" s="3" t="s">
        <v>694</v>
      </c>
      <c r="L50" s="4">
        <v>40567</v>
      </c>
      <c r="M50" s="2" t="s">
        <v>651</v>
      </c>
      <c r="N50" s="11">
        <f>IF(MONTH(Table_Contracts[[#This Row],[Ngày ký]])&gt;3, YEAR(Table_Contracts[[#This Row],[Ngày ký]]),YEAR(Table_Contracts[[#This Row],[Ngày ký]])-1)</f>
        <v>2010</v>
      </c>
      <c r="O50" s="4">
        <v>40567</v>
      </c>
      <c r="P50" s="4">
        <v>40569</v>
      </c>
      <c r="Q50" s="6"/>
      <c r="R50" s="4">
        <v>40546</v>
      </c>
      <c r="S50" s="7" t="b">
        <v>0</v>
      </c>
      <c r="T50" s="3" t="s">
        <v>100</v>
      </c>
      <c r="U50" s="3" t="s">
        <v>34</v>
      </c>
      <c r="V50" s="2"/>
      <c r="W50" s="10" t="s">
        <v>5722</v>
      </c>
      <c r="X50" s="7"/>
      <c r="Y50" s="12">
        <f>SUMPRODUCT(Table_milestone[Số tiền phải thanh toán (VND)],--(Table_milestone[Số HĐ]=Table_Contracts[[#This Row],[Số hợp đồng]]),--(Table_milestone[Đã thanh toán?]=TRUE))</f>
        <v>19960000</v>
      </c>
      <c r="Z50" s="13">
        <f>SUMPRODUCT(Table_milestone[Số tiền phải thanh toán (VND)],--(Table_milestone[Số HĐ]=Table_Contracts[[#This Row],[Số hợp đồng]]),--(Table_milestone[Đã thanh toán?]=FALSE))</f>
        <v>0</v>
      </c>
      <c r="AA50">
        <f>Table_Contracts[[#This Row],[Số tiền đã thanh toán (theo điểm mốc)]]+Table_Contracts[[#This Row],[Số tiền chưa thanh toán (Theo điểm mốc)]]-Table_Contracts[[#This Row],[Doanh số]]</f>
        <v>0</v>
      </c>
    </row>
    <row r="51" spans="1:27" x14ac:dyDescent="0.25">
      <c r="A51" s="11" t="str">
        <f>TRIM(REPLACE(Table_Contracts[[#This Row],[Vụ việc]],1,FIND("#",Table_Contracts[[#This Row],[Vụ việc]],1),""))</f>
        <v>CM11008</v>
      </c>
      <c r="B51" s="2" t="s">
        <v>905</v>
      </c>
      <c r="C51" s="2" t="s">
        <v>5560</v>
      </c>
      <c r="D51" s="4">
        <v>40513</v>
      </c>
      <c r="E51" s="2" t="s">
        <v>5559</v>
      </c>
      <c r="F51" s="3" t="s">
        <v>5529</v>
      </c>
      <c r="G51" s="5">
        <v>19900000</v>
      </c>
      <c r="H51" s="3" t="s">
        <v>621</v>
      </c>
      <c r="I51" s="3" t="s">
        <v>4062</v>
      </c>
      <c r="J51" s="3" t="s">
        <v>192</v>
      </c>
      <c r="K51" s="3" t="s">
        <v>779</v>
      </c>
      <c r="L51" s="4">
        <v>40602</v>
      </c>
      <c r="M51" s="2" t="s">
        <v>5532</v>
      </c>
      <c r="N51" s="11">
        <f>IF(MONTH(Table_Contracts[[#This Row],[Ngày ký]])&gt;3, YEAR(Table_Contracts[[#This Row],[Ngày ký]]),YEAR(Table_Contracts[[#This Row],[Ngày ký]])-1)</f>
        <v>2010</v>
      </c>
      <c r="O51" s="4">
        <v>40602</v>
      </c>
      <c r="P51" s="4"/>
      <c r="Q51" s="6">
        <v>12</v>
      </c>
      <c r="R51" s="4"/>
      <c r="S51" s="7" t="b">
        <v>0</v>
      </c>
      <c r="T51" s="3" t="s">
        <v>100</v>
      </c>
      <c r="U51" s="3" t="s">
        <v>4047</v>
      </c>
      <c r="V51" s="2"/>
      <c r="W51" s="10"/>
      <c r="X51" s="7"/>
      <c r="Y51" s="12">
        <f>SUMPRODUCT(Table_milestone[Số tiền phải thanh toán (VND)],--(Table_milestone[Số HĐ]=Table_Contracts[[#This Row],[Số hợp đồng]]),--(Table_milestone[Đã thanh toán?]=TRUE))</f>
        <v>19900000</v>
      </c>
      <c r="Z51" s="13">
        <f>SUMPRODUCT(Table_milestone[Số tiền phải thanh toán (VND)],--(Table_milestone[Số HĐ]=Table_Contracts[[#This Row],[Số hợp đồng]]),--(Table_milestone[Đã thanh toán?]=FALSE))</f>
        <v>0</v>
      </c>
      <c r="AA51">
        <f>Table_Contracts[[#This Row],[Số tiền đã thanh toán (theo điểm mốc)]]+Table_Contracts[[#This Row],[Số tiền chưa thanh toán (Theo điểm mốc)]]-Table_Contracts[[#This Row],[Doanh số]]</f>
        <v>0</v>
      </c>
    </row>
    <row r="52" spans="1:27" x14ac:dyDescent="0.25">
      <c r="A52" s="11" t="str">
        <f>TRIM(REPLACE(Table_Contracts[[#This Row],[Vụ việc]],1,FIND("#",Table_Contracts[[#This Row],[Vụ việc]],1),""))</f>
        <v>CM11009</v>
      </c>
      <c r="B52" s="2" t="s">
        <v>935</v>
      </c>
      <c r="C52" s="2" t="s">
        <v>5503</v>
      </c>
      <c r="D52" s="4">
        <v>40597</v>
      </c>
      <c r="E52" s="2" t="s">
        <v>5502</v>
      </c>
      <c r="F52" s="3" t="s">
        <v>5204</v>
      </c>
      <c r="G52" s="5">
        <v>90272000</v>
      </c>
      <c r="H52" s="3" t="s">
        <v>737</v>
      </c>
      <c r="I52" s="3" t="s">
        <v>4062</v>
      </c>
      <c r="J52" s="3" t="s">
        <v>1822</v>
      </c>
      <c r="K52" s="3" t="s">
        <v>738</v>
      </c>
      <c r="L52" s="4">
        <v>40602</v>
      </c>
      <c r="M52" s="2" t="s">
        <v>651</v>
      </c>
      <c r="N52" s="11">
        <f>IF(MONTH(Table_Contracts[[#This Row],[Ngày ký]])&gt;3, YEAR(Table_Contracts[[#This Row],[Ngày ký]]),YEAR(Table_Contracts[[#This Row],[Ngày ký]])-1)</f>
        <v>2010</v>
      </c>
      <c r="O52" s="4">
        <v>40610</v>
      </c>
      <c r="P52" s="4">
        <v>40602</v>
      </c>
      <c r="Q52" s="6">
        <v>12</v>
      </c>
      <c r="R52" s="4"/>
      <c r="S52" s="7" t="b">
        <v>0</v>
      </c>
      <c r="T52" s="3" t="s">
        <v>199</v>
      </c>
      <c r="U52" s="3"/>
      <c r="V52" s="2"/>
      <c r="W52" s="10" t="s">
        <v>5722</v>
      </c>
      <c r="X52" s="7"/>
      <c r="Y52" s="12">
        <f>SUMPRODUCT(Table_milestone[Số tiền phải thanh toán (VND)],--(Table_milestone[Số HĐ]=Table_Contracts[[#This Row],[Số hợp đồng]]),--(Table_milestone[Đã thanh toán?]=TRUE))</f>
        <v>90272000</v>
      </c>
      <c r="Z52" s="13">
        <f>SUMPRODUCT(Table_milestone[Số tiền phải thanh toán (VND)],--(Table_milestone[Số HĐ]=Table_Contracts[[#This Row],[Số hợp đồng]]),--(Table_milestone[Đã thanh toán?]=FALSE))</f>
        <v>0</v>
      </c>
      <c r="AA52">
        <f>Table_Contracts[[#This Row],[Số tiền đã thanh toán (theo điểm mốc)]]+Table_Contracts[[#This Row],[Số tiền chưa thanh toán (Theo điểm mốc)]]-Table_Contracts[[#This Row],[Doanh số]]</f>
        <v>0</v>
      </c>
    </row>
    <row r="53" spans="1:27" x14ac:dyDescent="0.25">
      <c r="A53" s="11" t="str">
        <f>TRIM(REPLACE(Table_Contracts[[#This Row],[Vụ việc]],1,FIND("#",Table_Contracts[[#This Row],[Vụ việc]],1),""))</f>
        <v>CM11011</v>
      </c>
      <c r="B53" s="2" t="s">
        <v>990</v>
      </c>
      <c r="C53" s="2" t="s">
        <v>5501</v>
      </c>
      <c r="D53" s="4">
        <v>40599</v>
      </c>
      <c r="E53" s="2" t="s">
        <v>5500</v>
      </c>
      <c r="F53" s="3" t="s">
        <v>4174</v>
      </c>
      <c r="G53" s="5">
        <v>336000000</v>
      </c>
      <c r="H53" s="3" t="s">
        <v>685</v>
      </c>
      <c r="I53" s="3" t="s">
        <v>4062</v>
      </c>
      <c r="J53" s="3" t="s">
        <v>32</v>
      </c>
      <c r="K53" s="3" t="s">
        <v>694</v>
      </c>
      <c r="L53" s="4">
        <v>40612</v>
      </c>
      <c r="M53" s="2" t="s">
        <v>651</v>
      </c>
      <c r="N53" s="11">
        <f>IF(MONTH(Table_Contracts[[#This Row],[Ngày ký]])&gt;3, YEAR(Table_Contracts[[#This Row],[Ngày ký]]),YEAR(Table_Contracts[[#This Row],[Ngày ký]])-1)</f>
        <v>2010</v>
      </c>
      <c r="O53" s="4">
        <v>40946</v>
      </c>
      <c r="P53" s="4">
        <v>40946</v>
      </c>
      <c r="Q53" s="6">
        <v>12</v>
      </c>
      <c r="R53" s="4">
        <v>40599</v>
      </c>
      <c r="S53" s="7" t="b">
        <v>0</v>
      </c>
      <c r="T53" s="3" t="s">
        <v>100</v>
      </c>
      <c r="U53" s="3" t="s">
        <v>34</v>
      </c>
      <c r="V53" s="2"/>
      <c r="W53" s="10" t="s">
        <v>5722</v>
      </c>
      <c r="X53" s="7"/>
      <c r="Y53" s="12">
        <f>SUMPRODUCT(Table_milestone[Số tiền phải thanh toán (VND)],--(Table_milestone[Số HĐ]=Table_Contracts[[#This Row],[Số hợp đồng]]),--(Table_milestone[Đã thanh toán?]=TRUE))</f>
        <v>336000000</v>
      </c>
      <c r="Z53" s="13">
        <f>SUMPRODUCT(Table_milestone[Số tiền phải thanh toán (VND)],--(Table_milestone[Số HĐ]=Table_Contracts[[#This Row],[Số hợp đồng]]),--(Table_milestone[Đã thanh toán?]=FALSE))</f>
        <v>0</v>
      </c>
      <c r="AA53">
        <f>Table_Contracts[[#This Row],[Số tiền đã thanh toán (theo điểm mốc)]]+Table_Contracts[[#This Row],[Số tiền chưa thanh toán (Theo điểm mốc)]]-Table_Contracts[[#This Row],[Doanh số]]</f>
        <v>0</v>
      </c>
    </row>
    <row r="54" spans="1:27" x14ac:dyDescent="0.25">
      <c r="A54" s="11" t="str">
        <f>TRIM(REPLACE(Table_Contracts[[#This Row],[Vụ việc]],1,FIND("#",Table_Contracts[[#This Row],[Vụ việc]],1),""))</f>
        <v>CM11012</v>
      </c>
      <c r="B54" s="2" t="s">
        <v>932</v>
      </c>
      <c r="C54" s="2" t="s">
        <v>5495</v>
      </c>
      <c r="D54" s="4">
        <v>40602</v>
      </c>
      <c r="E54" s="2" t="s">
        <v>5494</v>
      </c>
      <c r="F54" s="3" t="s">
        <v>5496</v>
      </c>
      <c r="G54" s="5">
        <v>144250000</v>
      </c>
      <c r="H54" s="3" t="s">
        <v>685</v>
      </c>
      <c r="I54" s="3" t="s">
        <v>4062</v>
      </c>
      <c r="J54" s="3" t="s">
        <v>32</v>
      </c>
      <c r="K54" s="3" t="s">
        <v>748</v>
      </c>
      <c r="L54" s="4"/>
      <c r="M54" s="2" t="s">
        <v>651</v>
      </c>
      <c r="N54" s="11">
        <f>IF(MONTH(Table_Contracts[[#This Row],[Ngày ký]])&gt;3, YEAR(Table_Contracts[[#This Row],[Ngày ký]]),YEAR(Table_Contracts[[#This Row],[Ngày ký]])-1)</f>
        <v>2010</v>
      </c>
      <c r="O54" s="4">
        <v>40661</v>
      </c>
      <c r="P54" s="4"/>
      <c r="Q54" s="6">
        <v>12</v>
      </c>
      <c r="R54" s="4"/>
      <c r="S54" s="7" t="b">
        <v>0</v>
      </c>
      <c r="T54" s="3" t="s">
        <v>100</v>
      </c>
      <c r="U54" s="3" t="s">
        <v>34</v>
      </c>
      <c r="V54" s="2"/>
      <c r="W54" s="10" t="s">
        <v>5722</v>
      </c>
      <c r="X54" s="7"/>
      <c r="Y54" s="12">
        <f>SUMPRODUCT(Table_milestone[Số tiền phải thanh toán (VND)],--(Table_milestone[Số HĐ]=Table_Contracts[[#This Row],[Số hợp đồng]]),--(Table_milestone[Đã thanh toán?]=TRUE))</f>
        <v>144250000</v>
      </c>
      <c r="Z54" s="13">
        <f>SUMPRODUCT(Table_milestone[Số tiền phải thanh toán (VND)],--(Table_milestone[Số HĐ]=Table_Contracts[[#This Row],[Số hợp đồng]]),--(Table_milestone[Đã thanh toán?]=FALSE))</f>
        <v>0</v>
      </c>
      <c r="AA54">
        <f>Table_Contracts[[#This Row],[Số tiền đã thanh toán (theo điểm mốc)]]+Table_Contracts[[#This Row],[Số tiền chưa thanh toán (Theo điểm mốc)]]-Table_Contracts[[#This Row],[Doanh số]]</f>
        <v>0</v>
      </c>
    </row>
    <row r="55" spans="1:27" x14ac:dyDescent="0.25">
      <c r="A55" s="11" t="str">
        <f>TRIM(REPLACE(Table_Contracts[[#This Row],[Vụ việc]],1,FIND("#",Table_Contracts[[#This Row],[Vụ việc]],1),""))</f>
        <v>CM11013</v>
      </c>
      <c r="B55" s="2" t="s">
        <v>942</v>
      </c>
      <c r="C55" s="2" t="s">
        <v>5505</v>
      </c>
      <c r="D55" s="4">
        <v>40595</v>
      </c>
      <c r="E55" s="2" t="s">
        <v>5504</v>
      </c>
      <c r="F55" s="3" t="s">
        <v>5506</v>
      </c>
      <c r="G55" s="5">
        <v>29500000</v>
      </c>
      <c r="H55" s="3" t="s">
        <v>801</v>
      </c>
      <c r="I55" s="3" t="s">
        <v>4062</v>
      </c>
      <c r="J55" s="3" t="s">
        <v>32</v>
      </c>
      <c r="K55" s="3" t="s">
        <v>832</v>
      </c>
      <c r="L55" s="4">
        <v>40632</v>
      </c>
      <c r="M55" s="2" t="s">
        <v>651</v>
      </c>
      <c r="N55" s="11">
        <f>IF(MONTH(Table_Contracts[[#This Row],[Ngày ký]])&gt;3, YEAR(Table_Contracts[[#This Row],[Ngày ký]]),YEAR(Table_Contracts[[#This Row],[Ngày ký]])-1)</f>
        <v>2010</v>
      </c>
      <c r="O55" s="4">
        <v>40632</v>
      </c>
      <c r="P55" s="4">
        <v>40632</v>
      </c>
      <c r="Q55" s="6">
        <v>12</v>
      </c>
      <c r="R55" s="4">
        <v>40595</v>
      </c>
      <c r="S55" s="7" t="b">
        <v>0</v>
      </c>
      <c r="T55" s="3" t="s">
        <v>100</v>
      </c>
      <c r="U55" s="3" t="s">
        <v>34</v>
      </c>
      <c r="V55" s="2"/>
      <c r="W55" s="10" t="s">
        <v>5722</v>
      </c>
      <c r="X55" s="7" t="b">
        <v>0</v>
      </c>
      <c r="Y55" s="12">
        <f>SUMPRODUCT(Table_milestone[Số tiền phải thanh toán (VND)],--(Table_milestone[Số HĐ]=Table_Contracts[[#This Row],[Số hợp đồng]]),--(Table_milestone[Đã thanh toán?]=TRUE))</f>
        <v>29500000</v>
      </c>
      <c r="Z55" s="13">
        <f>SUMPRODUCT(Table_milestone[Số tiền phải thanh toán (VND)],--(Table_milestone[Số HĐ]=Table_Contracts[[#This Row],[Số hợp đồng]]),--(Table_milestone[Đã thanh toán?]=FALSE))</f>
        <v>0</v>
      </c>
      <c r="AA55">
        <f>Table_Contracts[[#This Row],[Số tiền đã thanh toán (theo điểm mốc)]]+Table_Contracts[[#This Row],[Số tiền chưa thanh toán (Theo điểm mốc)]]-Table_Contracts[[#This Row],[Doanh số]]</f>
        <v>0</v>
      </c>
    </row>
    <row r="56" spans="1:27" x14ac:dyDescent="0.25">
      <c r="A56" s="11" t="str">
        <f>TRIM(REPLACE(Table_Contracts[[#This Row],[Vụ việc]],1,FIND("#",Table_Contracts[[#This Row],[Vụ việc]],1),""))</f>
        <v>CM11014</v>
      </c>
      <c r="B56" s="2" t="s">
        <v>1694</v>
      </c>
      <c r="C56" s="2" t="s">
        <v>5646</v>
      </c>
      <c r="D56" s="4">
        <v>40238</v>
      </c>
      <c r="E56" s="2" t="s">
        <v>5645</v>
      </c>
      <c r="F56" s="3" t="s">
        <v>4174</v>
      </c>
      <c r="G56" s="5">
        <v>450000000</v>
      </c>
      <c r="H56" s="3" t="s">
        <v>801</v>
      </c>
      <c r="I56" s="3" t="s">
        <v>4062</v>
      </c>
      <c r="J56" s="3" t="s">
        <v>47</v>
      </c>
      <c r="K56" s="3" t="s">
        <v>832</v>
      </c>
      <c r="L56" s="4">
        <v>41244</v>
      </c>
      <c r="M56" s="2" t="s">
        <v>5532</v>
      </c>
      <c r="N56" s="11">
        <f>IF(MONTH(Table_Contracts[[#This Row],[Ngày ký]])&gt;3, YEAR(Table_Contracts[[#This Row],[Ngày ký]]),YEAR(Table_Contracts[[#This Row],[Ngày ký]])-1)</f>
        <v>2009</v>
      </c>
      <c r="O56" s="4">
        <v>40763</v>
      </c>
      <c r="P56" s="4">
        <v>41244</v>
      </c>
      <c r="Q56" s="6">
        <v>12</v>
      </c>
      <c r="R56" s="4">
        <v>40238</v>
      </c>
      <c r="S56" s="7" t="b">
        <v>0</v>
      </c>
      <c r="T56" s="3" t="s">
        <v>100</v>
      </c>
      <c r="U56" s="3" t="s">
        <v>4865</v>
      </c>
      <c r="V56" s="2"/>
      <c r="W56" s="10" t="s">
        <v>5722</v>
      </c>
      <c r="X56" s="7" t="b">
        <v>0</v>
      </c>
      <c r="Y56" s="12">
        <f>SUMPRODUCT(Table_milestone[Số tiền phải thanh toán (VND)],--(Table_milestone[Số HĐ]=Table_Contracts[[#This Row],[Số hợp đồng]]),--(Table_milestone[Đã thanh toán?]=TRUE))</f>
        <v>450000000</v>
      </c>
      <c r="Z56" s="13">
        <f>SUMPRODUCT(Table_milestone[Số tiền phải thanh toán (VND)],--(Table_milestone[Số HĐ]=Table_Contracts[[#This Row],[Số hợp đồng]]),--(Table_milestone[Đã thanh toán?]=FALSE))</f>
        <v>0</v>
      </c>
      <c r="AA56">
        <f>Table_Contracts[[#This Row],[Số tiền đã thanh toán (theo điểm mốc)]]+Table_Contracts[[#This Row],[Số tiền chưa thanh toán (Theo điểm mốc)]]-Table_Contracts[[#This Row],[Doanh số]]</f>
        <v>0</v>
      </c>
    </row>
    <row r="57" spans="1:27" x14ac:dyDescent="0.25">
      <c r="A57" s="11" t="str">
        <f>TRIM(REPLACE(Table_Contracts[[#This Row],[Vụ việc]],1,FIND("#",Table_Contracts[[#This Row],[Vụ việc]],1),""))</f>
        <v>CSS07005</v>
      </c>
      <c r="B57" s="2" t="s">
        <v>669</v>
      </c>
      <c r="C57" s="2" t="s">
        <v>5721</v>
      </c>
      <c r="D57" s="4">
        <v>39355</v>
      </c>
      <c r="E57" s="2" t="s">
        <v>5720</v>
      </c>
      <c r="F57" s="3" t="s">
        <v>669</v>
      </c>
      <c r="G57" s="5">
        <v>162000000</v>
      </c>
      <c r="H57" s="3" t="s">
        <v>670</v>
      </c>
      <c r="I57" s="3" t="s">
        <v>4062</v>
      </c>
      <c r="J57" s="3" t="s">
        <v>670</v>
      </c>
      <c r="K57" s="3" t="s">
        <v>671</v>
      </c>
      <c r="L57" s="4">
        <v>39883</v>
      </c>
      <c r="M57" s="2" t="s">
        <v>5716</v>
      </c>
      <c r="N57" s="11">
        <f>IF(MONTH(Table_Contracts[[#This Row],[Ngày ký]])&gt;3, YEAR(Table_Contracts[[#This Row],[Ngày ký]]),YEAR(Table_Contracts[[#This Row],[Ngày ký]])-1)</f>
        <v>2007</v>
      </c>
      <c r="O57" s="4">
        <v>39883</v>
      </c>
      <c r="P57" s="4"/>
      <c r="Q57" s="6">
        <v>12</v>
      </c>
      <c r="R57" s="4"/>
      <c r="S57" s="7" t="b">
        <v>0</v>
      </c>
      <c r="T57" s="3" t="s">
        <v>100</v>
      </c>
      <c r="U57" s="3"/>
      <c r="V57" s="2"/>
      <c r="W57" s="10" t="s">
        <v>5722</v>
      </c>
      <c r="X57" s="7"/>
      <c r="Y57" s="12">
        <f>SUMPRODUCT(Table_milestone[Số tiền phải thanh toán (VND)],--(Table_milestone[Số HĐ]=Table_Contracts[[#This Row],[Số hợp đồng]]),--(Table_milestone[Đã thanh toán?]=TRUE))</f>
        <v>162000000</v>
      </c>
      <c r="Z57" s="13">
        <f>SUMPRODUCT(Table_milestone[Số tiền phải thanh toán (VND)],--(Table_milestone[Số HĐ]=Table_Contracts[[#This Row],[Số hợp đồng]]),--(Table_milestone[Đã thanh toán?]=FALSE))</f>
        <v>0</v>
      </c>
      <c r="AA57">
        <f>Table_Contracts[[#This Row],[Số tiền đã thanh toán (theo điểm mốc)]]+Table_Contracts[[#This Row],[Số tiền chưa thanh toán (Theo điểm mốc)]]-Table_Contracts[[#This Row],[Doanh số]]</f>
        <v>0</v>
      </c>
    </row>
    <row r="58" spans="1:27" x14ac:dyDescent="0.25">
      <c r="A58" s="11" t="str">
        <f>TRIM(REPLACE(Table_Contracts[[#This Row],[Vụ việc]],1,FIND("#",Table_Contracts[[#This Row],[Vụ việc]],1),""))</f>
        <v>CSS08001</v>
      </c>
      <c r="B58" s="2" t="s">
        <v>674</v>
      </c>
      <c r="C58" s="2" t="s">
        <v>5711</v>
      </c>
      <c r="D58" s="4">
        <v>39457</v>
      </c>
      <c r="E58" s="2" t="s">
        <v>5710</v>
      </c>
      <c r="F58" s="3" t="s">
        <v>5712</v>
      </c>
      <c r="G58" s="5">
        <v>451164600</v>
      </c>
      <c r="H58" s="3" t="s">
        <v>670</v>
      </c>
      <c r="I58" s="3" t="s">
        <v>4062</v>
      </c>
      <c r="J58" s="3" t="s">
        <v>670</v>
      </c>
      <c r="K58" s="3" t="s">
        <v>671</v>
      </c>
      <c r="L58" s="4">
        <v>39823</v>
      </c>
      <c r="M58" s="2" t="s">
        <v>5699</v>
      </c>
      <c r="N58" s="11">
        <f>IF(MONTH(Table_Contracts[[#This Row],[Ngày ký]])&gt;3, YEAR(Table_Contracts[[#This Row],[Ngày ký]]),YEAR(Table_Contracts[[#This Row],[Ngày ký]])-1)</f>
        <v>2007</v>
      </c>
      <c r="O58" s="4">
        <v>39823</v>
      </c>
      <c r="P58" s="4"/>
      <c r="Q58" s="6">
        <v>12</v>
      </c>
      <c r="R58" s="4">
        <v>39457</v>
      </c>
      <c r="S58" s="7" t="b">
        <v>0</v>
      </c>
      <c r="T58" s="3" t="s">
        <v>100</v>
      </c>
      <c r="U58" s="3"/>
      <c r="V58" s="2"/>
      <c r="W58" s="10" t="s">
        <v>5722</v>
      </c>
      <c r="X58" s="7"/>
      <c r="Y58" s="12">
        <f>SUMPRODUCT(Table_milestone[Số tiền phải thanh toán (VND)],--(Table_milestone[Số HĐ]=Table_Contracts[[#This Row],[Số hợp đồng]]),--(Table_milestone[Đã thanh toán?]=TRUE))</f>
        <v>451164000</v>
      </c>
      <c r="Z58" s="13">
        <f>SUMPRODUCT(Table_milestone[Số tiền phải thanh toán (VND)],--(Table_milestone[Số HĐ]=Table_Contracts[[#This Row],[Số hợp đồng]]),--(Table_milestone[Đã thanh toán?]=FALSE))</f>
        <v>0</v>
      </c>
      <c r="AA58" s="7">
        <f>Table_Contracts[[#This Row],[Số tiền đã thanh toán (theo điểm mốc)]]+Table_Contracts[[#This Row],[Số tiền chưa thanh toán (Theo điểm mốc)]]-Table_Contracts[[#This Row],[Doanh số]]</f>
        <v>-600</v>
      </c>
    </row>
    <row r="59" spans="1:27" x14ac:dyDescent="0.25">
      <c r="A59" s="11" t="str">
        <f>TRIM(REPLACE(Table_Contracts[[#This Row],[Vụ việc]],1,FIND("#",Table_Contracts[[#This Row],[Vụ việc]],1),""))</f>
        <v>CSS09014</v>
      </c>
      <c r="B59" s="2" t="s">
        <v>699</v>
      </c>
      <c r="C59" s="2" t="s">
        <v>5685</v>
      </c>
      <c r="D59" s="4">
        <v>40037</v>
      </c>
      <c r="E59" s="2" t="s">
        <v>5684</v>
      </c>
      <c r="F59" s="3" t="s">
        <v>5686</v>
      </c>
      <c r="G59" s="5">
        <v>285615420</v>
      </c>
      <c r="H59" s="3" t="s">
        <v>670</v>
      </c>
      <c r="I59" s="3" t="s">
        <v>4062</v>
      </c>
      <c r="J59" s="3" t="s">
        <v>670</v>
      </c>
      <c r="K59" s="3" t="s">
        <v>671</v>
      </c>
      <c r="L59" s="4">
        <v>41003</v>
      </c>
      <c r="M59" s="2" t="s">
        <v>5663</v>
      </c>
      <c r="N59" s="11">
        <f>IF(MONTH(Table_Contracts[[#This Row],[Ngày ký]])&gt;3, YEAR(Table_Contracts[[#This Row],[Ngày ký]]),YEAR(Table_Contracts[[#This Row],[Ngày ký]])-1)</f>
        <v>2009</v>
      </c>
      <c r="O59" s="4">
        <v>41014</v>
      </c>
      <c r="P59" s="4"/>
      <c r="Q59" s="6">
        <v>12</v>
      </c>
      <c r="R59" s="4">
        <v>40037</v>
      </c>
      <c r="S59" s="7" t="b">
        <v>0</v>
      </c>
      <c r="T59" s="3" t="s">
        <v>100</v>
      </c>
      <c r="U59" s="3"/>
      <c r="V59" s="2"/>
      <c r="W59" s="10" t="s">
        <v>5722</v>
      </c>
      <c r="X59" s="7"/>
      <c r="Y59" s="12">
        <f>SUMPRODUCT(Table_milestone[Số tiền phải thanh toán (VND)],--(Table_milestone[Số HĐ]=Table_Contracts[[#This Row],[Số hợp đồng]]),--(Table_milestone[Đã thanh toán?]=TRUE))</f>
        <v>320217550</v>
      </c>
      <c r="Z59" s="13">
        <f>SUMPRODUCT(Table_milestone[Số tiền phải thanh toán (VND)],--(Table_milestone[Số HĐ]=Table_Contracts[[#This Row],[Số hợp đồng]]),--(Table_milestone[Đã thanh toán?]=FALSE))</f>
        <v>0</v>
      </c>
      <c r="AA59">
        <f>Table_Contracts[[#This Row],[Số tiền đã thanh toán (theo điểm mốc)]]+Table_Contracts[[#This Row],[Số tiền chưa thanh toán (Theo điểm mốc)]]-Table_Contracts[[#This Row],[Doanh số]]</f>
        <v>34602130</v>
      </c>
    </row>
    <row r="60" spans="1:27" x14ac:dyDescent="0.25">
      <c r="A60" s="11" t="str">
        <f>TRIM(REPLACE(Table_Contracts[[#This Row],[Vụ việc]],1,FIND("#",Table_Contracts[[#This Row],[Vụ việc]],1),""))</f>
        <v>CSS10009</v>
      </c>
      <c r="B60" s="2" t="s">
        <v>849</v>
      </c>
      <c r="C60" s="2" t="s">
        <v>5554</v>
      </c>
      <c r="D60" s="4">
        <v>40521</v>
      </c>
      <c r="E60" s="2" t="s">
        <v>5553</v>
      </c>
      <c r="F60" s="3" t="s">
        <v>4791</v>
      </c>
      <c r="G60" s="5">
        <v>1429790279</v>
      </c>
      <c r="H60" s="3" t="s">
        <v>681</v>
      </c>
      <c r="I60" s="3" t="s">
        <v>4062</v>
      </c>
      <c r="J60" s="3" t="s">
        <v>14</v>
      </c>
      <c r="K60" s="3" t="s">
        <v>850</v>
      </c>
      <c r="L60" s="4">
        <v>40680</v>
      </c>
      <c r="M60" s="2" t="s">
        <v>5532</v>
      </c>
      <c r="N60" s="11">
        <f>IF(MONTH(Table_Contracts[[#This Row],[Ngày ký]])&gt;3, YEAR(Table_Contracts[[#This Row],[Ngày ký]]),YEAR(Table_Contracts[[#This Row],[Ngày ký]])-1)</f>
        <v>2010</v>
      </c>
      <c r="O60" s="4">
        <v>40680</v>
      </c>
      <c r="P60" s="4"/>
      <c r="Q60" s="6">
        <v>12</v>
      </c>
      <c r="R60" s="4"/>
      <c r="S60" s="7" t="b">
        <v>0</v>
      </c>
      <c r="T60" s="3" t="s">
        <v>199</v>
      </c>
      <c r="U60" s="3"/>
      <c r="V60" s="2"/>
      <c r="W60" s="10" t="s">
        <v>5722</v>
      </c>
      <c r="X60" s="7"/>
      <c r="Y60" s="12">
        <f>SUMPRODUCT(Table_milestone[Số tiền phải thanh toán (VND)],--(Table_milestone[Số HĐ]=Table_Contracts[[#This Row],[Số hợp đồng]]),--(Table_milestone[Đã thanh toán?]=TRUE))</f>
        <v>1429790279</v>
      </c>
      <c r="Z60" s="13">
        <f>SUMPRODUCT(Table_milestone[Số tiền phải thanh toán (VND)],--(Table_milestone[Số HĐ]=Table_Contracts[[#This Row],[Số hợp đồng]]),--(Table_milestone[Đã thanh toán?]=FALSE))</f>
        <v>0</v>
      </c>
      <c r="AA60">
        <f>Table_Contracts[[#This Row],[Số tiền đã thanh toán (theo điểm mốc)]]+Table_Contracts[[#This Row],[Số tiền chưa thanh toán (Theo điểm mốc)]]-Table_Contracts[[#This Row],[Doanh số]]</f>
        <v>0</v>
      </c>
    </row>
    <row r="61" spans="1:27" x14ac:dyDescent="0.25">
      <c r="A61" s="11" t="str">
        <f>TRIM(REPLACE(Table_Contracts[[#This Row],[Vụ việc]],1,FIND("#",Table_Contracts[[#This Row],[Vụ việc]],1),""))</f>
        <v>CSS11001</v>
      </c>
      <c r="B61" s="2" t="s">
        <v>983</v>
      </c>
      <c r="C61" s="2" t="s">
        <v>5433</v>
      </c>
      <c r="D61" s="4">
        <v>40689</v>
      </c>
      <c r="E61" s="2" t="s">
        <v>5432</v>
      </c>
      <c r="F61" s="3" t="s">
        <v>17</v>
      </c>
      <c r="G61" s="5">
        <v>50504500</v>
      </c>
      <c r="H61" s="3" t="s">
        <v>681</v>
      </c>
      <c r="I61" s="3" t="s">
        <v>4062</v>
      </c>
      <c r="J61" s="3" t="s">
        <v>681</v>
      </c>
      <c r="K61" s="3" t="s">
        <v>850</v>
      </c>
      <c r="L61" s="4">
        <v>40693</v>
      </c>
      <c r="M61" s="2" t="s">
        <v>651</v>
      </c>
      <c r="N61" s="11">
        <f>IF(MONTH(Table_Contracts[[#This Row],[Ngày ký]])&gt;3, YEAR(Table_Contracts[[#This Row],[Ngày ký]]),YEAR(Table_Contracts[[#This Row],[Ngày ký]])-1)</f>
        <v>2011</v>
      </c>
      <c r="O61" s="4">
        <v>40693</v>
      </c>
      <c r="P61" s="4">
        <v>40693</v>
      </c>
      <c r="Q61" s="6">
        <v>12</v>
      </c>
      <c r="R61" s="4">
        <v>40689</v>
      </c>
      <c r="S61" s="7" t="b">
        <v>0</v>
      </c>
      <c r="T61" s="3" t="s">
        <v>199</v>
      </c>
      <c r="U61" s="3"/>
      <c r="V61" s="2"/>
      <c r="W61" s="10" t="s">
        <v>5722</v>
      </c>
      <c r="X61" s="7"/>
      <c r="Y61" s="12">
        <f>SUMPRODUCT(Table_milestone[Số tiền phải thanh toán (VND)],--(Table_milestone[Số HĐ]=Table_Contracts[[#This Row],[Số hợp đồng]]),--(Table_milestone[Đã thanh toán?]=TRUE))</f>
        <v>50504500</v>
      </c>
      <c r="Z61" s="13">
        <f>SUMPRODUCT(Table_milestone[Số tiền phải thanh toán (VND)],--(Table_milestone[Số HĐ]=Table_Contracts[[#This Row],[Số hợp đồng]]),--(Table_milestone[Đã thanh toán?]=FALSE))</f>
        <v>0</v>
      </c>
      <c r="AA61">
        <f>Table_Contracts[[#This Row],[Số tiền đã thanh toán (theo điểm mốc)]]+Table_Contracts[[#This Row],[Số tiền chưa thanh toán (Theo điểm mốc)]]-Table_Contracts[[#This Row],[Doanh số]]</f>
        <v>0</v>
      </c>
    </row>
    <row r="62" spans="1:27" x14ac:dyDescent="0.25">
      <c r="A62" s="11" t="str">
        <f>TRIM(REPLACE(Table_Contracts[[#This Row],[Vụ việc]],1,FIND("#",Table_Contracts[[#This Row],[Vụ việc]],1),""))</f>
        <v>CSS11003</v>
      </c>
      <c r="B62" s="2" t="s">
        <v>944</v>
      </c>
      <c r="C62" s="2" t="s">
        <v>5382</v>
      </c>
      <c r="D62" s="4">
        <v>40748</v>
      </c>
      <c r="E62" s="2" t="s">
        <v>5381</v>
      </c>
      <c r="F62" s="3" t="s">
        <v>5383</v>
      </c>
      <c r="G62" s="5">
        <v>450000000</v>
      </c>
      <c r="H62" s="3" t="s">
        <v>129</v>
      </c>
      <c r="I62" s="3" t="s">
        <v>4062</v>
      </c>
      <c r="J62" s="3" t="s">
        <v>47</v>
      </c>
      <c r="K62" s="3" t="s">
        <v>945</v>
      </c>
      <c r="L62" s="4">
        <v>40848</v>
      </c>
      <c r="M62" s="2" t="s">
        <v>651</v>
      </c>
      <c r="N62" s="11">
        <f>IF(MONTH(Table_Contracts[[#This Row],[Ngày ký]])&gt;3, YEAR(Table_Contracts[[#This Row],[Ngày ký]]),YEAR(Table_Contracts[[#This Row],[Ngày ký]])-1)</f>
        <v>2011</v>
      </c>
      <c r="O62" s="4">
        <v>40848</v>
      </c>
      <c r="P62" s="4">
        <v>40848</v>
      </c>
      <c r="Q62" s="6">
        <v>12</v>
      </c>
      <c r="R62" s="4">
        <v>40748</v>
      </c>
      <c r="S62" s="7" t="b">
        <v>0</v>
      </c>
      <c r="T62" s="3" t="s">
        <v>100</v>
      </c>
      <c r="U62" s="3" t="s">
        <v>50</v>
      </c>
      <c r="V62" s="2"/>
      <c r="W62" s="10" t="s">
        <v>5722</v>
      </c>
      <c r="X62" s="7"/>
      <c r="Y62" s="12">
        <f>SUMPRODUCT(Table_milestone[Số tiền phải thanh toán (VND)],--(Table_milestone[Số HĐ]=Table_Contracts[[#This Row],[Số hợp đồng]]),--(Table_milestone[Đã thanh toán?]=TRUE))</f>
        <v>450000000</v>
      </c>
      <c r="Z62" s="13">
        <f>SUMPRODUCT(Table_milestone[Số tiền phải thanh toán (VND)],--(Table_milestone[Số HĐ]=Table_Contracts[[#This Row],[Số hợp đồng]]),--(Table_milestone[Đã thanh toán?]=FALSE))</f>
        <v>0</v>
      </c>
      <c r="AA62">
        <f>Table_Contracts[[#This Row],[Số tiền đã thanh toán (theo điểm mốc)]]+Table_Contracts[[#This Row],[Số tiền chưa thanh toán (Theo điểm mốc)]]-Table_Contracts[[#This Row],[Doanh số]]</f>
        <v>0</v>
      </c>
    </row>
    <row r="63" spans="1:27" x14ac:dyDescent="0.25">
      <c r="A63" s="11" t="str">
        <f>TRIM(REPLACE(Table_Contracts[[#This Row],[Vụ việc]],1,FIND("#",Table_Contracts[[#This Row],[Vụ việc]],1),""))</f>
        <v>CSS11004</v>
      </c>
      <c r="B63" s="2" t="s">
        <v>968</v>
      </c>
      <c r="C63" s="2" t="s">
        <v>5444</v>
      </c>
      <c r="D63" s="4">
        <v>40672</v>
      </c>
      <c r="E63" s="2" t="s">
        <v>5443</v>
      </c>
      <c r="F63" s="3" t="s">
        <v>5445</v>
      </c>
      <c r="G63" s="5">
        <v>770000000</v>
      </c>
      <c r="H63" s="3" t="s">
        <v>681</v>
      </c>
      <c r="I63" s="3" t="s">
        <v>4062</v>
      </c>
      <c r="J63" s="3" t="s">
        <v>47</v>
      </c>
      <c r="K63" s="3" t="s">
        <v>850</v>
      </c>
      <c r="L63" s="4">
        <v>40877</v>
      </c>
      <c r="M63" s="2" t="s">
        <v>651</v>
      </c>
      <c r="N63" s="11">
        <f>IF(MONTH(Table_Contracts[[#This Row],[Ngày ký]])&gt;3, YEAR(Table_Contracts[[#This Row],[Ngày ký]]),YEAR(Table_Contracts[[#This Row],[Ngày ký]])-1)</f>
        <v>2011</v>
      </c>
      <c r="O63" s="4">
        <v>40806</v>
      </c>
      <c r="P63" s="4">
        <v>40877</v>
      </c>
      <c r="Q63" s="6">
        <v>12</v>
      </c>
      <c r="R63" s="4">
        <v>40672</v>
      </c>
      <c r="S63" s="7" t="b">
        <v>0</v>
      </c>
      <c r="T63" s="3" t="s">
        <v>100</v>
      </c>
      <c r="U63" s="3" t="s">
        <v>50</v>
      </c>
      <c r="V63" s="2"/>
      <c r="W63" s="10" t="s">
        <v>5722</v>
      </c>
      <c r="X63" s="7" t="b">
        <v>0</v>
      </c>
      <c r="Y63" s="12">
        <f>SUMPRODUCT(Table_milestone[Số tiền phải thanh toán (VND)],--(Table_milestone[Số HĐ]=Table_Contracts[[#This Row],[Số hợp đồng]]),--(Table_milestone[Đã thanh toán?]=TRUE))</f>
        <v>770000000</v>
      </c>
      <c r="Z63" s="13">
        <f>SUMPRODUCT(Table_milestone[Số tiền phải thanh toán (VND)],--(Table_milestone[Số HĐ]=Table_Contracts[[#This Row],[Số hợp đồng]]),--(Table_milestone[Đã thanh toán?]=FALSE))</f>
        <v>0</v>
      </c>
      <c r="AA63">
        <f>Table_Contracts[[#This Row],[Số tiền đã thanh toán (theo điểm mốc)]]+Table_Contracts[[#This Row],[Số tiền chưa thanh toán (Theo điểm mốc)]]-Table_Contracts[[#This Row],[Doanh số]]</f>
        <v>0</v>
      </c>
    </row>
    <row r="64" spans="1:27" x14ac:dyDescent="0.25">
      <c r="A64" s="11" t="str">
        <f>TRIM(REPLACE(Table_Contracts[[#This Row],[Vụ việc]],1,FIND("#",Table_Contracts[[#This Row],[Vụ việc]],1),""))</f>
        <v>CSS11006</v>
      </c>
      <c r="B64" s="2" t="s">
        <v>1141</v>
      </c>
      <c r="C64" s="2" t="s">
        <v>5459</v>
      </c>
      <c r="D64" s="4">
        <v>40654</v>
      </c>
      <c r="E64" s="2" t="s">
        <v>5458</v>
      </c>
      <c r="F64" s="3" t="s">
        <v>466</v>
      </c>
      <c r="G64" s="5">
        <v>273000000</v>
      </c>
      <c r="H64" s="3" t="s">
        <v>681</v>
      </c>
      <c r="I64" s="3" t="s">
        <v>4062</v>
      </c>
      <c r="J64" s="3" t="s">
        <v>47</v>
      </c>
      <c r="K64" s="3" t="s">
        <v>37</v>
      </c>
      <c r="L64" s="4">
        <v>40990</v>
      </c>
      <c r="M64" s="2" t="s">
        <v>651</v>
      </c>
      <c r="N64" s="11">
        <f>IF(MONTH(Table_Contracts[[#This Row],[Ngày ký]])&gt;3, YEAR(Table_Contracts[[#This Row],[Ngày ký]]),YEAR(Table_Contracts[[#This Row],[Ngày ký]])-1)</f>
        <v>2011</v>
      </c>
      <c r="O64" s="4">
        <v>40836</v>
      </c>
      <c r="P64" s="4">
        <v>40990</v>
      </c>
      <c r="Q64" s="6">
        <v>12</v>
      </c>
      <c r="R64" s="4">
        <v>40654</v>
      </c>
      <c r="S64" s="7" t="b">
        <v>0</v>
      </c>
      <c r="T64" s="3" t="s">
        <v>100</v>
      </c>
      <c r="U64" s="3" t="s">
        <v>50</v>
      </c>
      <c r="V64" s="2"/>
      <c r="W64" s="10" t="s">
        <v>5722</v>
      </c>
      <c r="X64" s="7"/>
      <c r="Y64" s="12">
        <f>SUMPRODUCT(Table_milestone[Số tiền phải thanh toán (VND)],--(Table_milestone[Số HĐ]=Table_Contracts[[#This Row],[Số hợp đồng]]),--(Table_milestone[Đã thanh toán?]=TRUE))</f>
        <v>273000000</v>
      </c>
      <c r="Z64" s="13">
        <f>SUMPRODUCT(Table_milestone[Số tiền phải thanh toán (VND)],--(Table_milestone[Số HĐ]=Table_Contracts[[#This Row],[Số hợp đồng]]),--(Table_milestone[Đã thanh toán?]=FALSE))</f>
        <v>0</v>
      </c>
      <c r="AA64">
        <f>Table_Contracts[[#This Row],[Số tiền đã thanh toán (theo điểm mốc)]]+Table_Contracts[[#This Row],[Số tiền chưa thanh toán (Theo điểm mốc)]]-Table_Contracts[[#This Row],[Doanh số]]</f>
        <v>0</v>
      </c>
    </row>
    <row r="65" spans="1:27" x14ac:dyDescent="0.25">
      <c r="A65" s="11" t="str">
        <f>TRIM(REPLACE(Table_Contracts[[#This Row],[Vụ việc]],1,FIND("#",Table_Contracts[[#This Row],[Vụ việc]],1),""))</f>
        <v>CSS11008</v>
      </c>
      <c r="B65" s="2" t="s">
        <v>987</v>
      </c>
      <c r="C65" s="2" t="s">
        <v>5431</v>
      </c>
      <c r="D65" s="4">
        <v>40689</v>
      </c>
      <c r="E65" s="2" t="s">
        <v>5430</v>
      </c>
      <c r="F65" s="3" t="s">
        <v>17</v>
      </c>
      <c r="G65" s="5">
        <v>5370000000</v>
      </c>
      <c r="H65" s="3" t="s">
        <v>681</v>
      </c>
      <c r="I65" s="3" t="s">
        <v>4062</v>
      </c>
      <c r="J65" s="3" t="s">
        <v>14</v>
      </c>
      <c r="K65" s="3" t="s">
        <v>37</v>
      </c>
      <c r="L65" s="4">
        <v>41225</v>
      </c>
      <c r="M65" s="2" t="s">
        <v>651</v>
      </c>
      <c r="N65" s="11">
        <f>IF(MONTH(Table_Contracts[[#This Row],[Ngày ký]])&gt;3, YEAR(Table_Contracts[[#This Row],[Ngày ký]]),YEAR(Table_Contracts[[#This Row],[Ngày ký]])-1)</f>
        <v>2011</v>
      </c>
      <c r="O65" s="4">
        <v>41225</v>
      </c>
      <c r="P65" s="4">
        <v>41225</v>
      </c>
      <c r="Q65" s="6">
        <v>12</v>
      </c>
      <c r="R65" s="4">
        <v>40689</v>
      </c>
      <c r="S65" s="7" t="b">
        <v>0</v>
      </c>
      <c r="T65" s="3" t="s">
        <v>199</v>
      </c>
      <c r="U65" s="3"/>
      <c r="V65" s="2"/>
      <c r="W65" s="10" t="s">
        <v>5722</v>
      </c>
      <c r="X65" s="7"/>
      <c r="Y65" s="12">
        <f>SUMPRODUCT(Table_milestone[Số tiền phải thanh toán (VND)],--(Table_milestone[Số HĐ]=Table_Contracts[[#This Row],[Số hợp đồng]]),--(Table_milestone[Đã thanh toán?]=TRUE))</f>
        <v>5370000000</v>
      </c>
      <c r="Z65" s="13">
        <f>SUMPRODUCT(Table_milestone[Số tiền phải thanh toán (VND)],--(Table_milestone[Số HĐ]=Table_Contracts[[#This Row],[Số hợp đồng]]),--(Table_milestone[Đã thanh toán?]=FALSE))</f>
        <v>0</v>
      </c>
      <c r="AA65">
        <f>Table_Contracts[[#This Row],[Số tiền đã thanh toán (theo điểm mốc)]]+Table_Contracts[[#This Row],[Số tiền chưa thanh toán (Theo điểm mốc)]]-Table_Contracts[[#This Row],[Doanh số]]</f>
        <v>0</v>
      </c>
    </row>
    <row r="66" spans="1:27" x14ac:dyDescent="0.25">
      <c r="A66" s="11" t="str">
        <f>TRIM(REPLACE(Table_Contracts[[#This Row],[Vụ việc]],1,FIND("#",Table_Contracts[[#This Row],[Vụ việc]],1),""))</f>
        <v>CSS11010</v>
      </c>
      <c r="B66" s="2" t="s">
        <v>1111</v>
      </c>
      <c r="C66" s="2" t="s">
        <v>5471</v>
      </c>
      <c r="D66" s="4">
        <v>40641</v>
      </c>
      <c r="E66" s="2" t="s">
        <v>5470</v>
      </c>
      <c r="F66" s="3" t="s">
        <v>433</v>
      </c>
      <c r="G66" s="5">
        <v>2720000000</v>
      </c>
      <c r="H66" s="3" t="s">
        <v>129</v>
      </c>
      <c r="I66" s="3" t="s">
        <v>4062</v>
      </c>
      <c r="J66" s="3" t="s">
        <v>209</v>
      </c>
      <c r="K66" s="3" t="s">
        <v>702</v>
      </c>
      <c r="L66" s="4">
        <v>41033</v>
      </c>
      <c r="M66" s="2" t="s">
        <v>651</v>
      </c>
      <c r="N66" s="11">
        <f>IF(MONTH(Table_Contracts[[#This Row],[Ngày ký]])&gt;3, YEAR(Table_Contracts[[#This Row],[Ngày ký]]),YEAR(Table_Contracts[[#This Row],[Ngày ký]])-1)</f>
        <v>2011</v>
      </c>
      <c r="O66" s="4">
        <v>41007</v>
      </c>
      <c r="P66" s="4">
        <v>41033</v>
      </c>
      <c r="Q66" s="6">
        <v>12</v>
      </c>
      <c r="R66" s="4">
        <v>40641</v>
      </c>
      <c r="S66" s="7" t="b">
        <v>0</v>
      </c>
      <c r="T66" s="3" t="s">
        <v>100</v>
      </c>
      <c r="U66" s="3"/>
      <c r="V66" s="2"/>
      <c r="W66" s="10" t="s">
        <v>5722</v>
      </c>
      <c r="X66" s="7"/>
      <c r="Y66" s="12">
        <f>SUMPRODUCT(Table_milestone[Số tiền phải thanh toán (VND)],--(Table_milestone[Số HĐ]=Table_Contracts[[#This Row],[Số hợp đồng]]),--(Table_milestone[Đã thanh toán?]=TRUE))</f>
        <v>2549150000</v>
      </c>
      <c r="Z66" s="13">
        <f>SUMPRODUCT(Table_milestone[Số tiền phải thanh toán (VND)],--(Table_milestone[Số HĐ]=Table_Contracts[[#This Row],[Số hợp đồng]]),--(Table_milestone[Đã thanh toán?]=FALSE))</f>
        <v>0</v>
      </c>
      <c r="AA66">
        <f>Table_Contracts[[#This Row],[Số tiền đã thanh toán (theo điểm mốc)]]+Table_Contracts[[#This Row],[Số tiền chưa thanh toán (Theo điểm mốc)]]-Table_Contracts[[#This Row],[Doanh số]]</f>
        <v>-170850000</v>
      </c>
    </row>
    <row r="67" spans="1:27" x14ac:dyDescent="0.25">
      <c r="A67" s="11" t="str">
        <f>TRIM(REPLACE(Table_Contracts[[#This Row],[Vụ việc]],1,FIND("#",Table_Contracts[[#This Row],[Vụ việc]],1),""))</f>
        <v>CSS11011</v>
      </c>
      <c r="B67" s="2" t="s">
        <v>966</v>
      </c>
      <c r="C67" s="2" t="s">
        <v>5452</v>
      </c>
      <c r="D67" s="4">
        <v>40662</v>
      </c>
      <c r="E67" s="2" t="s">
        <v>5451</v>
      </c>
      <c r="F67" s="3" t="s">
        <v>208</v>
      </c>
      <c r="G67" s="5">
        <v>2488000000</v>
      </c>
      <c r="H67" s="3" t="s">
        <v>129</v>
      </c>
      <c r="I67" s="3" t="s">
        <v>4062</v>
      </c>
      <c r="J67" s="3" t="s">
        <v>209</v>
      </c>
      <c r="K67" s="3" t="s">
        <v>57</v>
      </c>
      <c r="L67" s="4">
        <v>40969</v>
      </c>
      <c r="M67" s="2" t="s">
        <v>651</v>
      </c>
      <c r="N67" s="11">
        <f>IF(MONTH(Table_Contracts[[#This Row],[Ngày ký]])&gt;3, YEAR(Table_Contracts[[#This Row],[Ngày ký]]),YEAR(Table_Contracts[[#This Row],[Ngày ký]])-1)</f>
        <v>2011</v>
      </c>
      <c r="O67" s="4">
        <v>40969</v>
      </c>
      <c r="P67" s="4">
        <v>41051</v>
      </c>
      <c r="Q67" s="6">
        <v>12</v>
      </c>
      <c r="R67" s="4">
        <v>40662</v>
      </c>
      <c r="S67" s="7" t="b">
        <v>0</v>
      </c>
      <c r="T67" s="3" t="s">
        <v>100</v>
      </c>
      <c r="U67" s="3"/>
      <c r="V67" s="2"/>
      <c r="W67" s="10" t="s">
        <v>5722</v>
      </c>
      <c r="X67" s="7"/>
      <c r="Y67" s="12">
        <f>SUMPRODUCT(Table_milestone[Số tiền phải thanh toán (VND)],--(Table_milestone[Số HĐ]=Table_Contracts[[#This Row],[Số hợp đồng]]),--(Table_milestone[Đã thanh toán?]=TRUE))</f>
        <v>2488000000</v>
      </c>
      <c r="Z67" s="13">
        <f>SUMPRODUCT(Table_milestone[Số tiền phải thanh toán (VND)],--(Table_milestone[Số HĐ]=Table_Contracts[[#This Row],[Số hợp đồng]]),--(Table_milestone[Đã thanh toán?]=FALSE))</f>
        <v>0</v>
      </c>
      <c r="AA67">
        <f>Table_Contracts[[#This Row],[Số tiền đã thanh toán (theo điểm mốc)]]+Table_Contracts[[#This Row],[Số tiền chưa thanh toán (Theo điểm mốc)]]-Table_Contracts[[#This Row],[Doanh số]]</f>
        <v>0</v>
      </c>
    </row>
    <row r="68" spans="1:27" x14ac:dyDescent="0.25">
      <c r="A68" s="11" t="str">
        <f>TRIM(REPLACE(Table_Contracts[[#This Row],[Vụ việc]],1,FIND("#",Table_Contracts[[#This Row],[Vụ việc]],1),""))</f>
        <v>CSS11012</v>
      </c>
      <c r="B68" s="2" t="s">
        <v>972</v>
      </c>
      <c r="C68" s="2" t="s">
        <v>5439</v>
      </c>
      <c r="D68" s="4">
        <v>40676</v>
      </c>
      <c r="E68" s="2" t="s">
        <v>5438</v>
      </c>
      <c r="F68" s="3" t="s">
        <v>433</v>
      </c>
      <c r="G68" s="5">
        <v>1200000000</v>
      </c>
      <c r="H68" s="3" t="s">
        <v>129</v>
      </c>
      <c r="I68" s="3" t="s">
        <v>4062</v>
      </c>
      <c r="J68" s="3" t="s">
        <v>47</v>
      </c>
      <c r="K68" s="3" t="s">
        <v>702</v>
      </c>
      <c r="L68" s="4">
        <v>41255</v>
      </c>
      <c r="M68" s="2" t="s">
        <v>651</v>
      </c>
      <c r="N68" s="11">
        <f>IF(MONTH(Table_Contracts[[#This Row],[Ngày ký]])&gt;3, YEAR(Table_Contracts[[#This Row],[Ngày ký]]),YEAR(Table_Contracts[[#This Row],[Ngày ký]])-1)</f>
        <v>2011</v>
      </c>
      <c r="O68" s="4">
        <v>40890</v>
      </c>
      <c r="P68" s="4">
        <v>41267</v>
      </c>
      <c r="Q68" s="6">
        <v>12</v>
      </c>
      <c r="R68" s="4">
        <v>40676</v>
      </c>
      <c r="S68" s="7" t="b">
        <v>0</v>
      </c>
      <c r="T68" s="3" t="s">
        <v>100</v>
      </c>
      <c r="U68" s="3" t="s">
        <v>50</v>
      </c>
      <c r="V68" s="2"/>
      <c r="W68" s="10" t="s">
        <v>5722</v>
      </c>
      <c r="X68" s="7"/>
      <c r="Y68" s="12">
        <f>SUMPRODUCT(Table_milestone[Số tiền phải thanh toán (VND)],--(Table_milestone[Số HĐ]=Table_Contracts[[#This Row],[Số hợp đồng]]),--(Table_milestone[Đã thanh toán?]=TRUE))</f>
        <v>1200000000</v>
      </c>
      <c r="Z68" s="13">
        <f>SUMPRODUCT(Table_milestone[Số tiền phải thanh toán (VND)],--(Table_milestone[Số HĐ]=Table_Contracts[[#This Row],[Số hợp đồng]]),--(Table_milestone[Đã thanh toán?]=FALSE))</f>
        <v>0</v>
      </c>
      <c r="AA68">
        <f>Table_Contracts[[#This Row],[Số tiền đã thanh toán (theo điểm mốc)]]+Table_Contracts[[#This Row],[Số tiền chưa thanh toán (Theo điểm mốc)]]-Table_Contracts[[#This Row],[Doanh số]]</f>
        <v>0</v>
      </c>
    </row>
    <row r="69" spans="1:27" x14ac:dyDescent="0.25">
      <c r="A69" s="11" t="str">
        <f>TRIM(REPLACE(Table_Contracts[[#This Row],[Vụ việc]],1,FIND("#",Table_Contracts[[#This Row],[Vụ việc]],1),""))</f>
        <v>CSS11014</v>
      </c>
      <c r="B69" s="2" t="s">
        <v>1109</v>
      </c>
      <c r="C69" s="2" t="s">
        <v>5364</v>
      </c>
      <c r="D69" s="4">
        <v>40777</v>
      </c>
      <c r="E69" s="2" t="s">
        <v>5363</v>
      </c>
      <c r="F69" s="3" t="s">
        <v>5365</v>
      </c>
      <c r="G69" s="5">
        <v>3143704762</v>
      </c>
      <c r="H69" s="3" t="s">
        <v>681</v>
      </c>
      <c r="I69" s="3" t="s">
        <v>4062</v>
      </c>
      <c r="J69" s="3" t="s">
        <v>681</v>
      </c>
      <c r="K69" s="3" t="s">
        <v>1102</v>
      </c>
      <c r="L69" s="4">
        <v>40879</v>
      </c>
      <c r="M69" s="2" t="s">
        <v>651</v>
      </c>
      <c r="N69" s="11">
        <f>IF(MONTH(Table_Contracts[[#This Row],[Ngày ký]])&gt;3, YEAR(Table_Contracts[[#This Row],[Ngày ký]]),YEAR(Table_Contracts[[#This Row],[Ngày ký]])-1)</f>
        <v>2011</v>
      </c>
      <c r="O69" s="4">
        <v>40846</v>
      </c>
      <c r="P69" s="4">
        <v>40879</v>
      </c>
      <c r="Q69" s="6">
        <v>12</v>
      </c>
      <c r="R69" s="4">
        <v>40777</v>
      </c>
      <c r="S69" s="7" t="b">
        <v>0</v>
      </c>
      <c r="T69" s="3" t="s">
        <v>199</v>
      </c>
      <c r="U69" s="3"/>
      <c r="V69" s="2"/>
      <c r="W69" s="10" t="s">
        <v>5722</v>
      </c>
      <c r="X69" s="7"/>
      <c r="Y69" s="12">
        <f>SUMPRODUCT(Table_milestone[Số tiền phải thanh toán (VND)],--(Table_milestone[Số HĐ]=Table_Contracts[[#This Row],[Số hợp đồng]]),--(Table_milestone[Đã thanh toán?]=TRUE))</f>
        <v>3143704762</v>
      </c>
      <c r="Z69" s="13">
        <f>SUMPRODUCT(Table_milestone[Số tiền phải thanh toán (VND)],--(Table_milestone[Số HĐ]=Table_Contracts[[#This Row],[Số hợp đồng]]),--(Table_milestone[Đã thanh toán?]=FALSE))</f>
        <v>0</v>
      </c>
      <c r="AA69">
        <f>Table_Contracts[[#This Row],[Số tiền đã thanh toán (theo điểm mốc)]]+Table_Contracts[[#This Row],[Số tiền chưa thanh toán (Theo điểm mốc)]]-Table_Contracts[[#This Row],[Doanh số]]</f>
        <v>0</v>
      </c>
    </row>
    <row r="70" spans="1:27" x14ac:dyDescent="0.25">
      <c r="A70" s="11" t="str">
        <f>TRIM(REPLACE(Table_Contracts[[#This Row],[Vụ việc]],1,FIND("#",Table_Contracts[[#This Row],[Vụ việc]],1),""))</f>
        <v>CSS11015</v>
      </c>
      <c r="B70" s="2" t="s">
        <v>1145</v>
      </c>
      <c r="C70" s="2" t="s">
        <v>5336</v>
      </c>
      <c r="D70" s="4">
        <v>40809</v>
      </c>
      <c r="E70" s="2" t="s">
        <v>5335</v>
      </c>
      <c r="F70" s="3" t="s">
        <v>4659</v>
      </c>
      <c r="G70" s="5">
        <v>295000000</v>
      </c>
      <c r="H70" s="3" t="s">
        <v>737</v>
      </c>
      <c r="I70" s="3" t="s">
        <v>4062</v>
      </c>
      <c r="J70" s="3" t="s">
        <v>47</v>
      </c>
      <c r="K70" s="3" t="s">
        <v>738</v>
      </c>
      <c r="L70" s="4">
        <v>40837</v>
      </c>
      <c r="M70" s="2" t="s">
        <v>651</v>
      </c>
      <c r="N70" s="11">
        <f>IF(MONTH(Table_Contracts[[#This Row],[Ngày ký]])&gt;3, YEAR(Table_Contracts[[#This Row],[Ngày ký]]),YEAR(Table_Contracts[[#This Row],[Ngày ký]])-1)</f>
        <v>2011</v>
      </c>
      <c r="O70" s="4">
        <v>40839</v>
      </c>
      <c r="P70" s="4">
        <v>40837</v>
      </c>
      <c r="Q70" s="6">
        <v>12</v>
      </c>
      <c r="R70" s="4"/>
      <c r="S70" s="7" t="b">
        <v>0</v>
      </c>
      <c r="T70" s="3" t="s">
        <v>100</v>
      </c>
      <c r="U70" s="3" t="s">
        <v>50</v>
      </c>
      <c r="V70" s="2"/>
      <c r="W70" s="10" t="s">
        <v>5722</v>
      </c>
      <c r="X70" s="7"/>
      <c r="Y70" s="12">
        <f>SUMPRODUCT(Table_milestone[Số tiền phải thanh toán (VND)],--(Table_milestone[Số HĐ]=Table_Contracts[[#This Row],[Số hợp đồng]]),--(Table_milestone[Đã thanh toán?]=TRUE))</f>
        <v>295000000</v>
      </c>
      <c r="Z70" s="13">
        <f>SUMPRODUCT(Table_milestone[Số tiền phải thanh toán (VND)],--(Table_milestone[Số HĐ]=Table_Contracts[[#This Row],[Số hợp đồng]]),--(Table_milestone[Đã thanh toán?]=FALSE))</f>
        <v>0</v>
      </c>
      <c r="AA70">
        <f>Table_Contracts[[#This Row],[Số tiền đã thanh toán (theo điểm mốc)]]+Table_Contracts[[#This Row],[Số tiền chưa thanh toán (Theo điểm mốc)]]-Table_Contracts[[#This Row],[Doanh số]]</f>
        <v>0</v>
      </c>
    </row>
    <row r="71" spans="1:27" x14ac:dyDescent="0.25">
      <c r="A71" s="11" t="str">
        <f>TRIM(REPLACE(Table_Contracts[[#This Row],[Vụ việc]],1,FIND("#",Table_Contracts[[#This Row],[Vụ việc]],1),""))</f>
        <v>CSS11016</v>
      </c>
      <c r="B71" s="2" t="s">
        <v>1101</v>
      </c>
      <c r="C71" s="2" t="s">
        <v>5351</v>
      </c>
      <c r="D71" s="4">
        <v>40795</v>
      </c>
      <c r="E71" s="2" t="s">
        <v>5350</v>
      </c>
      <c r="F71" s="3" t="s">
        <v>5352</v>
      </c>
      <c r="G71" s="5">
        <v>388512432</v>
      </c>
      <c r="H71" s="3" t="s">
        <v>681</v>
      </c>
      <c r="I71" s="3" t="s">
        <v>4062</v>
      </c>
      <c r="J71" s="3" t="s">
        <v>681</v>
      </c>
      <c r="K71" s="3" t="s">
        <v>1102</v>
      </c>
      <c r="L71" s="4">
        <v>40830</v>
      </c>
      <c r="M71" s="2" t="s">
        <v>651</v>
      </c>
      <c r="N71" s="11">
        <f>IF(MONTH(Table_Contracts[[#This Row],[Ngày ký]])&gt;3, YEAR(Table_Contracts[[#This Row],[Ngày ký]]),YEAR(Table_Contracts[[#This Row],[Ngày ký]])-1)</f>
        <v>2011</v>
      </c>
      <c r="O71" s="4">
        <v>40830</v>
      </c>
      <c r="P71" s="4"/>
      <c r="Q71" s="6">
        <v>12</v>
      </c>
      <c r="R71" s="4">
        <v>40795</v>
      </c>
      <c r="S71" s="7" t="b">
        <v>0</v>
      </c>
      <c r="T71" s="3" t="s">
        <v>199</v>
      </c>
      <c r="U71" s="3"/>
      <c r="V71" s="2"/>
      <c r="W71" s="10" t="s">
        <v>5722</v>
      </c>
      <c r="X71" s="7"/>
      <c r="Y71" s="12">
        <f>SUMPRODUCT(Table_milestone[Số tiền phải thanh toán (VND)],--(Table_milestone[Số HĐ]=Table_Contracts[[#This Row],[Số hợp đồng]]),--(Table_milestone[Đã thanh toán?]=TRUE))</f>
        <v>390091918</v>
      </c>
      <c r="Z71" s="13">
        <f>SUMPRODUCT(Table_milestone[Số tiền phải thanh toán (VND)],--(Table_milestone[Số HĐ]=Table_Contracts[[#This Row],[Số hợp đồng]]),--(Table_milestone[Đã thanh toán?]=FALSE))</f>
        <v>0</v>
      </c>
      <c r="AA71">
        <f>Table_Contracts[[#This Row],[Số tiền đã thanh toán (theo điểm mốc)]]+Table_Contracts[[#This Row],[Số tiền chưa thanh toán (Theo điểm mốc)]]-Table_Contracts[[#This Row],[Doanh số]]</f>
        <v>1579486</v>
      </c>
    </row>
    <row r="72" spans="1:27" x14ac:dyDescent="0.25">
      <c r="A72" s="11" t="str">
        <f>TRIM(REPLACE(Table_Contracts[[#This Row],[Vụ việc]],1,FIND("#",Table_Contracts[[#This Row],[Vụ việc]],1),""))</f>
        <v>CSS11017</v>
      </c>
      <c r="B72" s="2" t="s">
        <v>1097</v>
      </c>
      <c r="C72" s="2" t="s">
        <v>5342</v>
      </c>
      <c r="D72" s="4">
        <v>40798</v>
      </c>
      <c r="E72" s="2" t="s">
        <v>5341</v>
      </c>
      <c r="F72" s="3" t="s">
        <v>5343</v>
      </c>
      <c r="G72" s="5">
        <v>1186290000</v>
      </c>
      <c r="H72" s="3" t="s">
        <v>129</v>
      </c>
      <c r="I72" s="3" t="s">
        <v>4062</v>
      </c>
      <c r="J72" s="3" t="s">
        <v>129</v>
      </c>
      <c r="K72" s="3" t="s">
        <v>671</v>
      </c>
      <c r="L72" s="4">
        <v>40828</v>
      </c>
      <c r="M72" s="2" t="s">
        <v>651</v>
      </c>
      <c r="N72" s="11">
        <f>IF(MONTH(Table_Contracts[[#This Row],[Ngày ký]])&gt;3, YEAR(Table_Contracts[[#This Row],[Ngày ký]]),YEAR(Table_Contracts[[#This Row],[Ngày ký]])-1)</f>
        <v>2011</v>
      </c>
      <c r="O72" s="4">
        <v>40833</v>
      </c>
      <c r="P72" s="4">
        <v>40833</v>
      </c>
      <c r="Q72" s="6">
        <v>12</v>
      </c>
      <c r="R72" s="4">
        <v>40798</v>
      </c>
      <c r="S72" s="7" t="b">
        <v>0</v>
      </c>
      <c r="T72" s="3" t="s">
        <v>199</v>
      </c>
      <c r="U72" s="3"/>
      <c r="V72" s="2"/>
      <c r="W72" s="10" t="s">
        <v>5722</v>
      </c>
      <c r="X72" s="7"/>
      <c r="Y72" s="12">
        <f>SUMPRODUCT(Table_milestone[Số tiền phải thanh toán (VND)],--(Table_milestone[Số HĐ]=Table_Contracts[[#This Row],[Số hợp đồng]]),--(Table_milestone[Đã thanh toán?]=TRUE))</f>
        <v>1186290000</v>
      </c>
      <c r="Z72" s="13">
        <f>SUMPRODUCT(Table_milestone[Số tiền phải thanh toán (VND)],--(Table_milestone[Số HĐ]=Table_Contracts[[#This Row],[Số hợp đồng]]),--(Table_milestone[Đã thanh toán?]=FALSE))</f>
        <v>0</v>
      </c>
      <c r="AA72">
        <f>Table_Contracts[[#This Row],[Số tiền đã thanh toán (theo điểm mốc)]]+Table_Contracts[[#This Row],[Số tiền chưa thanh toán (Theo điểm mốc)]]-Table_Contracts[[#This Row],[Doanh số]]</f>
        <v>0</v>
      </c>
    </row>
    <row r="73" spans="1:27" x14ac:dyDescent="0.25">
      <c r="A73" s="11" t="str">
        <f>TRIM(REPLACE(Table_Contracts[[#This Row],[Vụ việc]],1,FIND("#",Table_Contracts[[#This Row],[Vụ việc]],1),""))</f>
        <v>CSS11029</v>
      </c>
      <c r="B73" s="2" t="s">
        <v>1292</v>
      </c>
      <c r="C73" s="2" t="s">
        <v>5285</v>
      </c>
      <c r="D73" s="4">
        <v>40848</v>
      </c>
      <c r="E73" s="2" t="s">
        <v>5284</v>
      </c>
      <c r="F73" s="3" t="s">
        <v>517</v>
      </c>
      <c r="G73" s="5">
        <v>4457502000</v>
      </c>
      <c r="H73" s="3" t="s">
        <v>681</v>
      </c>
      <c r="I73" s="3" t="s">
        <v>3493</v>
      </c>
      <c r="J73" s="3" t="s">
        <v>14</v>
      </c>
      <c r="K73" s="3" t="s">
        <v>37</v>
      </c>
      <c r="L73" s="4">
        <v>41723</v>
      </c>
      <c r="M73" s="2" t="s">
        <v>651</v>
      </c>
      <c r="N73" s="11">
        <f>IF(MONTH(Table_Contracts[[#This Row],[Ngày ký]])&gt;3, YEAR(Table_Contracts[[#This Row],[Ngày ký]]),YEAR(Table_Contracts[[#This Row],[Ngày ký]])-1)</f>
        <v>2011</v>
      </c>
      <c r="O73" s="4">
        <v>41202</v>
      </c>
      <c r="P73" s="4"/>
      <c r="Q73" s="6">
        <v>12</v>
      </c>
      <c r="R73" s="4"/>
      <c r="S73" s="7" t="b">
        <v>0</v>
      </c>
      <c r="T73" s="3" t="s">
        <v>100</v>
      </c>
      <c r="U73" s="3"/>
      <c r="V73" s="2"/>
      <c r="W73" s="10" t="s">
        <v>5722</v>
      </c>
      <c r="X73" s="7"/>
      <c r="Y73" s="12">
        <f>SUMPRODUCT(Table_milestone[Số tiền phải thanh toán (VND)],--(Table_milestone[Số HĐ]=Table_Contracts[[#This Row],[Số hợp đồng]]),--(Table_milestone[Đã thanh toán?]=TRUE))</f>
        <v>4457502000</v>
      </c>
      <c r="Z73" s="13">
        <f>SUMPRODUCT(Table_milestone[Số tiền phải thanh toán (VND)],--(Table_milestone[Số HĐ]=Table_Contracts[[#This Row],[Số hợp đồng]]),--(Table_milestone[Đã thanh toán?]=FALSE))</f>
        <v>0</v>
      </c>
      <c r="AA73">
        <f>Table_Contracts[[#This Row],[Số tiền đã thanh toán (theo điểm mốc)]]+Table_Contracts[[#This Row],[Số tiền chưa thanh toán (Theo điểm mốc)]]-Table_Contracts[[#This Row],[Doanh số]]</f>
        <v>0</v>
      </c>
    </row>
    <row r="74" spans="1:27" x14ac:dyDescent="0.25">
      <c r="A74" s="11" t="str">
        <f>TRIM(REPLACE(Table_Contracts[[#This Row],[Vụ việc]],1,FIND("#",Table_Contracts[[#This Row],[Vụ việc]],1),""))</f>
        <v>CSS11034</v>
      </c>
      <c r="B74" s="2" t="s">
        <v>1320</v>
      </c>
      <c r="C74" s="2" t="s">
        <v>5242</v>
      </c>
      <c r="D74" s="4">
        <v>40878</v>
      </c>
      <c r="E74" s="2" t="s">
        <v>5241</v>
      </c>
      <c r="F74" s="3" t="s">
        <v>4659</v>
      </c>
      <c r="G74" s="5">
        <v>9304925500</v>
      </c>
      <c r="H74" s="3" t="s">
        <v>681</v>
      </c>
      <c r="I74" s="3" t="s">
        <v>4062</v>
      </c>
      <c r="J74" s="3" t="s">
        <v>5243</v>
      </c>
      <c r="K74" s="3" t="s">
        <v>1342</v>
      </c>
      <c r="L74" s="4">
        <v>41110</v>
      </c>
      <c r="M74" s="2" t="s">
        <v>651</v>
      </c>
      <c r="N74" s="11">
        <f>IF(MONTH(Table_Contracts[[#This Row],[Ngày ký]])&gt;3, YEAR(Table_Contracts[[#This Row],[Ngày ký]]),YEAR(Table_Contracts[[#This Row],[Ngày ký]])-1)</f>
        <v>2011</v>
      </c>
      <c r="O74" s="4">
        <v>41064</v>
      </c>
      <c r="P74" s="4">
        <v>41152</v>
      </c>
      <c r="Q74" s="6">
        <v>12</v>
      </c>
      <c r="R74" s="4"/>
      <c r="S74" s="7" t="b">
        <v>0</v>
      </c>
      <c r="T74" s="3" t="s">
        <v>100</v>
      </c>
      <c r="U74" s="3" t="s">
        <v>4660</v>
      </c>
      <c r="V74" s="2"/>
      <c r="W74" s="10" t="s">
        <v>5722</v>
      </c>
      <c r="X74" s="7" t="b">
        <v>0</v>
      </c>
      <c r="Y74" s="12">
        <f>SUMPRODUCT(Table_milestone[Số tiền phải thanh toán (VND)],--(Table_milestone[Số HĐ]=Table_Contracts[[#This Row],[Số hợp đồng]]),--(Table_milestone[Đã thanh toán?]=TRUE))</f>
        <v>9317412135</v>
      </c>
      <c r="Z74" s="13">
        <f>SUMPRODUCT(Table_milestone[Số tiền phải thanh toán (VND)],--(Table_milestone[Số HĐ]=Table_Contracts[[#This Row],[Số hợp đồng]]),--(Table_milestone[Đã thanh toán?]=FALSE))</f>
        <v>0</v>
      </c>
      <c r="AA74">
        <f>Table_Contracts[[#This Row],[Số tiền đã thanh toán (theo điểm mốc)]]+Table_Contracts[[#This Row],[Số tiền chưa thanh toán (Theo điểm mốc)]]-Table_Contracts[[#This Row],[Doanh số]]</f>
        <v>12486635</v>
      </c>
    </row>
    <row r="75" spans="1:27" x14ac:dyDescent="0.25">
      <c r="A75" s="11" t="str">
        <f>TRIM(REPLACE(Table_Contracts[[#This Row],[Vụ việc]],1,FIND("#",Table_Contracts[[#This Row],[Vụ việc]],1),""))</f>
        <v>CSS11037</v>
      </c>
      <c r="B75" s="2" t="s">
        <v>1175</v>
      </c>
      <c r="C75" s="2" t="s">
        <v>5301</v>
      </c>
      <c r="D75" s="4">
        <v>40840</v>
      </c>
      <c r="E75" s="2" t="s">
        <v>5300</v>
      </c>
      <c r="F75" s="3" t="s">
        <v>5302</v>
      </c>
      <c r="G75" s="5">
        <v>299000000</v>
      </c>
      <c r="H75" s="3" t="s">
        <v>129</v>
      </c>
      <c r="I75" s="3" t="s">
        <v>4062</v>
      </c>
      <c r="J75" s="3" t="s">
        <v>47</v>
      </c>
      <c r="K75" s="3" t="s">
        <v>1176</v>
      </c>
      <c r="L75" s="4">
        <v>40963</v>
      </c>
      <c r="M75" s="2" t="s">
        <v>651</v>
      </c>
      <c r="N75" s="11">
        <f>IF(MONTH(Table_Contracts[[#This Row],[Ngày ký]])&gt;3, YEAR(Table_Contracts[[#This Row],[Ngày ký]]),YEAR(Table_Contracts[[#This Row],[Ngày ký]])-1)</f>
        <v>2011</v>
      </c>
      <c r="O75" s="4">
        <v>40963</v>
      </c>
      <c r="P75" s="4">
        <v>40963</v>
      </c>
      <c r="Q75" s="6">
        <v>12</v>
      </c>
      <c r="R75" s="4">
        <v>40840</v>
      </c>
      <c r="S75" s="7" t="b">
        <v>0</v>
      </c>
      <c r="T75" s="3" t="s">
        <v>100</v>
      </c>
      <c r="U75" s="3" t="s">
        <v>50</v>
      </c>
      <c r="V75" s="2"/>
      <c r="W75" s="10" t="s">
        <v>5722</v>
      </c>
      <c r="X75" s="7" t="b">
        <v>0</v>
      </c>
      <c r="Y75" s="12">
        <f>SUMPRODUCT(Table_milestone[Số tiền phải thanh toán (VND)],--(Table_milestone[Số HĐ]=Table_Contracts[[#This Row],[Số hợp đồng]]),--(Table_milestone[Đã thanh toán?]=TRUE))</f>
        <v>299000000</v>
      </c>
      <c r="Z75" s="13">
        <f>SUMPRODUCT(Table_milestone[Số tiền phải thanh toán (VND)],--(Table_milestone[Số HĐ]=Table_Contracts[[#This Row],[Số hợp đồng]]),--(Table_milestone[Đã thanh toán?]=FALSE))</f>
        <v>0</v>
      </c>
      <c r="AA75">
        <f>Table_Contracts[[#This Row],[Số tiền đã thanh toán (theo điểm mốc)]]+Table_Contracts[[#This Row],[Số tiền chưa thanh toán (Theo điểm mốc)]]-Table_Contracts[[#This Row],[Doanh số]]</f>
        <v>0</v>
      </c>
    </row>
    <row r="76" spans="1:27" x14ac:dyDescent="0.25">
      <c r="A76" s="11" t="str">
        <f>TRIM(REPLACE(Table_Contracts[[#This Row],[Vụ việc]],1,FIND("#",Table_Contracts[[#This Row],[Vụ việc]],1),""))</f>
        <v>CSS11052</v>
      </c>
      <c r="B76" s="2" t="s">
        <v>1341</v>
      </c>
      <c r="C76" s="2" t="s">
        <v>5226</v>
      </c>
      <c r="D76" s="4">
        <v>40886</v>
      </c>
      <c r="E76" s="2" t="s">
        <v>5225</v>
      </c>
      <c r="F76" s="3" t="s">
        <v>4237</v>
      </c>
      <c r="G76" s="5">
        <v>2657524000</v>
      </c>
      <c r="H76" s="3" t="s">
        <v>681</v>
      </c>
      <c r="I76" s="3" t="s">
        <v>3493</v>
      </c>
      <c r="J76" s="3" t="s">
        <v>47</v>
      </c>
      <c r="K76" s="3" t="s">
        <v>1342</v>
      </c>
      <c r="L76" s="4"/>
      <c r="M76" s="2" t="s">
        <v>651</v>
      </c>
      <c r="N76" s="11">
        <f>IF(MONTH(Table_Contracts[[#This Row],[Ngày ký]])&gt;3, YEAR(Table_Contracts[[#This Row],[Ngày ký]]),YEAR(Table_Contracts[[#This Row],[Ngày ký]])-1)</f>
        <v>2011</v>
      </c>
      <c r="O76" s="4">
        <v>41048</v>
      </c>
      <c r="P76" s="4"/>
      <c r="Q76" s="6">
        <v>12</v>
      </c>
      <c r="R76" s="4"/>
      <c r="S76" s="7" t="b">
        <v>0</v>
      </c>
      <c r="T76" s="3" t="s">
        <v>100</v>
      </c>
      <c r="U76" s="3" t="s">
        <v>50</v>
      </c>
      <c r="V76" s="2" t="s">
        <v>4171</v>
      </c>
      <c r="W76" s="10" t="s">
        <v>5722</v>
      </c>
      <c r="X76" s="7" t="b">
        <v>0</v>
      </c>
      <c r="Y76" s="12">
        <f>SUMPRODUCT(Table_milestone[Số tiền phải thanh toán (VND)],--(Table_milestone[Số HĐ]=Table_Contracts[[#This Row],[Số hợp đồng]]),--(Table_milestone[Đã thanh toán?]=TRUE))</f>
        <v>1328512000</v>
      </c>
      <c r="Z76" s="13">
        <f>SUMPRODUCT(Table_milestone[Số tiền phải thanh toán (VND)],--(Table_milestone[Số HĐ]=Table_Contracts[[#This Row],[Số hợp đồng]]),--(Table_milestone[Đã thanh toán?]=FALSE))</f>
        <v>1328512000</v>
      </c>
      <c r="AA76">
        <f>Table_Contracts[[#This Row],[Số tiền đã thanh toán (theo điểm mốc)]]+Table_Contracts[[#This Row],[Số tiền chưa thanh toán (Theo điểm mốc)]]-Table_Contracts[[#This Row],[Doanh số]]</f>
        <v>-500000</v>
      </c>
    </row>
    <row r="77" spans="1:27" x14ac:dyDescent="0.25">
      <c r="A77" s="11" t="str">
        <f>TRIM(REPLACE(Table_Contracts[[#This Row],[Vụ việc]],1,FIND("#",Table_Contracts[[#This Row],[Vụ việc]],1),""))</f>
        <v>CSS11058</v>
      </c>
      <c r="B77" s="2" t="s">
        <v>1149</v>
      </c>
      <c r="C77" s="2" t="s">
        <v>5311</v>
      </c>
      <c r="D77" s="4">
        <v>40833</v>
      </c>
      <c r="E77" s="2" t="s">
        <v>5310</v>
      </c>
      <c r="F77" s="3" t="s">
        <v>517</v>
      </c>
      <c r="G77" s="5">
        <v>137046052</v>
      </c>
      <c r="H77" s="3" t="s">
        <v>681</v>
      </c>
      <c r="I77" s="3" t="s">
        <v>4062</v>
      </c>
      <c r="J77" s="3" t="s">
        <v>14</v>
      </c>
      <c r="K77" s="3" t="s">
        <v>1102</v>
      </c>
      <c r="L77" s="4">
        <v>40871</v>
      </c>
      <c r="M77" s="2" t="s">
        <v>651</v>
      </c>
      <c r="N77" s="11">
        <f>IF(MONTH(Table_Contracts[[#This Row],[Ngày ký]])&gt;3, YEAR(Table_Contracts[[#This Row],[Ngày ký]]),YEAR(Table_Contracts[[#This Row],[Ngày ký]])-1)</f>
        <v>2011</v>
      </c>
      <c r="O77" s="4">
        <v>41151</v>
      </c>
      <c r="P77" s="4"/>
      <c r="Q77" s="6">
        <v>12</v>
      </c>
      <c r="R77" s="4">
        <v>40833</v>
      </c>
      <c r="S77" s="7" t="b">
        <v>0</v>
      </c>
      <c r="T77" s="3" t="s">
        <v>100</v>
      </c>
      <c r="U77" s="3"/>
      <c r="V77" s="2"/>
      <c r="W77" s="10" t="s">
        <v>5722</v>
      </c>
      <c r="X77" s="7"/>
      <c r="Y77" s="12">
        <f>SUMPRODUCT(Table_milestone[Số tiền phải thanh toán (VND)],--(Table_milestone[Số HĐ]=Table_Contracts[[#This Row],[Số hợp đồng]]),--(Table_milestone[Đã thanh toán?]=TRUE))</f>
        <v>137046052</v>
      </c>
      <c r="Z77" s="13">
        <f>SUMPRODUCT(Table_milestone[Số tiền phải thanh toán (VND)],--(Table_milestone[Số HĐ]=Table_Contracts[[#This Row],[Số hợp đồng]]),--(Table_milestone[Đã thanh toán?]=FALSE))</f>
        <v>0</v>
      </c>
      <c r="AA77">
        <f>Table_Contracts[[#This Row],[Số tiền đã thanh toán (theo điểm mốc)]]+Table_Contracts[[#This Row],[Số tiền chưa thanh toán (Theo điểm mốc)]]-Table_Contracts[[#This Row],[Doanh số]]</f>
        <v>0</v>
      </c>
    </row>
    <row r="78" spans="1:27" x14ac:dyDescent="0.25">
      <c r="A78" s="11" t="str">
        <f>TRIM(REPLACE(Table_Contracts[[#This Row],[Vụ việc]],1,FIND("#",Table_Contracts[[#This Row],[Vụ việc]],1),""))</f>
        <v>CSS11059</v>
      </c>
      <c r="B78" s="2" t="s">
        <v>1147</v>
      </c>
      <c r="C78" s="2" t="s">
        <v>5313</v>
      </c>
      <c r="D78" s="4">
        <v>40833</v>
      </c>
      <c r="E78" s="2" t="s">
        <v>5312</v>
      </c>
      <c r="F78" s="3" t="s">
        <v>517</v>
      </c>
      <c r="G78" s="5">
        <v>85002720</v>
      </c>
      <c r="H78" s="3" t="s">
        <v>681</v>
      </c>
      <c r="I78" s="3" t="s">
        <v>4062</v>
      </c>
      <c r="J78" s="3" t="s">
        <v>5243</v>
      </c>
      <c r="K78" s="3" t="s">
        <v>1102</v>
      </c>
      <c r="L78" s="4">
        <v>41019</v>
      </c>
      <c r="M78" s="2" t="s">
        <v>651</v>
      </c>
      <c r="N78" s="11">
        <f>IF(MONTH(Table_Contracts[[#This Row],[Ngày ký]])&gt;3, YEAR(Table_Contracts[[#This Row],[Ngày ký]]),YEAR(Table_Contracts[[#This Row],[Ngày ký]])-1)</f>
        <v>2011</v>
      </c>
      <c r="O78" s="4">
        <v>40879</v>
      </c>
      <c r="P78" s="4">
        <v>41019</v>
      </c>
      <c r="Q78" s="6">
        <v>12</v>
      </c>
      <c r="R78" s="4">
        <v>40833</v>
      </c>
      <c r="S78" s="7" t="b">
        <v>0</v>
      </c>
      <c r="T78" s="3" t="s">
        <v>100</v>
      </c>
      <c r="U78" s="3"/>
      <c r="V78" s="2"/>
      <c r="W78" s="10" t="s">
        <v>5722</v>
      </c>
      <c r="X78" s="7"/>
      <c r="Y78" s="12">
        <f>SUMPRODUCT(Table_milestone[Số tiền phải thanh toán (VND)],--(Table_milestone[Số HĐ]=Table_Contracts[[#This Row],[Số hợp đồng]]),--(Table_milestone[Đã thanh toán?]=TRUE))</f>
        <v>85002720</v>
      </c>
      <c r="Z78" s="13">
        <f>SUMPRODUCT(Table_milestone[Số tiền phải thanh toán (VND)],--(Table_milestone[Số HĐ]=Table_Contracts[[#This Row],[Số hợp đồng]]),--(Table_milestone[Đã thanh toán?]=FALSE))</f>
        <v>0</v>
      </c>
      <c r="AA78">
        <f>Table_Contracts[[#This Row],[Số tiền đã thanh toán (theo điểm mốc)]]+Table_Contracts[[#This Row],[Số tiền chưa thanh toán (Theo điểm mốc)]]-Table_Contracts[[#This Row],[Doanh số]]</f>
        <v>0</v>
      </c>
    </row>
    <row r="79" spans="1:27" x14ac:dyDescent="0.25">
      <c r="A79" s="11" t="str">
        <f>TRIM(REPLACE(Table_Contracts[[#This Row],[Vụ việc]],1,FIND("#",Table_Contracts[[#This Row],[Vụ việc]],1),""))</f>
        <v>CSS11060</v>
      </c>
      <c r="B79" s="2" t="s">
        <v>1191</v>
      </c>
      <c r="C79" s="2" t="s">
        <v>5293</v>
      </c>
      <c r="D79" s="4">
        <v>40848</v>
      </c>
      <c r="E79" s="2" t="s">
        <v>5292</v>
      </c>
      <c r="F79" s="3" t="s">
        <v>5294</v>
      </c>
      <c r="G79" s="5">
        <v>799251900</v>
      </c>
      <c r="H79" s="3" t="s">
        <v>129</v>
      </c>
      <c r="I79" s="3" t="s">
        <v>4062</v>
      </c>
      <c r="J79" s="3" t="s">
        <v>47</v>
      </c>
      <c r="K79" s="3" t="s">
        <v>702</v>
      </c>
      <c r="L79" s="4">
        <v>41243</v>
      </c>
      <c r="M79" s="2" t="s">
        <v>651</v>
      </c>
      <c r="N79" s="11">
        <f>IF(MONTH(Table_Contracts[[#This Row],[Ngày ký]])&gt;3, YEAR(Table_Contracts[[#This Row],[Ngày ký]]),YEAR(Table_Contracts[[#This Row],[Ngày ký]])-1)</f>
        <v>2011</v>
      </c>
      <c r="O79" s="4">
        <v>41243</v>
      </c>
      <c r="P79" s="4">
        <v>41243</v>
      </c>
      <c r="Q79" s="6"/>
      <c r="R79" s="4"/>
      <c r="S79" s="7" t="b">
        <v>0</v>
      </c>
      <c r="T79" s="3" t="s">
        <v>100</v>
      </c>
      <c r="U79" s="3" t="s">
        <v>50</v>
      </c>
      <c r="V79" s="2"/>
      <c r="W79" s="10" t="s">
        <v>5722</v>
      </c>
      <c r="X79" s="7"/>
      <c r="Y79" s="12">
        <f>SUMPRODUCT(Table_milestone[Số tiền phải thanh toán (VND)],--(Table_milestone[Số HĐ]=Table_Contracts[[#This Row],[Số hợp đồng]]),--(Table_milestone[Đã thanh toán?]=TRUE))</f>
        <v>799251900</v>
      </c>
      <c r="Z79" s="13">
        <f>SUMPRODUCT(Table_milestone[Số tiền phải thanh toán (VND)],--(Table_milestone[Số HĐ]=Table_Contracts[[#This Row],[Số hợp đồng]]),--(Table_milestone[Đã thanh toán?]=FALSE))</f>
        <v>0</v>
      </c>
      <c r="AA79">
        <f>Table_Contracts[[#This Row],[Số tiền đã thanh toán (theo điểm mốc)]]+Table_Contracts[[#This Row],[Số tiền chưa thanh toán (Theo điểm mốc)]]-Table_Contracts[[#This Row],[Doanh số]]</f>
        <v>0</v>
      </c>
    </row>
    <row r="80" spans="1:27" x14ac:dyDescent="0.25">
      <c r="A80" s="11" t="str">
        <f>TRIM(REPLACE(Table_Contracts[[#This Row],[Vụ việc]],1,FIND("#",Table_Contracts[[#This Row],[Vụ việc]],1),""))</f>
        <v>CSS11068</v>
      </c>
      <c r="B80" s="2" t="s">
        <v>1272</v>
      </c>
      <c r="C80" s="2" t="s">
        <v>5212</v>
      </c>
      <c r="D80" s="4">
        <v>40892</v>
      </c>
      <c r="E80" s="2" t="s">
        <v>5211</v>
      </c>
      <c r="F80" s="3" t="s">
        <v>5213</v>
      </c>
      <c r="G80" s="5">
        <v>12180515015</v>
      </c>
      <c r="H80" s="3" t="s">
        <v>681</v>
      </c>
      <c r="I80" s="3" t="s">
        <v>4062</v>
      </c>
      <c r="J80" s="3" t="s">
        <v>681</v>
      </c>
      <c r="K80" s="3" t="s">
        <v>1273</v>
      </c>
      <c r="L80" s="4">
        <v>40561</v>
      </c>
      <c r="M80" s="2" t="s">
        <v>651</v>
      </c>
      <c r="N80" s="11">
        <f>IF(MONTH(Table_Contracts[[#This Row],[Ngày ký]])&gt;3, YEAR(Table_Contracts[[#This Row],[Ngày ký]]),YEAR(Table_Contracts[[#This Row],[Ngày ký]])-1)</f>
        <v>2011</v>
      </c>
      <c r="O80" s="4">
        <v>40897</v>
      </c>
      <c r="P80" s="4"/>
      <c r="Q80" s="6"/>
      <c r="R80" s="4"/>
      <c r="S80" s="7" t="b">
        <v>0</v>
      </c>
      <c r="T80" s="3" t="s">
        <v>199</v>
      </c>
      <c r="U80" s="3"/>
      <c r="V80" s="2"/>
      <c r="W80" s="10" t="s">
        <v>5722</v>
      </c>
      <c r="X80" s="7"/>
      <c r="Y80" s="12">
        <f>SUMPRODUCT(Table_milestone[Số tiền phải thanh toán (VND)],--(Table_milestone[Số HĐ]=Table_Contracts[[#This Row],[Số hợp đồng]]),--(Table_milestone[Đã thanh toán?]=TRUE))</f>
        <v>12180515015</v>
      </c>
      <c r="Z80" s="13">
        <f>SUMPRODUCT(Table_milestone[Số tiền phải thanh toán (VND)],--(Table_milestone[Số HĐ]=Table_Contracts[[#This Row],[Số hợp đồng]]),--(Table_milestone[Đã thanh toán?]=FALSE))</f>
        <v>0</v>
      </c>
      <c r="AA80">
        <f>Table_Contracts[[#This Row],[Số tiền đã thanh toán (theo điểm mốc)]]+Table_Contracts[[#This Row],[Số tiền chưa thanh toán (Theo điểm mốc)]]-Table_Contracts[[#This Row],[Doanh số]]</f>
        <v>0</v>
      </c>
    </row>
    <row r="81" spans="1:27" x14ac:dyDescent="0.25">
      <c r="A81" s="11" t="str">
        <f>TRIM(REPLACE(Table_Contracts[[#This Row],[Vụ việc]],1,FIND("#",Table_Contracts[[#This Row],[Vụ việc]],1),""))</f>
        <v>CSS11087</v>
      </c>
      <c r="B81" s="2" t="s">
        <v>18</v>
      </c>
      <c r="C81" s="2" t="s">
        <v>15</v>
      </c>
      <c r="D81" s="4">
        <v>41787</v>
      </c>
      <c r="E81" s="2" t="s">
        <v>563</v>
      </c>
      <c r="F81" s="3" t="s">
        <v>564</v>
      </c>
      <c r="G81" s="5">
        <v>3300000000</v>
      </c>
      <c r="H81" s="3" t="s">
        <v>129</v>
      </c>
      <c r="I81" s="3" t="s">
        <v>88</v>
      </c>
      <c r="J81" s="3" t="s">
        <v>14</v>
      </c>
      <c r="K81" s="3" t="s">
        <v>20</v>
      </c>
      <c r="L81" s="4"/>
      <c r="M81" s="2" t="s">
        <v>404</v>
      </c>
      <c r="N81" s="11">
        <f>IF(MONTH(Table_Contracts[[#This Row],[Ngày ký]])&gt;3, YEAR(Table_Contracts[[#This Row],[Ngày ký]]),YEAR(Table_Contracts[[#This Row],[Ngày ký]])-1)</f>
        <v>2014</v>
      </c>
      <c r="O81" s="4">
        <v>42152</v>
      </c>
      <c r="P81" s="4"/>
      <c r="Q81" s="6">
        <v>12</v>
      </c>
      <c r="R81" s="4"/>
      <c r="S81" s="7" t="b">
        <v>1</v>
      </c>
      <c r="T81" s="3" t="s">
        <v>100</v>
      </c>
      <c r="U81" s="3" t="s">
        <v>17</v>
      </c>
      <c r="V81" s="2" t="s">
        <v>4061</v>
      </c>
      <c r="W81" s="10" t="s">
        <v>5722</v>
      </c>
      <c r="X81" s="7" t="b">
        <v>1</v>
      </c>
      <c r="Y81" s="12">
        <f>SUMPRODUCT(Table_milestone[Số tiền phải thanh toán (VND)],--(Table_milestone[Số HĐ]=Table_Contracts[[#This Row],[Số hợp đồng]]),--(Table_milestone[Đã thanh toán?]=TRUE))</f>
        <v>660000000</v>
      </c>
      <c r="Z81" s="13">
        <f>SUMPRODUCT(Table_milestone[Số tiền phải thanh toán (VND)],--(Table_milestone[Số HĐ]=Table_Contracts[[#This Row],[Số hợp đồng]]),--(Table_milestone[Đã thanh toán?]=FALSE))</f>
        <v>2640000000</v>
      </c>
      <c r="AA81">
        <f>Table_Contracts[[#This Row],[Số tiền đã thanh toán (theo điểm mốc)]]+Table_Contracts[[#This Row],[Số tiền chưa thanh toán (Theo điểm mốc)]]-Table_Contracts[[#This Row],[Doanh số]]</f>
        <v>0</v>
      </c>
    </row>
    <row r="82" spans="1:27" x14ac:dyDescent="0.25">
      <c r="A82" s="11" t="str">
        <f>TRIM(REPLACE(Table_Contracts[[#This Row],[Vụ việc]],1,FIND("#",Table_Contracts[[#This Row],[Vụ việc]],1),""))</f>
        <v>CSS11125</v>
      </c>
      <c r="B82" s="2" t="s">
        <v>2536</v>
      </c>
      <c r="C82" s="2" t="s">
        <v>4590</v>
      </c>
      <c r="D82" s="4">
        <v>41569</v>
      </c>
      <c r="E82" s="2" t="s">
        <v>4589</v>
      </c>
      <c r="F82" s="3" t="s">
        <v>4591</v>
      </c>
      <c r="G82" s="5">
        <v>5366000000</v>
      </c>
      <c r="H82" s="3" t="s">
        <v>129</v>
      </c>
      <c r="I82" s="3" t="s">
        <v>3493</v>
      </c>
      <c r="J82" s="3" t="s">
        <v>2984</v>
      </c>
      <c r="K82" s="3" t="s">
        <v>1651</v>
      </c>
      <c r="L82" s="4">
        <v>41614</v>
      </c>
      <c r="M82" s="2" t="s">
        <v>558</v>
      </c>
      <c r="N82" s="11">
        <f>IF(MONTH(Table_Contracts[[#This Row],[Ngày ký]])&gt;3, YEAR(Table_Contracts[[#This Row],[Ngày ký]]),YEAR(Table_Contracts[[#This Row],[Ngày ký]])-1)</f>
        <v>2013</v>
      </c>
      <c r="O82" s="4">
        <v>41661</v>
      </c>
      <c r="P82" s="4"/>
      <c r="Q82" s="6">
        <v>12</v>
      </c>
      <c r="R82" s="4"/>
      <c r="S82" s="7" t="b">
        <v>0</v>
      </c>
      <c r="T82" s="3" t="s">
        <v>100</v>
      </c>
      <c r="U82" s="3"/>
      <c r="V82" s="2" t="s">
        <v>4306</v>
      </c>
      <c r="W82" s="10" t="s">
        <v>5722</v>
      </c>
      <c r="X82" s="7" t="b">
        <v>0</v>
      </c>
      <c r="Y82" s="12">
        <f>SUMPRODUCT(Table_milestone[Số tiền phải thanh toán (VND)],--(Table_milestone[Số HĐ]=Table_Contracts[[#This Row],[Số hợp đồng]]),--(Table_milestone[Đã thanh toán?]=TRUE))</f>
        <v>5366000000</v>
      </c>
      <c r="Z82" s="13">
        <f>SUMPRODUCT(Table_milestone[Số tiền phải thanh toán (VND)],--(Table_milestone[Số HĐ]=Table_Contracts[[#This Row],[Số hợp đồng]]),--(Table_milestone[Đã thanh toán?]=FALSE))</f>
        <v>0</v>
      </c>
      <c r="AA82">
        <f>Table_Contracts[[#This Row],[Số tiền đã thanh toán (theo điểm mốc)]]+Table_Contracts[[#This Row],[Số tiền chưa thanh toán (Theo điểm mốc)]]-Table_Contracts[[#This Row],[Doanh số]]</f>
        <v>0</v>
      </c>
    </row>
    <row r="83" spans="1:27" x14ac:dyDescent="0.25">
      <c r="A83" s="11" t="str">
        <f>TRIM(REPLACE(Table_Contracts[[#This Row],[Vụ việc]],1,FIND("#",Table_Contracts[[#This Row],[Vụ việc]],1),""))</f>
        <v>CSS11129</v>
      </c>
      <c r="B83" s="2" t="s">
        <v>1810</v>
      </c>
      <c r="C83" s="2" t="s">
        <v>4983</v>
      </c>
      <c r="D83" s="4">
        <v>41144</v>
      </c>
      <c r="E83" s="2" t="s">
        <v>4982</v>
      </c>
      <c r="F83" s="3" t="s">
        <v>433</v>
      </c>
      <c r="G83" s="5">
        <v>2372000000</v>
      </c>
      <c r="H83" s="3" t="s">
        <v>129</v>
      </c>
      <c r="I83" s="3" t="s">
        <v>3493</v>
      </c>
      <c r="J83" s="3" t="s">
        <v>47</v>
      </c>
      <c r="K83" s="3" t="s">
        <v>702</v>
      </c>
      <c r="L83" s="4">
        <v>41631</v>
      </c>
      <c r="M83" s="2" t="s">
        <v>636</v>
      </c>
      <c r="N83" s="11">
        <f>IF(MONTH(Table_Contracts[[#This Row],[Ngày ký]])&gt;3, YEAR(Table_Contracts[[#This Row],[Ngày ký]]),YEAR(Table_Contracts[[#This Row],[Ngày ký]])-1)</f>
        <v>2012</v>
      </c>
      <c r="O83" s="4">
        <v>41509</v>
      </c>
      <c r="P83" s="4">
        <v>41635</v>
      </c>
      <c r="Q83" s="6">
        <v>12</v>
      </c>
      <c r="R83" s="4">
        <v>41144</v>
      </c>
      <c r="S83" s="7" t="b">
        <v>1</v>
      </c>
      <c r="T83" s="3" t="s">
        <v>100</v>
      </c>
      <c r="U83" s="3" t="s">
        <v>50</v>
      </c>
      <c r="V83" s="2" t="s">
        <v>4050</v>
      </c>
      <c r="W83" s="10" t="s">
        <v>5722</v>
      </c>
      <c r="X83" s="7"/>
      <c r="Y83" s="12">
        <f>SUMPRODUCT(Table_milestone[Số tiền phải thanh toán (VND)],--(Table_milestone[Số HĐ]=Table_Contracts[[#This Row],[Số hợp đồng]]),--(Table_milestone[Đã thanh toán?]=TRUE))</f>
        <v>2372000000</v>
      </c>
      <c r="Z83" s="13">
        <f>SUMPRODUCT(Table_milestone[Số tiền phải thanh toán (VND)],--(Table_milestone[Số HĐ]=Table_Contracts[[#This Row],[Số hợp đồng]]),--(Table_milestone[Đã thanh toán?]=FALSE))</f>
        <v>0</v>
      </c>
      <c r="AA83">
        <f>Table_Contracts[[#This Row],[Số tiền đã thanh toán (theo điểm mốc)]]+Table_Contracts[[#This Row],[Số tiền chưa thanh toán (Theo điểm mốc)]]-Table_Contracts[[#This Row],[Doanh số]]</f>
        <v>0</v>
      </c>
    </row>
    <row r="84" spans="1:27" x14ac:dyDescent="0.25">
      <c r="A84" s="11" t="str">
        <f>TRIM(REPLACE(Table_Contracts[[#This Row],[Vụ việc]],1,FIND("#",Table_Contracts[[#This Row],[Vụ việc]],1),""))</f>
        <v>CSS11143</v>
      </c>
      <c r="B84" s="2" t="s">
        <v>1385</v>
      </c>
      <c r="C84" s="2" t="s">
        <v>5156</v>
      </c>
      <c r="D84" s="4">
        <v>40942</v>
      </c>
      <c r="E84" s="2" t="s">
        <v>5155</v>
      </c>
      <c r="F84" s="3" t="s">
        <v>4129</v>
      </c>
      <c r="G84" s="5">
        <v>245340000</v>
      </c>
      <c r="H84" s="3" t="s">
        <v>129</v>
      </c>
      <c r="I84" s="3" t="s">
        <v>4062</v>
      </c>
      <c r="J84" s="3" t="s">
        <v>2984</v>
      </c>
      <c r="K84" s="3" t="s">
        <v>702</v>
      </c>
      <c r="L84" s="4">
        <v>41157</v>
      </c>
      <c r="M84" s="2" t="s">
        <v>636</v>
      </c>
      <c r="N84" s="11">
        <f>IF(MONTH(Table_Contracts[[#This Row],[Ngày ký]])&gt;3, YEAR(Table_Contracts[[#This Row],[Ngày ký]]),YEAR(Table_Contracts[[#This Row],[Ngày ký]])-1)</f>
        <v>2011</v>
      </c>
      <c r="O84" s="4">
        <v>41157</v>
      </c>
      <c r="P84" s="4">
        <v>41157</v>
      </c>
      <c r="Q84" s="6">
        <v>12</v>
      </c>
      <c r="R84" s="4">
        <v>40942</v>
      </c>
      <c r="S84" s="7" t="b">
        <v>0</v>
      </c>
      <c r="T84" s="3" t="s">
        <v>92</v>
      </c>
      <c r="U84" s="3"/>
      <c r="V84" s="2"/>
      <c r="W84" s="10" t="s">
        <v>5722</v>
      </c>
      <c r="X84" s="7"/>
      <c r="Y84" s="12">
        <f>SUMPRODUCT(Table_milestone[Số tiền phải thanh toán (VND)],--(Table_milestone[Số HĐ]=Table_Contracts[[#This Row],[Số hợp đồng]]),--(Table_milestone[Đã thanh toán?]=TRUE))</f>
        <v>245340000</v>
      </c>
      <c r="Z84" s="13">
        <f>SUMPRODUCT(Table_milestone[Số tiền phải thanh toán (VND)],--(Table_milestone[Số HĐ]=Table_Contracts[[#This Row],[Số hợp đồng]]),--(Table_milestone[Đã thanh toán?]=FALSE))</f>
        <v>0</v>
      </c>
      <c r="AA84">
        <f>Table_Contracts[[#This Row],[Số tiền đã thanh toán (theo điểm mốc)]]+Table_Contracts[[#This Row],[Số tiền chưa thanh toán (Theo điểm mốc)]]-Table_Contracts[[#This Row],[Doanh số]]</f>
        <v>0</v>
      </c>
    </row>
    <row r="85" spans="1:27" x14ac:dyDescent="0.25">
      <c r="A85" s="11" t="str">
        <f>TRIM(REPLACE(Table_Contracts[[#This Row],[Vụ việc]],1,FIND("#",Table_Contracts[[#This Row],[Vụ việc]],1),""))</f>
        <v>CSS11146</v>
      </c>
      <c r="B85" s="2" t="s">
        <v>1608</v>
      </c>
      <c r="C85" s="2" t="s">
        <v>5045</v>
      </c>
      <c r="D85" s="4">
        <v>41078</v>
      </c>
      <c r="E85" s="2" t="s">
        <v>5044</v>
      </c>
      <c r="F85" s="3" t="s">
        <v>4896</v>
      </c>
      <c r="G85" s="5">
        <v>1790000000</v>
      </c>
      <c r="H85" s="3" t="s">
        <v>681</v>
      </c>
      <c r="I85" s="3" t="s">
        <v>4062</v>
      </c>
      <c r="J85" s="3" t="s">
        <v>47</v>
      </c>
      <c r="K85" s="3" t="s">
        <v>37</v>
      </c>
      <c r="L85" s="4">
        <v>41283</v>
      </c>
      <c r="M85" s="2" t="s">
        <v>636</v>
      </c>
      <c r="N85" s="11">
        <f>IF(MONTH(Table_Contracts[[#This Row],[Ngày ký]])&gt;3, YEAR(Table_Contracts[[#This Row],[Ngày ký]]),YEAR(Table_Contracts[[#This Row],[Ngày ký]])-1)</f>
        <v>2012</v>
      </c>
      <c r="O85" s="4">
        <v>41212</v>
      </c>
      <c r="P85" s="4">
        <v>41284</v>
      </c>
      <c r="Q85" s="6">
        <v>24</v>
      </c>
      <c r="R85" s="4">
        <v>41000</v>
      </c>
      <c r="S85" s="7" t="b">
        <v>0</v>
      </c>
      <c r="T85" s="3" t="s">
        <v>100</v>
      </c>
      <c r="U85" s="3" t="s">
        <v>50</v>
      </c>
      <c r="V85" s="2"/>
      <c r="W85" s="10" t="s">
        <v>5722</v>
      </c>
      <c r="X85" s="7"/>
      <c r="Y85" s="12">
        <f>SUMPRODUCT(Table_milestone[Số tiền phải thanh toán (VND)],--(Table_milestone[Số HĐ]=Table_Contracts[[#This Row],[Số hợp đồng]]),--(Table_milestone[Đã thanh toán?]=TRUE))</f>
        <v>1722357000</v>
      </c>
      <c r="Z85" s="13">
        <f>SUMPRODUCT(Table_milestone[Số tiền phải thanh toán (VND)],--(Table_milestone[Số HĐ]=Table_Contracts[[#This Row],[Số hợp đồng]]),--(Table_milestone[Đã thanh toán?]=FALSE))</f>
        <v>0</v>
      </c>
      <c r="AA85">
        <f>Table_Contracts[[#This Row],[Số tiền đã thanh toán (theo điểm mốc)]]+Table_Contracts[[#This Row],[Số tiền chưa thanh toán (Theo điểm mốc)]]-Table_Contracts[[#This Row],[Doanh số]]</f>
        <v>-67643000</v>
      </c>
    </row>
    <row r="86" spans="1:27" x14ac:dyDescent="0.25">
      <c r="A86" s="11" t="str">
        <f>TRIM(REPLACE(Table_Contracts[[#This Row],[Vụ việc]],1,FIND("#",Table_Contracts[[#This Row],[Vụ việc]],1),""))</f>
        <v>CSS11149</v>
      </c>
      <c r="B86" s="2" t="s">
        <v>2123</v>
      </c>
      <c r="C86" s="2" t="s">
        <v>4803</v>
      </c>
      <c r="D86" s="4">
        <v>41305</v>
      </c>
      <c r="E86" s="2" t="s">
        <v>4802</v>
      </c>
      <c r="F86" s="3" t="s">
        <v>217</v>
      </c>
      <c r="G86" s="5">
        <v>2780650000</v>
      </c>
      <c r="H86" s="3" t="s">
        <v>197</v>
      </c>
      <c r="I86" s="3" t="s">
        <v>3493</v>
      </c>
      <c r="J86" s="3" t="s">
        <v>4309</v>
      </c>
      <c r="K86" s="3" t="s">
        <v>1342</v>
      </c>
      <c r="L86" s="4">
        <v>41516</v>
      </c>
      <c r="M86" s="2" t="s">
        <v>558</v>
      </c>
      <c r="N86" s="11">
        <f>IF(MONTH(Table_Contracts[[#This Row],[Ngày ký]])&gt;3, YEAR(Table_Contracts[[#This Row],[Ngày ký]]),YEAR(Table_Contracts[[#This Row],[Ngày ký]])-1)</f>
        <v>2012</v>
      </c>
      <c r="O86" s="4">
        <v>41486</v>
      </c>
      <c r="P86" s="4">
        <v>41516</v>
      </c>
      <c r="Q86" s="6">
        <v>12</v>
      </c>
      <c r="R86" s="4"/>
      <c r="S86" s="7" t="b">
        <v>1</v>
      </c>
      <c r="T86" s="3" t="s">
        <v>100</v>
      </c>
      <c r="U86" s="3"/>
      <c r="V86" s="2" t="s">
        <v>4116</v>
      </c>
      <c r="W86" s="10" t="s">
        <v>5722</v>
      </c>
      <c r="X86" s="7" t="b">
        <v>0</v>
      </c>
      <c r="Y86" s="12">
        <f>SUMPRODUCT(Table_milestone[Số tiền phải thanh toán (VND)],--(Table_milestone[Số HĐ]=Table_Contracts[[#This Row],[Số hợp đồng]]),--(Table_milestone[Đã thanh toán?]=TRUE))</f>
        <v>2780650000</v>
      </c>
      <c r="Z86" s="13">
        <f>SUMPRODUCT(Table_milestone[Số tiền phải thanh toán (VND)],--(Table_milestone[Số HĐ]=Table_Contracts[[#This Row],[Số hợp đồng]]),--(Table_milestone[Đã thanh toán?]=FALSE))</f>
        <v>0</v>
      </c>
      <c r="AA86">
        <f>Table_Contracts[[#This Row],[Số tiền đã thanh toán (theo điểm mốc)]]+Table_Contracts[[#This Row],[Số tiền chưa thanh toán (Theo điểm mốc)]]-Table_Contracts[[#This Row],[Doanh số]]</f>
        <v>0</v>
      </c>
    </row>
    <row r="87" spans="1:27" x14ac:dyDescent="0.25">
      <c r="A87" s="11" t="str">
        <f>TRIM(REPLACE(Table_Contracts[[#This Row],[Vụ việc]],1,FIND("#",Table_Contracts[[#This Row],[Vụ việc]],1),""))</f>
        <v>CSS11150</v>
      </c>
      <c r="B87" s="2" t="s">
        <v>2642</v>
      </c>
      <c r="C87" s="2" t="s">
        <v>4550</v>
      </c>
      <c r="D87" s="4">
        <v>41628</v>
      </c>
      <c r="E87" s="2" t="s">
        <v>4549</v>
      </c>
      <c r="F87" s="3" t="s">
        <v>217</v>
      </c>
      <c r="G87" s="5">
        <v>10230450000</v>
      </c>
      <c r="H87" s="3" t="s">
        <v>197</v>
      </c>
      <c r="I87" s="3" t="s">
        <v>3493</v>
      </c>
      <c r="J87" s="3" t="s">
        <v>4309</v>
      </c>
      <c r="K87" s="3" t="s">
        <v>37</v>
      </c>
      <c r="L87" s="4"/>
      <c r="M87" s="2" t="s">
        <v>558</v>
      </c>
      <c r="N87" s="11">
        <f>IF(MONTH(Table_Contracts[[#This Row],[Ngày ký]])&gt;3, YEAR(Table_Contracts[[#This Row],[Ngày ký]]),YEAR(Table_Contracts[[#This Row],[Ngày ký]])-1)</f>
        <v>2013</v>
      </c>
      <c r="O87" s="4">
        <v>41993</v>
      </c>
      <c r="P87" s="4"/>
      <c r="Q87" s="6">
        <v>12</v>
      </c>
      <c r="R87" s="4"/>
      <c r="S87" s="7" t="b">
        <v>0</v>
      </c>
      <c r="T87" s="3" t="s">
        <v>100</v>
      </c>
      <c r="U87" s="3"/>
      <c r="V87" s="2" t="s">
        <v>4310</v>
      </c>
      <c r="W87" s="10" t="s">
        <v>5722</v>
      </c>
      <c r="X87" s="7" t="b">
        <v>0</v>
      </c>
      <c r="Y87" s="12">
        <f>SUMPRODUCT(Table_milestone[Số tiền phải thanh toán (VND)],--(Table_milestone[Số HĐ]=Table_Contracts[[#This Row],[Số hợp đồng]]),--(Table_milestone[Đã thanh toán?]=TRUE))</f>
        <v>9965700000</v>
      </c>
      <c r="Z87" s="13">
        <f>SUMPRODUCT(Table_milestone[Số tiền phải thanh toán (VND)],--(Table_milestone[Số HĐ]=Table_Contracts[[#This Row],[Số hợp đồng]]),--(Table_milestone[Đã thanh toán?]=FALSE))</f>
        <v>0</v>
      </c>
      <c r="AA87">
        <f>Table_Contracts[[#This Row],[Số tiền đã thanh toán (theo điểm mốc)]]+Table_Contracts[[#This Row],[Số tiền chưa thanh toán (Theo điểm mốc)]]-Table_Contracts[[#This Row],[Doanh số]]</f>
        <v>-264750000</v>
      </c>
    </row>
    <row r="88" spans="1:27" x14ac:dyDescent="0.25">
      <c r="A88" s="11" t="str">
        <f>TRIM(REPLACE(Table_Contracts[[#This Row],[Vụ việc]],1,FIND("#",Table_Contracts[[#This Row],[Vụ việc]],1),""))</f>
        <v>CSS11155</v>
      </c>
      <c r="B88" s="2" t="s">
        <v>1390</v>
      </c>
      <c r="C88" s="2" t="s">
        <v>5172</v>
      </c>
      <c r="D88" s="4">
        <v>40919</v>
      </c>
      <c r="E88" s="2" t="s">
        <v>5171</v>
      </c>
      <c r="F88" s="3" t="s">
        <v>4791</v>
      </c>
      <c r="G88" s="5">
        <v>49100000</v>
      </c>
      <c r="H88" s="3" t="s">
        <v>681</v>
      </c>
      <c r="I88" s="3" t="s">
        <v>4062</v>
      </c>
      <c r="J88" s="3" t="s">
        <v>681</v>
      </c>
      <c r="K88" s="3" t="s">
        <v>850</v>
      </c>
      <c r="L88" s="4">
        <v>40970</v>
      </c>
      <c r="M88" s="2" t="s">
        <v>636</v>
      </c>
      <c r="N88" s="11">
        <f>IF(MONTH(Table_Contracts[[#This Row],[Ngày ký]])&gt;3, YEAR(Table_Contracts[[#This Row],[Ngày ký]]),YEAR(Table_Contracts[[#This Row],[Ngày ký]])-1)</f>
        <v>2011</v>
      </c>
      <c r="O88" s="4">
        <v>40970</v>
      </c>
      <c r="P88" s="4">
        <v>40970</v>
      </c>
      <c r="Q88" s="6">
        <v>12</v>
      </c>
      <c r="R88" s="4"/>
      <c r="S88" s="7" t="b">
        <v>0</v>
      </c>
      <c r="T88" s="3" t="s">
        <v>199</v>
      </c>
      <c r="U88" s="3"/>
      <c r="V88" s="2"/>
      <c r="W88" s="10" t="s">
        <v>5722</v>
      </c>
      <c r="X88" s="7"/>
      <c r="Y88" s="12">
        <f>SUMPRODUCT(Table_milestone[Số tiền phải thanh toán (VND)],--(Table_milestone[Số HĐ]=Table_Contracts[[#This Row],[Số hợp đồng]]),--(Table_milestone[Đã thanh toán?]=TRUE))</f>
        <v>49100000</v>
      </c>
      <c r="Z88" s="13">
        <f>SUMPRODUCT(Table_milestone[Số tiền phải thanh toán (VND)],--(Table_milestone[Số HĐ]=Table_Contracts[[#This Row],[Số hợp đồng]]),--(Table_milestone[Đã thanh toán?]=FALSE))</f>
        <v>0</v>
      </c>
      <c r="AA88">
        <f>Table_Contracts[[#This Row],[Số tiền đã thanh toán (theo điểm mốc)]]+Table_Contracts[[#This Row],[Số tiền chưa thanh toán (Theo điểm mốc)]]-Table_Contracts[[#This Row],[Doanh số]]</f>
        <v>0</v>
      </c>
    </row>
    <row r="89" spans="1:27" x14ac:dyDescent="0.25">
      <c r="A89" s="11" t="str">
        <f>TRIM(REPLACE(Table_Contracts[[#This Row],[Vụ việc]],1,FIND("#",Table_Contracts[[#This Row],[Vụ việc]],1),""))</f>
        <v>CSS11157</v>
      </c>
      <c r="B89" s="2" t="s">
        <v>1990</v>
      </c>
      <c r="C89" s="2" t="s">
        <v>4979</v>
      </c>
      <c r="D89" s="4">
        <v>41153</v>
      </c>
      <c r="E89" s="2" t="s">
        <v>4978</v>
      </c>
      <c r="F89" s="3" t="s">
        <v>433</v>
      </c>
      <c r="G89" s="5">
        <v>1200000000</v>
      </c>
      <c r="H89" s="3" t="s">
        <v>129</v>
      </c>
      <c r="I89" s="3" t="s">
        <v>3493</v>
      </c>
      <c r="J89" s="3" t="s">
        <v>47</v>
      </c>
      <c r="K89" s="3" t="s">
        <v>702</v>
      </c>
      <c r="L89" s="4">
        <v>41512</v>
      </c>
      <c r="M89" s="2" t="s">
        <v>636</v>
      </c>
      <c r="N89" s="11">
        <f>IF(MONTH(Table_Contracts[[#This Row],[Ngày ký]])&gt;3, YEAR(Table_Contracts[[#This Row],[Ngày ký]]),YEAR(Table_Contracts[[#This Row],[Ngày ký]])-1)</f>
        <v>2012</v>
      </c>
      <c r="O89" s="4">
        <v>41390</v>
      </c>
      <c r="P89" s="4"/>
      <c r="Q89" s="6">
        <v>12</v>
      </c>
      <c r="R89" s="4"/>
      <c r="S89" s="7" t="b">
        <v>1</v>
      </c>
      <c r="T89" s="3" t="s">
        <v>100</v>
      </c>
      <c r="U89" s="3" t="s">
        <v>50</v>
      </c>
      <c r="V89" s="2" t="s">
        <v>4050</v>
      </c>
      <c r="W89" s="10" t="s">
        <v>5722</v>
      </c>
      <c r="X89" s="7" t="b">
        <v>0</v>
      </c>
      <c r="Y89" s="12">
        <f>SUMPRODUCT(Table_milestone[Số tiền phải thanh toán (VND)],--(Table_milestone[Số HĐ]=Table_Contracts[[#This Row],[Số hợp đồng]]),--(Table_milestone[Đã thanh toán?]=TRUE))</f>
        <v>1200000000</v>
      </c>
      <c r="Z89" s="13">
        <f>SUMPRODUCT(Table_milestone[Số tiền phải thanh toán (VND)],--(Table_milestone[Số HĐ]=Table_Contracts[[#This Row],[Số hợp đồng]]),--(Table_milestone[Đã thanh toán?]=FALSE))</f>
        <v>0</v>
      </c>
      <c r="AA89">
        <f>Table_Contracts[[#This Row],[Số tiền đã thanh toán (theo điểm mốc)]]+Table_Contracts[[#This Row],[Số tiền chưa thanh toán (Theo điểm mốc)]]-Table_Contracts[[#This Row],[Doanh số]]</f>
        <v>0</v>
      </c>
    </row>
    <row r="90" spans="1:27" x14ac:dyDescent="0.25">
      <c r="A90" s="11" t="str">
        <f>TRIM(REPLACE(Table_Contracts[[#This Row],[Vụ việc]],1,FIND("#",Table_Contracts[[#This Row],[Vụ việc]],1),""))</f>
        <v>CSS11162</v>
      </c>
      <c r="B90" s="2" t="s">
        <v>2177</v>
      </c>
      <c r="C90" s="2" t="s">
        <v>5136</v>
      </c>
      <c r="D90" s="4">
        <v>40982</v>
      </c>
      <c r="E90" s="2" t="s">
        <v>5135</v>
      </c>
      <c r="F90" s="3" t="s">
        <v>433</v>
      </c>
      <c r="G90" s="5">
        <v>94605000</v>
      </c>
      <c r="H90" s="3" t="s">
        <v>129</v>
      </c>
      <c r="I90" s="3" t="s">
        <v>4062</v>
      </c>
      <c r="J90" s="3" t="s">
        <v>2984</v>
      </c>
      <c r="K90" s="3" t="s">
        <v>57</v>
      </c>
      <c r="L90" s="4">
        <v>41550</v>
      </c>
      <c r="M90" s="2" t="s">
        <v>636</v>
      </c>
      <c r="N90" s="11">
        <f>IF(MONTH(Table_Contracts[[#This Row],[Ngày ký]])&gt;3, YEAR(Table_Contracts[[#This Row],[Ngày ký]]),YEAR(Table_Contracts[[#This Row],[Ngày ký]])-1)</f>
        <v>2011</v>
      </c>
      <c r="O90" s="4">
        <v>41347</v>
      </c>
      <c r="P90" s="4">
        <v>41550</v>
      </c>
      <c r="Q90" s="6">
        <v>0</v>
      </c>
      <c r="R90" s="4"/>
      <c r="S90" s="7" t="b">
        <v>0</v>
      </c>
      <c r="T90" s="3" t="s">
        <v>92</v>
      </c>
      <c r="U90" s="3"/>
      <c r="V90" s="2"/>
      <c r="W90" s="10" t="s">
        <v>5722</v>
      </c>
      <c r="X90" s="7"/>
      <c r="Y90" s="12">
        <f>SUMPRODUCT(Table_milestone[Số tiền phải thanh toán (VND)],--(Table_milestone[Số HĐ]=Table_Contracts[[#This Row],[Số hợp đồng]]),--(Table_milestone[Đã thanh toán?]=TRUE))</f>
        <v>94605000</v>
      </c>
      <c r="Z90" s="13">
        <f>SUMPRODUCT(Table_milestone[Số tiền phải thanh toán (VND)],--(Table_milestone[Số HĐ]=Table_Contracts[[#This Row],[Số hợp đồng]]),--(Table_milestone[Đã thanh toán?]=FALSE))</f>
        <v>0</v>
      </c>
      <c r="AA90">
        <f>Table_Contracts[[#This Row],[Số tiền đã thanh toán (theo điểm mốc)]]+Table_Contracts[[#This Row],[Số tiền chưa thanh toán (Theo điểm mốc)]]-Table_Contracts[[#This Row],[Doanh số]]</f>
        <v>0</v>
      </c>
    </row>
    <row r="91" spans="1:27" x14ac:dyDescent="0.25">
      <c r="A91" s="11" t="str">
        <f>TRIM(REPLACE(Table_Contracts[[#This Row],[Vụ việc]],1,FIND("#",Table_Contracts[[#This Row],[Vụ việc]],1),""))</f>
        <v>CSS11165</v>
      </c>
      <c r="B91" s="2" t="s">
        <v>1492</v>
      </c>
      <c r="C91" s="2" t="s">
        <v>5116</v>
      </c>
      <c r="D91" s="4">
        <v>41002</v>
      </c>
      <c r="E91" s="2" t="s">
        <v>5115</v>
      </c>
      <c r="F91" s="3" t="s">
        <v>624</v>
      </c>
      <c r="G91" s="5">
        <v>327000000</v>
      </c>
      <c r="H91" s="3" t="s">
        <v>129</v>
      </c>
      <c r="I91" s="3" t="s">
        <v>4062</v>
      </c>
      <c r="J91" s="3" t="s">
        <v>21</v>
      </c>
      <c r="K91" s="3" t="s">
        <v>57</v>
      </c>
      <c r="L91" s="4">
        <v>41127</v>
      </c>
      <c r="M91" s="2" t="s">
        <v>636</v>
      </c>
      <c r="N91" s="11">
        <f>IF(MONTH(Table_Contracts[[#This Row],[Ngày ký]])&gt;3, YEAR(Table_Contracts[[#This Row],[Ngày ký]]),YEAR(Table_Contracts[[#This Row],[Ngày ký]])-1)</f>
        <v>2012</v>
      </c>
      <c r="O91" s="4">
        <v>41042</v>
      </c>
      <c r="P91" s="4">
        <v>41219</v>
      </c>
      <c r="Q91" s="6">
        <v>12</v>
      </c>
      <c r="R91" s="4"/>
      <c r="S91" s="7" t="b">
        <v>0</v>
      </c>
      <c r="T91" s="3" t="s">
        <v>100</v>
      </c>
      <c r="U91" s="3"/>
      <c r="V91" s="2"/>
      <c r="W91" s="10" t="s">
        <v>5722</v>
      </c>
      <c r="X91" s="7"/>
      <c r="Y91" s="12">
        <f>SUMPRODUCT(Table_milestone[Số tiền phải thanh toán (VND)],--(Table_milestone[Số HĐ]=Table_Contracts[[#This Row],[Số hợp đồng]]),--(Table_milestone[Đã thanh toán?]=TRUE))</f>
        <v>327000000</v>
      </c>
      <c r="Z91" s="13">
        <f>SUMPRODUCT(Table_milestone[Số tiền phải thanh toán (VND)],--(Table_milestone[Số HĐ]=Table_Contracts[[#This Row],[Số hợp đồng]]),--(Table_milestone[Đã thanh toán?]=FALSE))</f>
        <v>0</v>
      </c>
      <c r="AA91">
        <f>Table_Contracts[[#This Row],[Số tiền đã thanh toán (theo điểm mốc)]]+Table_Contracts[[#This Row],[Số tiền chưa thanh toán (Theo điểm mốc)]]-Table_Contracts[[#This Row],[Doanh số]]</f>
        <v>0</v>
      </c>
    </row>
    <row r="92" spans="1:27" x14ac:dyDescent="0.25">
      <c r="A92" s="11" t="str">
        <f>TRIM(REPLACE(Table_Contracts[[#This Row],[Vụ việc]],1,FIND("#",Table_Contracts[[#This Row],[Vụ việc]],1),""))</f>
        <v>CSS12002</v>
      </c>
      <c r="B92" s="2" t="s">
        <v>2308</v>
      </c>
      <c r="C92" s="2" t="s">
        <v>4729</v>
      </c>
      <c r="D92" s="4">
        <v>41421</v>
      </c>
      <c r="E92" s="2" t="s">
        <v>4728</v>
      </c>
      <c r="F92" s="3" t="s">
        <v>208</v>
      </c>
      <c r="G92" s="5">
        <v>3200400000</v>
      </c>
      <c r="H92" s="3" t="s">
        <v>129</v>
      </c>
      <c r="I92" s="3" t="s">
        <v>3493</v>
      </c>
      <c r="J92" s="3" t="s">
        <v>209</v>
      </c>
      <c r="K92" s="3" t="s">
        <v>57</v>
      </c>
      <c r="L92" s="4">
        <v>41604</v>
      </c>
      <c r="M92" s="2" t="s">
        <v>558</v>
      </c>
      <c r="N92" s="11">
        <f>IF(MONTH(Table_Contracts[[#This Row],[Ngày ký]])&gt;3, YEAR(Table_Contracts[[#This Row],[Ngày ký]]),YEAR(Table_Contracts[[#This Row],[Ngày ký]])-1)</f>
        <v>2013</v>
      </c>
      <c r="O92" s="4">
        <v>41544</v>
      </c>
      <c r="P92" s="4"/>
      <c r="Q92" s="6">
        <v>12</v>
      </c>
      <c r="R92" s="4"/>
      <c r="S92" s="7" t="b">
        <v>0</v>
      </c>
      <c r="T92" s="3" t="s">
        <v>100</v>
      </c>
      <c r="U92" s="3"/>
      <c r="V92" s="2" t="s">
        <v>4272</v>
      </c>
      <c r="W92" s="10" t="s">
        <v>5722</v>
      </c>
      <c r="X92" s="7"/>
      <c r="Y92" s="12">
        <f>SUMPRODUCT(Table_milestone[Số tiền phải thanh toán (VND)],--(Table_milestone[Số HĐ]=Table_Contracts[[#This Row],[Số hợp đồng]]),--(Table_milestone[Đã thanh toán?]=TRUE))</f>
        <v>3200400000</v>
      </c>
      <c r="Z92" s="13">
        <f>SUMPRODUCT(Table_milestone[Số tiền phải thanh toán (VND)],--(Table_milestone[Số HĐ]=Table_Contracts[[#This Row],[Số hợp đồng]]),--(Table_milestone[Đã thanh toán?]=FALSE))</f>
        <v>0</v>
      </c>
      <c r="AA92">
        <f>Table_Contracts[[#This Row],[Số tiền đã thanh toán (theo điểm mốc)]]+Table_Contracts[[#This Row],[Số tiền chưa thanh toán (Theo điểm mốc)]]-Table_Contracts[[#This Row],[Doanh số]]</f>
        <v>0</v>
      </c>
    </row>
    <row r="93" spans="1:27" x14ac:dyDescent="0.25">
      <c r="A93" s="11" t="str">
        <f>TRIM(REPLACE(Table_Contracts[[#This Row],[Vụ việc]],1,FIND("#",Table_Contracts[[#This Row],[Vụ việc]],1),""))</f>
        <v>CSS12003</v>
      </c>
      <c r="B93" s="2" t="s">
        <v>2310</v>
      </c>
      <c r="C93" s="2" t="s">
        <v>4727</v>
      </c>
      <c r="D93" s="4">
        <v>41421</v>
      </c>
      <c r="E93" s="2" t="s">
        <v>4726</v>
      </c>
      <c r="F93" s="3" t="s">
        <v>208</v>
      </c>
      <c r="G93" s="5">
        <v>2780012000</v>
      </c>
      <c r="H93" s="3" t="s">
        <v>129</v>
      </c>
      <c r="I93" s="3" t="s">
        <v>3493</v>
      </c>
      <c r="J93" s="3" t="s">
        <v>209</v>
      </c>
      <c r="K93" s="3" t="s">
        <v>57</v>
      </c>
      <c r="L93" s="4"/>
      <c r="M93" s="2" t="s">
        <v>558</v>
      </c>
      <c r="N93" s="11">
        <f>IF(MONTH(Table_Contracts[[#This Row],[Ngày ký]])&gt;3, YEAR(Table_Contracts[[#This Row],[Ngày ký]]),YEAR(Table_Contracts[[#This Row],[Ngày ký]])-1)</f>
        <v>2013</v>
      </c>
      <c r="O93" s="4">
        <v>41725</v>
      </c>
      <c r="P93" s="4"/>
      <c r="Q93" s="6">
        <v>12</v>
      </c>
      <c r="R93" s="4"/>
      <c r="S93" s="7" t="b">
        <v>0</v>
      </c>
      <c r="T93" s="3" t="s">
        <v>100</v>
      </c>
      <c r="U93" s="3"/>
      <c r="V93" s="2" t="s">
        <v>4272</v>
      </c>
      <c r="W93" s="10" t="s">
        <v>5722</v>
      </c>
      <c r="X93" s="7"/>
      <c r="Y93" s="12">
        <f>SUMPRODUCT(Table_milestone[Số tiền phải thanh toán (VND)],--(Table_milestone[Số HĐ]=Table_Contracts[[#This Row],[Số hợp đồng]]),--(Table_milestone[Đã thanh toán?]=TRUE))</f>
        <v>2780012000</v>
      </c>
      <c r="Z93" s="13">
        <f>SUMPRODUCT(Table_milestone[Số tiền phải thanh toán (VND)],--(Table_milestone[Số HĐ]=Table_Contracts[[#This Row],[Số hợp đồng]]),--(Table_milestone[Đã thanh toán?]=FALSE))</f>
        <v>0</v>
      </c>
      <c r="AA93">
        <f>Table_Contracts[[#This Row],[Số tiền đã thanh toán (theo điểm mốc)]]+Table_Contracts[[#This Row],[Số tiền chưa thanh toán (Theo điểm mốc)]]-Table_Contracts[[#This Row],[Doanh số]]</f>
        <v>0</v>
      </c>
    </row>
    <row r="94" spans="1:27" x14ac:dyDescent="0.25">
      <c r="A94" s="11" t="str">
        <f>TRIM(REPLACE(Table_Contracts[[#This Row],[Vụ việc]],1,FIND("#",Table_Contracts[[#This Row],[Vụ việc]],1),""))</f>
        <v>CSS12004</v>
      </c>
      <c r="B94" s="2" t="s">
        <v>2415</v>
      </c>
      <c r="C94" s="2" t="s">
        <v>4682</v>
      </c>
      <c r="D94" s="4">
        <v>41465</v>
      </c>
      <c r="E94" s="2" t="s">
        <v>4681</v>
      </c>
      <c r="F94" s="3" t="s">
        <v>208</v>
      </c>
      <c r="G94" s="5">
        <v>4722000000</v>
      </c>
      <c r="H94" s="3" t="s">
        <v>129</v>
      </c>
      <c r="I94" s="3" t="s">
        <v>3493</v>
      </c>
      <c r="J94" s="3" t="s">
        <v>209</v>
      </c>
      <c r="K94" s="3" t="s">
        <v>57</v>
      </c>
      <c r="L94" s="4"/>
      <c r="M94" s="2" t="s">
        <v>558</v>
      </c>
      <c r="N94" s="11">
        <f>IF(MONTH(Table_Contracts[[#This Row],[Ngày ký]])&gt;3, YEAR(Table_Contracts[[#This Row],[Ngày ký]]),YEAR(Table_Contracts[[#This Row],[Ngày ký]])-1)</f>
        <v>2013</v>
      </c>
      <c r="O94" s="4">
        <v>41708</v>
      </c>
      <c r="P94" s="4"/>
      <c r="Q94" s="6">
        <v>12</v>
      </c>
      <c r="R94" s="4"/>
      <c r="S94" s="7" t="b">
        <v>0</v>
      </c>
      <c r="T94" s="3" t="s">
        <v>100</v>
      </c>
      <c r="U94" s="3"/>
      <c r="V94" s="2" t="s">
        <v>4053</v>
      </c>
      <c r="W94" s="10" t="s">
        <v>5722</v>
      </c>
      <c r="X94" s="7"/>
      <c r="Y94" s="12">
        <f>SUMPRODUCT(Table_milestone[Số tiền phải thanh toán (VND)],--(Table_milestone[Số HĐ]=Table_Contracts[[#This Row],[Số hợp đồng]]),--(Table_milestone[Đã thanh toán?]=TRUE))</f>
        <v>4722000000</v>
      </c>
      <c r="Z94" s="13">
        <f>SUMPRODUCT(Table_milestone[Số tiền phải thanh toán (VND)],--(Table_milestone[Số HĐ]=Table_Contracts[[#This Row],[Số hợp đồng]]),--(Table_milestone[Đã thanh toán?]=FALSE))</f>
        <v>0</v>
      </c>
      <c r="AA94">
        <f>Table_Contracts[[#This Row],[Số tiền đã thanh toán (theo điểm mốc)]]+Table_Contracts[[#This Row],[Số tiền chưa thanh toán (Theo điểm mốc)]]-Table_Contracts[[#This Row],[Doanh số]]</f>
        <v>0</v>
      </c>
    </row>
    <row r="95" spans="1:27" x14ac:dyDescent="0.25">
      <c r="A95" s="11" t="str">
        <f>TRIM(REPLACE(Table_Contracts[[#This Row],[Vụ việc]],1,FIND("#",Table_Contracts[[#This Row],[Vụ việc]],1),""))</f>
        <v>CSS12006</v>
      </c>
      <c r="B95" s="2" t="s">
        <v>2061</v>
      </c>
      <c r="C95" s="2" t="s">
        <v>4829</v>
      </c>
      <c r="D95" s="4">
        <v>41279</v>
      </c>
      <c r="E95" s="2" t="s">
        <v>4828</v>
      </c>
      <c r="F95" s="3" t="s">
        <v>624</v>
      </c>
      <c r="G95" s="5">
        <v>680000000</v>
      </c>
      <c r="H95" s="3" t="s">
        <v>129</v>
      </c>
      <c r="I95" s="3" t="s">
        <v>3493</v>
      </c>
      <c r="J95" s="3" t="s">
        <v>21</v>
      </c>
      <c r="K95" s="3" t="s">
        <v>57</v>
      </c>
      <c r="L95" s="4"/>
      <c r="M95" s="2" t="s">
        <v>558</v>
      </c>
      <c r="N95" s="11">
        <f>IF(MONTH(Table_Contracts[[#This Row],[Ngày ký]])&gt;3, YEAR(Table_Contracts[[#This Row],[Ngày ký]]),YEAR(Table_Contracts[[#This Row],[Ngày ký]])-1)</f>
        <v>2012</v>
      </c>
      <c r="O95" s="4">
        <v>41353</v>
      </c>
      <c r="P95" s="4"/>
      <c r="Q95" s="6">
        <v>12</v>
      </c>
      <c r="R95" s="4"/>
      <c r="S95" s="7" t="b">
        <v>1</v>
      </c>
      <c r="T95" s="3" t="s">
        <v>100</v>
      </c>
      <c r="U95" s="3"/>
      <c r="V95" s="2" t="s">
        <v>4060</v>
      </c>
      <c r="W95" s="10" t="s">
        <v>5722</v>
      </c>
      <c r="X95" s="7"/>
      <c r="Y95" s="12">
        <f>SUMPRODUCT(Table_milestone[Số tiền phải thanh toán (VND)],--(Table_milestone[Số HĐ]=Table_Contracts[[#This Row],[Số hợp đồng]]),--(Table_milestone[Đã thanh toán?]=TRUE))</f>
        <v>680000000</v>
      </c>
      <c r="Z95" s="13">
        <f>SUMPRODUCT(Table_milestone[Số tiền phải thanh toán (VND)],--(Table_milestone[Số HĐ]=Table_Contracts[[#This Row],[Số hợp đồng]]),--(Table_milestone[Đã thanh toán?]=FALSE))</f>
        <v>0</v>
      </c>
      <c r="AA95">
        <f>Table_Contracts[[#This Row],[Số tiền đã thanh toán (theo điểm mốc)]]+Table_Contracts[[#This Row],[Số tiền chưa thanh toán (Theo điểm mốc)]]-Table_Contracts[[#This Row],[Doanh số]]</f>
        <v>0</v>
      </c>
    </row>
    <row r="96" spans="1:27" x14ac:dyDescent="0.25">
      <c r="A96" s="11" t="str">
        <f>TRIM(REPLACE(Table_Contracts[[#This Row],[Vụ việc]],1,FIND("#",Table_Contracts[[#This Row],[Vụ việc]],1),""))</f>
        <v>CSS12007</v>
      </c>
      <c r="B96" s="2" t="s">
        <v>56</v>
      </c>
      <c r="C96" s="2" t="s">
        <v>53</v>
      </c>
      <c r="D96" s="4">
        <v>41387</v>
      </c>
      <c r="E96" s="2" t="s">
        <v>623</v>
      </c>
      <c r="F96" s="3" t="s">
        <v>624</v>
      </c>
      <c r="G96" s="5">
        <v>773390000</v>
      </c>
      <c r="H96" s="3" t="s">
        <v>129</v>
      </c>
      <c r="I96" s="3" t="s">
        <v>88</v>
      </c>
      <c r="J96" s="3" t="s">
        <v>21</v>
      </c>
      <c r="K96" s="3" t="s">
        <v>57</v>
      </c>
      <c r="L96" s="4"/>
      <c r="M96" s="2" t="s">
        <v>558</v>
      </c>
      <c r="N96" s="11">
        <f>IF(MONTH(Table_Contracts[[#This Row],[Ngày ký]])&gt;3, YEAR(Table_Contracts[[#This Row],[Ngày ký]]),YEAR(Table_Contracts[[#This Row],[Ngày ký]])-1)</f>
        <v>2013</v>
      </c>
      <c r="O96" s="4">
        <v>41554</v>
      </c>
      <c r="P96" s="4"/>
      <c r="Q96" s="6">
        <v>12</v>
      </c>
      <c r="R96" s="4"/>
      <c r="S96" s="7" t="b">
        <v>1</v>
      </c>
      <c r="T96" s="3" t="s">
        <v>100</v>
      </c>
      <c r="U96" s="3" t="s">
        <v>55</v>
      </c>
      <c r="V96" s="2" t="s">
        <v>4116</v>
      </c>
      <c r="W96" s="10" t="s">
        <v>5722</v>
      </c>
      <c r="X96" s="7" t="b">
        <v>1</v>
      </c>
      <c r="Y96" s="12">
        <f>SUMPRODUCT(Table_milestone[Số tiền phải thanh toán (VND)],--(Table_milestone[Số HĐ]=Table_Contracts[[#This Row],[Số hợp đồng]]),--(Table_milestone[Đã thanh toán?]=TRUE))</f>
        <v>154678000</v>
      </c>
      <c r="Z96" s="13">
        <f>SUMPRODUCT(Table_milestone[Số tiền phải thanh toán (VND)],--(Table_milestone[Số HĐ]=Table_Contracts[[#This Row],[Số hợp đồng]]),--(Table_milestone[Đã thanh toán?]=FALSE))</f>
        <v>618712000</v>
      </c>
      <c r="AA96">
        <f>Table_Contracts[[#This Row],[Số tiền đã thanh toán (theo điểm mốc)]]+Table_Contracts[[#This Row],[Số tiền chưa thanh toán (Theo điểm mốc)]]-Table_Contracts[[#This Row],[Doanh số]]</f>
        <v>0</v>
      </c>
    </row>
    <row r="97" spans="1:27" x14ac:dyDescent="0.25">
      <c r="A97" s="11" t="str">
        <f>TRIM(REPLACE(Table_Contracts[[#This Row],[Vụ việc]],1,FIND("#",Table_Contracts[[#This Row],[Vụ việc]],1),""))</f>
        <v>CSS12008</v>
      </c>
      <c r="B97" s="2" t="s">
        <v>1727</v>
      </c>
      <c r="C97" s="2" t="s">
        <v>4981</v>
      </c>
      <c r="D97" s="4">
        <v>41153</v>
      </c>
      <c r="E97" s="2" t="s">
        <v>4980</v>
      </c>
      <c r="F97" s="3" t="s">
        <v>624</v>
      </c>
      <c r="G97" s="5">
        <v>1240500000</v>
      </c>
      <c r="H97" s="3" t="s">
        <v>129</v>
      </c>
      <c r="I97" s="3" t="s">
        <v>3493</v>
      </c>
      <c r="J97" s="3" t="s">
        <v>21</v>
      </c>
      <c r="K97" s="3" t="s">
        <v>57</v>
      </c>
      <c r="L97" s="4">
        <v>41428</v>
      </c>
      <c r="M97" s="2" t="s">
        <v>636</v>
      </c>
      <c r="N97" s="11">
        <f>IF(MONTH(Table_Contracts[[#This Row],[Ngày ký]])&gt;3, YEAR(Table_Contracts[[#This Row],[Ngày ký]]),YEAR(Table_Contracts[[#This Row],[Ngày ký]])-1)</f>
        <v>2012</v>
      </c>
      <c r="O97" s="4">
        <v>40923</v>
      </c>
      <c r="P97" s="4">
        <v>41437</v>
      </c>
      <c r="Q97" s="6">
        <v>12</v>
      </c>
      <c r="R97" s="4">
        <v>41153</v>
      </c>
      <c r="S97" s="7" t="b">
        <v>0</v>
      </c>
      <c r="T97" s="3" t="s">
        <v>100</v>
      </c>
      <c r="U97" s="3"/>
      <c r="V97" s="2"/>
      <c r="W97" s="10" t="s">
        <v>5722</v>
      </c>
      <c r="X97" s="7"/>
      <c r="Y97" s="12">
        <f>SUMPRODUCT(Table_milestone[Số tiền phải thanh toán (VND)],--(Table_milestone[Số HĐ]=Table_Contracts[[#This Row],[Số hợp đồng]]),--(Table_milestone[Đã thanh toán?]=TRUE))</f>
        <v>1240500000</v>
      </c>
      <c r="Z97" s="13">
        <f>SUMPRODUCT(Table_milestone[Số tiền phải thanh toán (VND)],--(Table_milestone[Số HĐ]=Table_Contracts[[#This Row],[Số hợp đồng]]),--(Table_milestone[Đã thanh toán?]=FALSE))</f>
        <v>0</v>
      </c>
      <c r="AA97">
        <f>Table_Contracts[[#This Row],[Số tiền đã thanh toán (theo điểm mốc)]]+Table_Contracts[[#This Row],[Số tiền chưa thanh toán (Theo điểm mốc)]]-Table_Contracts[[#This Row],[Doanh số]]</f>
        <v>0</v>
      </c>
    </row>
    <row r="98" spans="1:27" x14ac:dyDescent="0.25">
      <c r="A98" s="11" t="str">
        <f>TRIM(REPLACE(Table_Contracts[[#This Row],[Vụ việc]],1,FIND("#",Table_Contracts[[#This Row],[Vụ việc]],1),""))</f>
        <v>CSS12021</v>
      </c>
      <c r="B98" s="2" t="s">
        <v>2407</v>
      </c>
      <c r="C98" s="2" t="s">
        <v>4658</v>
      </c>
      <c r="D98" s="4">
        <v>41488</v>
      </c>
      <c r="E98" s="2" t="s">
        <v>4657</v>
      </c>
      <c r="F98" s="3" t="s">
        <v>4659</v>
      </c>
      <c r="G98" s="5">
        <v>6168800000</v>
      </c>
      <c r="H98" s="3" t="s">
        <v>681</v>
      </c>
      <c r="I98" s="3" t="s">
        <v>3493</v>
      </c>
      <c r="J98" s="3" t="s">
        <v>14</v>
      </c>
      <c r="K98" s="3" t="s">
        <v>127</v>
      </c>
      <c r="L98" s="4">
        <v>41659</v>
      </c>
      <c r="M98" s="2" t="s">
        <v>558</v>
      </c>
      <c r="N98" s="11">
        <f>IF(MONTH(Table_Contracts[[#This Row],[Ngày ký]])&gt;3, YEAR(Table_Contracts[[#This Row],[Ngày ký]]),YEAR(Table_Contracts[[#This Row],[Ngày ký]])-1)</f>
        <v>2013</v>
      </c>
      <c r="O98" s="4">
        <v>41705</v>
      </c>
      <c r="P98" s="4">
        <v>41724</v>
      </c>
      <c r="Q98" s="6">
        <v>12</v>
      </c>
      <c r="R98" s="4"/>
      <c r="S98" s="7" t="b">
        <v>0</v>
      </c>
      <c r="T98" s="3" t="s">
        <v>100</v>
      </c>
      <c r="U98" s="3" t="s">
        <v>4660</v>
      </c>
      <c r="V98" s="2" t="s">
        <v>4096</v>
      </c>
      <c r="W98" s="10" t="s">
        <v>5722</v>
      </c>
      <c r="X98" s="7" t="b">
        <v>0</v>
      </c>
      <c r="Y98" s="12">
        <f>SUMPRODUCT(Table_milestone[Số tiền phải thanh toán (VND)],--(Table_milestone[Số HĐ]=Table_Contracts[[#This Row],[Số hợp đồng]]),--(Table_milestone[Đã thanh toán?]=TRUE))</f>
        <v>6168800000</v>
      </c>
      <c r="Z98" s="13">
        <f>SUMPRODUCT(Table_milestone[Số tiền phải thanh toán (VND)],--(Table_milestone[Số HĐ]=Table_Contracts[[#This Row],[Số hợp đồng]]),--(Table_milestone[Đã thanh toán?]=FALSE))</f>
        <v>0</v>
      </c>
      <c r="AA98">
        <f>Table_Contracts[[#This Row],[Số tiền đã thanh toán (theo điểm mốc)]]+Table_Contracts[[#This Row],[Số tiền chưa thanh toán (Theo điểm mốc)]]-Table_Contracts[[#This Row],[Doanh số]]</f>
        <v>0</v>
      </c>
    </row>
    <row r="99" spans="1:27" x14ac:dyDescent="0.25">
      <c r="A99" s="11" t="str">
        <f>TRIM(REPLACE(Table_Contracts[[#This Row],[Vụ việc]],1,FIND("#",Table_Contracts[[#This Row],[Vụ việc]],1),""))</f>
        <v>css12032</v>
      </c>
      <c r="B99" s="2" t="s">
        <v>1572</v>
      </c>
      <c r="C99" s="2" t="s">
        <v>5064</v>
      </c>
      <c r="D99" s="4">
        <v>41050</v>
      </c>
      <c r="E99" s="2" t="s">
        <v>5063</v>
      </c>
      <c r="F99" s="3" t="s">
        <v>517</v>
      </c>
      <c r="G99" s="5">
        <v>776790000</v>
      </c>
      <c r="H99" s="3" t="s">
        <v>681</v>
      </c>
      <c r="I99" s="3" t="s">
        <v>4062</v>
      </c>
      <c r="J99" s="3" t="s">
        <v>14</v>
      </c>
      <c r="K99" s="3" t="s">
        <v>1102</v>
      </c>
      <c r="L99" s="4">
        <v>41148</v>
      </c>
      <c r="M99" s="2" t="s">
        <v>636</v>
      </c>
      <c r="N99" s="11">
        <f>IF(MONTH(Table_Contracts[[#This Row],[Ngày ký]])&gt;3, YEAR(Table_Contracts[[#This Row],[Ngày ký]]),YEAR(Table_Contracts[[#This Row],[Ngày ký]])-1)</f>
        <v>2012</v>
      </c>
      <c r="O99" s="4">
        <v>41117</v>
      </c>
      <c r="P99" s="4"/>
      <c r="Q99" s="6">
        <v>12</v>
      </c>
      <c r="R99" s="4"/>
      <c r="S99" s="7" t="b">
        <v>0</v>
      </c>
      <c r="T99" s="3" t="s">
        <v>100</v>
      </c>
      <c r="U99" s="3"/>
      <c r="V99" s="2"/>
      <c r="W99" s="10" t="s">
        <v>5722</v>
      </c>
      <c r="X99" s="7"/>
      <c r="Y99" s="12">
        <f>SUMPRODUCT(Table_milestone[Số tiền phải thanh toán (VND)],--(Table_milestone[Số HĐ]=Table_Contracts[[#This Row],[Số hợp đồng]]),--(Table_milestone[Đã thanh toán?]=TRUE))</f>
        <v>776790000</v>
      </c>
      <c r="Z99" s="13">
        <f>SUMPRODUCT(Table_milestone[Số tiền phải thanh toán (VND)],--(Table_milestone[Số HĐ]=Table_Contracts[[#This Row],[Số hợp đồng]]),--(Table_milestone[Đã thanh toán?]=FALSE))</f>
        <v>0</v>
      </c>
      <c r="AA99">
        <f>Table_Contracts[[#This Row],[Số tiền đã thanh toán (theo điểm mốc)]]+Table_Contracts[[#This Row],[Số tiền chưa thanh toán (Theo điểm mốc)]]-Table_Contracts[[#This Row],[Doanh số]]</f>
        <v>0</v>
      </c>
    </row>
    <row r="100" spans="1:27" x14ac:dyDescent="0.25">
      <c r="A100" s="11" t="str">
        <f>TRIM(REPLACE(Table_Contracts[[#This Row],[Vụ việc]],1,FIND("#",Table_Contracts[[#This Row],[Vụ việc]],1),""))</f>
        <v>CSS12033</v>
      </c>
      <c r="B100" s="2" t="s">
        <v>2464</v>
      </c>
      <c r="C100" s="2" t="s">
        <v>4634</v>
      </c>
      <c r="D100" s="4">
        <v>41513</v>
      </c>
      <c r="E100" s="2" t="s">
        <v>4633</v>
      </c>
      <c r="F100" s="3" t="s">
        <v>517</v>
      </c>
      <c r="G100" s="5">
        <v>1980720000</v>
      </c>
      <c r="H100" s="3" t="s">
        <v>681</v>
      </c>
      <c r="I100" s="3" t="s">
        <v>4062</v>
      </c>
      <c r="J100" s="3" t="s">
        <v>14</v>
      </c>
      <c r="K100" s="3" t="s">
        <v>37</v>
      </c>
      <c r="L100" s="4">
        <v>41892</v>
      </c>
      <c r="M100" s="2" t="s">
        <v>558</v>
      </c>
      <c r="N100" s="11">
        <f>IF(MONTH(Table_Contracts[[#This Row],[Ngày ký]])&gt;3, YEAR(Table_Contracts[[#This Row],[Ngày ký]]),YEAR(Table_Contracts[[#This Row],[Ngày ký]])-1)</f>
        <v>2013</v>
      </c>
      <c r="O100" s="4">
        <v>41726</v>
      </c>
      <c r="P100" s="4"/>
      <c r="Q100" s="6">
        <v>12</v>
      </c>
      <c r="R100" s="4"/>
      <c r="S100" s="7" t="b">
        <v>0</v>
      </c>
      <c r="T100" s="3" t="s">
        <v>100</v>
      </c>
      <c r="U100" s="3"/>
      <c r="V100" s="2" t="s">
        <v>4061</v>
      </c>
      <c r="W100" s="10" t="s">
        <v>5722</v>
      </c>
      <c r="X100" s="7"/>
      <c r="Y100" s="12">
        <f>SUMPRODUCT(Table_milestone[Số tiền phải thanh toán (VND)],--(Table_milestone[Số HĐ]=Table_Contracts[[#This Row],[Số hợp đồng]]),--(Table_milestone[Đã thanh toán?]=TRUE))</f>
        <v>1980720000</v>
      </c>
      <c r="Z100" s="13">
        <f>SUMPRODUCT(Table_milestone[Số tiền phải thanh toán (VND)],--(Table_milestone[Số HĐ]=Table_Contracts[[#This Row],[Số hợp đồng]]),--(Table_milestone[Đã thanh toán?]=FALSE))</f>
        <v>0</v>
      </c>
      <c r="AA100">
        <f>Table_Contracts[[#This Row],[Số tiền đã thanh toán (theo điểm mốc)]]+Table_Contracts[[#This Row],[Số tiền chưa thanh toán (Theo điểm mốc)]]-Table_Contracts[[#This Row],[Doanh số]]</f>
        <v>0</v>
      </c>
    </row>
    <row r="101" spans="1:27" x14ac:dyDescent="0.25">
      <c r="A101" s="11" t="str">
        <f>TRIM(REPLACE(Table_Contracts[[#This Row],[Vụ việc]],1,FIND("#",Table_Contracts[[#This Row],[Vụ việc]],1),""))</f>
        <v>css12034</v>
      </c>
      <c r="B101" s="2" t="s">
        <v>1888</v>
      </c>
      <c r="C101" s="2" t="s">
        <v>4920</v>
      </c>
      <c r="D101" s="4">
        <v>41215</v>
      </c>
      <c r="E101" s="2" t="s">
        <v>4919</v>
      </c>
      <c r="F101" s="3" t="s">
        <v>517</v>
      </c>
      <c r="G101" s="5">
        <v>2179296000</v>
      </c>
      <c r="H101" s="3" t="s">
        <v>681</v>
      </c>
      <c r="I101" s="3" t="s">
        <v>3493</v>
      </c>
      <c r="J101" s="3" t="s">
        <v>14</v>
      </c>
      <c r="K101" s="3" t="s">
        <v>1102</v>
      </c>
      <c r="L101" s="4">
        <v>41365</v>
      </c>
      <c r="M101" s="2" t="s">
        <v>636</v>
      </c>
      <c r="N101" s="11">
        <f>IF(MONTH(Table_Contracts[[#This Row],[Ngày ký]])&gt;3, YEAR(Table_Contracts[[#This Row],[Ngày ký]]),YEAR(Table_Contracts[[#This Row],[Ngày ký]])-1)</f>
        <v>2012</v>
      </c>
      <c r="O101" s="4">
        <v>41361</v>
      </c>
      <c r="P101" s="4"/>
      <c r="Q101" s="6">
        <v>12</v>
      </c>
      <c r="R101" s="4"/>
      <c r="S101" s="7" t="b">
        <v>0</v>
      </c>
      <c r="T101" s="3" t="s">
        <v>100</v>
      </c>
      <c r="U101" s="3"/>
      <c r="V101" s="2"/>
      <c r="W101" s="10" t="s">
        <v>5722</v>
      </c>
      <c r="X101" s="7"/>
      <c r="Y101" s="12">
        <f>SUMPRODUCT(Table_milestone[Số tiền phải thanh toán (VND)],--(Table_milestone[Số HĐ]=Table_Contracts[[#This Row],[Số hợp đồng]]),--(Table_milestone[Đã thanh toán?]=TRUE))</f>
        <v>2179296000</v>
      </c>
      <c r="Z101" s="13">
        <f>SUMPRODUCT(Table_milestone[Số tiền phải thanh toán (VND)],--(Table_milestone[Số HĐ]=Table_Contracts[[#This Row],[Số hợp đồng]]),--(Table_milestone[Đã thanh toán?]=FALSE))</f>
        <v>0</v>
      </c>
      <c r="AA101">
        <f>Table_Contracts[[#This Row],[Số tiền đã thanh toán (theo điểm mốc)]]+Table_Contracts[[#This Row],[Số tiền chưa thanh toán (Theo điểm mốc)]]-Table_Contracts[[#This Row],[Doanh số]]</f>
        <v>0</v>
      </c>
    </row>
    <row r="102" spans="1:27" x14ac:dyDescent="0.25">
      <c r="A102" s="11" t="str">
        <f>TRIM(REPLACE(Table_Contracts[[#This Row],[Vụ việc]],1,FIND("#",Table_Contracts[[#This Row],[Vụ việc]],1),""))</f>
        <v>CSS12046</v>
      </c>
      <c r="B102" s="2" t="s">
        <v>1650</v>
      </c>
      <c r="C102" s="2" t="s">
        <v>5013</v>
      </c>
      <c r="D102" s="4">
        <v>41100</v>
      </c>
      <c r="E102" s="2" t="s">
        <v>5012</v>
      </c>
      <c r="F102" s="3" t="s">
        <v>5014</v>
      </c>
      <c r="G102" s="5">
        <v>74424875</v>
      </c>
      <c r="H102" s="3" t="s">
        <v>129</v>
      </c>
      <c r="I102" s="3" t="s">
        <v>717</v>
      </c>
      <c r="J102" s="3" t="s">
        <v>129</v>
      </c>
      <c r="K102" s="3" t="s">
        <v>1651</v>
      </c>
      <c r="L102" s="4"/>
      <c r="M102" s="2" t="s">
        <v>636</v>
      </c>
      <c r="N102" s="11">
        <f>IF(MONTH(Table_Contracts[[#This Row],[Ngày ký]])&gt;3, YEAR(Table_Contracts[[#This Row],[Ngày ký]]),YEAR(Table_Contracts[[#This Row],[Ngày ký]])-1)</f>
        <v>2012</v>
      </c>
      <c r="O102" s="4">
        <v>41148</v>
      </c>
      <c r="P102" s="4"/>
      <c r="Q102" s="6">
        <v>12</v>
      </c>
      <c r="R102" s="4">
        <v>41102</v>
      </c>
      <c r="S102" s="7" t="b">
        <v>0</v>
      </c>
      <c r="T102" s="3" t="s">
        <v>199</v>
      </c>
      <c r="U102" s="3"/>
      <c r="V102" s="2"/>
      <c r="W102" s="10" t="s">
        <v>5722</v>
      </c>
      <c r="X102" s="7"/>
      <c r="Y102" s="12">
        <f>SUMPRODUCT(Table_milestone[Số tiền phải thanh toán (VND)],--(Table_milestone[Số HĐ]=Table_Contracts[[#This Row],[Số hợp đồng]]),--(Table_milestone[Đã thanh toán?]=TRUE))</f>
        <v>0</v>
      </c>
      <c r="Z102" s="13">
        <f>SUMPRODUCT(Table_milestone[Số tiền phải thanh toán (VND)],--(Table_milestone[Số HĐ]=Table_Contracts[[#This Row],[Số hợp đồng]]),--(Table_milestone[Đã thanh toán?]=FALSE))</f>
        <v>74424875</v>
      </c>
      <c r="AA102">
        <f>Table_Contracts[[#This Row],[Số tiền đã thanh toán (theo điểm mốc)]]+Table_Contracts[[#This Row],[Số tiền chưa thanh toán (Theo điểm mốc)]]-Table_Contracts[[#This Row],[Doanh số]]</f>
        <v>0</v>
      </c>
    </row>
    <row r="103" spans="1:27" x14ac:dyDescent="0.25">
      <c r="A103" s="11" t="str">
        <f>TRIM(REPLACE(Table_Contracts[[#This Row],[Vụ việc]],1,FIND("#",Table_Contracts[[#This Row],[Vụ việc]],1),""))</f>
        <v>CSS12051</v>
      </c>
      <c r="B103" s="2" t="s">
        <v>2038</v>
      </c>
      <c r="C103" s="2" t="s">
        <v>4843</v>
      </c>
      <c r="D103" s="4">
        <v>41271</v>
      </c>
      <c r="E103" s="2" t="s">
        <v>4842</v>
      </c>
      <c r="F103" s="3" t="s">
        <v>4129</v>
      </c>
      <c r="G103" s="5">
        <v>445000000</v>
      </c>
      <c r="H103" s="3" t="s">
        <v>129</v>
      </c>
      <c r="I103" s="3" t="s">
        <v>4062</v>
      </c>
      <c r="J103" s="3" t="s">
        <v>2984</v>
      </c>
      <c r="K103" s="3" t="s">
        <v>1651</v>
      </c>
      <c r="L103" s="4">
        <v>41410</v>
      </c>
      <c r="M103" s="2" t="s">
        <v>636</v>
      </c>
      <c r="N103" s="11">
        <f>IF(MONTH(Table_Contracts[[#This Row],[Ngày ký]])&gt;3, YEAR(Table_Contracts[[#This Row],[Ngày ký]]),YEAR(Table_Contracts[[#This Row],[Ngày ký]])-1)</f>
        <v>2012</v>
      </c>
      <c r="O103" s="4">
        <v>41302</v>
      </c>
      <c r="P103" s="4">
        <v>41410</v>
      </c>
      <c r="Q103" s="6">
        <v>12</v>
      </c>
      <c r="R103" s="4"/>
      <c r="S103" s="7" t="b">
        <v>0</v>
      </c>
      <c r="T103" s="3" t="s">
        <v>199</v>
      </c>
      <c r="U103" s="3"/>
      <c r="V103" s="2"/>
      <c r="W103" s="10" t="s">
        <v>5722</v>
      </c>
      <c r="X103" s="7"/>
      <c r="Y103" s="12">
        <f>SUMPRODUCT(Table_milestone[Số tiền phải thanh toán (VND)],--(Table_milestone[Số HĐ]=Table_Contracts[[#This Row],[Số hợp đồng]]),--(Table_milestone[Đã thanh toán?]=TRUE))</f>
        <v>445000000</v>
      </c>
      <c r="Z103" s="13">
        <f>SUMPRODUCT(Table_milestone[Số tiền phải thanh toán (VND)],--(Table_milestone[Số HĐ]=Table_Contracts[[#This Row],[Số hợp đồng]]),--(Table_milestone[Đã thanh toán?]=FALSE))</f>
        <v>0</v>
      </c>
      <c r="AA103">
        <f>Table_Contracts[[#This Row],[Số tiền đã thanh toán (theo điểm mốc)]]+Table_Contracts[[#This Row],[Số tiền chưa thanh toán (Theo điểm mốc)]]-Table_Contracts[[#This Row],[Doanh số]]</f>
        <v>0</v>
      </c>
    </row>
    <row r="104" spans="1:27" x14ac:dyDescent="0.25">
      <c r="A104" s="11" t="str">
        <f>TRIM(REPLACE(Table_Contracts[[#This Row],[Vụ việc]],1,FIND("#",Table_Contracts[[#This Row],[Vụ việc]],1),""))</f>
        <v>CSS12053</v>
      </c>
      <c r="B104" s="2" t="s">
        <v>1761</v>
      </c>
      <c r="C104" s="2" t="s">
        <v>4974</v>
      </c>
      <c r="D104" s="4">
        <v>41157</v>
      </c>
      <c r="E104" s="2" t="s">
        <v>4973</v>
      </c>
      <c r="F104" s="3" t="s">
        <v>4465</v>
      </c>
      <c r="G104" s="5">
        <v>1597530000</v>
      </c>
      <c r="H104" s="3" t="s">
        <v>129</v>
      </c>
      <c r="I104" s="3" t="s">
        <v>4062</v>
      </c>
      <c r="J104" s="3" t="s">
        <v>21</v>
      </c>
      <c r="K104" s="3" t="s">
        <v>57</v>
      </c>
      <c r="L104" s="4">
        <v>41618</v>
      </c>
      <c r="M104" s="2" t="s">
        <v>636</v>
      </c>
      <c r="N104" s="11">
        <f>IF(MONTH(Table_Contracts[[#This Row],[Ngày ký]])&gt;3, YEAR(Table_Contracts[[#This Row],[Ngày ký]]),YEAR(Table_Contracts[[#This Row],[Ngày ký]])-1)</f>
        <v>2012</v>
      </c>
      <c r="O104" s="4">
        <v>41522</v>
      </c>
      <c r="P104" s="4"/>
      <c r="Q104" s="6">
        <v>24</v>
      </c>
      <c r="R104" s="4">
        <v>41157</v>
      </c>
      <c r="S104" s="7" t="b">
        <v>0</v>
      </c>
      <c r="T104" s="3" t="s">
        <v>100</v>
      </c>
      <c r="U104" s="3"/>
      <c r="V104" s="2"/>
      <c r="W104" s="10" t="s">
        <v>5722</v>
      </c>
      <c r="X104" s="7"/>
      <c r="Y104" s="12">
        <f>SUMPRODUCT(Table_milestone[Số tiền phải thanh toán (VND)],--(Table_milestone[Số HĐ]=Table_Contracts[[#This Row],[Số hợp đồng]]),--(Table_milestone[Đã thanh toán?]=TRUE))</f>
        <v>1597530000</v>
      </c>
      <c r="Z104" s="13">
        <f>SUMPRODUCT(Table_milestone[Số tiền phải thanh toán (VND)],--(Table_milestone[Số HĐ]=Table_Contracts[[#This Row],[Số hợp đồng]]),--(Table_milestone[Đã thanh toán?]=FALSE))</f>
        <v>0</v>
      </c>
      <c r="AA104">
        <f>Table_Contracts[[#This Row],[Số tiền đã thanh toán (theo điểm mốc)]]+Table_Contracts[[#This Row],[Số tiền chưa thanh toán (Theo điểm mốc)]]-Table_Contracts[[#This Row],[Doanh số]]</f>
        <v>0</v>
      </c>
    </row>
    <row r="105" spans="1:27" x14ac:dyDescent="0.25">
      <c r="A105" s="11" t="str">
        <f>TRIM(REPLACE(Table_Contracts[[#This Row],[Vụ việc]],1,FIND("#",Table_Contracts[[#This Row],[Vụ việc]],1),""))</f>
        <v>CSS12056</v>
      </c>
      <c r="B105" s="2" t="s">
        <v>1687</v>
      </c>
      <c r="C105" s="2" t="s">
        <v>4991</v>
      </c>
      <c r="D105" s="4">
        <v>41136</v>
      </c>
      <c r="E105" s="2" t="s">
        <v>4990</v>
      </c>
      <c r="F105" s="3" t="s">
        <v>4333</v>
      </c>
      <c r="G105" s="5">
        <v>222360000</v>
      </c>
      <c r="H105" s="3" t="s">
        <v>681</v>
      </c>
      <c r="I105" s="3" t="s">
        <v>3493</v>
      </c>
      <c r="J105" s="3" t="s">
        <v>209</v>
      </c>
      <c r="K105" s="3" t="s">
        <v>1102</v>
      </c>
      <c r="L105" s="4">
        <v>41436</v>
      </c>
      <c r="M105" s="2" t="s">
        <v>636</v>
      </c>
      <c r="N105" s="11">
        <f>IF(MONTH(Table_Contracts[[#This Row],[Ngày ký]])&gt;3, YEAR(Table_Contracts[[#This Row],[Ngày ký]]),YEAR(Table_Contracts[[#This Row],[Ngày ký]])-1)</f>
        <v>2012</v>
      </c>
      <c r="O105" s="4">
        <v>41197</v>
      </c>
      <c r="P105" s="4"/>
      <c r="Q105" s="6">
        <v>12</v>
      </c>
      <c r="R105" s="4"/>
      <c r="S105" s="7" t="b">
        <v>0</v>
      </c>
      <c r="T105" s="3" t="s">
        <v>112</v>
      </c>
      <c r="U105" s="3"/>
      <c r="V105" s="2"/>
      <c r="W105" s="10" t="s">
        <v>5722</v>
      </c>
      <c r="X105" s="7"/>
      <c r="Y105" s="12">
        <f>SUMPRODUCT(Table_milestone[Số tiền phải thanh toán (VND)],--(Table_milestone[Số HĐ]=Table_Contracts[[#This Row],[Số hợp đồng]]),--(Table_milestone[Đã thanh toán?]=TRUE))</f>
        <v>222360000</v>
      </c>
      <c r="Z105" s="13">
        <f>SUMPRODUCT(Table_milestone[Số tiền phải thanh toán (VND)],--(Table_milestone[Số HĐ]=Table_Contracts[[#This Row],[Số hợp đồng]]),--(Table_milestone[Đã thanh toán?]=FALSE))</f>
        <v>0</v>
      </c>
      <c r="AA105">
        <f>Table_Contracts[[#This Row],[Số tiền đã thanh toán (theo điểm mốc)]]+Table_Contracts[[#This Row],[Số tiền chưa thanh toán (Theo điểm mốc)]]-Table_Contracts[[#This Row],[Doanh số]]</f>
        <v>0</v>
      </c>
    </row>
    <row r="106" spans="1:27" x14ac:dyDescent="0.25">
      <c r="A106" s="11" t="str">
        <f>TRIM(REPLACE(Table_Contracts[[#This Row],[Vụ việc]],1,FIND("#",Table_Contracts[[#This Row],[Vụ việc]],1),""))</f>
        <v>CSS12059</v>
      </c>
      <c r="B106" s="2" t="s">
        <v>1934</v>
      </c>
      <c r="C106" s="2" t="s">
        <v>4918</v>
      </c>
      <c r="D106" s="4">
        <v>41225</v>
      </c>
      <c r="E106" s="2" t="s">
        <v>4917</v>
      </c>
      <c r="F106" s="3" t="s">
        <v>564</v>
      </c>
      <c r="G106" s="5">
        <v>960000000</v>
      </c>
      <c r="H106" s="3" t="s">
        <v>129</v>
      </c>
      <c r="I106" s="3" t="s">
        <v>3493</v>
      </c>
      <c r="J106" s="3" t="s">
        <v>209</v>
      </c>
      <c r="K106" s="3" t="s">
        <v>1651</v>
      </c>
      <c r="L106" s="4">
        <v>41998</v>
      </c>
      <c r="M106" s="2" t="s">
        <v>636</v>
      </c>
      <c r="N106" s="11">
        <f>IF(MONTH(Table_Contracts[[#This Row],[Ngày ký]])&gt;3, YEAR(Table_Contracts[[#This Row],[Ngày ký]]),YEAR(Table_Contracts[[#This Row],[Ngày ký]])-1)</f>
        <v>2012</v>
      </c>
      <c r="O106" s="4">
        <v>41289</v>
      </c>
      <c r="P106" s="4"/>
      <c r="Q106" s="6">
        <v>12</v>
      </c>
      <c r="R106" s="4"/>
      <c r="S106" s="7" t="b">
        <v>1</v>
      </c>
      <c r="T106" s="3" t="s">
        <v>100</v>
      </c>
      <c r="U106" s="3"/>
      <c r="V106" s="2" t="s">
        <v>4272</v>
      </c>
      <c r="W106" s="10" t="s">
        <v>5722</v>
      </c>
      <c r="X106" s="7"/>
      <c r="Y106" s="12">
        <f>SUMPRODUCT(Table_milestone[Số tiền phải thanh toán (VND)],--(Table_milestone[Số HĐ]=Table_Contracts[[#This Row],[Số hợp đồng]]),--(Table_milestone[Đã thanh toán?]=TRUE))</f>
        <v>932320000</v>
      </c>
      <c r="Z106" s="13">
        <f>SUMPRODUCT(Table_milestone[Số tiền phải thanh toán (VND)],--(Table_milestone[Số HĐ]=Table_Contracts[[#This Row],[Số hợp đồng]]),--(Table_milestone[Đã thanh toán?]=FALSE))</f>
        <v>0</v>
      </c>
      <c r="AA106">
        <f>Table_Contracts[[#This Row],[Số tiền đã thanh toán (theo điểm mốc)]]+Table_Contracts[[#This Row],[Số tiền chưa thanh toán (Theo điểm mốc)]]-Table_Contracts[[#This Row],[Doanh số]]</f>
        <v>-27680000</v>
      </c>
    </row>
    <row r="107" spans="1:27" x14ac:dyDescent="0.25">
      <c r="A107" s="11" t="str">
        <f>TRIM(REPLACE(Table_Contracts[[#This Row],[Vụ việc]],1,FIND("#",Table_Contracts[[#This Row],[Vụ việc]],1),""))</f>
        <v>CSS12066</v>
      </c>
      <c r="B107" s="2" t="s">
        <v>1819</v>
      </c>
      <c r="C107" s="2" t="s">
        <v>4957</v>
      </c>
      <c r="D107" s="4">
        <v>41171</v>
      </c>
      <c r="E107" s="2" t="s">
        <v>4956</v>
      </c>
      <c r="F107" s="3" t="s">
        <v>4778</v>
      </c>
      <c r="G107" s="5">
        <v>2565950000</v>
      </c>
      <c r="H107" s="3" t="s">
        <v>129</v>
      </c>
      <c r="I107" s="3" t="s">
        <v>3493</v>
      </c>
      <c r="J107" s="3" t="s">
        <v>2984</v>
      </c>
      <c r="K107" s="3" t="s">
        <v>57</v>
      </c>
      <c r="L107" s="4">
        <v>41999</v>
      </c>
      <c r="M107" s="2" t="s">
        <v>636</v>
      </c>
      <c r="N107" s="11">
        <f>IF(MONTH(Table_Contracts[[#This Row],[Ngày ký]])&gt;3, YEAR(Table_Contracts[[#This Row],[Ngày ký]]),YEAR(Table_Contracts[[#This Row],[Ngày ký]])-1)</f>
        <v>2012</v>
      </c>
      <c r="O107" s="4">
        <v>41339</v>
      </c>
      <c r="P107" s="4"/>
      <c r="Q107" s="6">
        <v>12</v>
      </c>
      <c r="R107" s="4"/>
      <c r="S107" s="7" t="b">
        <v>0</v>
      </c>
      <c r="T107" s="3" t="s">
        <v>100</v>
      </c>
      <c r="U107" s="3"/>
      <c r="V107" s="2" t="s">
        <v>4116</v>
      </c>
      <c r="W107" s="10" t="s">
        <v>5722</v>
      </c>
      <c r="X107" s="7" t="b">
        <v>0</v>
      </c>
      <c r="Y107" s="12">
        <f>SUMPRODUCT(Table_milestone[Số tiền phải thanh toán (VND)],--(Table_milestone[Số HĐ]=Table_Contracts[[#This Row],[Số hợp đồng]]),--(Table_milestone[Đã thanh toán?]=TRUE))</f>
        <v>1611725000</v>
      </c>
      <c r="Z107" s="13">
        <f>SUMPRODUCT(Table_milestone[Số tiền phải thanh toán (VND)],--(Table_milestone[Số HĐ]=Table_Contracts[[#This Row],[Số hợp đồng]]),--(Table_milestone[Đã thanh toán?]=FALSE))</f>
        <v>0</v>
      </c>
      <c r="AA107">
        <f>Table_Contracts[[#This Row],[Số tiền đã thanh toán (theo điểm mốc)]]+Table_Contracts[[#This Row],[Số tiền chưa thanh toán (Theo điểm mốc)]]-Table_Contracts[[#This Row],[Doanh số]]</f>
        <v>-954225000</v>
      </c>
    </row>
    <row r="108" spans="1:27" x14ac:dyDescent="0.25">
      <c r="A108" s="11" t="str">
        <f>TRIM(REPLACE(Table_Contracts[[#This Row],[Vụ việc]],1,FIND("#",Table_Contracts[[#This Row],[Vụ việc]],1),""))</f>
        <v>CSS12068</v>
      </c>
      <c r="B108" s="2" t="s">
        <v>2035</v>
      </c>
      <c r="C108" s="2" t="s">
        <v>4841</v>
      </c>
      <c r="D108" s="4">
        <v>41271</v>
      </c>
      <c r="E108" s="2" t="s">
        <v>4840</v>
      </c>
      <c r="F108" s="3" t="s">
        <v>4465</v>
      </c>
      <c r="G108" s="5">
        <v>964827500</v>
      </c>
      <c r="H108" s="3" t="s">
        <v>129</v>
      </c>
      <c r="I108" s="3" t="s">
        <v>4062</v>
      </c>
      <c r="J108" s="3" t="s">
        <v>41</v>
      </c>
      <c r="K108" s="3" t="s">
        <v>57</v>
      </c>
      <c r="L108" s="4"/>
      <c r="M108" s="2" t="s">
        <v>636</v>
      </c>
      <c r="N108" s="11">
        <f>IF(MONTH(Table_Contracts[[#This Row],[Ngày ký]])&gt;3, YEAR(Table_Contracts[[#This Row],[Ngày ký]]),YEAR(Table_Contracts[[#This Row],[Ngày ký]])-1)</f>
        <v>2012</v>
      </c>
      <c r="O108" s="4">
        <v>41455</v>
      </c>
      <c r="P108" s="4"/>
      <c r="Q108" s="6">
        <v>12</v>
      </c>
      <c r="R108" s="4"/>
      <c r="S108" s="7" t="b">
        <v>1</v>
      </c>
      <c r="T108" s="3" t="s">
        <v>100</v>
      </c>
      <c r="U108" s="3" t="s">
        <v>55</v>
      </c>
      <c r="V108" s="2" t="s">
        <v>4273</v>
      </c>
      <c r="W108" s="10" t="s">
        <v>5722</v>
      </c>
      <c r="X108" s="7" t="b">
        <v>0</v>
      </c>
      <c r="Y108" s="12">
        <f>SUMPRODUCT(Table_milestone[Số tiền phải thanh toán (VND)],--(Table_milestone[Số HĐ]=Table_Contracts[[#This Row],[Số hợp đồng]]),--(Table_milestone[Đã thanh toán?]=TRUE))</f>
        <v>964827500</v>
      </c>
      <c r="Z108" s="13">
        <f>SUMPRODUCT(Table_milestone[Số tiền phải thanh toán (VND)],--(Table_milestone[Số HĐ]=Table_Contracts[[#This Row],[Số hợp đồng]]),--(Table_milestone[Đã thanh toán?]=FALSE))</f>
        <v>0</v>
      </c>
      <c r="AA108">
        <f>Table_Contracts[[#This Row],[Số tiền đã thanh toán (theo điểm mốc)]]+Table_Contracts[[#This Row],[Số tiền chưa thanh toán (Theo điểm mốc)]]-Table_Contracts[[#This Row],[Doanh số]]</f>
        <v>0</v>
      </c>
    </row>
    <row r="109" spans="1:27" x14ac:dyDescent="0.25">
      <c r="A109" s="11" t="str">
        <f>TRIM(REPLACE(Table_Contracts[[#This Row],[Vụ việc]],1,FIND("#",Table_Contracts[[#This Row],[Vụ việc]],1),""))</f>
        <v>CSS12073</v>
      </c>
      <c r="B109" s="2" t="s">
        <v>3066</v>
      </c>
      <c r="C109" s="2" t="s">
        <v>4350</v>
      </c>
      <c r="D109" s="4">
        <v>41901</v>
      </c>
      <c r="E109" s="2" t="s">
        <v>4349</v>
      </c>
      <c r="F109" s="3" t="s">
        <v>217</v>
      </c>
      <c r="G109" s="5">
        <v>1400000000</v>
      </c>
      <c r="H109" s="3" t="s">
        <v>197</v>
      </c>
      <c r="I109" s="3" t="s">
        <v>3493</v>
      </c>
      <c r="J109" s="3" t="s">
        <v>4309</v>
      </c>
      <c r="K109" s="3" t="s">
        <v>37</v>
      </c>
      <c r="L109" s="4">
        <v>42179</v>
      </c>
      <c r="M109" s="2" t="s">
        <v>404</v>
      </c>
      <c r="N109" s="11">
        <f>IF(MONTH(Table_Contracts[[#This Row],[Ngày ký]])&gt;3, YEAR(Table_Contracts[[#This Row],[Ngày ký]]),YEAR(Table_Contracts[[#This Row],[Ngày ký]])-1)</f>
        <v>2014</v>
      </c>
      <c r="O109" s="4">
        <v>42170</v>
      </c>
      <c r="P109" s="4"/>
      <c r="Q109" s="6">
        <v>12</v>
      </c>
      <c r="R109" s="4"/>
      <c r="S109" s="7" t="b">
        <v>1</v>
      </c>
      <c r="T109" s="3" t="s">
        <v>100</v>
      </c>
      <c r="U109" s="3"/>
      <c r="V109" s="2" t="s">
        <v>4310</v>
      </c>
      <c r="W109" s="10" t="s">
        <v>5722</v>
      </c>
      <c r="X109" s="7" t="b">
        <v>0</v>
      </c>
      <c r="Y109" s="12">
        <f>SUMPRODUCT(Table_milestone[Số tiền phải thanh toán (VND)],--(Table_milestone[Số HĐ]=Table_Contracts[[#This Row],[Số hợp đồng]]),--(Table_milestone[Đã thanh toán?]=TRUE))</f>
        <v>1400000000</v>
      </c>
      <c r="Z109" s="13">
        <f>SUMPRODUCT(Table_milestone[Số tiền phải thanh toán (VND)],--(Table_milestone[Số HĐ]=Table_Contracts[[#This Row],[Số hợp đồng]]),--(Table_milestone[Đã thanh toán?]=FALSE))</f>
        <v>0</v>
      </c>
      <c r="AA109">
        <f>Table_Contracts[[#This Row],[Số tiền đã thanh toán (theo điểm mốc)]]+Table_Contracts[[#This Row],[Số tiền chưa thanh toán (Theo điểm mốc)]]-Table_Contracts[[#This Row],[Doanh số]]</f>
        <v>0</v>
      </c>
    </row>
    <row r="110" spans="1:27" x14ac:dyDescent="0.25">
      <c r="A110" s="11" t="str">
        <f>TRIM(REPLACE(Table_Contracts[[#This Row],[Vụ việc]],1,FIND("#",Table_Contracts[[#This Row],[Vụ việc]],1),""))</f>
        <v>CSS12074</v>
      </c>
      <c r="B110" s="2" t="s">
        <v>1802</v>
      </c>
      <c r="C110" s="2" t="s">
        <v>4952</v>
      </c>
      <c r="D110" s="4">
        <v>41173</v>
      </c>
      <c r="E110" s="2" t="s">
        <v>4951</v>
      </c>
      <c r="F110" s="3" t="s">
        <v>200</v>
      </c>
      <c r="G110" s="5">
        <v>1665673815</v>
      </c>
      <c r="H110" s="3" t="s">
        <v>681</v>
      </c>
      <c r="I110" s="3" t="s">
        <v>4062</v>
      </c>
      <c r="J110" s="3" t="s">
        <v>14</v>
      </c>
      <c r="K110" s="3" t="s">
        <v>1102</v>
      </c>
      <c r="L110" s="4">
        <v>41215</v>
      </c>
      <c r="M110" s="2" t="s">
        <v>636</v>
      </c>
      <c r="N110" s="11">
        <f>IF(MONTH(Table_Contracts[[#This Row],[Ngày ký]])&gt;3, YEAR(Table_Contracts[[#This Row],[Ngày ký]]),YEAR(Table_Contracts[[#This Row],[Ngày ký]])-1)</f>
        <v>2012</v>
      </c>
      <c r="O110" s="4">
        <v>41203</v>
      </c>
      <c r="P110" s="4">
        <v>41243</v>
      </c>
      <c r="Q110" s="6">
        <v>12</v>
      </c>
      <c r="R110" s="4"/>
      <c r="S110" s="7" t="b">
        <v>0</v>
      </c>
      <c r="T110" s="3" t="s">
        <v>100</v>
      </c>
      <c r="U110" s="3"/>
      <c r="V110" s="2"/>
      <c r="W110" s="10" t="s">
        <v>5722</v>
      </c>
      <c r="X110" s="7"/>
      <c r="Y110" s="12">
        <f>SUMPRODUCT(Table_milestone[Số tiền phải thanh toán (VND)],--(Table_milestone[Số HĐ]=Table_Contracts[[#This Row],[Số hợp đồng]]),--(Table_milestone[Đã thanh toán?]=TRUE))</f>
        <v>1665673815</v>
      </c>
      <c r="Z110" s="13">
        <f>SUMPRODUCT(Table_milestone[Số tiền phải thanh toán (VND)],--(Table_milestone[Số HĐ]=Table_Contracts[[#This Row],[Số hợp đồng]]),--(Table_milestone[Đã thanh toán?]=FALSE))</f>
        <v>0</v>
      </c>
      <c r="AA110">
        <f>Table_Contracts[[#This Row],[Số tiền đã thanh toán (theo điểm mốc)]]+Table_Contracts[[#This Row],[Số tiền chưa thanh toán (Theo điểm mốc)]]-Table_Contracts[[#This Row],[Doanh số]]</f>
        <v>0</v>
      </c>
    </row>
    <row r="111" spans="1:27" x14ac:dyDescent="0.25">
      <c r="A111" s="11" t="str">
        <f>TRIM(REPLACE(Table_Contracts[[#This Row],[Vụ việc]],1,FIND("#",Table_Contracts[[#This Row],[Vụ việc]],1),""))</f>
        <v>CSS12078</v>
      </c>
      <c r="B111" s="2" t="s">
        <v>2008</v>
      </c>
      <c r="C111" s="2" t="s">
        <v>4867</v>
      </c>
      <c r="D111" s="4">
        <v>41262</v>
      </c>
      <c r="E111" s="2" t="s">
        <v>4866</v>
      </c>
      <c r="F111" s="3" t="s">
        <v>433</v>
      </c>
      <c r="G111" s="5">
        <v>8986600000</v>
      </c>
      <c r="H111" s="3" t="s">
        <v>129</v>
      </c>
      <c r="I111" s="3" t="s">
        <v>3493</v>
      </c>
      <c r="J111" s="3" t="s">
        <v>4309</v>
      </c>
      <c r="K111" s="3" t="s">
        <v>702</v>
      </c>
      <c r="L111" s="4">
        <v>41611</v>
      </c>
      <c r="M111" s="2" t="s">
        <v>636</v>
      </c>
      <c r="N111" s="11">
        <f>IF(MONTH(Table_Contracts[[#This Row],[Ngày ký]])&gt;3, YEAR(Table_Contracts[[#This Row],[Ngày ký]]),YEAR(Table_Contracts[[#This Row],[Ngày ký]])-1)</f>
        <v>2012</v>
      </c>
      <c r="O111" s="4">
        <v>41505</v>
      </c>
      <c r="P111" s="4">
        <v>41611</v>
      </c>
      <c r="Q111" s="6">
        <v>12</v>
      </c>
      <c r="R111" s="4"/>
      <c r="S111" s="7" t="b">
        <v>1</v>
      </c>
      <c r="T111" s="3" t="s">
        <v>100</v>
      </c>
      <c r="U111" s="3"/>
      <c r="V111" s="2" t="s">
        <v>4310</v>
      </c>
      <c r="W111" s="10" t="s">
        <v>5722</v>
      </c>
      <c r="X111" s="7" t="b">
        <v>0</v>
      </c>
      <c r="Y111" s="12">
        <f>SUMPRODUCT(Table_milestone[Số tiền phải thanh toán (VND)],--(Table_milestone[Số HĐ]=Table_Contracts[[#This Row],[Số hợp đồng]]),--(Table_milestone[Đã thanh toán?]=TRUE))</f>
        <v>8986600000</v>
      </c>
      <c r="Z111" s="13">
        <f>SUMPRODUCT(Table_milestone[Số tiền phải thanh toán (VND)],--(Table_milestone[Số HĐ]=Table_Contracts[[#This Row],[Số hợp đồng]]),--(Table_milestone[Đã thanh toán?]=FALSE))</f>
        <v>0</v>
      </c>
      <c r="AA111">
        <f>Table_Contracts[[#This Row],[Số tiền đã thanh toán (theo điểm mốc)]]+Table_Contracts[[#This Row],[Số tiền chưa thanh toán (Theo điểm mốc)]]-Table_Contracts[[#This Row],[Doanh số]]</f>
        <v>0</v>
      </c>
    </row>
    <row r="112" spans="1:27" x14ac:dyDescent="0.25">
      <c r="A112" s="11" t="str">
        <f>TRIM(REPLACE(Table_Contracts[[#This Row],[Vụ việc]],1,FIND("#",Table_Contracts[[#This Row],[Vụ việc]],1),""))</f>
        <v>CSS12082</v>
      </c>
      <c r="B112" s="2" t="s">
        <v>2041</v>
      </c>
      <c r="C112" s="2" t="s">
        <v>4875</v>
      </c>
      <c r="D112" s="4">
        <v>41250</v>
      </c>
      <c r="E112" s="2" t="s">
        <v>4874</v>
      </c>
      <c r="F112" s="3" t="s">
        <v>433</v>
      </c>
      <c r="G112" s="5">
        <v>599600000</v>
      </c>
      <c r="H112" s="3" t="s">
        <v>129</v>
      </c>
      <c r="I112" s="3" t="s">
        <v>4062</v>
      </c>
      <c r="J112" s="3" t="s">
        <v>4309</v>
      </c>
      <c r="K112" s="3" t="s">
        <v>702</v>
      </c>
      <c r="L112" s="4">
        <v>41554</v>
      </c>
      <c r="M112" s="2" t="s">
        <v>636</v>
      </c>
      <c r="N112" s="11">
        <f>IF(MONTH(Table_Contracts[[#This Row],[Ngày ký]])&gt;3, YEAR(Table_Contracts[[#This Row],[Ngày ký]]),YEAR(Table_Contracts[[#This Row],[Ngày ký]])-1)</f>
        <v>2012</v>
      </c>
      <c r="O112" s="4">
        <v>41432</v>
      </c>
      <c r="P112" s="4">
        <v>41604</v>
      </c>
      <c r="Q112" s="6">
        <v>12</v>
      </c>
      <c r="R112" s="4"/>
      <c r="S112" s="7" t="b">
        <v>1</v>
      </c>
      <c r="T112" s="3" t="s">
        <v>100</v>
      </c>
      <c r="U112" s="3"/>
      <c r="V112" s="2" t="s">
        <v>4272</v>
      </c>
      <c r="W112" s="10" t="s">
        <v>5722</v>
      </c>
      <c r="X112" s="7" t="b">
        <v>0</v>
      </c>
      <c r="Y112" s="12">
        <f>SUMPRODUCT(Table_milestone[Số tiền phải thanh toán (VND)],--(Table_milestone[Số HĐ]=Table_Contracts[[#This Row],[Số hợp đồng]]),--(Table_milestone[Đã thanh toán?]=TRUE))</f>
        <v>599600000</v>
      </c>
      <c r="Z112" s="13">
        <f>SUMPRODUCT(Table_milestone[Số tiền phải thanh toán (VND)],--(Table_milestone[Số HĐ]=Table_Contracts[[#This Row],[Số hợp đồng]]),--(Table_milestone[Đã thanh toán?]=FALSE))</f>
        <v>0</v>
      </c>
      <c r="AA112">
        <f>Table_Contracts[[#This Row],[Số tiền đã thanh toán (theo điểm mốc)]]+Table_Contracts[[#This Row],[Số tiền chưa thanh toán (Theo điểm mốc)]]-Table_Contracts[[#This Row],[Doanh số]]</f>
        <v>0</v>
      </c>
    </row>
    <row r="113" spans="1:27" x14ac:dyDescent="0.25">
      <c r="A113" s="11" t="str">
        <f>TRIM(REPLACE(Table_Contracts[[#This Row],[Vụ việc]],1,FIND("#",Table_Contracts[[#This Row],[Vụ việc]],1),""))</f>
        <v>CSS12088</v>
      </c>
      <c r="B113" s="2" t="s">
        <v>2058</v>
      </c>
      <c r="C113" s="2" t="s">
        <v>4839</v>
      </c>
      <c r="D113" s="4">
        <v>41271</v>
      </c>
      <c r="E113" s="2" t="s">
        <v>4838</v>
      </c>
      <c r="F113" s="3" t="s">
        <v>433</v>
      </c>
      <c r="G113" s="5">
        <v>9660250000</v>
      </c>
      <c r="H113" s="3" t="s">
        <v>129</v>
      </c>
      <c r="I113" s="3" t="s">
        <v>3493</v>
      </c>
      <c r="J113" s="3" t="s">
        <v>2984</v>
      </c>
      <c r="K113" s="3" t="s">
        <v>1651</v>
      </c>
      <c r="L113" s="4">
        <v>41495</v>
      </c>
      <c r="M113" s="2" t="s">
        <v>636</v>
      </c>
      <c r="N113" s="11">
        <f>IF(MONTH(Table_Contracts[[#This Row],[Ngày ký]])&gt;3, YEAR(Table_Contracts[[#This Row],[Ngày ký]]),YEAR(Table_Contracts[[#This Row],[Ngày ký]])-1)</f>
        <v>2012</v>
      </c>
      <c r="O113" s="4">
        <v>41361</v>
      </c>
      <c r="P113" s="4"/>
      <c r="Q113" s="6">
        <v>12</v>
      </c>
      <c r="R113" s="4"/>
      <c r="S113" s="7" t="b">
        <v>1</v>
      </c>
      <c r="T113" s="3" t="s">
        <v>199</v>
      </c>
      <c r="U113" s="3"/>
      <c r="V113" s="2" t="s">
        <v>4466</v>
      </c>
      <c r="W113" s="10" t="s">
        <v>5722</v>
      </c>
      <c r="X113" s="7"/>
      <c r="Y113" s="12">
        <f>SUMPRODUCT(Table_milestone[Số tiền phải thanh toán (VND)],--(Table_milestone[Số HĐ]=Table_Contracts[[#This Row],[Số hợp đồng]]),--(Table_milestone[Đã thanh toán?]=TRUE))</f>
        <v>9660250000</v>
      </c>
      <c r="Z113" s="13">
        <f>SUMPRODUCT(Table_milestone[Số tiền phải thanh toán (VND)],--(Table_milestone[Số HĐ]=Table_Contracts[[#This Row],[Số hợp đồng]]),--(Table_milestone[Đã thanh toán?]=FALSE))</f>
        <v>0</v>
      </c>
      <c r="AA113">
        <f>Table_Contracts[[#This Row],[Số tiền đã thanh toán (theo điểm mốc)]]+Table_Contracts[[#This Row],[Số tiền chưa thanh toán (Theo điểm mốc)]]-Table_Contracts[[#This Row],[Doanh số]]</f>
        <v>0</v>
      </c>
    </row>
    <row r="114" spans="1:27" x14ac:dyDescent="0.25">
      <c r="A114" s="11" t="str">
        <f>TRIM(REPLACE(Table_Contracts[[#This Row],[Vụ việc]],1,FIND("#",Table_Contracts[[#This Row],[Vụ việc]],1),""))</f>
        <v>CSS12106</v>
      </c>
      <c r="B114" s="2" t="s">
        <v>2021</v>
      </c>
      <c r="C114" s="2" t="s">
        <v>4837</v>
      </c>
      <c r="D114" s="4">
        <v>41272</v>
      </c>
      <c r="E114" s="2" t="s">
        <v>4836</v>
      </c>
      <c r="F114" s="3" t="s">
        <v>4591</v>
      </c>
      <c r="G114" s="5">
        <v>198000000</v>
      </c>
      <c r="H114" s="3" t="s">
        <v>129</v>
      </c>
      <c r="I114" s="3" t="s">
        <v>4062</v>
      </c>
      <c r="J114" s="3" t="s">
        <v>2984</v>
      </c>
      <c r="K114" s="3" t="s">
        <v>1651</v>
      </c>
      <c r="L114" s="4">
        <v>41481</v>
      </c>
      <c r="M114" s="2" t="s">
        <v>636</v>
      </c>
      <c r="N114" s="11">
        <f>IF(MONTH(Table_Contracts[[#This Row],[Ngày ký]])&gt;3, YEAR(Table_Contracts[[#This Row],[Ngày ký]]),YEAR(Table_Contracts[[#This Row],[Ngày ký]])-1)</f>
        <v>2012</v>
      </c>
      <c r="O114" s="4">
        <v>41333</v>
      </c>
      <c r="P114" s="4">
        <v>41481</v>
      </c>
      <c r="Q114" s="6">
        <v>12</v>
      </c>
      <c r="R114" s="4"/>
      <c r="S114" s="7" t="b">
        <v>0</v>
      </c>
      <c r="T114" s="3" t="s">
        <v>100</v>
      </c>
      <c r="U114" s="3"/>
      <c r="V114" s="2"/>
      <c r="W114" s="10" t="s">
        <v>5722</v>
      </c>
      <c r="X114" s="7"/>
      <c r="Y114" s="12">
        <f>SUMPRODUCT(Table_milestone[Số tiền phải thanh toán (VND)],--(Table_milestone[Số HĐ]=Table_Contracts[[#This Row],[Số hợp đồng]]),--(Table_milestone[Đã thanh toán?]=TRUE))</f>
        <v>198000000</v>
      </c>
      <c r="Z114" s="13">
        <f>SUMPRODUCT(Table_milestone[Số tiền phải thanh toán (VND)],--(Table_milestone[Số HĐ]=Table_Contracts[[#This Row],[Số hợp đồng]]),--(Table_milestone[Đã thanh toán?]=FALSE))</f>
        <v>0</v>
      </c>
      <c r="AA114">
        <f>Table_Contracts[[#This Row],[Số tiền đã thanh toán (theo điểm mốc)]]+Table_Contracts[[#This Row],[Số tiền chưa thanh toán (Theo điểm mốc)]]-Table_Contracts[[#This Row],[Doanh số]]</f>
        <v>0</v>
      </c>
    </row>
    <row r="115" spans="1:27" x14ac:dyDescent="0.25">
      <c r="A115" s="11" t="str">
        <f>TRIM(REPLACE(Table_Contracts[[#This Row],[Vụ việc]],1,FIND("#",Table_Contracts[[#This Row],[Vụ việc]],1),""))</f>
        <v>CSS12108</v>
      </c>
      <c r="B115" s="2" t="s">
        <v>2128</v>
      </c>
      <c r="C115" s="2" t="s">
        <v>4848</v>
      </c>
      <c r="D115" s="4">
        <v>41269</v>
      </c>
      <c r="E115" s="2" t="s">
        <v>4847</v>
      </c>
      <c r="F115" s="3" t="s">
        <v>4849</v>
      </c>
      <c r="G115" s="5">
        <v>800000000</v>
      </c>
      <c r="H115" s="3" t="s">
        <v>129</v>
      </c>
      <c r="I115" s="3" t="s">
        <v>4343</v>
      </c>
      <c r="J115" s="3" t="s">
        <v>14</v>
      </c>
      <c r="K115" s="3" t="s">
        <v>2129</v>
      </c>
      <c r="L115" s="4"/>
      <c r="M115" s="2" t="s">
        <v>636</v>
      </c>
      <c r="N115" s="11">
        <f>IF(MONTH(Table_Contracts[[#This Row],[Ngày ký]])&gt;3, YEAR(Table_Contracts[[#This Row],[Ngày ký]]),YEAR(Table_Contracts[[#This Row],[Ngày ký]])-1)</f>
        <v>2012</v>
      </c>
      <c r="O115" s="4">
        <v>41450</v>
      </c>
      <c r="P115" s="4"/>
      <c r="Q115" s="6">
        <v>12</v>
      </c>
      <c r="R115" s="4"/>
      <c r="S115" s="7" t="b">
        <v>1</v>
      </c>
      <c r="T115" s="3" t="s">
        <v>100</v>
      </c>
      <c r="U115" s="3"/>
      <c r="V115" s="2" t="s">
        <v>4850</v>
      </c>
      <c r="W115" s="10" t="s">
        <v>5722</v>
      </c>
      <c r="X115" s="7"/>
      <c r="Y115" s="12">
        <f>SUMPRODUCT(Table_milestone[Số tiền phải thanh toán (VND)],--(Table_milestone[Số HĐ]=Table_Contracts[[#This Row],[Số hợp đồng]]),--(Table_milestone[Đã thanh toán?]=TRUE))</f>
        <v>0</v>
      </c>
      <c r="Z115" s="13">
        <f>SUMPRODUCT(Table_milestone[Số tiền phải thanh toán (VND)],--(Table_milestone[Số HĐ]=Table_Contracts[[#This Row],[Số hợp đồng]]),--(Table_milestone[Đã thanh toán?]=FALSE))</f>
        <v>800000000</v>
      </c>
      <c r="AA115">
        <f>Table_Contracts[[#This Row],[Số tiền đã thanh toán (theo điểm mốc)]]+Table_Contracts[[#This Row],[Số tiền chưa thanh toán (Theo điểm mốc)]]-Table_Contracts[[#This Row],[Doanh số]]</f>
        <v>0</v>
      </c>
    </row>
    <row r="116" spans="1:27" x14ac:dyDescent="0.25">
      <c r="A116" s="11" t="str">
        <f>TRIM(REPLACE(Table_Contracts[[#This Row],[Vụ việc]],1,FIND("#",Table_Contracts[[#This Row],[Vụ việc]],1),""))</f>
        <v>CSS12109</v>
      </c>
      <c r="B116" s="2" t="s">
        <v>2052</v>
      </c>
      <c r="C116" s="2" t="s">
        <v>4895</v>
      </c>
      <c r="D116" s="4">
        <v>41235</v>
      </c>
      <c r="E116" s="2" t="s">
        <v>4894</v>
      </c>
      <c r="F116" s="3" t="s">
        <v>4896</v>
      </c>
      <c r="G116" s="5">
        <v>78000000</v>
      </c>
      <c r="H116" s="3" t="s">
        <v>681</v>
      </c>
      <c r="I116" s="3" t="s">
        <v>4062</v>
      </c>
      <c r="J116" s="3" t="s">
        <v>47</v>
      </c>
      <c r="K116" s="3" t="s">
        <v>37</v>
      </c>
      <c r="L116" s="4"/>
      <c r="M116" s="2" t="s">
        <v>636</v>
      </c>
      <c r="N116" s="11">
        <f>IF(MONTH(Table_Contracts[[#This Row],[Ngày ký]])&gt;3, YEAR(Table_Contracts[[#This Row],[Ngày ký]]),YEAR(Table_Contracts[[#This Row],[Ngày ký]])-1)</f>
        <v>2012</v>
      </c>
      <c r="O116" s="4">
        <v>41275</v>
      </c>
      <c r="P116" s="4"/>
      <c r="Q116" s="6">
        <v>12</v>
      </c>
      <c r="R116" s="4"/>
      <c r="S116" s="7" t="b">
        <v>0</v>
      </c>
      <c r="T116" s="3" t="s">
        <v>100</v>
      </c>
      <c r="U116" s="3" t="s">
        <v>50</v>
      </c>
      <c r="V116" s="2"/>
      <c r="W116" s="10" t="s">
        <v>5722</v>
      </c>
      <c r="X116" s="7" t="b">
        <v>0</v>
      </c>
      <c r="Y116" s="12">
        <f>SUMPRODUCT(Table_milestone[Số tiền phải thanh toán (VND)],--(Table_milestone[Số HĐ]=Table_Contracts[[#This Row],[Số hợp đồng]]),--(Table_milestone[Đã thanh toán?]=TRUE))</f>
        <v>78000000</v>
      </c>
      <c r="Z116" s="13">
        <f>SUMPRODUCT(Table_milestone[Số tiền phải thanh toán (VND)],--(Table_milestone[Số HĐ]=Table_Contracts[[#This Row],[Số hợp đồng]]),--(Table_milestone[Đã thanh toán?]=FALSE))</f>
        <v>0</v>
      </c>
      <c r="AA116">
        <f>Table_Contracts[[#This Row],[Số tiền đã thanh toán (theo điểm mốc)]]+Table_Contracts[[#This Row],[Số tiền chưa thanh toán (Theo điểm mốc)]]-Table_Contracts[[#This Row],[Doanh số]]</f>
        <v>0</v>
      </c>
    </row>
    <row r="117" spans="1:27" x14ac:dyDescent="0.25">
      <c r="A117" s="11" t="str">
        <f>TRIM(REPLACE(Table_Contracts[[#This Row],[Vụ việc]],1,FIND("#",Table_Contracts[[#This Row],[Vụ việc]],1),""))</f>
        <v>CSS12114</v>
      </c>
      <c r="B117" s="2" t="s">
        <v>2161</v>
      </c>
      <c r="C117" s="2" t="s">
        <v>4833</v>
      </c>
      <c r="D117" s="4">
        <v>41276</v>
      </c>
      <c r="E117" s="2" t="s">
        <v>4832</v>
      </c>
      <c r="F117" s="3" t="s">
        <v>228</v>
      </c>
      <c r="G117" s="5">
        <v>95349600</v>
      </c>
      <c r="H117" s="3" t="s">
        <v>129</v>
      </c>
      <c r="I117" s="3" t="s">
        <v>3493</v>
      </c>
      <c r="J117" s="3" t="s">
        <v>21</v>
      </c>
      <c r="K117" s="3" t="s">
        <v>57</v>
      </c>
      <c r="L117" s="4">
        <v>41409</v>
      </c>
      <c r="M117" s="2" t="s">
        <v>558</v>
      </c>
      <c r="N117" s="11">
        <f>IF(MONTH(Table_Contracts[[#This Row],[Ngày ký]])&gt;3, YEAR(Table_Contracts[[#This Row],[Ngày ký]]),YEAR(Table_Contracts[[#This Row],[Ngày ký]])-1)</f>
        <v>2012</v>
      </c>
      <c r="O117" s="4">
        <v>41333</v>
      </c>
      <c r="P117" s="4"/>
      <c r="Q117" s="6">
        <v>12</v>
      </c>
      <c r="R117" s="4"/>
      <c r="S117" s="7" t="b">
        <v>0</v>
      </c>
      <c r="T117" s="3" t="s">
        <v>100</v>
      </c>
      <c r="U117" s="3"/>
      <c r="V117" s="2"/>
      <c r="W117" s="10" t="s">
        <v>5722</v>
      </c>
      <c r="X117" s="7"/>
      <c r="Y117" s="12">
        <f>SUMPRODUCT(Table_milestone[Số tiền phải thanh toán (VND)],--(Table_milestone[Số HĐ]=Table_Contracts[[#This Row],[Số hợp đồng]]),--(Table_milestone[Đã thanh toán?]=TRUE))</f>
        <v>95349600</v>
      </c>
      <c r="Z117" s="13">
        <f>SUMPRODUCT(Table_milestone[Số tiền phải thanh toán (VND)],--(Table_milestone[Số HĐ]=Table_Contracts[[#This Row],[Số hợp đồng]]),--(Table_milestone[Đã thanh toán?]=FALSE))</f>
        <v>0</v>
      </c>
      <c r="AA117">
        <f>Table_Contracts[[#This Row],[Số tiền đã thanh toán (theo điểm mốc)]]+Table_Contracts[[#This Row],[Số tiền chưa thanh toán (Theo điểm mốc)]]-Table_Contracts[[#This Row],[Doanh số]]</f>
        <v>0</v>
      </c>
    </row>
    <row r="118" spans="1:27" x14ac:dyDescent="0.25">
      <c r="A118" s="11" t="str">
        <f>TRIM(REPLACE(Table_Contracts[[#This Row],[Vụ việc]],1,FIND("#",Table_Contracts[[#This Row],[Vụ việc]],1),""))</f>
        <v>CSS12122</v>
      </c>
      <c r="B118" s="2" t="s">
        <v>2098</v>
      </c>
      <c r="C118" s="2" t="s">
        <v>4808</v>
      </c>
      <c r="D118" s="4">
        <v>41302</v>
      </c>
      <c r="E118" s="2" t="s">
        <v>4807</v>
      </c>
      <c r="F118" s="3" t="s">
        <v>4333</v>
      </c>
      <c r="G118" s="5">
        <v>53040000</v>
      </c>
      <c r="H118" s="3" t="s">
        <v>681</v>
      </c>
      <c r="I118" s="3" t="s">
        <v>4062</v>
      </c>
      <c r="J118" s="3" t="s">
        <v>47</v>
      </c>
      <c r="K118" s="3" t="s">
        <v>2099</v>
      </c>
      <c r="L118" s="4">
        <v>41614</v>
      </c>
      <c r="M118" s="2" t="s">
        <v>558</v>
      </c>
      <c r="N118" s="11">
        <f>IF(MONTH(Table_Contracts[[#This Row],[Ngày ký]])&gt;3, YEAR(Table_Contracts[[#This Row],[Ngày ký]]),YEAR(Table_Contracts[[#This Row],[Ngày ký]])-1)</f>
        <v>2012</v>
      </c>
      <c r="O118" s="4">
        <v>41497</v>
      </c>
      <c r="P118" s="4">
        <v>41614</v>
      </c>
      <c r="Q118" s="6">
        <v>12</v>
      </c>
      <c r="R118" s="4"/>
      <c r="S118" s="7" t="b">
        <v>0</v>
      </c>
      <c r="T118" s="3" t="s">
        <v>92</v>
      </c>
      <c r="U118" s="3" t="s">
        <v>50</v>
      </c>
      <c r="V118" s="2"/>
      <c r="W118" s="10" t="s">
        <v>5722</v>
      </c>
      <c r="X118" s="7" t="b">
        <v>0</v>
      </c>
      <c r="Y118" s="12">
        <f>SUMPRODUCT(Table_milestone[Số tiền phải thanh toán (VND)],--(Table_milestone[Số HĐ]=Table_Contracts[[#This Row],[Số hợp đồng]]),--(Table_milestone[Đã thanh toán?]=TRUE))</f>
        <v>53040000</v>
      </c>
      <c r="Z118" s="13">
        <f>SUMPRODUCT(Table_milestone[Số tiền phải thanh toán (VND)],--(Table_milestone[Số HĐ]=Table_Contracts[[#This Row],[Số hợp đồng]]),--(Table_milestone[Đã thanh toán?]=FALSE))</f>
        <v>0</v>
      </c>
      <c r="AA118">
        <f>Table_Contracts[[#This Row],[Số tiền đã thanh toán (theo điểm mốc)]]+Table_Contracts[[#This Row],[Số tiền chưa thanh toán (Theo điểm mốc)]]-Table_Contracts[[#This Row],[Doanh số]]</f>
        <v>0</v>
      </c>
    </row>
    <row r="119" spans="1:27" x14ac:dyDescent="0.25">
      <c r="A119" s="11" t="str">
        <f>TRIM(REPLACE(Table_Contracts[[#This Row],[Vụ việc]],1,FIND("#",Table_Contracts[[#This Row],[Vụ việc]],1),""))</f>
        <v>CSS12123</v>
      </c>
      <c r="B119" s="2" t="s">
        <v>2109</v>
      </c>
      <c r="C119" s="2" t="s">
        <v>4805</v>
      </c>
      <c r="D119" s="4">
        <v>41305</v>
      </c>
      <c r="E119" s="2" t="s">
        <v>4804</v>
      </c>
      <c r="F119" s="3" t="s">
        <v>4806</v>
      </c>
      <c r="G119" s="5">
        <v>475000000</v>
      </c>
      <c r="H119" s="3" t="s">
        <v>681</v>
      </c>
      <c r="I119" s="3" t="s">
        <v>4062</v>
      </c>
      <c r="J119" s="3" t="s">
        <v>2984</v>
      </c>
      <c r="K119" s="3" t="s">
        <v>2099</v>
      </c>
      <c r="L119" s="4">
        <v>41585</v>
      </c>
      <c r="M119" s="2" t="s">
        <v>558</v>
      </c>
      <c r="N119" s="11">
        <f>IF(MONTH(Table_Contracts[[#This Row],[Ngày ký]])&gt;3, YEAR(Table_Contracts[[#This Row],[Ngày ký]]),YEAR(Table_Contracts[[#This Row],[Ngày ký]])-1)</f>
        <v>2012</v>
      </c>
      <c r="O119" s="4">
        <v>41409</v>
      </c>
      <c r="P119" s="4">
        <v>41586</v>
      </c>
      <c r="Q119" s="6">
        <v>12</v>
      </c>
      <c r="R119" s="4"/>
      <c r="S119" s="7" t="b">
        <v>1</v>
      </c>
      <c r="T119" s="3" t="s">
        <v>145</v>
      </c>
      <c r="U119" s="3"/>
      <c r="V119" s="2" t="s">
        <v>4060</v>
      </c>
      <c r="W119" s="10" t="s">
        <v>5722</v>
      </c>
      <c r="X119" s="7"/>
      <c r="Y119" s="12">
        <f>SUMPRODUCT(Table_milestone[Số tiền phải thanh toán (VND)],--(Table_milestone[Số HĐ]=Table_Contracts[[#This Row],[Số hợp đồng]]),--(Table_milestone[Đã thanh toán?]=TRUE))</f>
        <v>475000000</v>
      </c>
      <c r="Z119" s="13">
        <f>SUMPRODUCT(Table_milestone[Số tiền phải thanh toán (VND)],--(Table_milestone[Số HĐ]=Table_Contracts[[#This Row],[Số hợp đồng]]),--(Table_milestone[Đã thanh toán?]=FALSE))</f>
        <v>0</v>
      </c>
      <c r="AA119">
        <f>Table_Contracts[[#This Row],[Số tiền đã thanh toán (theo điểm mốc)]]+Table_Contracts[[#This Row],[Số tiền chưa thanh toán (Theo điểm mốc)]]-Table_Contracts[[#This Row],[Doanh số]]</f>
        <v>0</v>
      </c>
    </row>
    <row r="120" spans="1:27" x14ac:dyDescent="0.25">
      <c r="A120" s="11" t="str">
        <f>TRIM(REPLACE(Table_Contracts[[#This Row],[Vụ việc]],1,FIND("#",Table_Contracts[[#This Row],[Vụ việc]],1),""))</f>
        <v>CSS12135</v>
      </c>
      <c r="B120" s="2" t="s">
        <v>2199</v>
      </c>
      <c r="C120" s="2" t="s">
        <v>4790</v>
      </c>
      <c r="D120" s="4">
        <v>41347</v>
      </c>
      <c r="E120" s="2" t="s">
        <v>4789</v>
      </c>
      <c r="F120" s="3" t="s">
        <v>4791</v>
      </c>
      <c r="G120" s="5">
        <v>49046400</v>
      </c>
      <c r="H120" s="3" t="s">
        <v>681</v>
      </c>
      <c r="I120" s="3" t="s">
        <v>4062</v>
      </c>
      <c r="J120" s="3" t="s">
        <v>197</v>
      </c>
      <c r="K120" s="3" t="s">
        <v>2099</v>
      </c>
      <c r="L120" s="4">
        <v>41360</v>
      </c>
      <c r="M120" s="2" t="s">
        <v>558</v>
      </c>
      <c r="N120" s="11">
        <f>IF(MONTH(Table_Contracts[[#This Row],[Ngày ký]])&gt;3, YEAR(Table_Contracts[[#This Row],[Ngày ký]]),YEAR(Table_Contracts[[#This Row],[Ngày ký]])-1)</f>
        <v>2012</v>
      </c>
      <c r="O120" s="4">
        <v>41357</v>
      </c>
      <c r="P120" s="4">
        <v>41360</v>
      </c>
      <c r="Q120" s="6">
        <v>12</v>
      </c>
      <c r="R120" s="4"/>
      <c r="S120" s="7" t="b">
        <v>0</v>
      </c>
      <c r="T120" s="3" t="s">
        <v>199</v>
      </c>
      <c r="U120" s="3"/>
      <c r="V120" s="2"/>
      <c r="W120" s="10" t="s">
        <v>5722</v>
      </c>
      <c r="X120" s="7"/>
      <c r="Y120" s="12">
        <f>SUMPRODUCT(Table_milestone[Số tiền phải thanh toán (VND)],--(Table_milestone[Số HĐ]=Table_Contracts[[#This Row],[Số hợp đồng]]),--(Table_milestone[Đã thanh toán?]=TRUE))</f>
        <v>49046400</v>
      </c>
      <c r="Z120" s="13">
        <f>SUMPRODUCT(Table_milestone[Số tiền phải thanh toán (VND)],--(Table_milestone[Số HĐ]=Table_Contracts[[#This Row],[Số hợp đồng]]),--(Table_milestone[Đã thanh toán?]=FALSE))</f>
        <v>0</v>
      </c>
      <c r="AA120">
        <f>Table_Contracts[[#This Row],[Số tiền đã thanh toán (theo điểm mốc)]]+Table_Contracts[[#This Row],[Số tiền chưa thanh toán (Theo điểm mốc)]]-Table_Contracts[[#This Row],[Doanh số]]</f>
        <v>0</v>
      </c>
    </row>
    <row r="121" spans="1:27" x14ac:dyDescent="0.25">
      <c r="A121" s="11" t="str">
        <f>TRIM(REPLACE(Table_Contracts[[#This Row],[Vụ việc]],1,FIND("#",Table_Contracts[[#This Row],[Vụ việc]],1),""))</f>
        <v>CSS13012</v>
      </c>
      <c r="B121" s="2" t="s">
        <v>2417</v>
      </c>
      <c r="C121" s="2" t="s">
        <v>4684</v>
      </c>
      <c r="D121" s="4">
        <v>41465</v>
      </c>
      <c r="E121" s="2" t="s">
        <v>4683</v>
      </c>
      <c r="F121" s="3" t="s">
        <v>208</v>
      </c>
      <c r="G121" s="5">
        <v>1644000000</v>
      </c>
      <c r="H121" s="3" t="s">
        <v>129</v>
      </c>
      <c r="I121" s="3" t="s">
        <v>3493</v>
      </c>
      <c r="J121" s="3" t="s">
        <v>209</v>
      </c>
      <c r="K121" s="3" t="s">
        <v>57</v>
      </c>
      <c r="L121" s="4"/>
      <c r="M121" s="2" t="s">
        <v>558</v>
      </c>
      <c r="N121" s="11">
        <f>IF(MONTH(Table_Contracts[[#This Row],[Ngày ký]])&gt;3, YEAR(Table_Contracts[[#This Row],[Ngày ký]]),YEAR(Table_Contracts[[#This Row],[Ngày ký]])-1)</f>
        <v>2013</v>
      </c>
      <c r="O121" s="4">
        <v>41830</v>
      </c>
      <c r="P121" s="4"/>
      <c r="Q121" s="6">
        <v>12</v>
      </c>
      <c r="R121" s="4"/>
      <c r="S121" s="7" t="b">
        <v>0</v>
      </c>
      <c r="T121" s="3" t="s">
        <v>100</v>
      </c>
      <c r="U121" s="3"/>
      <c r="V121" s="2" t="s">
        <v>4272</v>
      </c>
      <c r="W121" s="10" t="s">
        <v>5722</v>
      </c>
      <c r="X121" s="7"/>
      <c r="Y121" s="12">
        <f>SUMPRODUCT(Table_milestone[Số tiền phải thanh toán (VND)],--(Table_milestone[Số HĐ]=Table_Contracts[[#This Row],[Số hợp đồng]]),--(Table_milestone[Đã thanh toán?]=TRUE))</f>
        <v>1644000000</v>
      </c>
      <c r="Z121" s="13">
        <f>SUMPRODUCT(Table_milestone[Số tiền phải thanh toán (VND)],--(Table_milestone[Số HĐ]=Table_Contracts[[#This Row],[Số hợp đồng]]),--(Table_milestone[Đã thanh toán?]=FALSE))</f>
        <v>0</v>
      </c>
      <c r="AA121">
        <f>Table_Contracts[[#This Row],[Số tiền đã thanh toán (theo điểm mốc)]]+Table_Contracts[[#This Row],[Số tiền chưa thanh toán (Theo điểm mốc)]]-Table_Contracts[[#This Row],[Doanh số]]</f>
        <v>0</v>
      </c>
    </row>
    <row r="122" spans="1:27" x14ac:dyDescent="0.25">
      <c r="A122" s="11" t="str">
        <f>TRIM(REPLACE(Table_Contracts[[#This Row],[Vụ việc]],1,FIND("#",Table_Contracts[[#This Row],[Vụ việc]],1),""))</f>
        <v>CSS13013</v>
      </c>
      <c r="B122" s="2" t="s">
        <v>2593</v>
      </c>
      <c r="C122" s="2" t="s">
        <v>4582</v>
      </c>
      <c r="D122" s="4">
        <v>41583</v>
      </c>
      <c r="E122" s="2" t="s">
        <v>4581</v>
      </c>
      <c r="F122" s="3" t="s">
        <v>208</v>
      </c>
      <c r="G122" s="5">
        <v>3650000000</v>
      </c>
      <c r="H122" s="3" t="s">
        <v>129</v>
      </c>
      <c r="I122" s="3" t="s">
        <v>4062</v>
      </c>
      <c r="J122" s="3" t="s">
        <v>209</v>
      </c>
      <c r="K122" s="3" t="s">
        <v>57</v>
      </c>
      <c r="L122" s="4">
        <v>42117</v>
      </c>
      <c r="M122" s="2" t="s">
        <v>558</v>
      </c>
      <c r="N122" s="11">
        <f>IF(MONTH(Table_Contracts[[#This Row],[Ngày ký]])&gt;3, YEAR(Table_Contracts[[#This Row],[Ngày ký]]),YEAR(Table_Contracts[[#This Row],[Ngày ký]])-1)</f>
        <v>2013</v>
      </c>
      <c r="O122" s="4">
        <v>42130</v>
      </c>
      <c r="P122" s="4"/>
      <c r="Q122" s="6">
        <v>12</v>
      </c>
      <c r="R122" s="4"/>
      <c r="S122" s="7" t="b">
        <v>0</v>
      </c>
      <c r="T122" s="3" t="s">
        <v>100</v>
      </c>
      <c r="U122" s="3"/>
      <c r="V122" s="2" t="s">
        <v>4272</v>
      </c>
      <c r="W122" s="10" t="s">
        <v>5722</v>
      </c>
      <c r="X122" s="7" t="b">
        <v>0</v>
      </c>
      <c r="Y122" s="12">
        <f>SUMPRODUCT(Table_milestone[Số tiền phải thanh toán (VND)],--(Table_milestone[Số HĐ]=Table_Contracts[[#This Row],[Số hợp đồng]]),--(Table_milestone[Đã thanh toán?]=TRUE))</f>
        <v>3650000000</v>
      </c>
      <c r="Z122" s="13">
        <f>SUMPRODUCT(Table_milestone[Số tiền phải thanh toán (VND)],--(Table_milestone[Số HĐ]=Table_Contracts[[#This Row],[Số hợp đồng]]),--(Table_milestone[Đã thanh toán?]=FALSE))</f>
        <v>0</v>
      </c>
      <c r="AA122">
        <f>Table_Contracts[[#This Row],[Số tiền đã thanh toán (theo điểm mốc)]]+Table_Contracts[[#This Row],[Số tiền chưa thanh toán (Theo điểm mốc)]]-Table_Contracts[[#This Row],[Doanh số]]</f>
        <v>0</v>
      </c>
    </row>
    <row r="123" spans="1:27" x14ac:dyDescent="0.25">
      <c r="A123" s="11" t="str">
        <f>TRIM(REPLACE(Table_Contracts[[#This Row],[Vụ việc]],1,FIND("#",Table_Contracts[[#This Row],[Vụ việc]],1),""))</f>
        <v>CSS13015</v>
      </c>
      <c r="B123" s="2" t="s">
        <v>2321</v>
      </c>
      <c r="C123" s="2" t="s">
        <v>4711</v>
      </c>
      <c r="D123" s="4">
        <v>41445</v>
      </c>
      <c r="E123" s="2" t="s">
        <v>4710</v>
      </c>
      <c r="F123" s="3" t="s">
        <v>4333</v>
      </c>
      <c r="G123" s="5">
        <v>277990000</v>
      </c>
      <c r="H123" s="3" t="s">
        <v>681</v>
      </c>
      <c r="I123" s="3" t="s">
        <v>3493</v>
      </c>
      <c r="J123" s="3" t="s">
        <v>21</v>
      </c>
      <c r="K123" s="3" t="s">
        <v>1102</v>
      </c>
      <c r="L123" s="4">
        <v>41579</v>
      </c>
      <c r="M123" s="2" t="s">
        <v>558</v>
      </c>
      <c r="N123" s="11">
        <f>IF(MONTH(Table_Contracts[[#This Row],[Ngày ký]])&gt;3, YEAR(Table_Contracts[[#This Row],[Ngày ký]]),YEAR(Table_Contracts[[#This Row],[Ngày ký]])-1)</f>
        <v>2013</v>
      </c>
      <c r="O123" s="4">
        <v>41501</v>
      </c>
      <c r="P123" s="4">
        <v>41592</v>
      </c>
      <c r="Q123" s="6">
        <v>12</v>
      </c>
      <c r="R123" s="4"/>
      <c r="S123" s="7" t="b">
        <v>1</v>
      </c>
      <c r="T123" s="3" t="s">
        <v>100</v>
      </c>
      <c r="U123" s="3"/>
      <c r="V123" s="2" t="s">
        <v>4060</v>
      </c>
      <c r="W123" s="10" t="s">
        <v>5722</v>
      </c>
      <c r="X123" s="7"/>
      <c r="Y123" s="12">
        <f>SUMPRODUCT(Table_milestone[Số tiền phải thanh toán (VND)],--(Table_milestone[Số HĐ]=Table_Contracts[[#This Row],[Số hợp đồng]]),--(Table_milestone[Đã thanh toán?]=TRUE))</f>
        <v>277990000</v>
      </c>
      <c r="Z123" s="13">
        <f>SUMPRODUCT(Table_milestone[Số tiền phải thanh toán (VND)],--(Table_milestone[Số HĐ]=Table_Contracts[[#This Row],[Số hợp đồng]]),--(Table_milestone[Đã thanh toán?]=FALSE))</f>
        <v>0</v>
      </c>
      <c r="AA123">
        <f>Table_Contracts[[#This Row],[Số tiền đã thanh toán (theo điểm mốc)]]+Table_Contracts[[#This Row],[Số tiền chưa thanh toán (Theo điểm mốc)]]-Table_Contracts[[#This Row],[Doanh số]]</f>
        <v>0</v>
      </c>
    </row>
    <row r="124" spans="1:27" x14ac:dyDescent="0.25">
      <c r="A124" s="11" t="str">
        <f>TRIM(REPLACE(Table_Contracts[[#This Row],[Vụ việc]],1,FIND("#",Table_Contracts[[#This Row],[Vụ việc]],1),""))</f>
        <v>CSS13016</v>
      </c>
      <c r="B124" s="2" t="s">
        <v>2394</v>
      </c>
      <c r="C124" s="2" t="s">
        <v>4700</v>
      </c>
      <c r="D124" s="4">
        <v>41458</v>
      </c>
      <c r="E124" s="2" t="s">
        <v>4699</v>
      </c>
      <c r="F124" s="3" t="s">
        <v>4409</v>
      </c>
      <c r="G124" s="5">
        <v>178000000</v>
      </c>
      <c r="H124" s="3" t="s">
        <v>681</v>
      </c>
      <c r="I124" s="3" t="s">
        <v>4062</v>
      </c>
      <c r="J124" s="3" t="s">
        <v>21</v>
      </c>
      <c r="K124" s="3" t="s">
        <v>1102</v>
      </c>
      <c r="L124" s="4">
        <v>41596</v>
      </c>
      <c r="M124" s="2" t="s">
        <v>558</v>
      </c>
      <c r="N124" s="11">
        <f>IF(MONTH(Table_Contracts[[#This Row],[Ngày ký]])&gt;3, YEAR(Table_Contracts[[#This Row],[Ngày ký]]),YEAR(Table_Contracts[[#This Row],[Ngày ký]])-1)</f>
        <v>2013</v>
      </c>
      <c r="O124" s="4">
        <v>41487</v>
      </c>
      <c r="P124" s="4">
        <v>41596</v>
      </c>
      <c r="Q124" s="6">
        <v>12</v>
      </c>
      <c r="R124" s="4"/>
      <c r="S124" s="7" t="b">
        <v>0</v>
      </c>
      <c r="T124" s="3" t="s">
        <v>100</v>
      </c>
      <c r="U124" s="3"/>
      <c r="V124" s="2"/>
      <c r="W124" s="10" t="s">
        <v>5722</v>
      </c>
      <c r="X124" s="7"/>
      <c r="Y124" s="12">
        <f>SUMPRODUCT(Table_milestone[Số tiền phải thanh toán (VND)],--(Table_milestone[Số HĐ]=Table_Contracts[[#This Row],[Số hợp đồng]]),--(Table_milestone[Đã thanh toán?]=TRUE))</f>
        <v>178000000</v>
      </c>
      <c r="Z124" s="13">
        <f>SUMPRODUCT(Table_milestone[Số tiền phải thanh toán (VND)],--(Table_milestone[Số HĐ]=Table_Contracts[[#This Row],[Số hợp đồng]]),--(Table_milestone[Đã thanh toán?]=FALSE))</f>
        <v>0</v>
      </c>
      <c r="AA124">
        <f>Table_Contracts[[#This Row],[Số tiền đã thanh toán (theo điểm mốc)]]+Table_Contracts[[#This Row],[Số tiền chưa thanh toán (Theo điểm mốc)]]-Table_Contracts[[#This Row],[Doanh số]]</f>
        <v>0</v>
      </c>
    </row>
    <row r="125" spans="1:27" x14ac:dyDescent="0.25">
      <c r="A125" s="11" t="str">
        <f>TRIM(REPLACE(Table_Contracts[[#This Row],[Vụ việc]],1,FIND("#",Table_Contracts[[#This Row],[Vụ việc]],1),""))</f>
        <v>CSS13017</v>
      </c>
      <c r="B125" s="2" t="s">
        <v>2361</v>
      </c>
      <c r="C125" s="2" t="s">
        <v>4677</v>
      </c>
      <c r="D125" s="4">
        <v>41470</v>
      </c>
      <c r="E125" s="2" t="s">
        <v>4676</v>
      </c>
      <c r="F125" s="3" t="s">
        <v>4409</v>
      </c>
      <c r="G125" s="5">
        <v>306240000</v>
      </c>
      <c r="H125" s="3" t="s">
        <v>681</v>
      </c>
      <c r="I125" s="3" t="s">
        <v>3493</v>
      </c>
      <c r="J125" s="3" t="s">
        <v>21</v>
      </c>
      <c r="K125" s="3" t="s">
        <v>20</v>
      </c>
      <c r="L125" s="4">
        <v>41981</v>
      </c>
      <c r="M125" s="2" t="s">
        <v>558</v>
      </c>
      <c r="N125" s="11">
        <f>IF(MONTH(Table_Contracts[[#This Row],[Ngày ký]])&gt;3, YEAR(Table_Contracts[[#This Row],[Ngày ký]]),YEAR(Table_Contracts[[#This Row],[Ngày ký]])-1)</f>
        <v>2013</v>
      </c>
      <c r="O125" s="4">
        <v>41548</v>
      </c>
      <c r="P125" s="4">
        <v>41981</v>
      </c>
      <c r="Q125" s="6">
        <v>12</v>
      </c>
      <c r="R125" s="4"/>
      <c r="S125" s="7" t="b">
        <v>1</v>
      </c>
      <c r="T125" s="3" t="s">
        <v>100</v>
      </c>
      <c r="U125" s="3"/>
      <c r="V125" s="2" t="s">
        <v>4334</v>
      </c>
      <c r="W125" s="10" t="s">
        <v>5722</v>
      </c>
      <c r="X125" s="7"/>
      <c r="Y125" s="12">
        <f>SUMPRODUCT(Table_milestone[Số tiền phải thanh toán (VND)],--(Table_milestone[Số HĐ]=Table_Contracts[[#This Row],[Số hợp đồng]]),--(Table_milestone[Đã thanh toán?]=TRUE))</f>
        <v>306240000</v>
      </c>
      <c r="Z125" s="13">
        <f>SUMPRODUCT(Table_milestone[Số tiền phải thanh toán (VND)],--(Table_milestone[Số HĐ]=Table_Contracts[[#This Row],[Số hợp đồng]]),--(Table_milestone[Đã thanh toán?]=FALSE))</f>
        <v>0</v>
      </c>
      <c r="AA125">
        <f>Table_Contracts[[#This Row],[Số tiền đã thanh toán (theo điểm mốc)]]+Table_Contracts[[#This Row],[Số tiền chưa thanh toán (Theo điểm mốc)]]-Table_Contracts[[#This Row],[Doanh số]]</f>
        <v>0</v>
      </c>
    </row>
    <row r="126" spans="1:27" x14ac:dyDescent="0.25">
      <c r="A126" s="11" t="str">
        <f>TRIM(REPLACE(Table_Contracts[[#This Row],[Vụ việc]],1,FIND("#",Table_Contracts[[#This Row],[Vụ việc]],1),""))</f>
        <v>CSS13018</v>
      </c>
      <c r="B126" s="2" t="s">
        <v>2258</v>
      </c>
      <c r="C126" s="2" t="s">
        <v>4751</v>
      </c>
      <c r="D126" s="4">
        <v>41395</v>
      </c>
      <c r="E126" s="2" t="s">
        <v>4750</v>
      </c>
      <c r="F126" s="3" t="s">
        <v>228</v>
      </c>
      <c r="G126" s="5">
        <v>63225000</v>
      </c>
      <c r="H126" s="3" t="s">
        <v>129</v>
      </c>
      <c r="I126" s="3" t="s">
        <v>3493</v>
      </c>
      <c r="J126" s="3" t="s">
        <v>21</v>
      </c>
      <c r="K126" s="3" t="s">
        <v>57</v>
      </c>
      <c r="L126" s="4">
        <v>41639</v>
      </c>
      <c r="M126" s="2" t="s">
        <v>558</v>
      </c>
      <c r="N126" s="11">
        <f>IF(MONTH(Table_Contracts[[#This Row],[Ngày ký]])&gt;3, YEAR(Table_Contracts[[#This Row],[Ngày ký]]),YEAR(Table_Contracts[[#This Row],[Ngày ký]])-1)</f>
        <v>2013</v>
      </c>
      <c r="O126" s="4">
        <v>41644</v>
      </c>
      <c r="P126" s="4"/>
      <c r="Q126" s="6">
        <v>12</v>
      </c>
      <c r="R126" s="4"/>
      <c r="S126" s="7" t="b">
        <v>0</v>
      </c>
      <c r="T126" s="3" t="s">
        <v>100</v>
      </c>
      <c r="U126" s="3"/>
      <c r="V126" s="2"/>
      <c r="W126" s="10" t="s">
        <v>5722</v>
      </c>
      <c r="X126" s="7"/>
      <c r="Y126" s="12">
        <f>SUMPRODUCT(Table_milestone[Số tiền phải thanh toán (VND)],--(Table_milestone[Số HĐ]=Table_Contracts[[#This Row],[Số hợp đồng]]),--(Table_milestone[Đã thanh toán?]=TRUE))</f>
        <v>63225000</v>
      </c>
      <c r="Z126" s="13">
        <f>SUMPRODUCT(Table_milestone[Số tiền phải thanh toán (VND)],--(Table_milestone[Số HĐ]=Table_Contracts[[#This Row],[Số hợp đồng]]),--(Table_milestone[Đã thanh toán?]=FALSE))</f>
        <v>0</v>
      </c>
      <c r="AA126">
        <f>Table_Contracts[[#This Row],[Số tiền đã thanh toán (theo điểm mốc)]]+Table_Contracts[[#This Row],[Số tiền chưa thanh toán (Theo điểm mốc)]]-Table_Contracts[[#This Row],[Doanh số]]</f>
        <v>0</v>
      </c>
    </row>
    <row r="127" spans="1:27" x14ac:dyDescent="0.25">
      <c r="A127" s="11" t="str">
        <f>TRIM(REPLACE(Table_Contracts[[#This Row],[Vụ việc]],1,FIND("#",Table_Contracts[[#This Row],[Vụ việc]],1),""))</f>
        <v>CSS13019</v>
      </c>
      <c r="B127" s="2" t="s">
        <v>2422</v>
      </c>
      <c r="C127" s="2" t="s">
        <v>4713</v>
      </c>
      <c r="D127" s="4">
        <v>41445</v>
      </c>
      <c r="E127" s="2" t="s">
        <v>4712</v>
      </c>
      <c r="F127" s="3" t="s">
        <v>228</v>
      </c>
      <c r="G127" s="5">
        <v>349002000</v>
      </c>
      <c r="H127" s="3" t="s">
        <v>129</v>
      </c>
      <c r="I127" s="3" t="s">
        <v>3493</v>
      </c>
      <c r="J127" s="3" t="s">
        <v>21</v>
      </c>
      <c r="K127" s="3" t="s">
        <v>57</v>
      </c>
      <c r="L127" s="4">
        <v>41639</v>
      </c>
      <c r="M127" s="2" t="s">
        <v>558</v>
      </c>
      <c r="N127" s="11">
        <f>IF(MONTH(Table_Contracts[[#This Row],[Ngày ký]])&gt;3, YEAR(Table_Contracts[[#This Row],[Ngày ký]]),YEAR(Table_Contracts[[#This Row],[Ngày ký]])-1)</f>
        <v>2013</v>
      </c>
      <c r="O127" s="4">
        <v>41516</v>
      </c>
      <c r="P127" s="4"/>
      <c r="Q127" s="6">
        <v>12</v>
      </c>
      <c r="R127" s="4"/>
      <c r="S127" s="7" t="b">
        <v>0</v>
      </c>
      <c r="T127" s="3" t="s">
        <v>100</v>
      </c>
      <c r="U127" s="3"/>
      <c r="V127" s="2"/>
      <c r="W127" s="10" t="s">
        <v>5722</v>
      </c>
      <c r="X127" s="7"/>
      <c r="Y127" s="12">
        <f>SUMPRODUCT(Table_milestone[Số tiền phải thanh toán (VND)],--(Table_milestone[Số HĐ]=Table_Contracts[[#This Row],[Số hợp đồng]]),--(Table_milestone[Đã thanh toán?]=TRUE))</f>
        <v>349002000</v>
      </c>
      <c r="Z127" s="13">
        <f>SUMPRODUCT(Table_milestone[Số tiền phải thanh toán (VND)],--(Table_milestone[Số HĐ]=Table_Contracts[[#This Row],[Số hợp đồng]]),--(Table_milestone[Đã thanh toán?]=FALSE))</f>
        <v>0</v>
      </c>
      <c r="AA127">
        <f>Table_Contracts[[#This Row],[Số tiền đã thanh toán (theo điểm mốc)]]+Table_Contracts[[#This Row],[Số tiền chưa thanh toán (Theo điểm mốc)]]-Table_Contracts[[#This Row],[Doanh số]]</f>
        <v>0</v>
      </c>
    </row>
    <row r="128" spans="1:27" x14ac:dyDescent="0.25">
      <c r="A128" s="11" t="str">
        <f>TRIM(REPLACE(Table_Contracts[[#This Row],[Vụ việc]],1,FIND("#",Table_Contracts[[#This Row],[Vụ việc]],1),""))</f>
        <v>CSS13022</v>
      </c>
      <c r="B128" s="2" t="s">
        <v>2652</v>
      </c>
      <c r="C128" s="2" t="s">
        <v>4673</v>
      </c>
      <c r="D128" s="4">
        <v>41471</v>
      </c>
      <c r="E128" s="2" t="s">
        <v>4672</v>
      </c>
      <c r="F128" s="3" t="s">
        <v>433</v>
      </c>
      <c r="G128" s="5">
        <v>345000000</v>
      </c>
      <c r="H128" s="3" t="s">
        <v>129</v>
      </c>
      <c r="I128" s="3" t="s">
        <v>4062</v>
      </c>
      <c r="J128" s="3" t="s">
        <v>2984</v>
      </c>
      <c r="K128" s="3" t="s">
        <v>57</v>
      </c>
      <c r="L128" s="4"/>
      <c r="M128" s="2" t="s">
        <v>558</v>
      </c>
      <c r="N128" s="11">
        <f>IF(MONTH(Table_Contracts[[#This Row],[Ngày ký]])&gt;3, YEAR(Table_Contracts[[#This Row],[Ngày ký]]),YEAR(Table_Contracts[[#This Row],[Ngày ký]])-1)</f>
        <v>2013</v>
      </c>
      <c r="O128" s="4">
        <v>41836</v>
      </c>
      <c r="P128" s="4"/>
      <c r="Q128" s="6">
        <v>12</v>
      </c>
      <c r="R128" s="4"/>
      <c r="S128" s="7" t="b">
        <v>0</v>
      </c>
      <c r="T128" s="3" t="s">
        <v>92</v>
      </c>
      <c r="U128" s="3"/>
      <c r="V128" s="2" t="s">
        <v>4116</v>
      </c>
      <c r="W128" s="10" t="s">
        <v>5722</v>
      </c>
      <c r="X128" s="7"/>
      <c r="Y128" s="12">
        <f>SUMPRODUCT(Table_milestone[Số tiền phải thanh toán (VND)],--(Table_milestone[Số HĐ]=Table_Contracts[[#This Row],[Số hợp đồng]]),--(Table_milestone[Đã thanh toán?]=TRUE))</f>
        <v>317400000</v>
      </c>
      <c r="Z128" s="13">
        <f>SUMPRODUCT(Table_milestone[Số tiền phải thanh toán (VND)],--(Table_milestone[Số HĐ]=Table_Contracts[[#This Row],[Số hợp đồng]]),--(Table_milestone[Đã thanh toán?]=FALSE))</f>
        <v>0</v>
      </c>
      <c r="AA128">
        <f>Table_Contracts[[#This Row],[Số tiền đã thanh toán (theo điểm mốc)]]+Table_Contracts[[#This Row],[Số tiền chưa thanh toán (Theo điểm mốc)]]-Table_Contracts[[#This Row],[Doanh số]]</f>
        <v>-27600000</v>
      </c>
    </row>
    <row r="129" spans="1:27" x14ac:dyDescent="0.25">
      <c r="A129" s="11" t="str">
        <f>TRIM(REPLACE(Table_Contracts[[#This Row],[Vụ việc]],1,FIND("#",Table_Contracts[[#This Row],[Vụ việc]],1),""))</f>
        <v>CSS13028</v>
      </c>
      <c r="B129" s="2" t="s">
        <v>2405</v>
      </c>
      <c r="C129" s="2" t="s">
        <v>4666</v>
      </c>
      <c r="D129" s="4">
        <v>41487</v>
      </c>
      <c r="E129" s="2" t="s">
        <v>4665</v>
      </c>
      <c r="F129" s="3" t="s">
        <v>4667</v>
      </c>
      <c r="G129" s="5">
        <v>636000000</v>
      </c>
      <c r="H129" s="3" t="s">
        <v>129</v>
      </c>
      <c r="I129" s="3" t="s">
        <v>3493</v>
      </c>
      <c r="J129" s="3" t="s">
        <v>47</v>
      </c>
      <c r="K129" s="3" t="s">
        <v>1651</v>
      </c>
      <c r="L129" s="4"/>
      <c r="M129" s="2" t="s">
        <v>558</v>
      </c>
      <c r="N129" s="11">
        <f>IF(MONTH(Table_Contracts[[#This Row],[Ngày ký]])&gt;3, YEAR(Table_Contracts[[#This Row],[Ngày ký]]),YEAR(Table_Contracts[[#This Row],[Ngày ký]])-1)</f>
        <v>2013</v>
      </c>
      <c r="O129" s="4">
        <v>41579</v>
      </c>
      <c r="P129" s="4"/>
      <c r="Q129" s="6">
        <v>12</v>
      </c>
      <c r="R129" s="4"/>
      <c r="S129" s="7" t="b">
        <v>0</v>
      </c>
      <c r="T129" s="3" t="s">
        <v>100</v>
      </c>
      <c r="U129" s="3" t="s">
        <v>50</v>
      </c>
      <c r="V129" s="2"/>
      <c r="W129" s="10" t="s">
        <v>5722</v>
      </c>
      <c r="X129" s="7" t="b">
        <v>0</v>
      </c>
      <c r="Y129" s="12">
        <f>SUMPRODUCT(Table_milestone[Số tiền phải thanh toán (VND)],--(Table_milestone[Số HĐ]=Table_Contracts[[#This Row],[Số hợp đồng]]),--(Table_milestone[Đã thanh toán?]=TRUE))</f>
        <v>636000000</v>
      </c>
      <c r="Z129" s="13">
        <f>SUMPRODUCT(Table_milestone[Số tiền phải thanh toán (VND)],--(Table_milestone[Số HĐ]=Table_Contracts[[#This Row],[Số hợp đồng]]),--(Table_milestone[Đã thanh toán?]=FALSE))</f>
        <v>0</v>
      </c>
      <c r="AA129">
        <f>Table_Contracts[[#This Row],[Số tiền đã thanh toán (theo điểm mốc)]]+Table_Contracts[[#This Row],[Số tiền chưa thanh toán (Theo điểm mốc)]]-Table_Contracts[[#This Row],[Doanh số]]</f>
        <v>0</v>
      </c>
    </row>
    <row r="130" spans="1:27" x14ac:dyDescent="0.25">
      <c r="A130" s="11" t="str">
        <f>TRIM(REPLACE(Table_Contracts[[#This Row],[Vụ việc]],1,FIND("#",Table_Contracts[[#This Row],[Vụ việc]],1),""))</f>
        <v>CSS13029</v>
      </c>
      <c r="B130" s="2" t="s">
        <v>2508</v>
      </c>
      <c r="C130" s="2" t="s">
        <v>4613</v>
      </c>
      <c r="D130" s="4">
        <v>41542</v>
      </c>
      <c r="E130" s="2" t="s">
        <v>4612</v>
      </c>
      <c r="F130" s="3" t="s">
        <v>4614</v>
      </c>
      <c r="G130" s="5">
        <v>980000000</v>
      </c>
      <c r="H130" s="3" t="s">
        <v>129</v>
      </c>
      <c r="I130" s="3" t="s">
        <v>3493</v>
      </c>
      <c r="J130" s="3" t="s">
        <v>47</v>
      </c>
      <c r="K130" s="3" t="s">
        <v>127</v>
      </c>
      <c r="L130" s="4">
        <v>41639</v>
      </c>
      <c r="M130" s="2" t="s">
        <v>558</v>
      </c>
      <c r="N130" s="11">
        <f>IF(MONTH(Table_Contracts[[#This Row],[Ngày ký]])&gt;3, YEAR(Table_Contracts[[#This Row],[Ngày ký]]),YEAR(Table_Contracts[[#This Row],[Ngày ký]])-1)</f>
        <v>2013</v>
      </c>
      <c r="O130" s="4">
        <v>41664</v>
      </c>
      <c r="P130" s="4"/>
      <c r="Q130" s="6">
        <v>12</v>
      </c>
      <c r="R130" s="4"/>
      <c r="S130" s="7" t="b">
        <v>0</v>
      </c>
      <c r="T130" s="3" t="s">
        <v>100</v>
      </c>
      <c r="U130" s="3" t="s">
        <v>50</v>
      </c>
      <c r="V130" s="2"/>
      <c r="W130" s="10" t="s">
        <v>5722</v>
      </c>
      <c r="X130" s="7"/>
      <c r="Y130" s="12">
        <f>SUMPRODUCT(Table_milestone[Số tiền phải thanh toán (VND)],--(Table_milestone[Số HĐ]=Table_Contracts[[#This Row],[Số hợp đồng]]),--(Table_milestone[Đã thanh toán?]=TRUE))</f>
        <v>980000000</v>
      </c>
      <c r="Z130" s="13">
        <f>SUMPRODUCT(Table_milestone[Số tiền phải thanh toán (VND)],--(Table_milestone[Số HĐ]=Table_Contracts[[#This Row],[Số hợp đồng]]),--(Table_milestone[Đã thanh toán?]=FALSE))</f>
        <v>0</v>
      </c>
      <c r="AA130">
        <f>Table_Contracts[[#This Row],[Số tiền đã thanh toán (theo điểm mốc)]]+Table_Contracts[[#This Row],[Số tiền chưa thanh toán (Theo điểm mốc)]]-Table_Contracts[[#This Row],[Doanh số]]</f>
        <v>0</v>
      </c>
    </row>
    <row r="131" spans="1:27" x14ac:dyDescent="0.25">
      <c r="A131" s="11" t="str">
        <f>TRIM(REPLACE(Table_Contracts[[#This Row],[Vụ việc]],1,FIND("#",Table_Contracts[[#This Row],[Vụ việc]],1),""))</f>
        <v>CSS13031</v>
      </c>
      <c r="B131" s="2" t="s">
        <v>2516</v>
      </c>
      <c r="C131" s="2" t="s">
        <v>4593</v>
      </c>
      <c r="D131" s="4">
        <v>41555</v>
      </c>
      <c r="E131" s="2" t="s">
        <v>4592</v>
      </c>
      <c r="F131" s="3" t="s">
        <v>4163</v>
      </c>
      <c r="G131" s="5">
        <v>2297180000</v>
      </c>
      <c r="H131" s="3" t="s">
        <v>681</v>
      </c>
      <c r="I131" s="3" t="s">
        <v>3493</v>
      </c>
      <c r="J131" s="3" t="s">
        <v>14</v>
      </c>
      <c r="K131" s="3" t="s">
        <v>19</v>
      </c>
      <c r="L131" s="4">
        <v>41765</v>
      </c>
      <c r="M131" s="2" t="s">
        <v>558</v>
      </c>
      <c r="N131" s="11">
        <f>IF(MONTH(Table_Contracts[[#This Row],[Ngày ký]])&gt;3, YEAR(Table_Contracts[[#This Row],[Ngày ký]]),YEAR(Table_Contracts[[#This Row],[Ngày ký]])-1)</f>
        <v>2013</v>
      </c>
      <c r="O131" s="4">
        <v>41820</v>
      </c>
      <c r="P131" s="4"/>
      <c r="Q131" s="6">
        <v>12</v>
      </c>
      <c r="R131" s="4"/>
      <c r="S131" s="7" t="b">
        <v>0</v>
      </c>
      <c r="T131" s="3" t="s">
        <v>100</v>
      </c>
      <c r="U131" s="3"/>
      <c r="V131" s="2" t="s">
        <v>4061</v>
      </c>
      <c r="W131" s="10" t="s">
        <v>5722</v>
      </c>
      <c r="X131" s="7"/>
      <c r="Y131" s="12">
        <f>SUMPRODUCT(Table_milestone[Số tiền phải thanh toán (VND)],--(Table_milestone[Số HĐ]=Table_Contracts[[#This Row],[Số hợp đồng]]),--(Table_milestone[Đã thanh toán?]=TRUE))</f>
        <v>2310680000</v>
      </c>
      <c r="Z131" s="13">
        <f>SUMPRODUCT(Table_milestone[Số tiền phải thanh toán (VND)],--(Table_milestone[Số HĐ]=Table_Contracts[[#This Row],[Số hợp đồng]]),--(Table_milestone[Đã thanh toán?]=FALSE))</f>
        <v>0</v>
      </c>
      <c r="AA131">
        <f>Table_Contracts[[#This Row],[Số tiền đã thanh toán (theo điểm mốc)]]+Table_Contracts[[#This Row],[Số tiền chưa thanh toán (Theo điểm mốc)]]-Table_Contracts[[#This Row],[Doanh số]]</f>
        <v>13500000</v>
      </c>
    </row>
    <row r="132" spans="1:27" x14ac:dyDescent="0.25">
      <c r="A132" s="11" t="str">
        <f>TRIM(REPLACE(Table_Contracts[[#This Row],[Vụ việc]],1,FIND("#",Table_Contracts[[#This Row],[Vụ việc]],1),""))</f>
        <v>CSS13033</v>
      </c>
      <c r="B132" s="2" t="s">
        <v>2411</v>
      </c>
      <c r="C132" s="2" t="s">
        <v>4675</v>
      </c>
      <c r="D132" s="4">
        <v>41471</v>
      </c>
      <c r="E132" s="2" t="s">
        <v>4674</v>
      </c>
      <c r="F132" s="3" t="s">
        <v>228</v>
      </c>
      <c r="G132" s="5">
        <v>45522000</v>
      </c>
      <c r="H132" s="3" t="s">
        <v>129</v>
      </c>
      <c r="I132" s="3" t="s">
        <v>3493</v>
      </c>
      <c r="J132" s="3" t="s">
        <v>21</v>
      </c>
      <c r="K132" s="3" t="s">
        <v>57</v>
      </c>
      <c r="L132" s="4">
        <v>41639</v>
      </c>
      <c r="M132" s="2" t="s">
        <v>558</v>
      </c>
      <c r="N132" s="11">
        <f>IF(MONTH(Table_Contracts[[#This Row],[Ngày ký]])&gt;3, YEAR(Table_Contracts[[#This Row],[Ngày ký]]),YEAR(Table_Contracts[[#This Row],[Ngày ký]])-1)</f>
        <v>2013</v>
      </c>
      <c r="O132" s="4">
        <v>41506</v>
      </c>
      <c r="P132" s="4"/>
      <c r="Q132" s="6">
        <v>12</v>
      </c>
      <c r="R132" s="4"/>
      <c r="S132" s="7" t="b">
        <v>0</v>
      </c>
      <c r="T132" s="3" t="s">
        <v>100</v>
      </c>
      <c r="U132" s="3"/>
      <c r="V132" s="2"/>
      <c r="W132" s="10" t="s">
        <v>5722</v>
      </c>
      <c r="X132" s="7"/>
      <c r="Y132" s="12">
        <f>SUMPRODUCT(Table_milestone[Số tiền phải thanh toán (VND)],--(Table_milestone[Số HĐ]=Table_Contracts[[#This Row],[Số hợp đồng]]),--(Table_milestone[Đã thanh toán?]=TRUE))</f>
        <v>45522000</v>
      </c>
      <c r="Z132" s="13">
        <f>SUMPRODUCT(Table_milestone[Số tiền phải thanh toán (VND)],--(Table_milestone[Số HĐ]=Table_Contracts[[#This Row],[Số hợp đồng]]),--(Table_milestone[Đã thanh toán?]=FALSE))</f>
        <v>0</v>
      </c>
      <c r="AA132">
        <f>Table_Contracts[[#This Row],[Số tiền đã thanh toán (theo điểm mốc)]]+Table_Contracts[[#This Row],[Số tiền chưa thanh toán (Theo điểm mốc)]]-Table_Contracts[[#This Row],[Doanh số]]</f>
        <v>0</v>
      </c>
    </row>
    <row r="133" spans="1:27" x14ac:dyDescent="0.25">
      <c r="A133" s="11" t="str">
        <f>TRIM(REPLACE(Table_Contracts[[#This Row],[Vụ việc]],1,FIND("#",Table_Contracts[[#This Row],[Vụ việc]],1),""))</f>
        <v>CSS13034</v>
      </c>
      <c r="B133" s="2" t="s">
        <v>2554</v>
      </c>
      <c r="C133" s="2" t="s">
        <v>4643</v>
      </c>
      <c r="D133" s="4">
        <v>41505</v>
      </c>
      <c r="E133" s="2" t="s">
        <v>4642</v>
      </c>
      <c r="F133" s="3" t="s">
        <v>228</v>
      </c>
      <c r="G133" s="5">
        <v>1001721600</v>
      </c>
      <c r="H133" s="3" t="s">
        <v>129</v>
      </c>
      <c r="I133" s="3" t="s">
        <v>4062</v>
      </c>
      <c r="J133" s="3" t="s">
        <v>21</v>
      </c>
      <c r="K133" s="3" t="s">
        <v>57</v>
      </c>
      <c r="L133" s="4"/>
      <c r="M133" s="2" t="s">
        <v>558</v>
      </c>
      <c r="N133" s="11">
        <f>IF(MONTH(Table_Contracts[[#This Row],[Ngày ký]])&gt;3, YEAR(Table_Contracts[[#This Row],[Ngày ký]]),YEAR(Table_Contracts[[#This Row],[Ngày ký]])-1)</f>
        <v>2013</v>
      </c>
      <c r="O133" s="4">
        <v>41604</v>
      </c>
      <c r="P133" s="4"/>
      <c r="Q133" s="6">
        <v>12</v>
      </c>
      <c r="R133" s="4"/>
      <c r="S133" s="7" t="b">
        <v>0</v>
      </c>
      <c r="T133" s="3" t="s">
        <v>100</v>
      </c>
      <c r="U133" s="3"/>
      <c r="V133" s="2"/>
      <c r="W133" s="10" t="s">
        <v>5722</v>
      </c>
      <c r="X133" s="7"/>
      <c r="Y133" s="12">
        <f>SUMPRODUCT(Table_milestone[Số tiền phải thanh toán (VND)],--(Table_milestone[Số HĐ]=Table_Contracts[[#This Row],[Số hợp đồng]]),--(Table_milestone[Đã thanh toán?]=TRUE))</f>
        <v>1001721600</v>
      </c>
      <c r="Z133" s="13">
        <f>SUMPRODUCT(Table_milestone[Số tiền phải thanh toán (VND)],--(Table_milestone[Số HĐ]=Table_Contracts[[#This Row],[Số hợp đồng]]),--(Table_milestone[Đã thanh toán?]=FALSE))</f>
        <v>0</v>
      </c>
      <c r="AA133">
        <f>Table_Contracts[[#This Row],[Số tiền đã thanh toán (theo điểm mốc)]]+Table_Contracts[[#This Row],[Số tiền chưa thanh toán (Theo điểm mốc)]]-Table_Contracts[[#This Row],[Doanh số]]</f>
        <v>0</v>
      </c>
    </row>
    <row r="134" spans="1:27" x14ac:dyDescent="0.25">
      <c r="A134" s="11" t="str">
        <f>TRIM(REPLACE(Table_Contracts[[#This Row],[Vụ việc]],1,FIND("#",Table_Contracts[[#This Row],[Vụ việc]],1),""))</f>
        <v>CSS13036</v>
      </c>
      <c r="B134" s="2" t="s">
        <v>2587</v>
      </c>
      <c r="C134" s="2" t="s">
        <v>4580</v>
      </c>
      <c r="D134" s="4">
        <v>41584</v>
      </c>
      <c r="E134" s="2" t="s">
        <v>4579</v>
      </c>
      <c r="F134" s="3" t="s">
        <v>228</v>
      </c>
      <c r="G134" s="5">
        <v>414756000</v>
      </c>
      <c r="H134" s="3" t="s">
        <v>129</v>
      </c>
      <c r="I134" s="3" t="s">
        <v>3493</v>
      </c>
      <c r="J134" s="3" t="s">
        <v>21</v>
      </c>
      <c r="K134" s="3" t="s">
        <v>57</v>
      </c>
      <c r="L134" s="4">
        <v>41639</v>
      </c>
      <c r="M134" s="2" t="s">
        <v>558</v>
      </c>
      <c r="N134" s="11">
        <f>IF(MONTH(Table_Contracts[[#This Row],[Ngày ký]])&gt;3, YEAR(Table_Contracts[[#This Row],[Ngày ký]]),YEAR(Table_Contracts[[#This Row],[Ngày ký]])-1)</f>
        <v>2013</v>
      </c>
      <c r="O134" s="4">
        <v>41639</v>
      </c>
      <c r="P134" s="4"/>
      <c r="Q134" s="6">
        <v>12</v>
      </c>
      <c r="R134" s="4"/>
      <c r="S134" s="7" t="b">
        <v>0</v>
      </c>
      <c r="T134" s="3" t="s">
        <v>100</v>
      </c>
      <c r="U134" s="3"/>
      <c r="V134" s="2"/>
      <c r="W134" s="10" t="s">
        <v>5722</v>
      </c>
      <c r="X134" s="7"/>
      <c r="Y134" s="12">
        <f>SUMPRODUCT(Table_milestone[Số tiền phải thanh toán (VND)],--(Table_milestone[Số HĐ]=Table_Contracts[[#This Row],[Số hợp đồng]]),--(Table_milestone[Đã thanh toán?]=TRUE))</f>
        <v>414756000</v>
      </c>
      <c r="Z134" s="13">
        <f>SUMPRODUCT(Table_milestone[Số tiền phải thanh toán (VND)],--(Table_milestone[Số HĐ]=Table_Contracts[[#This Row],[Số hợp đồng]]),--(Table_milestone[Đã thanh toán?]=FALSE))</f>
        <v>0</v>
      </c>
      <c r="AA134">
        <f>Table_Contracts[[#This Row],[Số tiền đã thanh toán (theo điểm mốc)]]+Table_Contracts[[#This Row],[Số tiền chưa thanh toán (Theo điểm mốc)]]-Table_Contracts[[#This Row],[Doanh số]]</f>
        <v>0</v>
      </c>
    </row>
    <row r="135" spans="1:27" x14ac:dyDescent="0.25">
      <c r="A135" s="11" t="str">
        <f>TRIM(REPLACE(Table_Contracts[[#This Row],[Vụ việc]],1,FIND("#",Table_Contracts[[#This Row],[Vụ việc]],1),""))</f>
        <v>CSS13039</v>
      </c>
      <c r="B135" s="2" t="s">
        <v>2518</v>
      </c>
      <c r="C135" s="2" t="s">
        <v>4718</v>
      </c>
      <c r="D135" s="4">
        <v>41431</v>
      </c>
      <c r="E135" s="2" t="s">
        <v>4717</v>
      </c>
      <c r="F135" s="3" t="s">
        <v>4719</v>
      </c>
      <c r="G135" s="5">
        <v>282540000</v>
      </c>
      <c r="H135" s="3" t="s">
        <v>132</v>
      </c>
      <c r="I135" s="3" t="s">
        <v>4062</v>
      </c>
      <c r="J135" s="3" t="s">
        <v>670</v>
      </c>
      <c r="K135" s="3" t="s">
        <v>20</v>
      </c>
      <c r="L135" s="4">
        <v>41577</v>
      </c>
      <c r="M135" s="2" t="s">
        <v>558</v>
      </c>
      <c r="N135" s="11">
        <f>IF(MONTH(Table_Contracts[[#This Row],[Ngày ký]])&gt;3, YEAR(Table_Contracts[[#This Row],[Ngày ký]]),YEAR(Table_Contracts[[#This Row],[Ngày ký]])-1)</f>
        <v>2013</v>
      </c>
      <c r="O135" s="4">
        <v>41461</v>
      </c>
      <c r="P135" s="4"/>
      <c r="Q135" s="6">
        <v>12</v>
      </c>
      <c r="R135" s="4"/>
      <c r="S135" s="7" t="b">
        <v>0</v>
      </c>
      <c r="T135" s="3" t="s">
        <v>199</v>
      </c>
      <c r="U135" s="3"/>
      <c r="V135" s="2"/>
      <c r="W135" s="10" t="s">
        <v>5722</v>
      </c>
      <c r="X135" s="7"/>
      <c r="Y135" s="12">
        <f>SUMPRODUCT(Table_milestone[Số tiền phải thanh toán (VND)],--(Table_milestone[Số HĐ]=Table_Contracts[[#This Row],[Số hợp đồng]]),--(Table_milestone[Đã thanh toán?]=TRUE))</f>
        <v>282540000</v>
      </c>
      <c r="Z135" s="13">
        <f>SUMPRODUCT(Table_milestone[Số tiền phải thanh toán (VND)],--(Table_milestone[Số HĐ]=Table_Contracts[[#This Row],[Số hợp đồng]]),--(Table_milestone[Đã thanh toán?]=FALSE))</f>
        <v>0</v>
      </c>
      <c r="AA135">
        <f>Table_Contracts[[#This Row],[Số tiền đã thanh toán (theo điểm mốc)]]+Table_Contracts[[#This Row],[Số tiền chưa thanh toán (Theo điểm mốc)]]-Table_Contracts[[#This Row],[Doanh số]]</f>
        <v>0</v>
      </c>
    </row>
    <row r="136" spans="1:27" x14ac:dyDescent="0.25">
      <c r="A136" s="11" t="str">
        <f>TRIM(REPLACE(Table_Contracts[[#This Row],[Vụ việc]],1,FIND("#",Table_Contracts[[#This Row],[Vụ việc]],1),""))</f>
        <v>CSS13040</v>
      </c>
      <c r="B136" s="2" t="s">
        <v>2688</v>
      </c>
      <c r="C136" s="2" t="s">
        <v>4571</v>
      </c>
      <c r="D136" s="4">
        <v>41600</v>
      </c>
      <c r="E136" s="2" t="s">
        <v>4570</v>
      </c>
      <c r="F136" s="3" t="s">
        <v>208</v>
      </c>
      <c r="G136" s="5">
        <v>1360000000</v>
      </c>
      <c r="H136" s="3" t="s">
        <v>129</v>
      </c>
      <c r="I136" s="3" t="s">
        <v>4062</v>
      </c>
      <c r="J136" s="3" t="s">
        <v>209</v>
      </c>
      <c r="K136" s="3" t="s">
        <v>57</v>
      </c>
      <c r="L136" s="4"/>
      <c r="M136" s="2" t="s">
        <v>558</v>
      </c>
      <c r="N136" s="11">
        <f>IF(MONTH(Table_Contracts[[#This Row],[Ngày ký]])&gt;3, YEAR(Table_Contracts[[#This Row],[Ngày ký]]),YEAR(Table_Contracts[[#This Row],[Ngày ký]])-1)</f>
        <v>2013</v>
      </c>
      <c r="O136" s="4">
        <v>41842</v>
      </c>
      <c r="P136" s="4"/>
      <c r="Q136" s="6">
        <v>12</v>
      </c>
      <c r="R136" s="4"/>
      <c r="S136" s="7" t="b">
        <v>0</v>
      </c>
      <c r="T136" s="3" t="s">
        <v>100</v>
      </c>
      <c r="U136" s="3"/>
      <c r="V136" s="2"/>
      <c r="W136" s="10" t="s">
        <v>5722</v>
      </c>
      <c r="X136" s="7"/>
      <c r="Y136" s="12">
        <f>SUMPRODUCT(Table_milestone[Số tiền phải thanh toán (VND)],--(Table_milestone[Số HĐ]=Table_Contracts[[#This Row],[Số hợp đồng]]),--(Table_milestone[Đã thanh toán?]=TRUE))</f>
        <v>1360000000</v>
      </c>
      <c r="Z136" s="13">
        <f>SUMPRODUCT(Table_milestone[Số tiền phải thanh toán (VND)],--(Table_milestone[Số HĐ]=Table_Contracts[[#This Row],[Số hợp đồng]]),--(Table_milestone[Đã thanh toán?]=FALSE))</f>
        <v>0</v>
      </c>
      <c r="AA136">
        <f>Table_Contracts[[#This Row],[Số tiền đã thanh toán (theo điểm mốc)]]+Table_Contracts[[#This Row],[Số tiền chưa thanh toán (Theo điểm mốc)]]-Table_Contracts[[#This Row],[Doanh số]]</f>
        <v>0</v>
      </c>
    </row>
    <row r="137" spans="1:27" x14ac:dyDescent="0.25">
      <c r="A137" s="11" t="str">
        <f>TRIM(REPLACE(Table_Contracts[[#This Row],[Vụ việc]],1,FIND("#",Table_Contracts[[#This Row],[Vụ việc]],1),""))</f>
        <v>CSS13043</v>
      </c>
      <c r="B137" s="2" t="s">
        <v>2712</v>
      </c>
      <c r="C137" s="2" t="s">
        <v>4502</v>
      </c>
      <c r="D137" s="4">
        <v>41701</v>
      </c>
      <c r="E137" s="2" t="s">
        <v>4501</v>
      </c>
      <c r="F137" s="3" t="s">
        <v>4129</v>
      </c>
      <c r="G137" s="5">
        <v>380000000</v>
      </c>
      <c r="H137" s="3" t="s">
        <v>129</v>
      </c>
      <c r="I137" s="3" t="s">
        <v>3493</v>
      </c>
      <c r="J137" s="3" t="s">
        <v>47</v>
      </c>
      <c r="K137" s="3" t="s">
        <v>1651</v>
      </c>
      <c r="L137" s="4">
        <v>41999</v>
      </c>
      <c r="M137" s="2" t="s">
        <v>404</v>
      </c>
      <c r="N137" s="11">
        <f>IF(MONTH(Table_Contracts[[#This Row],[Ngày ký]])&gt;3, YEAR(Table_Contracts[[#This Row],[Ngày ký]]),YEAR(Table_Contracts[[#This Row],[Ngày ký]])-1)</f>
        <v>2013</v>
      </c>
      <c r="O137" s="4">
        <v>41851</v>
      </c>
      <c r="P137" s="4"/>
      <c r="Q137" s="6">
        <v>15</v>
      </c>
      <c r="R137" s="4">
        <v>41701</v>
      </c>
      <c r="S137" s="7" t="b">
        <v>0</v>
      </c>
      <c r="T137" s="3" t="s">
        <v>100</v>
      </c>
      <c r="U137" s="3" t="s">
        <v>50</v>
      </c>
      <c r="V137" s="2" t="s">
        <v>4503</v>
      </c>
      <c r="W137" s="10" t="s">
        <v>5722</v>
      </c>
      <c r="X137" s="7"/>
      <c r="Y137" s="12">
        <f>SUMPRODUCT(Table_milestone[Số tiền phải thanh toán (VND)],--(Table_milestone[Số HĐ]=Table_Contracts[[#This Row],[Số hợp đồng]]),--(Table_milestone[Đã thanh toán?]=TRUE))</f>
        <v>380000000</v>
      </c>
      <c r="Z137" s="13">
        <f>SUMPRODUCT(Table_milestone[Số tiền phải thanh toán (VND)],--(Table_milestone[Số HĐ]=Table_Contracts[[#This Row],[Số hợp đồng]]),--(Table_milestone[Đã thanh toán?]=FALSE))</f>
        <v>0</v>
      </c>
      <c r="AA137">
        <f>Table_Contracts[[#This Row],[Số tiền đã thanh toán (theo điểm mốc)]]+Table_Contracts[[#This Row],[Số tiền chưa thanh toán (Theo điểm mốc)]]-Table_Contracts[[#This Row],[Doanh số]]</f>
        <v>0</v>
      </c>
    </row>
    <row r="138" spans="1:27" x14ac:dyDescent="0.25">
      <c r="A138" s="11" t="str">
        <f>TRIM(REPLACE(Table_Contracts[[#This Row],[Vụ việc]],1,FIND("#",Table_Contracts[[#This Row],[Vụ việc]],1),""))</f>
        <v>CSS13049</v>
      </c>
      <c r="B138" s="2" t="s">
        <v>2353</v>
      </c>
      <c r="C138" s="2" t="s">
        <v>4679</v>
      </c>
      <c r="D138" s="4">
        <v>41467</v>
      </c>
      <c r="E138" s="2" t="s">
        <v>4678</v>
      </c>
      <c r="F138" s="3" t="s">
        <v>4680</v>
      </c>
      <c r="G138" s="5">
        <v>28000000</v>
      </c>
      <c r="H138" s="3" t="s">
        <v>129</v>
      </c>
      <c r="I138" s="3" t="s">
        <v>4062</v>
      </c>
      <c r="J138" s="3" t="s">
        <v>129</v>
      </c>
      <c r="K138" s="3" t="s">
        <v>1651</v>
      </c>
      <c r="L138" s="4">
        <v>41597</v>
      </c>
      <c r="M138" s="2" t="s">
        <v>558</v>
      </c>
      <c r="N138" s="11">
        <f>IF(MONTH(Table_Contracts[[#This Row],[Ngày ký]])&gt;3, YEAR(Table_Contracts[[#This Row],[Ngày ký]]),YEAR(Table_Contracts[[#This Row],[Ngày ký]])-1)</f>
        <v>2013</v>
      </c>
      <c r="O138" s="4">
        <v>41597</v>
      </c>
      <c r="P138" s="4">
        <v>41597</v>
      </c>
      <c r="Q138" s="6">
        <v>0</v>
      </c>
      <c r="R138" s="4"/>
      <c r="S138" s="7" t="b">
        <v>0</v>
      </c>
      <c r="T138" s="3" t="s">
        <v>112</v>
      </c>
      <c r="U138" s="3"/>
      <c r="V138" s="2"/>
      <c r="W138" s="10" t="s">
        <v>5722</v>
      </c>
      <c r="X138" s="7"/>
      <c r="Y138" s="12">
        <f>SUMPRODUCT(Table_milestone[Số tiền phải thanh toán (VND)],--(Table_milestone[Số HĐ]=Table_Contracts[[#This Row],[Số hợp đồng]]),--(Table_milestone[Đã thanh toán?]=TRUE))</f>
        <v>28000000</v>
      </c>
      <c r="Z138" s="13">
        <f>SUMPRODUCT(Table_milestone[Số tiền phải thanh toán (VND)],--(Table_milestone[Số HĐ]=Table_Contracts[[#This Row],[Số hợp đồng]]),--(Table_milestone[Đã thanh toán?]=FALSE))</f>
        <v>0</v>
      </c>
      <c r="AA138">
        <f>Table_Contracts[[#This Row],[Số tiền đã thanh toán (theo điểm mốc)]]+Table_Contracts[[#This Row],[Số tiền chưa thanh toán (Theo điểm mốc)]]-Table_Contracts[[#This Row],[Doanh số]]</f>
        <v>0</v>
      </c>
    </row>
    <row r="139" spans="1:27" x14ac:dyDescent="0.25">
      <c r="A139" s="11" t="str">
        <f>TRIM(REPLACE(Table_Contracts[[#This Row],[Vụ việc]],1,FIND("#",Table_Contracts[[#This Row],[Vụ việc]],1),""))</f>
        <v>CSS13054</v>
      </c>
      <c r="B139" s="2" t="s">
        <v>2774</v>
      </c>
      <c r="C139" s="2" t="s">
        <v>4486</v>
      </c>
      <c r="D139" s="4">
        <v>41715</v>
      </c>
      <c r="E139" s="2" t="s">
        <v>4485</v>
      </c>
      <c r="F139" s="3" t="s">
        <v>4129</v>
      </c>
      <c r="G139" s="5">
        <v>45500000</v>
      </c>
      <c r="H139" s="3" t="s">
        <v>129</v>
      </c>
      <c r="I139" s="3" t="s">
        <v>4062</v>
      </c>
      <c r="J139" s="3" t="s">
        <v>21</v>
      </c>
      <c r="K139" s="3" t="s">
        <v>1651</v>
      </c>
      <c r="L139" s="4"/>
      <c r="M139" s="2" t="s">
        <v>404</v>
      </c>
      <c r="N139" s="11">
        <f>IF(MONTH(Table_Contracts[[#This Row],[Ngày ký]])&gt;3, YEAR(Table_Contracts[[#This Row],[Ngày ký]]),YEAR(Table_Contracts[[#This Row],[Ngày ký]])-1)</f>
        <v>2013</v>
      </c>
      <c r="O139" s="4">
        <v>41746</v>
      </c>
      <c r="P139" s="4"/>
      <c r="Q139" s="6">
        <v>12</v>
      </c>
      <c r="R139" s="4"/>
      <c r="S139" s="7" t="b">
        <v>0</v>
      </c>
      <c r="T139" s="3" t="s">
        <v>92</v>
      </c>
      <c r="U139" s="3"/>
      <c r="V139" s="2"/>
      <c r="W139" s="10" t="s">
        <v>5722</v>
      </c>
      <c r="X139" s="7"/>
      <c r="Y139" s="12">
        <f>SUMPRODUCT(Table_milestone[Số tiền phải thanh toán (VND)],--(Table_milestone[Số HĐ]=Table_Contracts[[#This Row],[Số hợp đồng]]),--(Table_milestone[Đã thanh toán?]=TRUE))</f>
        <v>45500000</v>
      </c>
      <c r="Z139" s="13">
        <f>SUMPRODUCT(Table_milestone[Số tiền phải thanh toán (VND)],--(Table_milestone[Số HĐ]=Table_Contracts[[#This Row],[Số hợp đồng]]),--(Table_milestone[Đã thanh toán?]=FALSE))</f>
        <v>0</v>
      </c>
      <c r="AA139">
        <f>Table_Contracts[[#This Row],[Số tiền đã thanh toán (theo điểm mốc)]]+Table_Contracts[[#This Row],[Số tiền chưa thanh toán (Theo điểm mốc)]]-Table_Contracts[[#This Row],[Doanh số]]</f>
        <v>0</v>
      </c>
    </row>
    <row r="140" spans="1:27" x14ac:dyDescent="0.25">
      <c r="A140" s="11" t="str">
        <f>TRIM(REPLACE(Table_Contracts[[#This Row],[Vụ việc]],1,FIND("#",Table_Contracts[[#This Row],[Vụ việc]],1),""))</f>
        <v>CSS13055</v>
      </c>
      <c r="B140" s="2" t="s">
        <v>2767</v>
      </c>
      <c r="C140" s="2" t="s">
        <v>4464</v>
      </c>
      <c r="D140" s="4">
        <v>41730</v>
      </c>
      <c r="E140" s="2" t="s">
        <v>4463</v>
      </c>
      <c r="F140" s="3" t="s">
        <v>4465</v>
      </c>
      <c r="G140" s="5">
        <v>376800000</v>
      </c>
      <c r="H140" s="3" t="s">
        <v>129</v>
      </c>
      <c r="I140" s="3" t="s">
        <v>4062</v>
      </c>
      <c r="J140" s="3" t="s">
        <v>129</v>
      </c>
      <c r="K140" s="3" t="s">
        <v>57</v>
      </c>
      <c r="L140" s="4">
        <v>41820</v>
      </c>
      <c r="M140" s="2" t="s">
        <v>404</v>
      </c>
      <c r="N140" s="11">
        <f>IF(MONTH(Table_Contracts[[#This Row],[Ngày ký]])&gt;3, YEAR(Table_Contracts[[#This Row],[Ngày ký]]),YEAR(Table_Contracts[[#This Row],[Ngày ký]])-1)</f>
        <v>2014</v>
      </c>
      <c r="O140" s="4">
        <v>41821</v>
      </c>
      <c r="P140" s="4"/>
      <c r="Q140" s="6">
        <v>12</v>
      </c>
      <c r="R140" s="4"/>
      <c r="S140" s="7" t="b">
        <v>0</v>
      </c>
      <c r="T140" s="3" t="s">
        <v>100</v>
      </c>
      <c r="U140" s="3"/>
      <c r="V140" s="2" t="s">
        <v>4466</v>
      </c>
      <c r="W140" s="10" t="s">
        <v>5722</v>
      </c>
      <c r="X140" s="7" t="b">
        <v>0</v>
      </c>
      <c r="Y140" s="12">
        <f>SUMPRODUCT(Table_milestone[Số tiền phải thanh toán (VND)],--(Table_milestone[Số HĐ]=Table_Contracts[[#This Row],[Số hợp đồng]]),--(Table_milestone[Đã thanh toán?]=TRUE))</f>
        <v>376800000</v>
      </c>
      <c r="Z140" s="13">
        <f>SUMPRODUCT(Table_milestone[Số tiền phải thanh toán (VND)],--(Table_milestone[Số HĐ]=Table_Contracts[[#This Row],[Số hợp đồng]]),--(Table_milestone[Đã thanh toán?]=FALSE))</f>
        <v>0</v>
      </c>
      <c r="AA140">
        <f>Table_Contracts[[#This Row],[Số tiền đã thanh toán (theo điểm mốc)]]+Table_Contracts[[#This Row],[Số tiền chưa thanh toán (Theo điểm mốc)]]-Table_Contracts[[#This Row],[Doanh số]]</f>
        <v>0</v>
      </c>
    </row>
    <row r="141" spans="1:27" x14ac:dyDescent="0.25">
      <c r="A141" s="11" t="str">
        <f>TRIM(REPLACE(Table_Contracts[[#This Row],[Vụ việc]],1,FIND("#",Table_Contracts[[#This Row],[Vụ việc]],1),""))</f>
        <v>CSS13057</v>
      </c>
      <c r="B141" s="2" t="s">
        <v>2739</v>
      </c>
      <c r="C141" s="2" t="s">
        <v>4492</v>
      </c>
      <c r="D141" s="4">
        <v>41712</v>
      </c>
      <c r="E141" s="2" t="s">
        <v>4491</v>
      </c>
      <c r="F141" s="3" t="s">
        <v>228</v>
      </c>
      <c r="G141" s="5">
        <v>70000000</v>
      </c>
      <c r="H141" s="3" t="s">
        <v>129</v>
      </c>
      <c r="I141" s="3" t="s">
        <v>4062</v>
      </c>
      <c r="J141" s="3" t="s">
        <v>21</v>
      </c>
      <c r="K141" s="3" t="s">
        <v>57</v>
      </c>
      <c r="L141" s="4"/>
      <c r="M141" s="2" t="s">
        <v>404</v>
      </c>
      <c r="N141" s="11">
        <f>IF(MONTH(Table_Contracts[[#This Row],[Ngày ký]])&gt;3, YEAR(Table_Contracts[[#This Row],[Ngày ký]]),YEAR(Table_Contracts[[#This Row],[Ngày ký]])-1)</f>
        <v>2013</v>
      </c>
      <c r="O141" s="4">
        <v>41733</v>
      </c>
      <c r="P141" s="4"/>
      <c r="Q141" s="6">
        <v>0</v>
      </c>
      <c r="R141" s="4"/>
      <c r="S141" s="7" t="b">
        <v>0</v>
      </c>
      <c r="T141" s="3" t="s">
        <v>100</v>
      </c>
      <c r="U141" s="3"/>
      <c r="V141" s="2"/>
      <c r="W141" s="10" t="s">
        <v>5722</v>
      </c>
      <c r="X141" s="7" t="b">
        <v>0</v>
      </c>
      <c r="Y141" s="12">
        <f>SUMPRODUCT(Table_milestone[Số tiền phải thanh toán (VND)],--(Table_milestone[Số HĐ]=Table_Contracts[[#This Row],[Số hợp đồng]]),--(Table_milestone[Đã thanh toán?]=TRUE))</f>
        <v>71265600</v>
      </c>
      <c r="Z141" s="13">
        <f>SUMPRODUCT(Table_milestone[Số tiền phải thanh toán (VND)],--(Table_milestone[Số HĐ]=Table_Contracts[[#This Row],[Số hợp đồng]]),--(Table_milestone[Đã thanh toán?]=FALSE))</f>
        <v>0</v>
      </c>
      <c r="AA141">
        <f>Table_Contracts[[#This Row],[Số tiền đã thanh toán (theo điểm mốc)]]+Table_Contracts[[#This Row],[Số tiền chưa thanh toán (Theo điểm mốc)]]-Table_Contracts[[#This Row],[Doanh số]]</f>
        <v>1265600</v>
      </c>
    </row>
    <row r="142" spans="1:27" x14ac:dyDescent="0.25">
      <c r="A142" s="11" t="str">
        <f>TRIM(REPLACE(Table_Contracts[[#This Row],[Vụ việc]],1,FIND("#",Table_Contracts[[#This Row],[Vụ việc]],1),""))</f>
        <v>CSS14001</v>
      </c>
      <c r="B142" s="2" t="s">
        <v>2899</v>
      </c>
      <c r="C142" s="2" t="s">
        <v>4408</v>
      </c>
      <c r="D142" s="4">
        <v>41810</v>
      </c>
      <c r="E142" s="2" t="s">
        <v>4407</v>
      </c>
      <c r="F142" s="3" t="s">
        <v>4409</v>
      </c>
      <c r="G142" s="5">
        <v>409864000</v>
      </c>
      <c r="H142" s="3" t="s">
        <v>129</v>
      </c>
      <c r="I142" s="3" t="s">
        <v>3493</v>
      </c>
      <c r="J142" s="3" t="s">
        <v>21</v>
      </c>
      <c r="K142" s="3" t="s">
        <v>26</v>
      </c>
      <c r="L142" s="4">
        <v>41998</v>
      </c>
      <c r="M142" s="2" t="s">
        <v>404</v>
      </c>
      <c r="N142" s="11">
        <f>IF(MONTH(Table_Contracts[[#This Row],[Ngày ký]])&gt;3, YEAR(Table_Contracts[[#This Row],[Ngày ký]]),YEAR(Table_Contracts[[#This Row],[Ngày ký]])-1)</f>
        <v>2014</v>
      </c>
      <c r="O142" s="4">
        <v>41862</v>
      </c>
      <c r="P142" s="4">
        <v>41998</v>
      </c>
      <c r="Q142" s="6">
        <v>12</v>
      </c>
      <c r="R142" s="4"/>
      <c r="S142" s="7" t="b">
        <v>0</v>
      </c>
      <c r="T142" s="3" t="s">
        <v>100</v>
      </c>
      <c r="U142" s="3"/>
      <c r="V142" s="2" t="s">
        <v>4334</v>
      </c>
      <c r="W142" s="10" t="s">
        <v>5722</v>
      </c>
      <c r="X142" s="7" t="b">
        <v>0</v>
      </c>
      <c r="Y142" s="12">
        <f>SUMPRODUCT(Table_milestone[Số tiền phải thanh toán (VND)],--(Table_milestone[Số HĐ]=Table_Contracts[[#This Row],[Số hợp đồng]]),--(Table_milestone[Đã thanh toán?]=TRUE))</f>
        <v>409864000</v>
      </c>
      <c r="Z142" s="13">
        <f>SUMPRODUCT(Table_milestone[Số tiền phải thanh toán (VND)],--(Table_milestone[Số HĐ]=Table_Contracts[[#This Row],[Số hợp đồng]]),--(Table_milestone[Đã thanh toán?]=FALSE))</f>
        <v>0</v>
      </c>
      <c r="AA142">
        <f>Table_Contracts[[#This Row],[Số tiền đã thanh toán (theo điểm mốc)]]+Table_Contracts[[#This Row],[Số tiền chưa thanh toán (Theo điểm mốc)]]-Table_Contracts[[#This Row],[Doanh số]]</f>
        <v>0</v>
      </c>
    </row>
    <row r="143" spans="1:27" x14ac:dyDescent="0.25">
      <c r="A143" s="11" t="str">
        <f>TRIM(REPLACE(Table_Contracts[[#This Row],[Vụ việc]],1,FIND("#",Table_Contracts[[#This Row],[Vụ việc]],1),""))</f>
        <v>CSS14003</v>
      </c>
      <c r="B143" s="2" t="s">
        <v>541</v>
      </c>
      <c r="C143" s="2" t="s">
        <v>543</v>
      </c>
      <c r="D143" s="4">
        <v>41813</v>
      </c>
      <c r="E143" s="2" t="s">
        <v>542</v>
      </c>
      <c r="F143" s="3" t="s">
        <v>544</v>
      </c>
      <c r="G143" s="5">
        <v>300000000</v>
      </c>
      <c r="H143" s="3" t="s">
        <v>129</v>
      </c>
      <c r="I143" s="3" t="s">
        <v>88</v>
      </c>
      <c r="J143" s="3" t="s">
        <v>209</v>
      </c>
      <c r="K143" s="3" t="s">
        <v>57</v>
      </c>
      <c r="L143" s="4"/>
      <c r="M143" s="2" t="s">
        <v>404</v>
      </c>
      <c r="N143" s="11">
        <f>IF(MONTH(Table_Contracts[[#This Row],[Ngày ký]])&gt;3, YEAR(Table_Contracts[[#This Row],[Ngày ký]]),YEAR(Table_Contracts[[#This Row],[Ngày ký]])-1)</f>
        <v>2014</v>
      </c>
      <c r="O143" s="4">
        <v>42350</v>
      </c>
      <c r="P143" s="4">
        <v>41985</v>
      </c>
      <c r="Q143" s="6">
        <v>12</v>
      </c>
      <c r="R143" s="4">
        <v>41647</v>
      </c>
      <c r="S143" s="7" t="b">
        <v>0</v>
      </c>
      <c r="T143" s="3" t="s">
        <v>100</v>
      </c>
      <c r="U143" s="3"/>
      <c r="V143" s="2" t="s">
        <v>4272</v>
      </c>
      <c r="W143" s="10" t="s">
        <v>5722</v>
      </c>
      <c r="X143" s="7" t="b">
        <v>0</v>
      </c>
      <c r="Y143" s="12">
        <f>SUMPRODUCT(Table_milestone[Số tiền phải thanh toán (VND)],--(Table_milestone[Số HĐ]=Table_Contracts[[#This Row],[Số hợp đồng]]),--(Table_milestone[Đã thanh toán?]=TRUE))</f>
        <v>285000000</v>
      </c>
      <c r="Z143" s="13">
        <f>SUMPRODUCT(Table_milestone[Số tiền phải thanh toán (VND)],--(Table_milestone[Số HĐ]=Table_Contracts[[#This Row],[Số hợp đồng]]),--(Table_milestone[Đã thanh toán?]=FALSE))</f>
        <v>15000000</v>
      </c>
      <c r="AA143">
        <f>Table_Contracts[[#This Row],[Số tiền đã thanh toán (theo điểm mốc)]]+Table_Contracts[[#This Row],[Số tiền chưa thanh toán (Theo điểm mốc)]]-Table_Contracts[[#This Row],[Doanh số]]</f>
        <v>0</v>
      </c>
    </row>
    <row r="144" spans="1:27" x14ac:dyDescent="0.25">
      <c r="A144" s="11" t="str">
        <f>TRIM(REPLACE(Table_Contracts[[#This Row],[Vụ việc]],1,FIND("#",Table_Contracts[[#This Row],[Vụ việc]],1),""))</f>
        <v>CSS14008</v>
      </c>
      <c r="B144" s="2" t="s">
        <v>509</v>
      </c>
      <c r="C144" s="2" t="s">
        <v>511</v>
      </c>
      <c r="D144" s="4">
        <v>41990</v>
      </c>
      <c r="E144" s="2" t="s">
        <v>510</v>
      </c>
      <c r="F144" s="3" t="s">
        <v>208</v>
      </c>
      <c r="G144" s="5">
        <v>4098000000</v>
      </c>
      <c r="H144" s="3" t="s">
        <v>129</v>
      </c>
      <c r="I144" s="3" t="s">
        <v>88</v>
      </c>
      <c r="J144" s="3" t="s">
        <v>209</v>
      </c>
      <c r="K144" s="3" t="s">
        <v>57</v>
      </c>
      <c r="L144" s="4"/>
      <c r="M144" s="2" t="s">
        <v>404</v>
      </c>
      <c r="N144" s="11">
        <f>IF(MONTH(Table_Contracts[[#This Row],[Ngày ký]])&gt;3, YEAR(Table_Contracts[[#This Row],[Ngày ký]]),YEAR(Table_Contracts[[#This Row],[Ngày ký]])-1)</f>
        <v>2014</v>
      </c>
      <c r="O144" s="4">
        <v>42551</v>
      </c>
      <c r="P144" s="4"/>
      <c r="Q144" s="6">
        <v>12</v>
      </c>
      <c r="R144" s="4"/>
      <c r="S144" s="7" t="b">
        <v>0</v>
      </c>
      <c r="T144" s="3" t="s">
        <v>100</v>
      </c>
      <c r="U144" s="3" t="s">
        <v>5754</v>
      </c>
      <c r="V144" s="2" t="s">
        <v>4053</v>
      </c>
      <c r="W144" s="10" t="s">
        <v>5722</v>
      </c>
      <c r="X144" s="7" t="b">
        <v>0</v>
      </c>
      <c r="Y144" s="12">
        <f>SUMPRODUCT(Table_milestone[Số tiền phải thanh toán (VND)],--(Table_milestone[Số HĐ]=Table_Contracts[[#This Row],[Số hợp đồng]]),--(Table_milestone[Đã thanh toán?]=TRUE))</f>
        <v>2926000000</v>
      </c>
      <c r="Z144" s="13">
        <f>SUMPRODUCT(Table_milestone[Số tiền phải thanh toán (VND)],--(Table_milestone[Số HĐ]=Table_Contracts[[#This Row],[Số hợp đồng]]),--(Table_milestone[Đã thanh toán?]=FALSE))</f>
        <v>1172000000</v>
      </c>
      <c r="AA144">
        <f>Table_Contracts[[#This Row],[Số tiền đã thanh toán (theo điểm mốc)]]+Table_Contracts[[#This Row],[Số tiền chưa thanh toán (Theo điểm mốc)]]-Table_Contracts[[#This Row],[Doanh số]]</f>
        <v>0</v>
      </c>
    </row>
    <row r="145" spans="1:27" x14ac:dyDescent="0.25">
      <c r="A145" s="11" t="str">
        <f>TRIM(REPLACE(Table_Contracts[[#This Row],[Vụ việc]],1,FIND("#",Table_Contracts[[#This Row],[Vụ việc]],1),""))</f>
        <v>CSS14009</v>
      </c>
      <c r="B145" s="2" t="s">
        <v>506</v>
      </c>
      <c r="C145" s="2" t="s">
        <v>508</v>
      </c>
      <c r="D145" s="4">
        <v>41990</v>
      </c>
      <c r="E145" s="2" t="s">
        <v>507</v>
      </c>
      <c r="F145" s="3" t="s">
        <v>208</v>
      </c>
      <c r="G145" s="5">
        <v>4252000000</v>
      </c>
      <c r="H145" s="3" t="s">
        <v>129</v>
      </c>
      <c r="I145" s="3" t="s">
        <v>3493</v>
      </c>
      <c r="J145" s="3" t="s">
        <v>209</v>
      </c>
      <c r="K145" s="3" t="s">
        <v>57</v>
      </c>
      <c r="L145" s="4">
        <v>42378</v>
      </c>
      <c r="M145" s="2" t="s">
        <v>404</v>
      </c>
      <c r="N145" s="11">
        <f>IF(MONTH(Table_Contracts[[#This Row],[Ngày ký]])&gt;3, YEAR(Table_Contracts[[#This Row],[Ngày ký]]),YEAR(Table_Contracts[[#This Row],[Ngày ký]])-1)</f>
        <v>2014</v>
      </c>
      <c r="O145" s="4">
        <v>42362</v>
      </c>
      <c r="P145" s="4">
        <v>42378</v>
      </c>
      <c r="Q145" s="6">
        <v>12</v>
      </c>
      <c r="R145" s="4"/>
      <c r="S145" s="7" t="b">
        <v>0</v>
      </c>
      <c r="T145" s="3" t="s">
        <v>100</v>
      </c>
      <c r="U145" s="3" t="s">
        <v>24</v>
      </c>
      <c r="V145" s="2" t="s">
        <v>4272</v>
      </c>
      <c r="W145" s="10" t="s">
        <v>5722</v>
      </c>
      <c r="X145" s="7" t="b">
        <v>0</v>
      </c>
      <c r="Y145" s="12">
        <f>SUMPRODUCT(Table_milestone[Số tiền phải thanh toán (VND)],--(Table_milestone[Số HĐ]=Table_Contracts[[#This Row],[Số hợp đồng]]),--(Table_milestone[Đã thanh toán?]=TRUE))</f>
        <v>4252000000</v>
      </c>
      <c r="Z145" s="13">
        <f>SUMPRODUCT(Table_milestone[Số tiền phải thanh toán (VND)],--(Table_milestone[Số HĐ]=Table_Contracts[[#This Row],[Số hợp đồng]]),--(Table_milestone[Đã thanh toán?]=FALSE))</f>
        <v>0</v>
      </c>
      <c r="AA145">
        <f>Table_Contracts[[#This Row],[Số tiền đã thanh toán (theo điểm mốc)]]+Table_Contracts[[#This Row],[Số tiền chưa thanh toán (Theo điểm mốc)]]-Table_Contracts[[#This Row],[Doanh số]]</f>
        <v>0</v>
      </c>
    </row>
    <row r="146" spans="1:27" x14ac:dyDescent="0.25">
      <c r="A146" s="11" t="str">
        <f>TRIM(REPLACE(Table_Contracts[[#This Row],[Vụ việc]],1,FIND("#",Table_Contracts[[#This Row],[Vụ việc]],1),""))</f>
        <v>CSS14015</v>
      </c>
      <c r="B146" s="2" t="s">
        <v>3120</v>
      </c>
      <c r="C146" s="2" t="s">
        <v>4411</v>
      </c>
      <c r="D146" s="4">
        <v>41806</v>
      </c>
      <c r="E146" s="2" t="s">
        <v>4410</v>
      </c>
      <c r="F146" s="3" t="s">
        <v>228</v>
      </c>
      <c r="G146" s="5">
        <v>1325397600</v>
      </c>
      <c r="H146" s="3" t="s">
        <v>129</v>
      </c>
      <c r="I146" s="3" t="s">
        <v>4062</v>
      </c>
      <c r="J146" s="3" t="s">
        <v>21</v>
      </c>
      <c r="K146" s="3" t="s">
        <v>26</v>
      </c>
      <c r="L146" s="4">
        <v>42004</v>
      </c>
      <c r="M146" s="2" t="s">
        <v>404</v>
      </c>
      <c r="N146" s="11">
        <f>IF(MONTH(Table_Contracts[[#This Row],[Ngày ký]])&gt;3, YEAR(Table_Contracts[[#This Row],[Ngày ký]]),YEAR(Table_Contracts[[#This Row],[Ngày ký]])-1)</f>
        <v>2014</v>
      </c>
      <c r="O146" s="4">
        <v>41973</v>
      </c>
      <c r="P146" s="4"/>
      <c r="Q146" s="6">
        <v>12</v>
      </c>
      <c r="R146" s="4"/>
      <c r="S146" s="7" t="b">
        <v>0</v>
      </c>
      <c r="T146" s="3" t="s">
        <v>100</v>
      </c>
      <c r="U146" s="3"/>
      <c r="V146" s="2" t="s">
        <v>4059</v>
      </c>
      <c r="W146" s="10" t="s">
        <v>5722</v>
      </c>
      <c r="X146" s="7"/>
      <c r="Y146" s="12">
        <f>SUMPRODUCT(Table_milestone[Số tiền phải thanh toán (VND)],--(Table_milestone[Số HĐ]=Table_Contracts[[#This Row],[Số hợp đồng]]),--(Table_milestone[Đã thanh toán?]=TRUE))</f>
        <v>1325397600</v>
      </c>
      <c r="Z146" s="13">
        <f>SUMPRODUCT(Table_milestone[Số tiền phải thanh toán (VND)],--(Table_milestone[Số HĐ]=Table_Contracts[[#This Row],[Số hợp đồng]]),--(Table_milestone[Đã thanh toán?]=FALSE))</f>
        <v>0</v>
      </c>
      <c r="AA146">
        <f>Table_Contracts[[#This Row],[Số tiền đã thanh toán (theo điểm mốc)]]+Table_Contracts[[#This Row],[Số tiền chưa thanh toán (Theo điểm mốc)]]-Table_Contracts[[#This Row],[Doanh số]]</f>
        <v>0</v>
      </c>
    </row>
    <row r="147" spans="1:27" x14ac:dyDescent="0.25">
      <c r="A147" s="11" t="str">
        <f>TRIM(REPLACE(Table_Contracts[[#This Row],[Vụ việc]],1,FIND("#",Table_Contracts[[#This Row],[Vụ việc]],1),""))</f>
        <v>CSS14016</v>
      </c>
      <c r="B147" s="2" t="s">
        <v>2890</v>
      </c>
      <c r="C147" s="2" t="s">
        <v>4419</v>
      </c>
      <c r="D147" s="4">
        <v>41791</v>
      </c>
      <c r="E147" s="2" t="s">
        <v>4418</v>
      </c>
      <c r="F147" s="3" t="s">
        <v>4185</v>
      </c>
      <c r="G147" s="5">
        <v>199479500</v>
      </c>
      <c r="H147" s="3" t="s">
        <v>14</v>
      </c>
      <c r="I147" s="3" t="s">
        <v>4062</v>
      </c>
      <c r="J147" s="3" t="s">
        <v>14</v>
      </c>
      <c r="K147" s="3" t="s">
        <v>19</v>
      </c>
      <c r="L147" s="4">
        <v>41912</v>
      </c>
      <c r="M147" s="2" t="s">
        <v>404</v>
      </c>
      <c r="N147" s="11">
        <f>IF(MONTH(Table_Contracts[[#This Row],[Ngày ký]])&gt;3, YEAR(Table_Contracts[[#This Row],[Ngày ký]]),YEAR(Table_Contracts[[#This Row],[Ngày ký]])-1)</f>
        <v>2014</v>
      </c>
      <c r="O147" s="4">
        <v>41912</v>
      </c>
      <c r="P147" s="4">
        <v>41912</v>
      </c>
      <c r="Q147" s="6"/>
      <c r="R147" s="4"/>
      <c r="S147" s="7" t="b">
        <v>0</v>
      </c>
      <c r="T147" s="3" t="s">
        <v>112</v>
      </c>
      <c r="U147" s="3"/>
      <c r="V147" s="2"/>
      <c r="W147" s="10" t="s">
        <v>5722</v>
      </c>
      <c r="X147" s="7" t="b">
        <v>0</v>
      </c>
      <c r="Y147" s="12">
        <f>SUMPRODUCT(Table_milestone[Số tiền phải thanh toán (VND)],--(Table_milestone[Số HĐ]=Table_Contracts[[#This Row],[Số hợp đồng]]),--(Table_milestone[Đã thanh toán?]=TRUE))</f>
        <v>199479500</v>
      </c>
      <c r="Z147" s="13">
        <f>SUMPRODUCT(Table_milestone[Số tiền phải thanh toán (VND)],--(Table_milestone[Số HĐ]=Table_Contracts[[#This Row],[Số hợp đồng]]),--(Table_milestone[Đã thanh toán?]=FALSE))</f>
        <v>0</v>
      </c>
      <c r="AA147">
        <f>Table_Contracts[[#This Row],[Số tiền đã thanh toán (theo điểm mốc)]]+Table_Contracts[[#This Row],[Số tiền chưa thanh toán (Theo điểm mốc)]]-Table_Contracts[[#This Row],[Doanh số]]</f>
        <v>0</v>
      </c>
    </row>
    <row r="148" spans="1:27" x14ac:dyDescent="0.25">
      <c r="A148" s="11" t="str">
        <f>TRIM(REPLACE(Table_Contracts[[#This Row],[Vụ việc]],1,FIND("#",Table_Contracts[[#This Row],[Vụ việc]],1),""))</f>
        <v>CSS14018</v>
      </c>
      <c r="B148" s="2" t="s">
        <v>2928</v>
      </c>
      <c r="C148" s="2" t="s">
        <v>4475</v>
      </c>
      <c r="D148" s="4">
        <v>41730</v>
      </c>
      <c r="E148" s="2" t="s">
        <v>4474</v>
      </c>
      <c r="F148" s="3" t="s">
        <v>4476</v>
      </c>
      <c r="G148" s="5">
        <v>110000000</v>
      </c>
      <c r="H148" s="3" t="s">
        <v>132</v>
      </c>
      <c r="I148" s="3" t="s">
        <v>4062</v>
      </c>
      <c r="J148" s="3" t="s">
        <v>47</v>
      </c>
      <c r="K148" s="3" t="s">
        <v>20</v>
      </c>
      <c r="L148" s="4"/>
      <c r="M148" s="2" t="s">
        <v>404</v>
      </c>
      <c r="N148" s="11">
        <f>IF(MONTH(Table_Contracts[[#This Row],[Ngày ký]])&gt;3, YEAR(Table_Contracts[[#This Row],[Ngày ký]]),YEAR(Table_Contracts[[#This Row],[Ngày ký]])-1)</f>
        <v>2014</v>
      </c>
      <c r="O148" s="4">
        <v>41820</v>
      </c>
      <c r="P148" s="4"/>
      <c r="Q148" s="6">
        <v>0</v>
      </c>
      <c r="R148" s="4"/>
      <c r="S148" s="7" t="b">
        <v>0</v>
      </c>
      <c r="T148" s="3" t="s">
        <v>145</v>
      </c>
      <c r="U148" s="3"/>
      <c r="V148" s="2"/>
      <c r="W148" s="10" t="s">
        <v>5722</v>
      </c>
      <c r="X148" s="7" t="b">
        <v>0</v>
      </c>
      <c r="Y148" s="12">
        <f>SUMPRODUCT(Table_milestone[Số tiền phải thanh toán (VND)],--(Table_milestone[Số HĐ]=Table_Contracts[[#This Row],[Số hợp đồng]]),--(Table_milestone[Đã thanh toán?]=TRUE))</f>
        <v>110000000</v>
      </c>
      <c r="Z148" s="13">
        <f>SUMPRODUCT(Table_milestone[Số tiền phải thanh toán (VND)],--(Table_milestone[Số HĐ]=Table_Contracts[[#This Row],[Số hợp đồng]]),--(Table_milestone[Đã thanh toán?]=FALSE))</f>
        <v>0</v>
      </c>
      <c r="AA148">
        <f>Table_Contracts[[#This Row],[Số tiền đã thanh toán (theo điểm mốc)]]+Table_Contracts[[#This Row],[Số tiền chưa thanh toán (Theo điểm mốc)]]-Table_Contracts[[#This Row],[Doanh số]]</f>
        <v>0</v>
      </c>
    </row>
    <row r="149" spans="1:27" x14ac:dyDescent="0.25">
      <c r="A149" s="11" t="str">
        <f>TRIM(REPLACE(Table_Contracts[[#This Row],[Vụ việc]],1,FIND("#",Table_Contracts[[#This Row],[Vụ việc]],1),""))</f>
        <v>CSS14019</v>
      </c>
      <c r="B149" s="2" t="s">
        <v>2990</v>
      </c>
      <c r="C149" s="2" t="s">
        <v>4369</v>
      </c>
      <c r="D149" s="4">
        <v>41890</v>
      </c>
      <c r="E149" s="2" t="s">
        <v>4368</v>
      </c>
      <c r="F149" s="3" t="s">
        <v>4370</v>
      </c>
      <c r="G149" s="5">
        <v>201500000</v>
      </c>
      <c r="H149" s="3" t="s">
        <v>129</v>
      </c>
      <c r="I149" s="3" t="s">
        <v>3493</v>
      </c>
      <c r="J149" s="3" t="s">
        <v>47</v>
      </c>
      <c r="K149" s="3" t="s">
        <v>20</v>
      </c>
      <c r="L149" s="4">
        <v>42172</v>
      </c>
      <c r="M149" s="2" t="s">
        <v>404</v>
      </c>
      <c r="N149" s="11">
        <f>IF(MONTH(Table_Contracts[[#This Row],[Ngày ký]])&gt;3, YEAR(Table_Contracts[[#This Row],[Ngày ký]]),YEAR(Table_Contracts[[#This Row],[Ngày ký]])-1)</f>
        <v>2014</v>
      </c>
      <c r="O149" s="4">
        <v>41953</v>
      </c>
      <c r="P149" s="4">
        <v>42172</v>
      </c>
      <c r="Q149" s="6">
        <v>12</v>
      </c>
      <c r="R149" s="4"/>
      <c r="S149" s="7" t="b">
        <v>0</v>
      </c>
      <c r="T149" s="3" t="s">
        <v>100</v>
      </c>
      <c r="U149" s="3" t="s">
        <v>50</v>
      </c>
      <c r="V149" s="2" t="s">
        <v>4371</v>
      </c>
      <c r="W149" s="10" t="s">
        <v>5722</v>
      </c>
      <c r="X149" s="7" t="b">
        <v>0</v>
      </c>
      <c r="Y149" s="12">
        <f>SUMPRODUCT(Table_milestone[Số tiền phải thanh toán (VND)],--(Table_milestone[Số HĐ]=Table_Contracts[[#This Row],[Số hợp đồng]]),--(Table_milestone[Đã thanh toán?]=TRUE))</f>
        <v>199335500</v>
      </c>
      <c r="Z149" s="13">
        <f>SUMPRODUCT(Table_milestone[Số tiền phải thanh toán (VND)],--(Table_milestone[Số HĐ]=Table_Contracts[[#This Row],[Số hợp đồng]]),--(Table_milestone[Đã thanh toán?]=FALSE))</f>
        <v>0</v>
      </c>
      <c r="AA149">
        <f>Table_Contracts[[#This Row],[Số tiền đã thanh toán (theo điểm mốc)]]+Table_Contracts[[#This Row],[Số tiền chưa thanh toán (Theo điểm mốc)]]-Table_Contracts[[#This Row],[Doanh số]]</f>
        <v>-2164500</v>
      </c>
    </row>
    <row r="150" spans="1:27" x14ac:dyDescent="0.25">
      <c r="A150" s="11" t="str">
        <f>TRIM(REPLACE(Table_Contracts[[#This Row],[Vụ việc]],1,FIND("#",Table_Contracts[[#This Row],[Vụ việc]],1),""))</f>
        <v>CSS14021</v>
      </c>
      <c r="B150" s="2" t="s">
        <v>2935</v>
      </c>
      <c r="C150" s="2" t="s">
        <v>4396</v>
      </c>
      <c r="D150" s="4">
        <v>41827</v>
      </c>
      <c r="E150" s="2" t="s">
        <v>4395</v>
      </c>
      <c r="F150" s="3" t="s">
        <v>155</v>
      </c>
      <c r="G150" s="5">
        <v>150046540</v>
      </c>
      <c r="H150" s="3" t="s">
        <v>14</v>
      </c>
      <c r="I150" s="3" t="s">
        <v>4062</v>
      </c>
      <c r="J150" s="3" t="s">
        <v>14</v>
      </c>
      <c r="K150" s="3" t="s">
        <v>19</v>
      </c>
      <c r="L150" s="4"/>
      <c r="M150" s="2" t="s">
        <v>404</v>
      </c>
      <c r="N150" s="11">
        <f>IF(MONTH(Table_Contracts[[#This Row],[Ngày ký]])&gt;3, YEAR(Table_Contracts[[#This Row],[Ngày ký]]),YEAR(Table_Contracts[[#This Row],[Ngày ký]])-1)</f>
        <v>2014</v>
      </c>
      <c r="O150" s="4">
        <v>42192</v>
      </c>
      <c r="P150" s="4"/>
      <c r="Q150" s="6">
        <v>12</v>
      </c>
      <c r="R150" s="4"/>
      <c r="S150" s="7" t="b">
        <v>0</v>
      </c>
      <c r="T150" s="3" t="s">
        <v>112</v>
      </c>
      <c r="U150" s="3"/>
      <c r="V150" s="2"/>
      <c r="W150" s="10" t="s">
        <v>5722</v>
      </c>
      <c r="X150" s="7" t="b">
        <v>0</v>
      </c>
      <c r="Y150" s="12">
        <f>SUMPRODUCT(Table_milestone[Số tiền phải thanh toán (VND)],--(Table_milestone[Số HĐ]=Table_Contracts[[#This Row],[Số hợp đồng]]),--(Table_milestone[Đã thanh toán?]=TRUE))</f>
        <v>150046540</v>
      </c>
      <c r="Z150" s="13">
        <f>SUMPRODUCT(Table_milestone[Số tiền phải thanh toán (VND)],--(Table_milestone[Số HĐ]=Table_Contracts[[#This Row],[Số hợp đồng]]),--(Table_milestone[Đã thanh toán?]=FALSE))</f>
        <v>0</v>
      </c>
      <c r="AA150">
        <f>Table_Contracts[[#This Row],[Số tiền đã thanh toán (theo điểm mốc)]]+Table_Contracts[[#This Row],[Số tiền chưa thanh toán (Theo điểm mốc)]]-Table_Contracts[[#This Row],[Doanh số]]</f>
        <v>0</v>
      </c>
    </row>
    <row r="151" spans="1:27" x14ac:dyDescent="0.25">
      <c r="A151" s="11" t="str">
        <f>TRIM(REPLACE(Table_Contracts[[#This Row],[Vụ việc]],1,FIND("#",Table_Contracts[[#This Row],[Vụ việc]],1),""))</f>
        <v>CSS14024</v>
      </c>
      <c r="B151" s="2" t="s">
        <v>2983</v>
      </c>
      <c r="C151" s="2" t="s">
        <v>4375</v>
      </c>
      <c r="D151" s="4">
        <v>41878</v>
      </c>
      <c r="E151" s="2" t="s">
        <v>4374</v>
      </c>
      <c r="F151" s="3" t="s">
        <v>4333</v>
      </c>
      <c r="G151" s="5">
        <v>235000000</v>
      </c>
      <c r="H151" s="3" t="s">
        <v>2984</v>
      </c>
      <c r="I151" s="3" t="s">
        <v>4062</v>
      </c>
      <c r="J151" s="3" t="s">
        <v>21</v>
      </c>
      <c r="K151" s="3" t="s">
        <v>26</v>
      </c>
      <c r="L151" s="4">
        <v>42142</v>
      </c>
      <c r="M151" s="2" t="s">
        <v>404</v>
      </c>
      <c r="N151" s="11">
        <f>IF(MONTH(Table_Contracts[[#This Row],[Ngày ký]])&gt;3, YEAR(Table_Contracts[[#This Row],[Ngày ký]]),YEAR(Table_Contracts[[#This Row],[Ngày ký]])-1)</f>
        <v>2014</v>
      </c>
      <c r="O151" s="4">
        <v>41939</v>
      </c>
      <c r="P151" s="4">
        <v>42156</v>
      </c>
      <c r="Q151" s="6">
        <v>12</v>
      </c>
      <c r="R151" s="4"/>
      <c r="S151" s="7" t="b">
        <v>0</v>
      </c>
      <c r="T151" s="3" t="s">
        <v>100</v>
      </c>
      <c r="U151" s="3"/>
      <c r="V151" s="2" t="s">
        <v>4334</v>
      </c>
      <c r="W151" s="10" t="s">
        <v>5722</v>
      </c>
      <c r="X151" s="7" t="b">
        <v>0</v>
      </c>
      <c r="Y151" s="12">
        <f>SUMPRODUCT(Table_milestone[Số tiền phải thanh toán (VND)],--(Table_milestone[Số HĐ]=Table_Contracts[[#This Row],[Số hợp đồng]]),--(Table_milestone[Đã thanh toán?]=TRUE))</f>
        <v>235000000</v>
      </c>
      <c r="Z151" s="13">
        <f>SUMPRODUCT(Table_milestone[Số tiền phải thanh toán (VND)],--(Table_milestone[Số HĐ]=Table_Contracts[[#This Row],[Số hợp đồng]]),--(Table_milestone[Đã thanh toán?]=FALSE))</f>
        <v>0</v>
      </c>
      <c r="AA151">
        <f>Table_Contracts[[#This Row],[Số tiền đã thanh toán (theo điểm mốc)]]+Table_Contracts[[#This Row],[Số tiền chưa thanh toán (Theo điểm mốc)]]-Table_Contracts[[#This Row],[Doanh số]]</f>
        <v>0</v>
      </c>
    </row>
    <row r="152" spans="1:27" x14ac:dyDescent="0.25">
      <c r="A152" s="11" t="str">
        <f>TRIM(REPLACE(Table_Contracts[[#This Row],[Vụ việc]],1,FIND("#",Table_Contracts[[#This Row],[Vụ việc]],1),""))</f>
        <v>CSS14025</v>
      </c>
      <c r="B152" s="2" t="s">
        <v>3123</v>
      </c>
      <c r="C152" s="2" t="s">
        <v>4305</v>
      </c>
      <c r="D152" s="4">
        <v>41943</v>
      </c>
      <c r="E152" s="2" t="s">
        <v>4304</v>
      </c>
      <c r="F152" s="3" t="s">
        <v>433</v>
      </c>
      <c r="G152" s="5">
        <v>2800000000</v>
      </c>
      <c r="H152" s="3" t="s">
        <v>129</v>
      </c>
      <c r="I152" s="3" t="s">
        <v>3493</v>
      </c>
      <c r="J152" s="3" t="s">
        <v>2984</v>
      </c>
      <c r="K152" s="3" t="s">
        <v>57</v>
      </c>
      <c r="L152" s="4"/>
      <c r="M152" s="2" t="s">
        <v>404</v>
      </c>
      <c r="N152" s="11">
        <f>IF(MONTH(Table_Contracts[[#This Row],[Ngày ký]])&gt;3, YEAR(Table_Contracts[[#This Row],[Ngày ký]]),YEAR(Table_Contracts[[#This Row],[Ngày ký]])-1)</f>
        <v>2014</v>
      </c>
      <c r="O152" s="4">
        <v>42277</v>
      </c>
      <c r="P152" s="4"/>
      <c r="Q152" s="6">
        <v>12</v>
      </c>
      <c r="R152" s="4"/>
      <c r="S152" s="7" t="b">
        <v>0</v>
      </c>
      <c r="T152" s="3" t="s">
        <v>100</v>
      </c>
      <c r="U152" s="3" t="s">
        <v>24</v>
      </c>
      <c r="V152" s="2" t="s">
        <v>4306</v>
      </c>
      <c r="W152" s="10" t="s">
        <v>5722</v>
      </c>
      <c r="X152" s="7" t="b">
        <v>0</v>
      </c>
      <c r="Y152" s="12">
        <f>SUMPRODUCT(Table_milestone[Số tiền phải thanh toán (VND)],--(Table_milestone[Số HĐ]=Table_Contracts[[#This Row],[Số hợp đồng]]),--(Table_milestone[Đã thanh toán?]=TRUE))</f>
        <v>2800000000</v>
      </c>
      <c r="Z152" s="13">
        <f>SUMPRODUCT(Table_milestone[Số tiền phải thanh toán (VND)],--(Table_milestone[Số HĐ]=Table_Contracts[[#This Row],[Số hợp đồng]]),--(Table_milestone[Đã thanh toán?]=FALSE))</f>
        <v>0</v>
      </c>
      <c r="AA152">
        <f>Table_Contracts[[#This Row],[Số tiền đã thanh toán (theo điểm mốc)]]+Table_Contracts[[#This Row],[Số tiền chưa thanh toán (Theo điểm mốc)]]-Table_Contracts[[#This Row],[Doanh số]]</f>
        <v>0</v>
      </c>
    </row>
    <row r="153" spans="1:27" x14ac:dyDescent="0.25">
      <c r="A153" s="11" t="str">
        <f>TRIM(REPLACE(Table_Contracts[[#This Row],[Vụ việc]],1,FIND("#",Table_Contracts[[#This Row],[Vụ việc]],1),""))</f>
        <v>CSS14026</v>
      </c>
      <c r="B153" s="2" t="s">
        <v>3045</v>
      </c>
      <c r="C153" s="2" t="s">
        <v>4373</v>
      </c>
      <c r="D153" s="4">
        <v>41887</v>
      </c>
      <c r="E153" s="2" t="s">
        <v>4372</v>
      </c>
      <c r="F153" s="3" t="s">
        <v>4163</v>
      </c>
      <c r="G153" s="5">
        <v>264080000</v>
      </c>
      <c r="H153" s="3" t="s">
        <v>132</v>
      </c>
      <c r="I153" s="3" t="s">
        <v>4062</v>
      </c>
      <c r="J153" s="3" t="s">
        <v>14</v>
      </c>
      <c r="K153" s="3" t="s">
        <v>3011</v>
      </c>
      <c r="L153" s="4"/>
      <c r="M153" s="2" t="s">
        <v>404</v>
      </c>
      <c r="N153" s="11">
        <f>IF(MONTH(Table_Contracts[[#This Row],[Ngày ký]])&gt;3, YEAR(Table_Contracts[[#This Row],[Ngày ký]]),YEAR(Table_Contracts[[#This Row],[Ngày ký]])-1)</f>
        <v>2014</v>
      </c>
      <c r="O153" s="4">
        <v>41911</v>
      </c>
      <c r="P153" s="4"/>
      <c r="Q153" s="6">
        <v>12</v>
      </c>
      <c r="R153" s="4"/>
      <c r="S153" s="7" t="b">
        <v>0</v>
      </c>
      <c r="T153" s="3" t="s">
        <v>145</v>
      </c>
      <c r="U153" s="3"/>
      <c r="V153" s="2"/>
      <c r="W153" s="10" t="s">
        <v>5722</v>
      </c>
      <c r="X153" s="7" t="b">
        <v>0</v>
      </c>
      <c r="Y153" s="12">
        <f>SUMPRODUCT(Table_milestone[Số tiền phải thanh toán (VND)],--(Table_milestone[Số HĐ]=Table_Contracts[[#This Row],[Số hợp đồng]]),--(Table_milestone[Đã thanh toán?]=TRUE))</f>
        <v>264080000</v>
      </c>
      <c r="Z153" s="13">
        <f>SUMPRODUCT(Table_milestone[Số tiền phải thanh toán (VND)],--(Table_milestone[Số HĐ]=Table_Contracts[[#This Row],[Số hợp đồng]]),--(Table_milestone[Đã thanh toán?]=FALSE))</f>
        <v>0</v>
      </c>
      <c r="AA153">
        <f>Table_Contracts[[#This Row],[Số tiền đã thanh toán (theo điểm mốc)]]+Table_Contracts[[#This Row],[Số tiền chưa thanh toán (Theo điểm mốc)]]-Table_Contracts[[#This Row],[Doanh số]]</f>
        <v>0</v>
      </c>
    </row>
    <row r="154" spans="1:27" x14ac:dyDescent="0.25">
      <c r="A154" s="11" t="str">
        <f>TRIM(REPLACE(Table_Contracts[[#This Row],[Vụ việc]],1,FIND("#",Table_Contracts[[#This Row],[Vụ việc]],1),""))</f>
        <v>CSS14028</v>
      </c>
      <c r="B154" s="2" t="s">
        <v>3055</v>
      </c>
      <c r="C154" s="2" t="s">
        <v>4364</v>
      </c>
      <c r="D154" s="4">
        <v>41893</v>
      </c>
      <c r="E154" s="2" t="s">
        <v>4363</v>
      </c>
      <c r="F154" s="3" t="s">
        <v>4365</v>
      </c>
      <c r="G154" s="5">
        <v>469000000</v>
      </c>
      <c r="H154" s="3" t="s">
        <v>14</v>
      </c>
      <c r="I154" s="3" t="s">
        <v>3493</v>
      </c>
      <c r="J154" s="3" t="s">
        <v>14</v>
      </c>
      <c r="K154" s="3" t="s">
        <v>19</v>
      </c>
      <c r="L154" s="4">
        <v>42040</v>
      </c>
      <c r="M154" s="2" t="s">
        <v>404</v>
      </c>
      <c r="N154" s="11">
        <f>IF(MONTH(Table_Contracts[[#This Row],[Ngày ký]])&gt;3, YEAR(Table_Contracts[[#This Row],[Ngày ký]]),YEAR(Table_Contracts[[#This Row],[Ngày ký]])-1)</f>
        <v>2014</v>
      </c>
      <c r="O154" s="4">
        <v>42015</v>
      </c>
      <c r="P154" s="4"/>
      <c r="Q154" s="6">
        <v>3</v>
      </c>
      <c r="R154" s="4"/>
      <c r="S154" s="7" t="b">
        <v>0</v>
      </c>
      <c r="T154" s="3" t="s">
        <v>199</v>
      </c>
      <c r="U154" s="3"/>
      <c r="V154" s="2" t="s">
        <v>4061</v>
      </c>
      <c r="W154" s="10" t="s">
        <v>5722</v>
      </c>
      <c r="X154" s="7" t="b">
        <v>0</v>
      </c>
      <c r="Y154" s="12">
        <f>SUMPRODUCT(Table_milestone[Số tiền phải thanh toán (VND)],--(Table_milestone[Số HĐ]=Table_Contracts[[#This Row],[Số hợp đồng]]),--(Table_milestone[Đã thanh toán?]=TRUE))</f>
        <v>469000000</v>
      </c>
      <c r="Z154" s="13">
        <f>SUMPRODUCT(Table_milestone[Số tiền phải thanh toán (VND)],--(Table_milestone[Số HĐ]=Table_Contracts[[#This Row],[Số hợp đồng]]),--(Table_milestone[Đã thanh toán?]=FALSE))</f>
        <v>0</v>
      </c>
      <c r="AA154">
        <f>Table_Contracts[[#This Row],[Số tiền đã thanh toán (theo điểm mốc)]]+Table_Contracts[[#This Row],[Số tiền chưa thanh toán (Theo điểm mốc)]]-Table_Contracts[[#This Row],[Doanh số]]</f>
        <v>0</v>
      </c>
    </row>
    <row r="155" spans="1:27" x14ac:dyDescent="0.25">
      <c r="A155" s="11" t="str">
        <f>TRIM(REPLACE(Table_Contracts[[#This Row],[Vụ việc]],1,FIND("#",Table_Contracts[[#This Row],[Vụ việc]],1),""))</f>
        <v>CSS14031</v>
      </c>
      <c r="B155" s="2" t="s">
        <v>3010</v>
      </c>
      <c r="C155" s="2" t="s">
        <v>4352</v>
      </c>
      <c r="D155" s="4">
        <v>41901</v>
      </c>
      <c r="E155" s="2" t="s">
        <v>4351</v>
      </c>
      <c r="F155" s="3" t="s">
        <v>151</v>
      </c>
      <c r="G155" s="5">
        <v>3455566000</v>
      </c>
      <c r="H155" s="3" t="s">
        <v>132</v>
      </c>
      <c r="I155" s="3" t="s">
        <v>4062</v>
      </c>
      <c r="J155" s="3" t="s">
        <v>132</v>
      </c>
      <c r="K155" s="3" t="s">
        <v>3011</v>
      </c>
      <c r="L155" s="4"/>
      <c r="M155" s="2" t="s">
        <v>404</v>
      </c>
      <c r="N155" s="11">
        <f>IF(MONTH(Table_Contracts[[#This Row],[Ngày ký]])&gt;3, YEAR(Table_Contracts[[#This Row],[Ngày ký]]),YEAR(Table_Contracts[[#This Row],[Ngày ký]])-1)</f>
        <v>2014</v>
      </c>
      <c r="O155" s="4">
        <v>41931</v>
      </c>
      <c r="P155" s="4">
        <v>41912</v>
      </c>
      <c r="Q155" s="6">
        <v>12</v>
      </c>
      <c r="R155" s="4"/>
      <c r="S155" s="7" t="b">
        <v>0</v>
      </c>
      <c r="T155" s="3" t="s">
        <v>199</v>
      </c>
      <c r="U155" s="3" t="s">
        <v>4052</v>
      </c>
      <c r="V155" s="2"/>
      <c r="W155" s="10" t="s">
        <v>5722</v>
      </c>
      <c r="X155" s="7" t="b">
        <v>0</v>
      </c>
      <c r="Y155" s="12">
        <f>SUMPRODUCT(Table_milestone[Số tiền phải thanh toán (VND)],--(Table_milestone[Số HĐ]=Table_Contracts[[#This Row],[Số hợp đồng]]),--(Table_milestone[Đã thanh toán?]=TRUE))</f>
        <v>3455566000</v>
      </c>
      <c r="Z155" s="13">
        <f>SUMPRODUCT(Table_milestone[Số tiền phải thanh toán (VND)],--(Table_milestone[Số HĐ]=Table_Contracts[[#This Row],[Số hợp đồng]]),--(Table_milestone[Đã thanh toán?]=FALSE))</f>
        <v>0</v>
      </c>
      <c r="AA155">
        <f>Table_Contracts[[#This Row],[Số tiền đã thanh toán (theo điểm mốc)]]+Table_Contracts[[#This Row],[Số tiền chưa thanh toán (Theo điểm mốc)]]-Table_Contracts[[#This Row],[Doanh số]]</f>
        <v>0</v>
      </c>
    </row>
    <row r="156" spans="1:27" x14ac:dyDescent="0.25">
      <c r="A156" s="11" t="str">
        <f>TRIM(REPLACE(Table_Contracts[[#This Row],[Vụ việc]],1,FIND("#",Table_Contracts[[#This Row],[Vụ việc]],1),""))</f>
        <v>CSS14032</v>
      </c>
      <c r="B156" s="2" t="s">
        <v>503</v>
      </c>
      <c r="C156" s="2" t="s">
        <v>505</v>
      </c>
      <c r="D156" s="4">
        <v>41991</v>
      </c>
      <c r="E156" s="2" t="s">
        <v>504</v>
      </c>
      <c r="F156" s="3" t="s">
        <v>208</v>
      </c>
      <c r="G156" s="5">
        <v>2418000000</v>
      </c>
      <c r="H156" s="3" t="s">
        <v>129</v>
      </c>
      <c r="I156" s="3" t="s">
        <v>88</v>
      </c>
      <c r="J156" s="3" t="s">
        <v>209</v>
      </c>
      <c r="K156" s="3" t="s">
        <v>57</v>
      </c>
      <c r="L156" s="4"/>
      <c r="M156" s="2" t="s">
        <v>404</v>
      </c>
      <c r="N156" s="11">
        <f>IF(MONTH(Table_Contracts[[#This Row],[Ngày ký]])&gt;3, YEAR(Table_Contracts[[#This Row],[Ngày ký]]),YEAR(Table_Contracts[[#This Row],[Ngày ký]])-1)</f>
        <v>2014</v>
      </c>
      <c r="O156" s="4">
        <v>42416</v>
      </c>
      <c r="P156" s="4"/>
      <c r="Q156" s="6">
        <v>12</v>
      </c>
      <c r="R156" s="4"/>
      <c r="S156" s="7" t="b">
        <v>0</v>
      </c>
      <c r="T156" s="3" t="s">
        <v>100</v>
      </c>
      <c r="U156" s="3"/>
      <c r="V156" s="2" t="s">
        <v>4272</v>
      </c>
      <c r="W156" s="10" t="s">
        <v>5722</v>
      </c>
      <c r="X156" s="7" t="b">
        <v>0</v>
      </c>
      <c r="Y156" s="12">
        <f>SUMPRODUCT(Table_milestone[Số tiền phải thanh toán (VND)],--(Table_milestone[Số HĐ]=Table_Contracts[[#This Row],[Số hợp đồng]]),--(Table_milestone[Đã thanh toán?]=TRUE))</f>
        <v>1508000000</v>
      </c>
      <c r="Z156" s="13">
        <f>SUMPRODUCT(Table_milestone[Số tiền phải thanh toán (VND)],--(Table_milestone[Số HĐ]=Table_Contracts[[#This Row],[Số hợp đồng]]),--(Table_milestone[Đã thanh toán?]=FALSE))</f>
        <v>910000000</v>
      </c>
      <c r="AA156">
        <f>Table_Contracts[[#This Row],[Số tiền đã thanh toán (theo điểm mốc)]]+Table_Contracts[[#This Row],[Số tiền chưa thanh toán (Theo điểm mốc)]]-Table_Contracts[[#This Row],[Doanh số]]</f>
        <v>0</v>
      </c>
    </row>
    <row r="157" spans="1:27" x14ac:dyDescent="0.25">
      <c r="A157" s="11" t="str">
        <f>TRIM(REPLACE(Table_Contracts[[#This Row],[Vụ việc]],1,FIND("#",Table_Contracts[[#This Row],[Vụ việc]],1),""))</f>
        <v>CSS14033</v>
      </c>
      <c r="B157" s="2" t="s">
        <v>3048</v>
      </c>
      <c r="C157" s="2" t="s">
        <v>4332</v>
      </c>
      <c r="D157" s="4">
        <v>41914</v>
      </c>
      <c r="E157" s="2" t="s">
        <v>4331</v>
      </c>
      <c r="F157" s="3" t="s">
        <v>4333</v>
      </c>
      <c r="G157" s="5">
        <v>168000000</v>
      </c>
      <c r="H157" s="3" t="s">
        <v>132</v>
      </c>
      <c r="I157" s="3" t="s">
        <v>3493</v>
      </c>
      <c r="J157" s="3" t="s">
        <v>21</v>
      </c>
      <c r="K157" s="3" t="s">
        <v>26</v>
      </c>
      <c r="L157" s="4">
        <v>42009</v>
      </c>
      <c r="M157" s="2" t="s">
        <v>404</v>
      </c>
      <c r="N157" s="11">
        <f>IF(MONTH(Table_Contracts[[#This Row],[Ngày ký]])&gt;3, YEAR(Table_Contracts[[#This Row],[Ngày ký]]),YEAR(Table_Contracts[[#This Row],[Ngày ký]])-1)</f>
        <v>2014</v>
      </c>
      <c r="O157" s="4">
        <v>41945</v>
      </c>
      <c r="P157" s="4">
        <v>42011</v>
      </c>
      <c r="Q157" s="6">
        <v>12</v>
      </c>
      <c r="R157" s="4"/>
      <c r="S157" s="7" t="b">
        <v>0</v>
      </c>
      <c r="T157" s="3" t="s">
        <v>100</v>
      </c>
      <c r="U157" s="3"/>
      <c r="V157" s="2" t="s">
        <v>4334</v>
      </c>
      <c r="W157" s="10" t="s">
        <v>5722</v>
      </c>
      <c r="X157" s="7" t="b">
        <v>0</v>
      </c>
      <c r="Y157" s="12">
        <f>SUMPRODUCT(Table_milestone[Số tiền phải thanh toán (VND)],--(Table_milestone[Số HĐ]=Table_Contracts[[#This Row],[Số hợp đồng]]),--(Table_milestone[Đã thanh toán?]=TRUE))</f>
        <v>168000000</v>
      </c>
      <c r="Z157" s="13">
        <f>SUMPRODUCT(Table_milestone[Số tiền phải thanh toán (VND)],--(Table_milestone[Số HĐ]=Table_Contracts[[#This Row],[Số hợp đồng]]),--(Table_milestone[Đã thanh toán?]=FALSE))</f>
        <v>0</v>
      </c>
      <c r="AA157">
        <f>Table_Contracts[[#This Row],[Số tiền đã thanh toán (theo điểm mốc)]]+Table_Contracts[[#This Row],[Số tiền chưa thanh toán (Theo điểm mốc)]]-Table_Contracts[[#This Row],[Doanh số]]</f>
        <v>0</v>
      </c>
    </row>
    <row r="158" spans="1:27" x14ac:dyDescent="0.25">
      <c r="A158" s="11" t="str">
        <f>TRIM(REPLACE(Table_Contracts[[#This Row],[Vụ việc]],1,FIND("#",Table_Contracts[[#This Row],[Vụ việc]],1),""))</f>
        <v>CSS14034</v>
      </c>
      <c r="B158" s="2" t="s">
        <v>3089</v>
      </c>
      <c r="C158" s="2" t="s">
        <v>4321</v>
      </c>
      <c r="D158" s="4">
        <v>41922</v>
      </c>
      <c r="E158" s="2" t="s">
        <v>4320</v>
      </c>
      <c r="F158" s="3" t="s">
        <v>4126</v>
      </c>
      <c r="G158" s="5">
        <v>953680000</v>
      </c>
      <c r="H158" s="3" t="s">
        <v>14</v>
      </c>
      <c r="I158" s="3" t="s">
        <v>3493</v>
      </c>
      <c r="J158" s="3" t="s">
        <v>14</v>
      </c>
      <c r="K158" s="3" t="s">
        <v>19</v>
      </c>
      <c r="L158" s="4"/>
      <c r="M158" s="2" t="s">
        <v>404</v>
      </c>
      <c r="N158" s="11">
        <f>IF(MONTH(Table_Contracts[[#This Row],[Ngày ký]])&gt;3, YEAR(Table_Contracts[[#This Row],[Ngày ký]]),YEAR(Table_Contracts[[#This Row],[Ngày ký]])-1)</f>
        <v>2014</v>
      </c>
      <c r="O158" s="4">
        <v>42045</v>
      </c>
      <c r="P158" s="4"/>
      <c r="Q158" s="6">
        <v>12</v>
      </c>
      <c r="R158" s="4"/>
      <c r="S158" s="7" t="b">
        <v>0</v>
      </c>
      <c r="T158" s="3" t="s">
        <v>100</v>
      </c>
      <c r="U158" s="3"/>
      <c r="V158" s="2" t="s">
        <v>4096</v>
      </c>
      <c r="W158" s="10" t="s">
        <v>5722</v>
      </c>
      <c r="X158" s="7" t="b">
        <v>0</v>
      </c>
      <c r="Y158" s="12">
        <f>SUMPRODUCT(Table_milestone[Số tiền phải thanh toán (VND)],--(Table_milestone[Số HĐ]=Table_Contracts[[#This Row],[Số hợp đồng]]),--(Table_milestone[Đã thanh toán?]=TRUE))</f>
        <v>953680000</v>
      </c>
      <c r="Z158" s="13">
        <f>SUMPRODUCT(Table_milestone[Số tiền phải thanh toán (VND)],--(Table_milestone[Số HĐ]=Table_Contracts[[#This Row],[Số hợp đồng]]),--(Table_milestone[Đã thanh toán?]=FALSE))</f>
        <v>0</v>
      </c>
      <c r="AA158">
        <f>Table_Contracts[[#This Row],[Số tiền đã thanh toán (theo điểm mốc)]]+Table_Contracts[[#This Row],[Số tiền chưa thanh toán (Theo điểm mốc)]]-Table_Contracts[[#This Row],[Doanh số]]</f>
        <v>0</v>
      </c>
    </row>
    <row r="159" spans="1:27" x14ac:dyDescent="0.25">
      <c r="A159" s="11" t="str">
        <f>TRIM(REPLACE(Table_Contracts[[#This Row],[Vụ việc]],1,FIND("#",Table_Contracts[[#This Row],[Vụ việc]],1),""))</f>
        <v>CSS14035</v>
      </c>
      <c r="B159" s="2" t="s">
        <v>3380</v>
      </c>
      <c r="C159" s="2" t="s">
        <v>4271</v>
      </c>
      <c r="D159" s="4">
        <v>41991</v>
      </c>
      <c r="E159" s="2" t="s">
        <v>4270</v>
      </c>
      <c r="F159" s="3" t="s">
        <v>208</v>
      </c>
      <c r="G159" s="5">
        <v>1156000000</v>
      </c>
      <c r="H159" s="3" t="s">
        <v>129</v>
      </c>
      <c r="I159" s="3" t="s">
        <v>3493</v>
      </c>
      <c r="J159" s="3" t="s">
        <v>209</v>
      </c>
      <c r="K159" s="3" t="s">
        <v>57</v>
      </c>
      <c r="L159" s="4">
        <v>42172</v>
      </c>
      <c r="M159" s="2" t="s">
        <v>404</v>
      </c>
      <c r="N159" s="11">
        <f>IF(MONTH(Table_Contracts[[#This Row],[Ngày ký]])&gt;3, YEAR(Table_Contracts[[#This Row],[Ngày ký]]),YEAR(Table_Contracts[[#This Row],[Ngày ký]])-1)</f>
        <v>2014</v>
      </c>
      <c r="O159" s="4">
        <v>42180</v>
      </c>
      <c r="P159" s="4">
        <v>42205</v>
      </c>
      <c r="Q159" s="6">
        <v>12</v>
      </c>
      <c r="R159" s="4"/>
      <c r="S159" s="7" t="b">
        <v>0</v>
      </c>
      <c r="T159" s="3" t="s">
        <v>100</v>
      </c>
      <c r="U159" s="3"/>
      <c r="V159" s="2" t="s">
        <v>4053</v>
      </c>
      <c r="W159" s="10" t="s">
        <v>5722</v>
      </c>
      <c r="X159" s="7" t="b">
        <v>0</v>
      </c>
      <c r="Y159" s="12">
        <f>SUMPRODUCT(Table_milestone[Số tiền phải thanh toán (VND)],--(Table_milestone[Số HĐ]=Table_Contracts[[#This Row],[Số hợp đồng]]),--(Table_milestone[Đã thanh toán?]=TRUE))</f>
        <v>1156000000</v>
      </c>
      <c r="Z159" s="13">
        <f>SUMPRODUCT(Table_milestone[Số tiền phải thanh toán (VND)],--(Table_milestone[Số HĐ]=Table_Contracts[[#This Row],[Số hợp đồng]]),--(Table_milestone[Đã thanh toán?]=FALSE))</f>
        <v>0</v>
      </c>
      <c r="AA159">
        <f>Table_Contracts[[#This Row],[Số tiền đã thanh toán (theo điểm mốc)]]+Table_Contracts[[#This Row],[Số tiền chưa thanh toán (Theo điểm mốc)]]-Table_Contracts[[#This Row],[Doanh số]]</f>
        <v>0</v>
      </c>
    </row>
    <row r="160" spans="1:27" x14ac:dyDescent="0.25">
      <c r="A160" s="11" t="str">
        <f>TRIM(REPLACE(Table_Contracts[[#This Row],[Vụ việc]],1,FIND("#",Table_Contracts[[#This Row],[Vụ việc]],1),""))</f>
        <v>CSS14038</v>
      </c>
      <c r="B160" s="2" t="s">
        <v>3336</v>
      </c>
      <c r="C160" s="2" t="s">
        <v>4279</v>
      </c>
      <c r="D160" s="4">
        <v>41974</v>
      </c>
      <c r="E160" s="2" t="s">
        <v>4278</v>
      </c>
      <c r="F160" s="3" t="s">
        <v>228</v>
      </c>
      <c r="G160" s="5">
        <v>425850000</v>
      </c>
      <c r="H160" s="3" t="s">
        <v>2984</v>
      </c>
      <c r="I160" s="3" t="s">
        <v>4062</v>
      </c>
      <c r="J160" s="3" t="s">
        <v>21</v>
      </c>
      <c r="K160" s="3" t="s">
        <v>26</v>
      </c>
      <c r="L160" s="4"/>
      <c r="M160" s="2" t="s">
        <v>404</v>
      </c>
      <c r="N160" s="11">
        <f>IF(MONTH(Table_Contracts[[#This Row],[Ngày ký]])&gt;3, YEAR(Table_Contracts[[#This Row],[Ngày ký]]),YEAR(Table_Contracts[[#This Row],[Ngày ký]])-1)</f>
        <v>2014</v>
      </c>
      <c r="O160" s="4">
        <v>42083</v>
      </c>
      <c r="P160" s="4"/>
      <c r="Q160" s="6">
        <v>12</v>
      </c>
      <c r="R160" s="4"/>
      <c r="S160" s="7" t="b">
        <v>0</v>
      </c>
      <c r="T160" s="3" t="s">
        <v>100</v>
      </c>
      <c r="U160" s="3"/>
      <c r="V160" s="2" t="s">
        <v>4059</v>
      </c>
      <c r="W160" s="10" t="s">
        <v>5722</v>
      </c>
      <c r="X160" s="7" t="b">
        <v>0</v>
      </c>
      <c r="Y160" s="12">
        <f>SUMPRODUCT(Table_milestone[Số tiền phải thanh toán (VND)],--(Table_milestone[Số HĐ]=Table_Contracts[[#This Row],[Số hợp đồng]]),--(Table_milestone[Đã thanh toán?]=TRUE))</f>
        <v>444312000</v>
      </c>
      <c r="Z160" s="13">
        <f>SUMPRODUCT(Table_milestone[Số tiền phải thanh toán (VND)],--(Table_milestone[Số HĐ]=Table_Contracts[[#This Row],[Số hợp đồng]]),--(Table_milestone[Đã thanh toán?]=FALSE))</f>
        <v>0</v>
      </c>
      <c r="AA160">
        <f>Table_Contracts[[#This Row],[Số tiền đã thanh toán (theo điểm mốc)]]+Table_Contracts[[#This Row],[Số tiền chưa thanh toán (Theo điểm mốc)]]-Table_Contracts[[#This Row],[Doanh số]]</f>
        <v>18462000</v>
      </c>
    </row>
    <row r="161" spans="1:27" x14ac:dyDescent="0.25">
      <c r="A161" s="11" t="str">
        <f>TRIM(REPLACE(Table_Contracts[[#This Row],[Vụ việc]],1,FIND("#",Table_Contracts[[#This Row],[Vụ việc]],1),""))</f>
        <v>CSS14040</v>
      </c>
      <c r="B161" s="2" t="s">
        <v>430</v>
      </c>
      <c r="C161" s="2" t="s">
        <v>432</v>
      </c>
      <c r="D161" s="4">
        <v>42213</v>
      </c>
      <c r="E161" s="2" t="s">
        <v>431</v>
      </c>
      <c r="F161" s="3" t="s">
        <v>433</v>
      </c>
      <c r="G161" s="5">
        <v>523100000</v>
      </c>
      <c r="H161" s="3" t="s">
        <v>132</v>
      </c>
      <c r="I161" s="3" t="s">
        <v>88</v>
      </c>
      <c r="J161" s="3" t="s">
        <v>21</v>
      </c>
      <c r="K161" s="3" t="s">
        <v>20</v>
      </c>
      <c r="L161" s="4"/>
      <c r="M161" s="2" t="s">
        <v>93</v>
      </c>
      <c r="N161" s="11">
        <f>IF(MONTH(Table_Contracts[[#This Row],[Ngày ký]])&gt;3, YEAR(Table_Contracts[[#This Row],[Ngày ký]]),YEAR(Table_Contracts[[#This Row],[Ngày ký]])-1)</f>
        <v>2015</v>
      </c>
      <c r="O161" s="4">
        <v>42623</v>
      </c>
      <c r="P161" s="4"/>
      <c r="Q161" s="6"/>
      <c r="R161" s="4"/>
      <c r="S161" s="7" t="b">
        <v>0</v>
      </c>
      <c r="T161" s="3" t="s">
        <v>92</v>
      </c>
      <c r="U161" s="3"/>
      <c r="V161" s="2" t="s">
        <v>4116</v>
      </c>
      <c r="W161" s="10" t="s">
        <v>5722</v>
      </c>
      <c r="X161" s="7" t="b">
        <v>0</v>
      </c>
      <c r="Y161" s="12">
        <f>SUMPRODUCT(Table_milestone[Số tiền phải thanh toán (VND)],--(Table_milestone[Số HĐ]=Table_Contracts[[#This Row],[Số hợp đồng]]),--(Table_milestone[Đã thanh toán?]=TRUE))</f>
        <v>261550000</v>
      </c>
      <c r="Z161" s="13">
        <f>SUMPRODUCT(Table_milestone[Số tiền phải thanh toán (VND)],--(Table_milestone[Số HĐ]=Table_Contracts[[#This Row],[Số hợp đồng]]),--(Table_milestone[Đã thanh toán?]=FALSE))</f>
        <v>261550000</v>
      </c>
      <c r="AA161">
        <f>Table_Contracts[[#This Row],[Số tiền đã thanh toán (theo điểm mốc)]]+Table_Contracts[[#This Row],[Số tiền chưa thanh toán (Theo điểm mốc)]]-Table_Contracts[[#This Row],[Doanh số]]</f>
        <v>0</v>
      </c>
    </row>
    <row r="162" spans="1:27" x14ac:dyDescent="0.25">
      <c r="A162" s="11" t="str">
        <f>TRIM(REPLACE(Table_Contracts[[#This Row],[Vụ việc]],1,FIND("#",Table_Contracts[[#This Row],[Vụ việc]],1),""))</f>
        <v>CSS14042</v>
      </c>
      <c r="B162" s="2" t="s">
        <v>452</v>
      </c>
      <c r="C162" s="2" t="s">
        <v>454</v>
      </c>
      <c r="D162" s="4">
        <v>42163</v>
      </c>
      <c r="E162" s="2" t="s">
        <v>453</v>
      </c>
      <c r="F162" s="3" t="s">
        <v>433</v>
      </c>
      <c r="G162" s="5">
        <v>22325651500</v>
      </c>
      <c r="H162" s="3" t="s">
        <v>132</v>
      </c>
      <c r="I162" s="3" t="s">
        <v>88</v>
      </c>
      <c r="J162" s="3" t="s">
        <v>47</v>
      </c>
      <c r="K162" s="3" t="s">
        <v>20</v>
      </c>
      <c r="L162" s="4"/>
      <c r="M162" s="2" t="s">
        <v>93</v>
      </c>
      <c r="N162" s="11">
        <f>IF(MONTH(Table_Contracts[[#This Row],[Ngày ký]])&gt;3, YEAR(Table_Contracts[[#This Row],[Ngày ký]]),YEAR(Table_Contracts[[#This Row],[Ngày ký]])-1)</f>
        <v>2015</v>
      </c>
      <c r="O162" s="4">
        <v>42468</v>
      </c>
      <c r="P162" s="4"/>
      <c r="Q162" s="6">
        <v>12</v>
      </c>
      <c r="R162" s="4"/>
      <c r="S162" s="7" t="b">
        <v>0</v>
      </c>
      <c r="T162" s="3" t="s">
        <v>100</v>
      </c>
      <c r="U162" s="3" t="s">
        <v>50</v>
      </c>
      <c r="V162" s="2" t="s">
        <v>4160</v>
      </c>
      <c r="W162" s="10" t="s">
        <v>5722</v>
      </c>
      <c r="X162" s="7" t="b">
        <v>0</v>
      </c>
      <c r="Y162" s="12">
        <f>SUMPRODUCT(Table_milestone[Số tiền phải thanh toán (VND)],--(Table_milestone[Số HĐ]=Table_Contracts[[#This Row],[Số hợp đồng]]),--(Table_milestone[Đã thanh toán?]=TRUE))</f>
        <v>3348847000</v>
      </c>
      <c r="Z162" s="13">
        <f>SUMPRODUCT(Table_milestone[Số tiền phải thanh toán (VND)],--(Table_milestone[Số HĐ]=Table_Contracts[[#This Row],[Số hợp đồng]]),--(Table_milestone[Đã thanh toán?]=FALSE))</f>
        <v>18976804500</v>
      </c>
      <c r="AA162">
        <f>Table_Contracts[[#This Row],[Số tiền đã thanh toán (theo điểm mốc)]]+Table_Contracts[[#This Row],[Số tiền chưa thanh toán (Theo điểm mốc)]]-Table_Contracts[[#This Row],[Doanh số]]</f>
        <v>0</v>
      </c>
    </row>
    <row r="163" spans="1:27" x14ac:dyDescent="0.25">
      <c r="A163" s="11" t="str">
        <f>TRIM(REPLACE(Table_Contracts[[#This Row],[Vụ việc]],1,FIND("#",Table_Contracts[[#This Row],[Vụ việc]],1),""))</f>
        <v>CSS14044</v>
      </c>
      <c r="B163" s="2" t="s">
        <v>3195</v>
      </c>
      <c r="C163" s="2" t="s">
        <v>4259</v>
      </c>
      <c r="D163" s="4">
        <v>41996</v>
      </c>
      <c r="E163" s="2" t="s">
        <v>4258</v>
      </c>
      <c r="F163" s="3" t="s">
        <v>4260</v>
      </c>
      <c r="G163" s="5">
        <v>789000000</v>
      </c>
      <c r="H163" s="3" t="s">
        <v>14</v>
      </c>
      <c r="I163" s="3" t="s">
        <v>3493</v>
      </c>
      <c r="J163" s="3" t="s">
        <v>14</v>
      </c>
      <c r="K163" s="3" t="s">
        <v>19</v>
      </c>
      <c r="L163" s="4">
        <v>42039</v>
      </c>
      <c r="M163" s="2" t="s">
        <v>404</v>
      </c>
      <c r="N163" s="11">
        <f>IF(MONTH(Table_Contracts[[#This Row],[Ngày ký]])&gt;3, YEAR(Table_Contracts[[#This Row],[Ngày ký]]),YEAR(Table_Contracts[[#This Row],[Ngày ký]])-1)</f>
        <v>2014</v>
      </c>
      <c r="O163" s="4">
        <v>42027</v>
      </c>
      <c r="P163" s="4">
        <v>42039</v>
      </c>
      <c r="Q163" s="6">
        <v>12</v>
      </c>
      <c r="R163" s="4"/>
      <c r="S163" s="7" t="b">
        <v>0</v>
      </c>
      <c r="T163" s="3" t="s">
        <v>100</v>
      </c>
      <c r="U163" s="3"/>
      <c r="V163" s="2"/>
      <c r="W163" s="10" t="s">
        <v>5722</v>
      </c>
      <c r="X163" s="7" t="b">
        <v>0</v>
      </c>
      <c r="Y163" s="12">
        <f>SUMPRODUCT(Table_milestone[Số tiền phải thanh toán (VND)],--(Table_milestone[Số HĐ]=Table_Contracts[[#This Row],[Số hợp đồng]]),--(Table_milestone[Đã thanh toán?]=TRUE))</f>
        <v>789000000</v>
      </c>
      <c r="Z163" s="13">
        <f>SUMPRODUCT(Table_milestone[Số tiền phải thanh toán (VND)],--(Table_milestone[Số HĐ]=Table_Contracts[[#This Row],[Số hợp đồng]]),--(Table_milestone[Đã thanh toán?]=FALSE))</f>
        <v>0</v>
      </c>
      <c r="AA163">
        <f>Table_Contracts[[#This Row],[Số tiền đã thanh toán (theo điểm mốc)]]+Table_Contracts[[#This Row],[Số tiền chưa thanh toán (Theo điểm mốc)]]-Table_Contracts[[#This Row],[Doanh số]]</f>
        <v>0</v>
      </c>
    </row>
    <row r="164" spans="1:27" x14ac:dyDescent="0.25">
      <c r="A164" s="11" t="str">
        <f>TRIM(REPLACE(Table_Contracts[[#This Row],[Vụ việc]],1,FIND("#",Table_Contracts[[#This Row],[Vụ việc]],1),""))</f>
        <v>CSS14045</v>
      </c>
      <c r="B164" s="2" t="s">
        <v>3174</v>
      </c>
      <c r="C164" s="2" t="s">
        <v>4281</v>
      </c>
      <c r="D164" s="4">
        <v>41969</v>
      </c>
      <c r="E164" s="2" t="s">
        <v>4280</v>
      </c>
      <c r="F164" s="3" t="s">
        <v>228</v>
      </c>
      <c r="G164" s="5">
        <v>119613750</v>
      </c>
      <c r="H164" s="3" t="s">
        <v>2984</v>
      </c>
      <c r="I164" s="3" t="s">
        <v>4062</v>
      </c>
      <c r="J164" s="3" t="s">
        <v>21</v>
      </c>
      <c r="K164" s="3" t="s">
        <v>26</v>
      </c>
      <c r="L164" s="4"/>
      <c r="M164" s="2" t="s">
        <v>404</v>
      </c>
      <c r="N164" s="11">
        <f>IF(MONTH(Table_Contracts[[#This Row],[Ngày ký]])&gt;3, YEAR(Table_Contracts[[#This Row],[Ngày ký]]),YEAR(Table_Contracts[[#This Row],[Ngày ký]])-1)</f>
        <v>2014</v>
      </c>
      <c r="O164" s="4">
        <v>42003</v>
      </c>
      <c r="P164" s="4"/>
      <c r="Q164" s="6">
        <v>12</v>
      </c>
      <c r="R164" s="4"/>
      <c r="S164" s="7" t="b">
        <v>0</v>
      </c>
      <c r="T164" s="3" t="s">
        <v>112</v>
      </c>
      <c r="U164" s="3"/>
      <c r="V164" s="2"/>
      <c r="W164" s="10" t="s">
        <v>5722</v>
      </c>
      <c r="X164" s="7" t="b">
        <v>0</v>
      </c>
      <c r="Y164" s="12">
        <f>SUMPRODUCT(Table_milestone[Số tiền phải thanh toán (VND)],--(Table_milestone[Số HĐ]=Table_Contracts[[#This Row],[Số hợp đồng]]),--(Table_milestone[Đã thanh toán?]=TRUE))</f>
        <v>124742100</v>
      </c>
      <c r="Z164" s="13">
        <f>SUMPRODUCT(Table_milestone[Số tiền phải thanh toán (VND)],--(Table_milestone[Số HĐ]=Table_Contracts[[#This Row],[Số hợp đồng]]),--(Table_milestone[Đã thanh toán?]=FALSE))</f>
        <v>0</v>
      </c>
      <c r="AA164">
        <f>Table_Contracts[[#This Row],[Số tiền đã thanh toán (theo điểm mốc)]]+Table_Contracts[[#This Row],[Số tiền chưa thanh toán (Theo điểm mốc)]]-Table_Contracts[[#This Row],[Doanh số]]</f>
        <v>5128350</v>
      </c>
    </row>
    <row r="165" spans="1:27" x14ac:dyDescent="0.25">
      <c r="A165" s="11" t="str">
        <f>TRIM(REPLACE(Table_Contracts[[#This Row],[Vụ việc]],1,FIND("#",Table_Contracts[[#This Row],[Vụ việc]],1),""))</f>
        <v>CSS14046</v>
      </c>
      <c r="B165" s="2" t="s">
        <v>3265</v>
      </c>
      <c r="C165" s="2" t="s">
        <v>4239</v>
      </c>
      <c r="D165" s="4">
        <v>42019</v>
      </c>
      <c r="E165" s="2" t="s">
        <v>4238</v>
      </c>
      <c r="F165" s="3" t="s">
        <v>151</v>
      </c>
      <c r="G165" s="5">
        <v>929378340</v>
      </c>
      <c r="H165" s="3" t="s">
        <v>129</v>
      </c>
      <c r="I165" s="3" t="s">
        <v>3493</v>
      </c>
      <c r="J165" s="3" t="s">
        <v>129</v>
      </c>
      <c r="K165" s="3" t="s">
        <v>148</v>
      </c>
      <c r="L165" s="4"/>
      <c r="M165" s="2" t="s">
        <v>93</v>
      </c>
      <c r="N165" s="11">
        <f>IF(MONTH(Table_Contracts[[#This Row],[Ngày ký]])&gt;3, YEAR(Table_Contracts[[#This Row],[Ngày ký]]),YEAR(Table_Contracts[[#This Row],[Ngày ký]])-1)</f>
        <v>2014</v>
      </c>
      <c r="O165" s="4">
        <v>42035</v>
      </c>
      <c r="P165" s="4"/>
      <c r="Q165" s="6">
        <v>12</v>
      </c>
      <c r="R165" s="4"/>
      <c r="S165" s="7" t="b">
        <v>0</v>
      </c>
      <c r="T165" s="3" t="s">
        <v>92</v>
      </c>
      <c r="U165" s="3" t="s">
        <v>4052</v>
      </c>
      <c r="V165" s="2"/>
      <c r="W165" s="10" t="s">
        <v>5722</v>
      </c>
      <c r="X165" s="7" t="b">
        <v>0</v>
      </c>
      <c r="Y165" s="12">
        <f>SUMPRODUCT(Table_milestone[Số tiền phải thanh toán (VND)],--(Table_milestone[Số HĐ]=Table_Contracts[[#This Row],[Số hợp đồng]]),--(Table_milestone[Đã thanh toán?]=TRUE))</f>
        <v>929378340</v>
      </c>
      <c r="Z165" s="13">
        <f>SUMPRODUCT(Table_milestone[Số tiền phải thanh toán (VND)],--(Table_milestone[Số HĐ]=Table_Contracts[[#This Row],[Số hợp đồng]]),--(Table_milestone[Đã thanh toán?]=FALSE))</f>
        <v>0</v>
      </c>
      <c r="AA165">
        <f>Table_Contracts[[#This Row],[Số tiền đã thanh toán (theo điểm mốc)]]+Table_Contracts[[#This Row],[Số tiền chưa thanh toán (Theo điểm mốc)]]-Table_Contracts[[#This Row],[Doanh số]]</f>
        <v>0</v>
      </c>
    </row>
    <row r="166" spans="1:27" x14ac:dyDescent="0.25">
      <c r="A166" s="11" t="str">
        <f>TRIM(REPLACE(Table_Contracts[[#This Row],[Vụ việc]],1,FIND("#",Table_Contracts[[#This Row],[Vụ việc]],1),""))</f>
        <v>CSS14054</v>
      </c>
      <c r="B166" s="2" t="s">
        <v>3292</v>
      </c>
      <c r="C166" s="2" t="s">
        <v>4285</v>
      </c>
      <c r="D166" s="4">
        <v>41958</v>
      </c>
      <c r="E166" s="2" t="s">
        <v>4284</v>
      </c>
      <c r="F166" s="3" t="s">
        <v>4286</v>
      </c>
      <c r="G166" s="5">
        <v>98250000</v>
      </c>
      <c r="H166" s="3" t="s">
        <v>129</v>
      </c>
      <c r="I166" s="3" t="s">
        <v>4062</v>
      </c>
      <c r="J166" s="3" t="s">
        <v>129</v>
      </c>
      <c r="K166" s="3" t="s">
        <v>57</v>
      </c>
      <c r="L166" s="4"/>
      <c r="M166" s="2" t="s">
        <v>404</v>
      </c>
      <c r="N166" s="11">
        <f>IF(MONTH(Table_Contracts[[#This Row],[Ngày ký]])&gt;3, YEAR(Table_Contracts[[#This Row],[Ngày ký]]),YEAR(Table_Contracts[[#This Row],[Ngày ký]])-1)</f>
        <v>2014</v>
      </c>
      <c r="O166" s="4">
        <v>42050</v>
      </c>
      <c r="P166" s="4"/>
      <c r="Q166" s="6">
        <v>12</v>
      </c>
      <c r="R166" s="4"/>
      <c r="S166" s="7" t="b">
        <v>0</v>
      </c>
      <c r="T166" s="3" t="s">
        <v>100</v>
      </c>
      <c r="U166" s="3"/>
      <c r="V166" s="2"/>
      <c r="W166" s="10" t="s">
        <v>5722</v>
      </c>
      <c r="X166" s="7" t="b">
        <v>0</v>
      </c>
      <c r="Y166" s="12">
        <f>SUMPRODUCT(Table_milestone[Số tiền phải thanh toán (VND)],--(Table_milestone[Số HĐ]=Table_Contracts[[#This Row],[Số hợp đồng]]),--(Table_milestone[Đã thanh toán?]=TRUE))</f>
        <v>98250000</v>
      </c>
      <c r="Z166" s="13">
        <f>SUMPRODUCT(Table_milestone[Số tiền phải thanh toán (VND)],--(Table_milestone[Số HĐ]=Table_Contracts[[#This Row],[Số hợp đồng]]),--(Table_milestone[Đã thanh toán?]=FALSE))</f>
        <v>0</v>
      </c>
      <c r="AA166">
        <f>Table_Contracts[[#This Row],[Số tiền đã thanh toán (theo điểm mốc)]]+Table_Contracts[[#This Row],[Số tiền chưa thanh toán (Theo điểm mốc)]]-Table_Contracts[[#This Row],[Doanh số]]</f>
        <v>0</v>
      </c>
    </row>
    <row r="167" spans="1:27" x14ac:dyDescent="0.25">
      <c r="A167" s="11" t="str">
        <f>TRIM(REPLACE(Table_Contracts[[#This Row],[Vụ việc]],1,FIND("#",Table_Contracts[[#This Row],[Vụ việc]],1),""))</f>
        <v>CSS14058</v>
      </c>
      <c r="B167" s="2" t="s">
        <v>467</v>
      </c>
      <c r="C167" s="2" t="s">
        <v>469</v>
      </c>
      <c r="D167" s="4">
        <v>42102</v>
      </c>
      <c r="E167" s="2" t="s">
        <v>468</v>
      </c>
      <c r="F167" s="3" t="s">
        <v>470</v>
      </c>
      <c r="G167" s="5">
        <v>1580000000</v>
      </c>
      <c r="H167" s="3" t="s">
        <v>129</v>
      </c>
      <c r="I167" s="3" t="s">
        <v>88</v>
      </c>
      <c r="J167" s="3" t="s">
        <v>47</v>
      </c>
      <c r="K167" s="3" t="s">
        <v>57</v>
      </c>
      <c r="L167" s="4"/>
      <c r="M167" s="2" t="s">
        <v>93</v>
      </c>
      <c r="N167" s="11">
        <f>IF(MONTH(Table_Contracts[[#This Row],[Ngày ký]])&gt;3, YEAR(Table_Contracts[[#This Row],[Ngày ký]]),YEAR(Table_Contracts[[#This Row],[Ngày ký]])-1)</f>
        <v>2015</v>
      </c>
      <c r="O167" s="4">
        <v>42285</v>
      </c>
      <c r="P167" s="4">
        <v>42285</v>
      </c>
      <c r="Q167" s="6">
        <v>12</v>
      </c>
      <c r="R167" s="4"/>
      <c r="S167" s="7" t="b">
        <v>0</v>
      </c>
      <c r="T167" s="3" t="s">
        <v>100</v>
      </c>
      <c r="U167" s="3" t="s">
        <v>50</v>
      </c>
      <c r="V167" s="2" t="s">
        <v>4160</v>
      </c>
      <c r="W167" s="10" t="s">
        <v>5722</v>
      </c>
      <c r="X167" s="7" t="b">
        <v>1</v>
      </c>
      <c r="Y167" s="12">
        <f>SUMPRODUCT(Table_milestone[Số tiền phải thanh toán (VND)],--(Table_milestone[Số HĐ]=Table_Contracts[[#This Row],[Số hợp đồng]]),--(Table_milestone[Đã thanh toán?]=TRUE))</f>
        <v>1580000000</v>
      </c>
      <c r="Z167" s="13">
        <f>SUMPRODUCT(Table_milestone[Số tiền phải thanh toán (VND)],--(Table_milestone[Số HĐ]=Table_Contracts[[#This Row],[Số hợp đồng]]),--(Table_milestone[Đã thanh toán?]=FALSE))</f>
        <v>0</v>
      </c>
      <c r="AA167">
        <f>Table_Contracts[[#This Row],[Số tiền đã thanh toán (theo điểm mốc)]]+Table_Contracts[[#This Row],[Số tiền chưa thanh toán (Theo điểm mốc)]]-Table_Contracts[[#This Row],[Doanh số]]</f>
        <v>0</v>
      </c>
    </row>
    <row r="168" spans="1:27" x14ac:dyDescent="0.25">
      <c r="A168" s="11" t="str">
        <f>TRIM(REPLACE(Table_Contracts[[#This Row],[Vụ việc]],1,FIND("#",Table_Contracts[[#This Row],[Vụ việc]],1),""))</f>
        <v>CSS14059</v>
      </c>
      <c r="B168" s="2" t="s">
        <v>475</v>
      </c>
      <c r="C168" s="2" t="s">
        <v>477</v>
      </c>
      <c r="D168" s="4">
        <v>42101</v>
      </c>
      <c r="E168" s="2" t="s">
        <v>476</v>
      </c>
      <c r="F168" s="3" t="s">
        <v>155</v>
      </c>
      <c r="G168" s="5">
        <v>4958409611</v>
      </c>
      <c r="H168" s="3" t="s">
        <v>14</v>
      </c>
      <c r="I168" s="3" t="s">
        <v>88</v>
      </c>
      <c r="J168" s="3" t="s">
        <v>14</v>
      </c>
      <c r="K168" s="3" t="s">
        <v>19</v>
      </c>
      <c r="L168" s="4"/>
      <c r="M168" s="2" t="s">
        <v>93</v>
      </c>
      <c r="N168" s="11">
        <f>IF(MONTH(Table_Contracts[[#This Row],[Ngày ký]])&gt;3, YEAR(Table_Contracts[[#This Row],[Ngày ký]]),YEAR(Table_Contracts[[#This Row],[Ngày ký]])-1)</f>
        <v>2015</v>
      </c>
      <c r="O168" s="4">
        <v>42284</v>
      </c>
      <c r="P168" s="4"/>
      <c r="Q168" s="6">
        <v>3</v>
      </c>
      <c r="R168" s="4"/>
      <c r="S168" s="7" t="b">
        <v>0</v>
      </c>
      <c r="T168" s="3" t="s">
        <v>199</v>
      </c>
      <c r="U168" s="3"/>
      <c r="V168" s="2" t="s">
        <v>4096</v>
      </c>
      <c r="W168" s="10" t="s">
        <v>5722</v>
      </c>
      <c r="X168" s="7" t="b">
        <v>0</v>
      </c>
      <c r="Y168" s="12">
        <f>SUMPRODUCT(Table_milestone[Số tiền phải thanh toán (VND)],--(Table_milestone[Số HĐ]=Table_Contracts[[#This Row],[Số hợp đồng]]),--(Table_milestone[Đã thanh toán?]=TRUE))</f>
        <v>4183186411</v>
      </c>
      <c r="Z168" s="13">
        <f>SUMPRODUCT(Table_milestone[Số tiền phải thanh toán (VND)],--(Table_milestone[Số HĐ]=Table_Contracts[[#This Row],[Số hợp đồng]]),--(Table_milestone[Đã thanh toán?]=FALSE))</f>
        <v>775223200</v>
      </c>
      <c r="AA168">
        <f>Table_Contracts[[#This Row],[Số tiền đã thanh toán (theo điểm mốc)]]+Table_Contracts[[#This Row],[Số tiền chưa thanh toán (Theo điểm mốc)]]-Table_Contracts[[#This Row],[Doanh số]]</f>
        <v>0</v>
      </c>
    </row>
    <row r="169" spans="1:27" x14ac:dyDescent="0.25">
      <c r="A169" s="11" t="str">
        <f>TRIM(REPLACE(Table_Contracts[[#This Row],[Vụ việc]],1,FIND("#",Table_Contracts[[#This Row],[Vụ việc]],1),""))</f>
        <v>CSS15003</v>
      </c>
      <c r="B169" s="2" t="s">
        <v>3442</v>
      </c>
      <c r="C169" s="2" t="s">
        <v>4193</v>
      </c>
      <c r="D169" s="4">
        <v>42093</v>
      </c>
      <c r="E169" s="2" t="s">
        <v>4192</v>
      </c>
      <c r="F169" s="3" t="s">
        <v>228</v>
      </c>
      <c r="G169" s="5">
        <v>234217500</v>
      </c>
      <c r="H169" s="3" t="s">
        <v>132</v>
      </c>
      <c r="I169" s="3" t="s">
        <v>4062</v>
      </c>
      <c r="J169" s="3" t="s">
        <v>21</v>
      </c>
      <c r="K169" s="3" t="s">
        <v>26</v>
      </c>
      <c r="L169" s="4"/>
      <c r="M169" s="2" t="s">
        <v>93</v>
      </c>
      <c r="N169" s="11">
        <f>IF(MONTH(Table_Contracts[[#This Row],[Ngày ký]])&gt;3, YEAR(Table_Contracts[[#This Row],[Ngày ký]]),YEAR(Table_Contracts[[#This Row],[Ngày ký]])-1)</f>
        <v>2014</v>
      </c>
      <c r="O169" s="4">
        <v>42139</v>
      </c>
      <c r="P169" s="4"/>
      <c r="Q169" s="6">
        <v>0</v>
      </c>
      <c r="R169" s="4"/>
      <c r="S169" s="7" t="b">
        <v>0</v>
      </c>
      <c r="T169" s="3" t="s">
        <v>100</v>
      </c>
      <c r="U169" s="3"/>
      <c r="V169" s="2" t="s">
        <v>4059</v>
      </c>
      <c r="W169" s="10" t="s">
        <v>5722</v>
      </c>
      <c r="X169" s="7" t="b">
        <v>0</v>
      </c>
      <c r="Y169" s="12">
        <f>SUMPRODUCT(Table_milestone[Số tiền phải thanh toán (VND)],--(Table_milestone[Số HĐ]=Table_Contracts[[#This Row],[Số hợp đồng]]),--(Table_milestone[Đã thanh toán?]=TRUE))</f>
        <v>184314000</v>
      </c>
      <c r="Z169" s="13">
        <f>SUMPRODUCT(Table_milestone[Số tiền phải thanh toán (VND)],--(Table_milestone[Số HĐ]=Table_Contracts[[#This Row],[Số hợp đồng]]),--(Table_milestone[Đã thanh toán?]=FALSE))</f>
        <v>0</v>
      </c>
      <c r="AA169">
        <f>Table_Contracts[[#This Row],[Số tiền đã thanh toán (theo điểm mốc)]]+Table_Contracts[[#This Row],[Số tiền chưa thanh toán (Theo điểm mốc)]]-Table_Contracts[[#This Row],[Doanh số]]</f>
        <v>-49903500</v>
      </c>
    </row>
    <row r="170" spans="1:27" x14ac:dyDescent="0.25">
      <c r="A170" s="11" t="str">
        <f>TRIM(REPLACE(Table_Contracts[[#This Row],[Vụ việc]],1,FIND("#",Table_Contracts[[#This Row],[Vụ việc]],1),""))</f>
        <v>CSS15004</v>
      </c>
      <c r="B170" s="2" t="s">
        <v>3440</v>
      </c>
      <c r="C170" s="2" t="s">
        <v>4180</v>
      </c>
      <c r="D170" s="4">
        <v>42109</v>
      </c>
      <c r="E170" s="2" t="s">
        <v>4179</v>
      </c>
      <c r="F170" s="3" t="s">
        <v>4163</v>
      </c>
      <c r="G170" s="5">
        <v>204888000</v>
      </c>
      <c r="H170" s="3" t="s">
        <v>14</v>
      </c>
      <c r="I170" s="3" t="s">
        <v>4062</v>
      </c>
      <c r="J170" s="3" t="s">
        <v>14</v>
      </c>
      <c r="K170" s="3" t="s">
        <v>19</v>
      </c>
      <c r="L170" s="4"/>
      <c r="M170" s="2" t="s">
        <v>93</v>
      </c>
      <c r="N170" s="11">
        <f>IF(MONTH(Table_Contracts[[#This Row],[Ngày ký]])&gt;3, YEAR(Table_Contracts[[#This Row],[Ngày ký]]),YEAR(Table_Contracts[[#This Row],[Ngày ký]])-1)</f>
        <v>2015</v>
      </c>
      <c r="O170" s="4">
        <v>42495</v>
      </c>
      <c r="P170" s="4"/>
      <c r="Q170" s="6">
        <v>0</v>
      </c>
      <c r="R170" s="4"/>
      <c r="S170" s="7" t="b">
        <v>0</v>
      </c>
      <c r="T170" s="3" t="s">
        <v>92</v>
      </c>
      <c r="U170" s="3"/>
      <c r="V170" s="2"/>
      <c r="W170" s="10" t="s">
        <v>5722</v>
      </c>
      <c r="X170" s="7" t="b">
        <v>0</v>
      </c>
      <c r="Y170" s="12">
        <f>SUMPRODUCT(Table_milestone[Số tiền phải thanh toán (VND)],--(Table_milestone[Số HĐ]=Table_Contracts[[#This Row],[Số hợp đồng]]),--(Table_milestone[Đã thanh toán?]=TRUE))</f>
        <v>204888000</v>
      </c>
      <c r="Z170" s="13">
        <f>SUMPRODUCT(Table_milestone[Số tiền phải thanh toán (VND)],--(Table_milestone[Số HĐ]=Table_Contracts[[#This Row],[Số hợp đồng]]),--(Table_milestone[Đã thanh toán?]=FALSE))</f>
        <v>0</v>
      </c>
      <c r="AA170">
        <f>Table_Contracts[[#This Row],[Số tiền đã thanh toán (theo điểm mốc)]]+Table_Contracts[[#This Row],[Số tiền chưa thanh toán (Theo điểm mốc)]]-Table_Contracts[[#This Row],[Doanh số]]</f>
        <v>0</v>
      </c>
    </row>
    <row r="171" spans="1:27" x14ac:dyDescent="0.25">
      <c r="A171" s="11" t="str">
        <f>TRIM(REPLACE(Table_Contracts[[#This Row],[Vụ việc]],1,FIND("#",Table_Contracts[[#This Row],[Vụ việc]],1),""))</f>
        <v>CSS15006</v>
      </c>
      <c r="B171" s="2" t="s">
        <v>448</v>
      </c>
      <c r="C171" s="2" t="s">
        <v>450</v>
      </c>
      <c r="D171" s="4">
        <v>42158</v>
      </c>
      <c r="E171" s="2" t="s">
        <v>449</v>
      </c>
      <c r="F171" s="3" t="s">
        <v>451</v>
      </c>
      <c r="G171" s="5">
        <v>795750000</v>
      </c>
      <c r="H171" s="3" t="s">
        <v>132</v>
      </c>
      <c r="I171" s="3" t="s">
        <v>88</v>
      </c>
      <c r="J171" s="3" t="s">
        <v>14</v>
      </c>
      <c r="K171" s="3" t="s">
        <v>127</v>
      </c>
      <c r="L171" s="4"/>
      <c r="M171" s="2" t="s">
        <v>93</v>
      </c>
      <c r="N171" s="11">
        <f>IF(MONTH(Table_Contracts[[#This Row],[Ngày ký]])&gt;3, YEAR(Table_Contracts[[#This Row],[Ngày ký]]),YEAR(Table_Contracts[[#This Row],[Ngày ký]])-1)</f>
        <v>2015</v>
      </c>
      <c r="O171" s="4">
        <v>42270</v>
      </c>
      <c r="P171" s="4"/>
      <c r="Q171" s="6">
        <v>12</v>
      </c>
      <c r="R171" s="4"/>
      <c r="S171" s="7" t="b">
        <v>0</v>
      </c>
      <c r="T171" s="3" t="s">
        <v>100</v>
      </c>
      <c r="U171" s="3"/>
      <c r="V171" s="2" t="s">
        <v>4061</v>
      </c>
      <c r="W171" s="10" t="s">
        <v>5722</v>
      </c>
      <c r="X171" s="7" t="b">
        <v>0</v>
      </c>
      <c r="Y171" s="12">
        <f>SUMPRODUCT(Table_milestone[Số tiền phải thanh toán (VND)],--(Table_milestone[Số HĐ]=Table_Contracts[[#This Row],[Số hợp đồng]]),--(Table_milestone[Đã thanh toán?]=TRUE))</f>
        <v>238725000</v>
      </c>
      <c r="Z171" s="13">
        <f>SUMPRODUCT(Table_milestone[Số tiền phải thanh toán (VND)],--(Table_milestone[Số HĐ]=Table_Contracts[[#This Row],[Số hợp đồng]]),--(Table_milestone[Đã thanh toán?]=FALSE))</f>
        <v>557025000</v>
      </c>
      <c r="AA171">
        <f>Table_Contracts[[#This Row],[Số tiền đã thanh toán (theo điểm mốc)]]+Table_Contracts[[#This Row],[Số tiền chưa thanh toán (Theo điểm mốc)]]-Table_Contracts[[#This Row],[Doanh số]]</f>
        <v>0</v>
      </c>
    </row>
    <row r="172" spans="1:27" x14ac:dyDescent="0.25">
      <c r="A172" s="11" t="str">
        <f>TRIM(REPLACE(Table_Contracts[[#This Row],[Vụ việc]],1,FIND("#",Table_Contracts[[#This Row],[Vụ việc]],1),""))</f>
        <v>CSS15011</v>
      </c>
      <c r="B172" s="2" t="s">
        <v>445</v>
      </c>
      <c r="C172" s="2" t="s">
        <v>447</v>
      </c>
      <c r="D172" s="4">
        <v>42128</v>
      </c>
      <c r="E172" s="2" t="s">
        <v>446</v>
      </c>
      <c r="F172" s="3" t="s">
        <v>228</v>
      </c>
      <c r="G172" s="5">
        <v>438375000</v>
      </c>
      <c r="H172" s="3" t="s">
        <v>21</v>
      </c>
      <c r="I172" s="3" t="s">
        <v>88</v>
      </c>
      <c r="J172" s="3" t="s">
        <v>21</v>
      </c>
      <c r="K172" s="3" t="s">
        <v>26</v>
      </c>
      <c r="L172" s="4"/>
      <c r="M172" s="2" t="s">
        <v>93</v>
      </c>
      <c r="N172" s="11">
        <f>IF(MONTH(Table_Contracts[[#This Row],[Ngày ký]])&gt;3, YEAR(Table_Contracts[[#This Row],[Ngày ký]]),YEAR(Table_Contracts[[#This Row],[Ngày ký]])-1)</f>
        <v>2015</v>
      </c>
      <c r="O172" s="4">
        <v>42228</v>
      </c>
      <c r="P172" s="4"/>
      <c r="Q172" s="6">
        <v>12</v>
      </c>
      <c r="R172" s="4"/>
      <c r="S172" s="7" t="b">
        <v>0</v>
      </c>
      <c r="T172" s="3" t="s">
        <v>100</v>
      </c>
      <c r="U172" s="3" t="s">
        <v>24</v>
      </c>
      <c r="V172" s="2" t="s">
        <v>4059</v>
      </c>
      <c r="W172" s="10" t="s">
        <v>5722</v>
      </c>
      <c r="X172" s="7" t="b">
        <v>0</v>
      </c>
      <c r="Y172" s="12">
        <f>SUMPRODUCT(Table_milestone[Số tiền phải thanh toán (VND)],--(Table_milestone[Số HĐ]=Table_Contracts[[#This Row],[Số hợp đồng]]),--(Table_milestone[Đã thanh toán?]=TRUE))</f>
        <v>0</v>
      </c>
      <c r="Z172" s="13">
        <f>SUMPRODUCT(Table_milestone[Số tiền phải thanh toán (VND)],--(Table_milestone[Số HĐ]=Table_Contracts[[#This Row],[Số hợp đồng]]),--(Table_milestone[Đã thanh toán?]=FALSE))</f>
        <v>438375000</v>
      </c>
      <c r="AA172">
        <f>Table_Contracts[[#This Row],[Số tiền đã thanh toán (theo điểm mốc)]]+Table_Contracts[[#This Row],[Số tiền chưa thanh toán (Theo điểm mốc)]]-Table_Contracts[[#This Row],[Doanh số]]</f>
        <v>0</v>
      </c>
    </row>
    <row r="173" spans="1:27" x14ac:dyDescent="0.25">
      <c r="A173" s="11" t="str">
        <f>TRIM(REPLACE(Table_Contracts[[#This Row],[Vụ việc]],1,FIND("#",Table_Contracts[[#This Row],[Vụ việc]],1),""))</f>
        <v>CSS15012</v>
      </c>
      <c r="B173" s="2" t="s">
        <v>3601</v>
      </c>
      <c r="C173" s="2" t="s">
        <v>4178</v>
      </c>
      <c r="D173" s="4">
        <v>42128</v>
      </c>
      <c r="E173" s="2" t="s">
        <v>4177</v>
      </c>
      <c r="F173" s="3" t="s">
        <v>228</v>
      </c>
      <c r="G173" s="5">
        <v>310569000</v>
      </c>
      <c r="H173" s="3" t="s">
        <v>132</v>
      </c>
      <c r="I173" s="3" t="s">
        <v>4062</v>
      </c>
      <c r="J173" s="3" t="s">
        <v>21</v>
      </c>
      <c r="K173" s="3" t="s">
        <v>26</v>
      </c>
      <c r="L173" s="4">
        <v>42257</v>
      </c>
      <c r="M173" s="2" t="s">
        <v>93</v>
      </c>
      <c r="N173" s="11">
        <f>IF(MONTH(Table_Contracts[[#This Row],[Ngày ký]])&gt;3, YEAR(Table_Contracts[[#This Row],[Ngày ký]]),YEAR(Table_Contracts[[#This Row],[Ngày ký]])-1)</f>
        <v>2015</v>
      </c>
      <c r="O173" s="4">
        <v>42240</v>
      </c>
      <c r="P173" s="4"/>
      <c r="Q173" s="6">
        <v>12</v>
      </c>
      <c r="R173" s="4"/>
      <c r="S173" s="7" t="b">
        <v>0</v>
      </c>
      <c r="T173" s="3" t="s">
        <v>100</v>
      </c>
      <c r="U173" s="3"/>
      <c r="V173" s="2" t="s">
        <v>4059</v>
      </c>
      <c r="W173" s="10" t="s">
        <v>5722</v>
      </c>
      <c r="X173" s="7" t="b">
        <v>0</v>
      </c>
      <c r="Y173" s="12">
        <f>SUMPRODUCT(Table_milestone[Số tiền phải thanh toán (VND)],--(Table_milestone[Số HĐ]=Table_Contracts[[#This Row],[Số hợp đồng]]),--(Table_milestone[Đã thanh toán?]=TRUE))</f>
        <v>310569000</v>
      </c>
      <c r="Z173" s="13">
        <f>SUMPRODUCT(Table_milestone[Số tiền phải thanh toán (VND)],--(Table_milestone[Số HĐ]=Table_Contracts[[#This Row],[Số hợp đồng]]),--(Table_milestone[Đã thanh toán?]=FALSE))</f>
        <v>0</v>
      </c>
      <c r="AA173">
        <f>Table_Contracts[[#This Row],[Số tiền đã thanh toán (theo điểm mốc)]]+Table_Contracts[[#This Row],[Số tiền chưa thanh toán (Theo điểm mốc)]]-Table_Contracts[[#This Row],[Doanh số]]</f>
        <v>0</v>
      </c>
    </row>
    <row r="174" spans="1:27" x14ac:dyDescent="0.25">
      <c r="A174" s="11" t="str">
        <f>TRIM(REPLACE(Table_Contracts[[#This Row],[Vụ việc]],1,FIND("#",Table_Contracts[[#This Row],[Vụ việc]],1),""))</f>
        <v>CSS15016</v>
      </c>
      <c r="B174" s="2" t="s">
        <v>3628</v>
      </c>
      <c r="C174" s="2" t="s">
        <v>4113</v>
      </c>
      <c r="D174" s="4">
        <v>42222</v>
      </c>
      <c r="E174" s="2" t="s">
        <v>4112</v>
      </c>
      <c r="F174" s="3" t="s">
        <v>146</v>
      </c>
      <c r="G174" s="5">
        <v>4768000000</v>
      </c>
      <c r="H174" s="3" t="s">
        <v>132</v>
      </c>
      <c r="I174" s="3" t="s">
        <v>4062</v>
      </c>
      <c r="J174" s="3" t="s">
        <v>129</v>
      </c>
      <c r="K174" s="3" t="s">
        <v>148</v>
      </c>
      <c r="L174" s="4">
        <v>42283</v>
      </c>
      <c r="M174" s="2" t="s">
        <v>93</v>
      </c>
      <c r="N174" s="11">
        <f>IF(MONTH(Table_Contracts[[#This Row],[Ngày ký]])&gt;3, YEAR(Table_Contracts[[#This Row],[Ngày ký]]),YEAR(Table_Contracts[[#This Row],[Ngày ký]])-1)</f>
        <v>2015</v>
      </c>
      <c r="O174" s="4">
        <v>42283</v>
      </c>
      <c r="P174" s="4">
        <v>42284</v>
      </c>
      <c r="Q174" s="6">
        <v>0</v>
      </c>
      <c r="R174" s="4"/>
      <c r="S174" s="7" t="b">
        <v>0</v>
      </c>
      <c r="T174" s="3" t="s">
        <v>92</v>
      </c>
      <c r="U174" s="3" t="s">
        <v>4052</v>
      </c>
      <c r="V174" s="2"/>
      <c r="W174" s="10" t="s">
        <v>5722</v>
      </c>
      <c r="X174" s="7" t="b">
        <v>0</v>
      </c>
      <c r="Y174" s="12">
        <f>SUMPRODUCT(Table_milestone[Số tiền phải thanh toán (VND)],--(Table_milestone[Số HĐ]=Table_Contracts[[#This Row],[Số hợp đồng]]),--(Table_milestone[Đã thanh toán?]=TRUE))</f>
        <v>4768000000</v>
      </c>
      <c r="Z174" s="13">
        <f>SUMPRODUCT(Table_milestone[Số tiền phải thanh toán (VND)],--(Table_milestone[Số HĐ]=Table_Contracts[[#This Row],[Số hợp đồng]]),--(Table_milestone[Đã thanh toán?]=FALSE))</f>
        <v>0</v>
      </c>
      <c r="AA174">
        <f>Table_Contracts[[#This Row],[Số tiền đã thanh toán (theo điểm mốc)]]+Table_Contracts[[#This Row],[Số tiền chưa thanh toán (Theo điểm mốc)]]-Table_Contracts[[#This Row],[Doanh số]]</f>
        <v>0</v>
      </c>
    </row>
    <row r="175" spans="1:27" x14ac:dyDescent="0.25">
      <c r="A175" s="11" t="str">
        <f>TRIM(REPLACE(Table_Contracts[[#This Row],[Vụ việc]],1,FIND("#",Table_Contracts[[#This Row],[Vụ việc]],1),""))</f>
        <v>CSS15017</v>
      </c>
      <c r="B175" s="2" t="s">
        <v>3490</v>
      </c>
      <c r="C175" s="2" t="s">
        <v>4162</v>
      </c>
      <c r="D175" s="4">
        <v>42163</v>
      </c>
      <c r="E175" s="2" t="s">
        <v>4161</v>
      </c>
      <c r="F175" s="3" t="s">
        <v>4163</v>
      </c>
      <c r="G175" s="5">
        <v>68860000</v>
      </c>
      <c r="H175" s="3" t="s">
        <v>14</v>
      </c>
      <c r="I175" s="3" t="s">
        <v>4062</v>
      </c>
      <c r="J175" s="3" t="s">
        <v>14</v>
      </c>
      <c r="K175" s="3" t="s">
        <v>19</v>
      </c>
      <c r="L175" s="4"/>
      <c r="M175" s="2" t="s">
        <v>93</v>
      </c>
      <c r="N175" s="11">
        <f>IF(MONTH(Table_Contracts[[#This Row],[Ngày ký]])&gt;3, YEAR(Table_Contracts[[#This Row],[Ngày ký]]),YEAR(Table_Contracts[[#This Row],[Ngày ký]])-1)</f>
        <v>2015</v>
      </c>
      <c r="O175" s="4">
        <v>42202</v>
      </c>
      <c r="P175" s="4"/>
      <c r="Q175" s="6">
        <v>12</v>
      </c>
      <c r="R175" s="4"/>
      <c r="S175" s="7" t="b">
        <v>0</v>
      </c>
      <c r="T175" s="3" t="s">
        <v>145</v>
      </c>
      <c r="U175" s="3"/>
      <c r="V175" s="2"/>
      <c r="W175" s="10" t="s">
        <v>5722</v>
      </c>
      <c r="X175" s="7" t="b">
        <v>0</v>
      </c>
      <c r="Y175" s="12">
        <f>SUMPRODUCT(Table_milestone[Số tiền phải thanh toán (VND)],--(Table_milestone[Số HĐ]=Table_Contracts[[#This Row],[Số hợp đồng]]),--(Table_milestone[Đã thanh toán?]=TRUE))</f>
        <v>68860000</v>
      </c>
      <c r="Z175" s="13">
        <f>SUMPRODUCT(Table_milestone[Số tiền phải thanh toán (VND)],--(Table_milestone[Số HĐ]=Table_Contracts[[#This Row],[Số hợp đồng]]),--(Table_milestone[Đã thanh toán?]=FALSE))</f>
        <v>0</v>
      </c>
      <c r="AA175">
        <f>Table_Contracts[[#This Row],[Số tiền đã thanh toán (theo điểm mốc)]]+Table_Contracts[[#This Row],[Số tiền chưa thanh toán (Theo điểm mốc)]]-Table_Contracts[[#This Row],[Doanh số]]</f>
        <v>0</v>
      </c>
    </row>
    <row r="176" spans="1:27" x14ac:dyDescent="0.25">
      <c r="A176" s="11" t="str">
        <f>TRIM(REPLACE(Table_Contracts[[#This Row],[Vụ việc]],1,FIND("#",Table_Contracts[[#This Row],[Vụ việc]],1),""))</f>
        <v>CSS15022</v>
      </c>
      <c r="B176" s="2" t="s">
        <v>3633</v>
      </c>
      <c r="C176" s="2" t="s">
        <v>4128</v>
      </c>
      <c r="D176" s="4">
        <v>42195</v>
      </c>
      <c r="E176" s="2" t="s">
        <v>4127</v>
      </c>
      <c r="F176" s="3" t="s">
        <v>4129</v>
      </c>
      <c r="G176" s="5">
        <v>46250000</v>
      </c>
      <c r="H176" s="3" t="s">
        <v>129</v>
      </c>
      <c r="I176" s="3" t="s">
        <v>4062</v>
      </c>
      <c r="J176" s="3" t="s">
        <v>21</v>
      </c>
      <c r="K176" s="3" t="s">
        <v>127</v>
      </c>
      <c r="L176" s="4">
        <v>42256</v>
      </c>
      <c r="M176" s="2" t="s">
        <v>93</v>
      </c>
      <c r="N176" s="11">
        <f>IF(MONTH(Table_Contracts[[#This Row],[Ngày ký]])&gt;3, YEAR(Table_Contracts[[#This Row],[Ngày ký]]),YEAR(Table_Contracts[[#This Row],[Ngày ký]])-1)</f>
        <v>2015</v>
      </c>
      <c r="O176" s="4">
        <v>42257</v>
      </c>
      <c r="P176" s="4">
        <v>42269</v>
      </c>
      <c r="Q176" s="6">
        <v>12</v>
      </c>
      <c r="R176" s="4"/>
      <c r="S176" s="7" t="b">
        <v>0</v>
      </c>
      <c r="T176" s="3" t="s">
        <v>145</v>
      </c>
      <c r="U176" s="3"/>
      <c r="V176" s="2"/>
      <c r="W176" s="10" t="s">
        <v>5722</v>
      </c>
      <c r="X176" s="7" t="b">
        <v>0</v>
      </c>
      <c r="Y176" s="12">
        <f>SUMPRODUCT(Table_milestone[Số tiền phải thanh toán (VND)],--(Table_milestone[Số HĐ]=Table_Contracts[[#This Row],[Số hợp đồng]]),--(Table_milestone[Đã thanh toán?]=TRUE))</f>
        <v>46250000</v>
      </c>
      <c r="Z176" s="13">
        <f>SUMPRODUCT(Table_milestone[Số tiền phải thanh toán (VND)],--(Table_milestone[Số HĐ]=Table_Contracts[[#This Row],[Số hợp đồng]]),--(Table_milestone[Đã thanh toán?]=FALSE))</f>
        <v>0</v>
      </c>
      <c r="AA176">
        <f>Table_Contracts[[#This Row],[Số tiền đã thanh toán (theo điểm mốc)]]+Table_Contracts[[#This Row],[Số tiền chưa thanh toán (Theo điểm mốc)]]-Table_Contracts[[#This Row],[Doanh số]]</f>
        <v>0</v>
      </c>
    </row>
    <row r="177" spans="1:27" x14ac:dyDescent="0.25">
      <c r="A177" s="11" t="str">
        <f>TRIM(REPLACE(Table_Contracts[[#This Row],[Vụ việc]],1,FIND("#",Table_Contracts[[#This Row],[Vụ việc]],1),""))</f>
        <v>CSS15023</v>
      </c>
      <c r="B177" s="2" t="s">
        <v>3559</v>
      </c>
      <c r="C177" s="2" t="s">
        <v>4121</v>
      </c>
      <c r="D177" s="4">
        <v>42207</v>
      </c>
      <c r="E177" s="2" t="s">
        <v>4120</v>
      </c>
      <c r="F177" s="3" t="s">
        <v>437</v>
      </c>
      <c r="G177" s="5">
        <v>365237459</v>
      </c>
      <c r="H177" s="3" t="s">
        <v>132</v>
      </c>
      <c r="I177" s="3" t="s">
        <v>4062</v>
      </c>
      <c r="J177" s="3" t="s">
        <v>21</v>
      </c>
      <c r="K177" s="3" t="s">
        <v>26</v>
      </c>
      <c r="L177" s="4"/>
      <c r="M177" s="2" t="s">
        <v>93</v>
      </c>
      <c r="N177" s="11">
        <f>IF(MONTH(Table_Contracts[[#This Row],[Ngày ký]])&gt;3, YEAR(Table_Contracts[[#This Row],[Ngày ký]]),YEAR(Table_Contracts[[#This Row],[Ngày ký]])-1)</f>
        <v>2015</v>
      </c>
      <c r="O177" s="4">
        <v>42277</v>
      </c>
      <c r="P177" s="4"/>
      <c r="Q177" s="6">
        <v>12</v>
      </c>
      <c r="R177" s="4"/>
      <c r="S177" s="7" t="b">
        <v>0</v>
      </c>
      <c r="T177" s="3" t="s">
        <v>100</v>
      </c>
      <c r="U177" s="3"/>
      <c r="V177" s="2" t="s">
        <v>4060</v>
      </c>
      <c r="W177" s="10" t="s">
        <v>5722</v>
      </c>
      <c r="X177" s="7" t="b">
        <v>0</v>
      </c>
      <c r="Y177" s="12">
        <f>SUMPRODUCT(Table_milestone[Số tiền phải thanh toán (VND)],--(Table_milestone[Số HĐ]=Table_Contracts[[#This Row],[Số hợp đồng]]),--(Table_milestone[Đã thanh toán?]=TRUE))</f>
        <v>365237459</v>
      </c>
      <c r="Z177" s="13">
        <f>SUMPRODUCT(Table_milestone[Số tiền phải thanh toán (VND)],--(Table_milestone[Số HĐ]=Table_Contracts[[#This Row],[Số hợp đồng]]),--(Table_milestone[Đã thanh toán?]=FALSE))</f>
        <v>0</v>
      </c>
      <c r="AA177">
        <f>Table_Contracts[[#This Row],[Số tiền đã thanh toán (theo điểm mốc)]]+Table_Contracts[[#This Row],[Số tiền chưa thanh toán (Theo điểm mốc)]]-Table_Contracts[[#This Row],[Doanh số]]</f>
        <v>0</v>
      </c>
    </row>
    <row r="178" spans="1:27" x14ac:dyDescent="0.25">
      <c r="A178" s="11" t="str">
        <f>TRIM(REPLACE(Table_Contracts[[#This Row],[Vụ việc]],1,FIND("#",Table_Contracts[[#This Row],[Vụ việc]],1),""))</f>
        <v>CSS15024</v>
      </c>
      <c r="B178" s="2" t="s">
        <v>3556</v>
      </c>
      <c r="C178" s="2" t="s">
        <v>4140</v>
      </c>
      <c r="D178" s="4">
        <v>42187</v>
      </c>
      <c r="E178" s="2" t="s">
        <v>4139</v>
      </c>
      <c r="F178" s="3" t="s">
        <v>228</v>
      </c>
      <c r="G178" s="5">
        <v>97221600</v>
      </c>
      <c r="H178" s="3" t="s">
        <v>132</v>
      </c>
      <c r="I178" s="3" t="s">
        <v>4062</v>
      </c>
      <c r="J178" s="3" t="s">
        <v>21</v>
      </c>
      <c r="K178" s="3" t="s">
        <v>26</v>
      </c>
      <c r="L178" s="4">
        <v>42257</v>
      </c>
      <c r="M178" s="2" t="s">
        <v>93</v>
      </c>
      <c r="N178" s="11">
        <f>IF(MONTH(Table_Contracts[[#This Row],[Ngày ký]])&gt;3, YEAR(Table_Contracts[[#This Row],[Ngày ký]]),YEAR(Table_Contracts[[#This Row],[Ngày ký]])-1)</f>
        <v>2015</v>
      </c>
      <c r="O178" s="4">
        <v>42205</v>
      </c>
      <c r="P178" s="4"/>
      <c r="Q178" s="6">
        <v>0</v>
      </c>
      <c r="R178" s="4"/>
      <c r="S178" s="7" t="b">
        <v>0</v>
      </c>
      <c r="T178" s="3" t="s">
        <v>100</v>
      </c>
      <c r="U178" s="3"/>
      <c r="V178" s="2" t="s">
        <v>4059</v>
      </c>
      <c r="W178" s="10" t="s">
        <v>5722</v>
      </c>
      <c r="X178" s="7" t="b">
        <v>0</v>
      </c>
      <c r="Y178" s="12">
        <f>SUMPRODUCT(Table_milestone[Số tiền phải thanh toán (VND)],--(Table_milestone[Số HĐ]=Table_Contracts[[#This Row],[Số hợp đồng]]),--(Table_milestone[Đã thanh toán?]=TRUE))</f>
        <v>97221600</v>
      </c>
      <c r="Z178" s="13">
        <f>SUMPRODUCT(Table_milestone[Số tiền phải thanh toán (VND)],--(Table_milestone[Số HĐ]=Table_Contracts[[#This Row],[Số hợp đồng]]),--(Table_milestone[Đã thanh toán?]=FALSE))</f>
        <v>0</v>
      </c>
      <c r="AA178">
        <f>Table_Contracts[[#This Row],[Số tiền đã thanh toán (theo điểm mốc)]]+Table_Contracts[[#This Row],[Số tiền chưa thanh toán (Theo điểm mốc)]]-Table_Contracts[[#This Row],[Doanh số]]</f>
        <v>0</v>
      </c>
    </row>
    <row r="179" spans="1:27" x14ac:dyDescent="0.25">
      <c r="A179" s="11" t="str">
        <f>TRIM(REPLACE(Table_Contracts[[#This Row],[Vụ việc]],1,FIND("#",Table_Contracts[[#This Row],[Vụ việc]],1),""))</f>
        <v>CSS15025</v>
      </c>
      <c r="B179" s="2" t="s">
        <v>434</v>
      </c>
      <c r="C179" s="2" t="s">
        <v>436</v>
      </c>
      <c r="D179" s="4">
        <v>42207</v>
      </c>
      <c r="E179" s="2" t="s">
        <v>435</v>
      </c>
      <c r="F179" s="3" t="s">
        <v>437</v>
      </c>
      <c r="G179" s="5">
        <v>183900000</v>
      </c>
      <c r="H179" s="3" t="s">
        <v>21</v>
      </c>
      <c r="I179" s="3" t="s">
        <v>88</v>
      </c>
      <c r="J179" s="3" t="s">
        <v>21</v>
      </c>
      <c r="K179" s="3" t="s">
        <v>26</v>
      </c>
      <c r="L179" s="4"/>
      <c r="M179" s="2" t="s">
        <v>93</v>
      </c>
      <c r="N179" s="11">
        <f>IF(MONTH(Table_Contracts[[#This Row],[Ngày ký]])&gt;3, YEAR(Table_Contracts[[#This Row],[Ngày ký]]),YEAR(Table_Contracts[[#This Row],[Ngày ký]])-1)</f>
        <v>2015</v>
      </c>
      <c r="O179" s="4">
        <v>42314</v>
      </c>
      <c r="P179" s="4"/>
      <c r="Q179" s="6">
        <v>12</v>
      </c>
      <c r="R179" s="4"/>
      <c r="S179" s="7" t="b">
        <v>0</v>
      </c>
      <c r="T179" s="3" t="s">
        <v>145</v>
      </c>
      <c r="U179" s="3"/>
      <c r="V179" s="2" t="s">
        <v>4116</v>
      </c>
      <c r="W179" s="10" t="s">
        <v>5722</v>
      </c>
      <c r="X179" s="7" t="b">
        <v>0</v>
      </c>
      <c r="Y179" s="12">
        <f>SUMPRODUCT(Table_milestone[Số tiền phải thanh toán (VND)],--(Table_milestone[Số HĐ]=Table_Contracts[[#This Row],[Số hợp đồng]]),--(Table_milestone[Đã thanh toán?]=TRUE))</f>
        <v>91950000</v>
      </c>
      <c r="Z179" s="13">
        <f>SUMPRODUCT(Table_milestone[Số tiền phải thanh toán (VND)],--(Table_milestone[Số HĐ]=Table_Contracts[[#This Row],[Số hợp đồng]]),--(Table_milestone[Đã thanh toán?]=FALSE))</f>
        <v>91950000</v>
      </c>
      <c r="AA179">
        <f>Table_Contracts[[#This Row],[Số tiền đã thanh toán (theo điểm mốc)]]+Table_Contracts[[#This Row],[Số tiền chưa thanh toán (Theo điểm mốc)]]-Table_Contracts[[#This Row],[Doanh số]]</f>
        <v>0</v>
      </c>
    </row>
    <row r="180" spans="1:27" x14ac:dyDescent="0.25">
      <c r="A180" s="11" t="str">
        <f>TRIM(REPLACE(Table_Contracts[[#This Row],[Vụ việc]],1,FIND("#",Table_Contracts[[#This Row],[Vụ việc]],1),""))</f>
        <v>CSS15026</v>
      </c>
      <c r="B180" s="2" t="s">
        <v>3839</v>
      </c>
      <c r="C180" s="2" t="s">
        <v>4056</v>
      </c>
      <c r="D180" s="4">
        <v>42342</v>
      </c>
      <c r="E180" s="2" t="s">
        <v>4055</v>
      </c>
      <c r="F180" s="3" t="s">
        <v>4057</v>
      </c>
      <c r="G180" s="5">
        <v>1028620750</v>
      </c>
      <c r="H180" s="3" t="s">
        <v>129</v>
      </c>
      <c r="I180" s="3" t="s">
        <v>3493</v>
      </c>
      <c r="J180" s="3" t="s">
        <v>47</v>
      </c>
      <c r="K180" s="3" t="s">
        <v>148</v>
      </c>
      <c r="L180" s="4"/>
      <c r="M180" s="2" t="s">
        <v>93</v>
      </c>
      <c r="N180" s="11">
        <f>IF(MONTH(Table_Contracts[[#This Row],[Ngày ký]])&gt;3, YEAR(Table_Contracts[[#This Row],[Ngày ký]]),YEAR(Table_Contracts[[#This Row],[Ngày ký]])-1)</f>
        <v>2015</v>
      </c>
      <c r="O180" s="4">
        <v>42405</v>
      </c>
      <c r="P180" s="4"/>
      <c r="Q180" s="6">
        <v>12</v>
      </c>
      <c r="R180" s="4"/>
      <c r="S180" s="7" t="b">
        <v>0</v>
      </c>
      <c r="T180" s="3" t="s">
        <v>100</v>
      </c>
      <c r="U180" s="3" t="s">
        <v>50</v>
      </c>
      <c r="V180" s="2" t="s">
        <v>4046</v>
      </c>
      <c r="W180" s="10" t="s">
        <v>5722</v>
      </c>
      <c r="X180" s="7" t="b">
        <v>0</v>
      </c>
      <c r="Y180" s="12">
        <f>SUMPRODUCT(Table_milestone[Số tiền phải thanh toán (VND)],--(Table_milestone[Số HĐ]=Table_Contracts[[#This Row],[Số hợp đồng]]),--(Table_milestone[Đã thanh toán?]=TRUE))</f>
        <v>1028620750</v>
      </c>
      <c r="Z180" s="13">
        <f>SUMPRODUCT(Table_milestone[Số tiền phải thanh toán (VND)],--(Table_milestone[Số HĐ]=Table_Contracts[[#This Row],[Số hợp đồng]]),--(Table_milestone[Đã thanh toán?]=FALSE))</f>
        <v>0</v>
      </c>
      <c r="AA180">
        <f>Table_Contracts[[#This Row],[Số tiền đã thanh toán (theo điểm mốc)]]+Table_Contracts[[#This Row],[Số tiền chưa thanh toán (Theo điểm mốc)]]-Table_Contracts[[#This Row],[Doanh số]]</f>
        <v>0</v>
      </c>
    </row>
    <row r="181" spans="1:27" x14ac:dyDescent="0.25">
      <c r="A181" s="11" t="str">
        <f>TRIM(REPLACE(Table_Contracts[[#This Row],[Vụ việc]],1,FIND("#",Table_Contracts[[#This Row],[Vụ việc]],1),""))</f>
        <v>CSS15027</v>
      </c>
      <c r="B181" s="2" t="s">
        <v>3582</v>
      </c>
      <c r="C181" s="2" t="s">
        <v>4125</v>
      </c>
      <c r="D181" s="4">
        <v>42204</v>
      </c>
      <c r="E181" s="2" t="s">
        <v>4124</v>
      </c>
      <c r="F181" s="3" t="s">
        <v>4126</v>
      </c>
      <c r="G181" s="5">
        <v>41760000</v>
      </c>
      <c r="H181" s="3" t="s">
        <v>14</v>
      </c>
      <c r="I181" s="3" t="s">
        <v>3493</v>
      </c>
      <c r="J181" s="3" t="s">
        <v>14</v>
      </c>
      <c r="K181" s="3" t="s">
        <v>19</v>
      </c>
      <c r="L181" s="4"/>
      <c r="M181" s="2" t="s">
        <v>93</v>
      </c>
      <c r="N181" s="11">
        <f>IF(MONTH(Table_Contracts[[#This Row],[Ngày ký]])&gt;3, YEAR(Table_Contracts[[#This Row],[Ngày ký]]),YEAR(Table_Contracts[[#This Row],[Ngày ký]])-1)</f>
        <v>2015</v>
      </c>
      <c r="O181" s="4">
        <v>42224</v>
      </c>
      <c r="P181" s="4"/>
      <c r="Q181" s="6">
        <v>12</v>
      </c>
      <c r="R181" s="4"/>
      <c r="S181" s="7" t="b">
        <v>0</v>
      </c>
      <c r="T181" s="3" t="s">
        <v>100</v>
      </c>
      <c r="U181" s="3"/>
      <c r="V181" s="2" t="s">
        <v>4061</v>
      </c>
      <c r="W181" s="10" t="s">
        <v>5722</v>
      </c>
      <c r="X181" s="7" t="b">
        <v>0</v>
      </c>
      <c r="Y181" s="12">
        <f>SUMPRODUCT(Table_milestone[Số tiền phải thanh toán (VND)],--(Table_milestone[Số HĐ]=Table_Contracts[[#This Row],[Số hợp đồng]]),--(Table_milestone[Đã thanh toán?]=TRUE))</f>
        <v>41760000</v>
      </c>
      <c r="Z181" s="13">
        <f>SUMPRODUCT(Table_milestone[Số tiền phải thanh toán (VND)],--(Table_milestone[Số HĐ]=Table_Contracts[[#This Row],[Số hợp đồng]]),--(Table_milestone[Đã thanh toán?]=FALSE))</f>
        <v>0</v>
      </c>
      <c r="AA181">
        <f>Table_Contracts[[#This Row],[Số tiền đã thanh toán (theo điểm mốc)]]+Table_Contracts[[#This Row],[Số tiền chưa thanh toán (Theo điểm mốc)]]-Table_Contracts[[#This Row],[Doanh số]]</f>
        <v>0</v>
      </c>
    </row>
    <row r="182" spans="1:27" x14ac:dyDescent="0.25">
      <c r="A182" s="11" t="str">
        <f>TRIM(REPLACE(Table_Contracts[[#This Row],[Vụ việc]],1,FIND("#",Table_Contracts[[#This Row],[Vụ việc]],1),""))</f>
        <v>CSS15028</v>
      </c>
      <c r="B182" s="2" t="s">
        <v>3592</v>
      </c>
      <c r="C182" s="2" t="s">
        <v>4123</v>
      </c>
      <c r="D182" s="4">
        <v>42205</v>
      </c>
      <c r="E182" s="2" t="s">
        <v>4122</v>
      </c>
      <c r="F182" s="3" t="s">
        <v>228</v>
      </c>
      <c r="G182" s="5">
        <v>251155800</v>
      </c>
      <c r="H182" s="3" t="s">
        <v>132</v>
      </c>
      <c r="I182" s="3" t="s">
        <v>4062</v>
      </c>
      <c r="J182" s="3" t="s">
        <v>21</v>
      </c>
      <c r="K182" s="3" t="s">
        <v>26</v>
      </c>
      <c r="L182" s="4"/>
      <c r="M182" s="2" t="s">
        <v>93</v>
      </c>
      <c r="N182" s="11">
        <f>IF(MONTH(Table_Contracts[[#This Row],[Ngày ký]])&gt;3, YEAR(Table_Contracts[[#This Row],[Ngày ký]]),YEAR(Table_Contracts[[#This Row],[Ngày ký]])-1)</f>
        <v>2015</v>
      </c>
      <c r="O182" s="4">
        <v>42233</v>
      </c>
      <c r="P182" s="4"/>
      <c r="Q182" s="6">
        <v>12</v>
      </c>
      <c r="R182" s="4"/>
      <c r="S182" s="7" t="b">
        <v>0</v>
      </c>
      <c r="T182" s="3" t="s">
        <v>100</v>
      </c>
      <c r="U182" s="3"/>
      <c r="V182" s="2" t="s">
        <v>4059</v>
      </c>
      <c r="W182" s="10" t="s">
        <v>5722</v>
      </c>
      <c r="X182" s="7" t="b">
        <v>0</v>
      </c>
      <c r="Y182" s="12">
        <f>SUMPRODUCT(Table_milestone[Số tiền phải thanh toán (VND)],--(Table_milestone[Số HĐ]=Table_Contracts[[#This Row],[Số hợp đồng]]),--(Table_milestone[Đã thanh toán?]=TRUE))</f>
        <v>251155800</v>
      </c>
      <c r="Z182" s="13">
        <f>SUMPRODUCT(Table_milestone[Số tiền phải thanh toán (VND)],--(Table_milestone[Số HĐ]=Table_Contracts[[#This Row],[Số hợp đồng]]),--(Table_milestone[Đã thanh toán?]=FALSE))</f>
        <v>0</v>
      </c>
      <c r="AA182">
        <f>Table_Contracts[[#This Row],[Số tiền đã thanh toán (theo điểm mốc)]]+Table_Contracts[[#This Row],[Số tiền chưa thanh toán (Theo điểm mốc)]]-Table_Contracts[[#This Row],[Doanh số]]</f>
        <v>0</v>
      </c>
    </row>
    <row r="183" spans="1:27" x14ac:dyDescent="0.25">
      <c r="A183" s="11" t="str">
        <f>TRIM(REPLACE(Table_Contracts[[#This Row],[Vụ việc]],1,FIND("#",Table_Contracts[[#This Row],[Vụ việc]],1),""))</f>
        <v>CSS15029</v>
      </c>
      <c r="B183" s="2" t="s">
        <v>3548</v>
      </c>
      <c r="C183" s="2" t="s">
        <v>4149</v>
      </c>
      <c r="D183" s="4">
        <v>42186</v>
      </c>
      <c r="E183" s="2" t="s">
        <v>4148</v>
      </c>
      <c r="F183" s="3" t="s">
        <v>4103</v>
      </c>
      <c r="G183" s="5">
        <v>45780000</v>
      </c>
      <c r="H183" s="3" t="s">
        <v>132</v>
      </c>
      <c r="I183" s="3" t="s">
        <v>4062</v>
      </c>
      <c r="J183" s="3" t="s">
        <v>132</v>
      </c>
      <c r="K183" s="3" t="s">
        <v>20</v>
      </c>
      <c r="L183" s="4"/>
      <c r="M183" s="2" t="s">
        <v>93</v>
      </c>
      <c r="N183" s="11">
        <f>IF(MONTH(Table_Contracts[[#This Row],[Ngày ký]])&gt;3, YEAR(Table_Contracts[[#This Row],[Ngày ký]]),YEAR(Table_Contracts[[#This Row],[Ngày ký]])-1)</f>
        <v>2015</v>
      </c>
      <c r="O183" s="4">
        <v>42202</v>
      </c>
      <c r="P183" s="4"/>
      <c r="Q183" s="6">
        <v>12</v>
      </c>
      <c r="R183" s="4"/>
      <c r="S183" s="7" t="b">
        <v>0</v>
      </c>
      <c r="T183" s="3" t="s">
        <v>145</v>
      </c>
      <c r="U183" s="3"/>
      <c r="V183" s="2"/>
      <c r="W183" s="10" t="s">
        <v>5722</v>
      </c>
      <c r="X183" s="7" t="b">
        <v>0</v>
      </c>
      <c r="Y183" s="12">
        <f>SUMPRODUCT(Table_milestone[Số tiền phải thanh toán (VND)],--(Table_milestone[Số HĐ]=Table_Contracts[[#This Row],[Số hợp đồng]]),--(Table_milestone[Đã thanh toán?]=TRUE))</f>
        <v>45780000</v>
      </c>
      <c r="Z183" s="13">
        <f>SUMPRODUCT(Table_milestone[Số tiền phải thanh toán (VND)],--(Table_milestone[Số HĐ]=Table_Contracts[[#This Row],[Số hợp đồng]]),--(Table_milestone[Đã thanh toán?]=FALSE))</f>
        <v>0</v>
      </c>
      <c r="AA183">
        <f>Table_Contracts[[#This Row],[Số tiền đã thanh toán (theo điểm mốc)]]+Table_Contracts[[#This Row],[Số tiền chưa thanh toán (Theo điểm mốc)]]-Table_Contracts[[#This Row],[Doanh số]]</f>
        <v>0</v>
      </c>
    </row>
    <row r="184" spans="1:27" x14ac:dyDescent="0.25">
      <c r="A184" s="11" t="str">
        <f>TRIM(REPLACE(Table_Contracts[[#This Row],[Vụ việc]],1,FIND("#",Table_Contracts[[#This Row],[Vụ việc]],1),""))</f>
        <v>CSS15030</v>
      </c>
      <c r="B184" s="2" t="s">
        <v>3692</v>
      </c>
      <c r="C184" s="2" t="s">
        <v>4099</v>
      </c>
      <c r="D184" s="4">
        <v>42241</v>
      </c>
      <c r="E184" s="2" t="s">
        <v>4098</v>
      </c>
      <c r="F184" s="3" t="s">
        <v>208</v>
      </c>
      <c r="G184" s="5">
        <v>6200000000</v>
      </c>
      <c r="H184" s="3" t="s">
        <v>129</v>
      </c>
      <c r="I184" s="3" t="s">
        <v>4062</v>
      </c>
      <c r="J184" s="3" t="s">
        <v>129</v>
      </c>
      <c r="K184" s="3" t="s">
        <v>57</v>
      </c>
      <c r="L184" s="4"/>
      <c r="M184" s="2" t="s">
        <v>93</v>
      </c>
      <c r="N184" s="11">
        <f>IF(MONTH(Table_Contracts[[#This Row],[Ngày ký]])&gt;3, YEAR(Table_Contracts[[#This Row],[Ngày ký]]),YEAR(Table_Contracts[[#This Row],[Ngày ký]])-1)</f>
        <v>2015</v>
      </c>
      <c r="O184" s="4">
        <v>42292</v>
      </c>
      <c r="P184" s="4">
        <v>42296</v>
      </c>
      <c r="Q184" s="6">
        <v>12</v>
      </c>
      <c r="R184" s="4"/>
      <c r="S184" s="7" t="b">
        <v>0</v>
      </c>
      <c r="T184" s="3" t="s">
        <v>199</v>
      </c>
      <c r="U184" s="3"/>
      <c r="V184" s="2"/>
      <c r="W184" s="10" t="s">
        <v>5722</v>
      </c>
      <c r="X184" s="7" t="b">
        <v>0</v>
      </c>
      <c r="Y184" s="12">
        <f>SUMPRODUCT(Table_milestone[Số tiền phải thanh toán (VND)],--(Table_milestone[Số HĐ]=Table_Contracts[[#This Row],[Số hợp đồng]]),--(Table_milestone[Đã thanh toán?]=TRUE))</f>
        <v>6200000000</v>
      </c>
      <c r="Z184" s="13">
        <f>SUMPRODUCT(Table_milestone[Số tiền phải thanh toán (VND)],--(Table_milestone[Số HĐ]=Table_Contracts[[#This Row],[Số hợp đồng]]),--(Table_milestone[Đã thanh toán?]=FALSE))</f>
        <v>0</v>
      </c>
      <c r="AA184">
        <f>Table_Contracts[[#This Row],[Số tiền đã thanh toán (theo điểm mốc)]]+Table_Contracts[[#This Row],[Số tiền chưa thanh toán (Theo điểm mốc)]]-Table_Contracts[[#This Row],[Doanh số]]</f>
        <v>0</v>
      </c>
    </row>
    <row r="185" spans="1:27" x14ac:dyDescent="0.25">
      <c r="A185" s="11" t="str">
        <f>TRIM(REPLACE(Table_Contracts[[#This Row],[Vụ việc]],1,FIND("#",Table_Contracts[[#This Row],[Vụ việc]],1),""))</f>
        <v>CSS15032</v>
      </c>
      <c r="B185" s="2" t="s">
        <v>383</v>
      </c>
      <c r="C185" s="2" t="s">
        <v>385</v>
      </c>
      <c r="D185" s="4">
        <v>42233</v>
      </c>
      <c r="E185" s="2" t="s">
        <v>384</v>
      </c>
      <c r="F185" s="3" t="s">
        <v>228</v>
      </c>
      <c r="G185" s="5">
        <v>335670000</v>
      </c>
      <c r="H185" s="3" t="s">
        <v>132</v>
      </c>
      <c r="I185" s="3" t="s">
        <v>88</v>
      </c>
      <c r="J185" s="3" t="s">
        <v>21</v>
      </c>
      <c r="K185" s="3" t="s">
        <v>26</v>
      </c>
      <c r="L185" s="4"/>
      <c r="M185" s="2" t="s">
        <v>93</v>
      </c>
      <c r="N185" s="11">
        <f>IF(MONTH(Table_Contracts[[#This Row],[Ngày ký]])&gt;3, YEAR(Table_Contracts[[#This Row],[Ngày ký]]),YEAR(Table_Contracts[[#This Row],[Ngày ký]])-1)</f>
        <v>2015</v>
      </c>
      <c r="O185" s="4">
        <v>42272</v>
      </c>
      <c r="P185" s="4"/>
      <c r="Q185" s="6">
        <v>12</v>
      </c>
      <c r="R185" s="4"/>
      <c r="S185" s="7" t="b">
        <v>0</v>
      </c>
      <c r="T185" s="3" t="s">
        <v>100</v>
      </c>
      <c r="U185" s="3"/>
      <c r="V185" s="2" t="s">
        <v>4059</v>
      </c>
      <c r="W185" s="10" t="s">
        <v>5722</v>
      </c>
      <c r="X185" s="7" t="b">
        <v>0</v>
      </c>
      <c r="Y185" s="12">
        <f>SUMPRODUCT(Table_milestone[Số tiền phải thanh toán (VND)],--(Table_milestone[Số HĐ]=Table_Contracts[[#This Row],[Số hợp đồng]]),--(Table_milestone[Đã thanh toán?]=TRUE))</f>
        <v>0</v>
      </c>
      <c r="Z185" s="13">
        <f>SUMPRODUCT(Table_milestone[Số tiền phải thanh toán (VND)],--(Table_milestone[Số HĐ]=Table_Contracts[[#This Row],[Số hợp đồng]]),--(Table_milestone[Đã thanh toán?]=FALSE))</f>
        <v>335670000</v>
      </c>
      <c r="AA185">
        <f>Table_Contracts[[#This Row],[Số tiền đã thanh toán (theo điểm mốc)]]+Table_Contracts[[#This Row],[Số tiền chưa thanh toán (Theo điểm mốc)]]-Table_Contracts[[#This Row],[Doanh số]]</f>
        <v>0</v>
      </c>
    </row>
    <row r="186" spans="1:27" x14ac:dyDescent="0.25">
      <c r="A186" s="11" t="str">
        <f>TRIM(REPLACE(Table_Contracts[[#This Row],[Vụ việc]],1,FIND("#",Table_Contracts[[#This Row],[Vụ việc]],1),""))</f>
        <v>CSS15033</v>
      </c>
      <c r="B186" s="2" t="s">
        <v>380</v>
      </c>
      <c r="C186" s="2" t="s">
        <v>382</v>
      </c>
      <c r="D186" s="4">
        <v>42254</v>
      </c>
      <c r="E186" s="2" t="s">
        <v>381</v>
      </c>
      <c r="F186" s="3" t="s">
        <v>228</v>
      </c>
      <c r="G186" s="5">
        <v>141532500</v>
      </c>
      <c r="H186" s="3" t="s">
        <v>132</v>
      </c>
      <c r="I186" s="3" t="s">
        <v>88</v>
      </c>
      <c r="J186" s="3" t="s">
        <v>21</v>
      </c>
      <c r="K186" s="3" t="s">
        <v>26</v>
      </c>
      <c r="L186" s="4"/>
      <c r="M186" s="2" t="s">
        <v>93</v>
      </c>
      <c r="N186" s="11">
        <f>IF(MONTH(Table_Contracts[[#This Row],[Ngày ký]])&gt;3, YEAR(Table_Contracts[[#This Row],[Ngày ký]]),YEAR(Table_Contracts[[#This Row],[Ngày ký]])-1)</f>
        <v>2015</v>
      </c>
      <c r="O186" s="4">
        <v>42290</v>
      </c>
      <c r="P186" s="4"/>
      <c r="Q186" s="6">
        <v>12</v>
      </c>
      <c r="R186" s="4"/>
      <c r="S186" s="7" t="b">
        <v>0</v>
      </c>
      <c r="T186" s="3" t="s">
        <v>100</v>
      </c>
      <c r="U186" s="3"/>
      <c r="V186" s="2" t="s">
        <v>4059</v>
      </c>
      <c r="W186" s="10" t="s">
        <v>5722</v>
      </c>
      <c r="X186" s="7" t="b">
        <v>0</v>
      </c>
      <c r="Y186" s="12">
        <f>SUMPRODUCT(Table_milestone[Số tiền phải thanh toán (VND)],--(Table_milestone[Số HĐ]=Table_Contracts[[#This Row],[Số hợp đồng]]),--(Table_milestone[Đã thanh toán?]=TRUE))</f>
        <v>152753400</v>
      </c>
      <c r="Z186" s="13">
        <f>SUMPRODUCT(Table_milestone[Số tiền phải thanh toán (VND)],--(Table_milestone[Số HĐ]=Table_Contracts[[#This Row],[Số hợp đồng]]),--(Table_milestone[Đã thanh toán?]=FALSE))</f>
        <v>0</v>
      </c>
      <c r="AA186">
        <f>Table_Contracts[[#This Row],[Số tiền đã thanh toán (theo điểm mốc)]]+Table_Contracts[[#This Row],[Số tiền chưa thanh toán (Theo điểm mốc)]]-Table_Contracts[[#This Row],[Doanh số]]</f>
        <v>11220900</v>
      </c>
    </row>
    <row r="187" spans="1:27" x14ac:dyDescent="0.25">
      <c r="A187" s="11" t="str">
        <f>TRIM(REPLACE(Table_Contracts[[#This Row],[Vụ việc]],1,FIND("#",Table_Contracts[[#This Row],[Vụ việc]],1),""))</f>
        <v>CSS15034</v>
      </c>
      <c r="B187" s="2" t="s">
        <v>3687</v>
      </c>
      <c r="C187" s="2" t="s">
        <v>4102</v>
      </c>
      <c r="D187" s="4">
        <v>42229</v>
      </c>
      <c r="E187" s="2" t="s">
        <v>4101</v>
      </c>
      <c r="F187" s="3" t="s">
        <v>4103</v>
      </c>
      <c r="G187" s="5">
        <v>270450926</v>
      </c>
      <c r="H187" s="3" t="s">
        <v>129</v>
      </c>
      <c r="I187" s="3" t="s">
        <v>4062</v>
      </c>
      <c r="J187" s="3" t="s">
        <v>129</v>
      </c>
      <c r="K187" s="3" t="s">
        <v>127</v>
      </c>
      <c r="L187" s="4"/>
      <c r="M187" s="2" t="s">
        <v>93</v>
      </c>
      <c r="N187" s="11">
        <f>IF(MONTH(Table_Contracts[[#This Row],[Ngày ký]])&gt;3, YEAR(Table_Contracts[[#This Row],[Ngày ký]]),YEAR(Table_Contracts[[#This Row],[Ngày ký]])-1)</f>
        <v>2015</v>
      </c>
      <c r="O187" s="4">
        <v>42290</v>
      </c>
      <c r="P187" s="4"/>
      <c r="Q187" s="6">
        <v>12</v>
      </c>
      <c r="R187" s="4"/>
      <c r="S187" s="7" t="b">
        <v>0</v>
      </c>
      <c r="T187" s="3" t="s">
        <v>199</v>
      </c>
      <c r="U187" s="3" t="s">
        <v>4052</v>
      </c>
      <c r="V187" s="2" t="s">
        <v>4104</v>
      </c>
      <c r="W187" s="10" t="s">
        <v>5722</v>
      </c>
      <c r="X187" s="7" t="b">
        <v>0</v>
      </c>
      <c r="Y187" s="12">
        <f>SUMPRODUCT(Table_milestone[Số tiền phải thanh toán (VND)],--(Table_milestone[Số HĐ]=Table_Contracts[[#This Row],[Số hợp đồng]]),--(Table_milestone[Đã thanh toán?]=TRUE))</f>
        <v>270450926</v>
      </c>
      <c r="Z187" s="13">
        <f>SUMPRODUCT(Table_milestone[Số tiền phải thanh toán (VND)],--(Table_milestone[Số HĐ]=Table_Contracts[[#This Row],[Số hợp đồng]]),--(Table_milestone[Đã thanh toán?]=FALSE))</f>
        <v>0</v>
      </c>
      <c r="AA187">
        <f>Table_Contracts[[#This Row],[Số tiền đã thanh toán (theo điểm mốc)]]+Table_Contracts[[#This Row],[Số tiền chưa thanh toán (Theo điểm mốc)]]-Table_Contracts[[#This Row],[Doanh số]]</f>
        <v>0</v>
      </c>
    </row>
    <row r="188" spans="1:27" x14ac:dyDescent="0.25">
      <c r="A188" s="11" t="str">
        <f>TRIM(REPLACE(Table_Contracts[[#This Row],[Vụ việc]],1,FIND("#",Table_Contracts[[#This Row],[Vụ việc]],1),""))</f>
        <v>CSS15035</v>
      </c>
      <c r="B188" s="2" t="s">
        <v>264</v>
      </c>
      <c r="C188" s="2" t="s">
        <v>266</v>
      </c>
      <c r="D188" s="4">
        <v>42297</v>
      </c>
      <c r="E188" s="2" t="s">
        <v>265</v>
      </c>
      <c r="F188" s="3" t="s">
        <v>146</v>
      </c>
      <c r="G188" s="5">
        <v>4650000000</v>
      </c>
      <c r="H188" s="3" t="s">
        <v>132</v>
      </c>
      <c r="I188" s="3" t="s">
        <v>88</v>
      </c>
      <c r="J188" s="3" t="s">
        <v>132</v>
      </c>
      <c r="K188" s="3" t="s">
        <v>148</v>
      </c>
      <c r="L188" s="4"/>
      <c r="M188" s="2" t="s">
        <v>93</v>
      </c>
      <c r="N188" s="11">
        <f>IF(MONTH(Table_Contracts[[#This Row],[Ngày ký]])&gt;3, YEAR(Table_Contracts[[#This Row],[Ngày ký]]),YEAR(Table_Contracts[[#This Row],[Ngày ký]])-1)</f>
        <v>2015</v>
      </c>
      <c r="O188" s="4">
        <v>42602</v>
      </c>
      <c r="P188" s="4"/>
      <c r="Q188" s="6">
        <v>12</v>
      </c>
      <c r="R188" s="4"/>
      <c r="S188" s="7" t="b">
        <v>0</v>
      </c>
      <c r="T188" s="3" t="s">
        <v>100</v>
      </c>
      <c r="U188" s="3" t="s">
        <v>24</v>
      </c>
      <c r="V188" s="2"/>
      <c r="W188" s="10" t="s">
        <v>5722</v>
      </c>
      <c r="X188" s="7" t="b">
        <v>0</v>
      </c>
      <c r="Y188" s="12">
        <f>SUMPRODUCT(Table_milestone[Số tiền phải thanh toán (VND)],--(Table_milestone[Số HĐ]=Table_Contracts[[#This Row],[Số hợp đồng]]),--(Table_milestone[Đã thanh toán?]=TRUE))</f>
        <v>0</v>
      </c>
      <c r="Z188" s="13">
        <f>SUMPRODUCT(Table_milestone[Số tiền phải thanh toán (VND)],--(Table_milestone[Số HĐ]=Table_Contracts[[#This Row],[Số hợp đồng]]),--(Table_milestone[Đã thanh toán?]=FALSE))</f>
        <v>4650000000</v>
      </c>
      <c r="AA188">
        <f>Table_Contracts[[#This Row],[Số tiền đã thanh toán (theo điểm mốc)]]+Table_Contracts[[#This Row],[Số tiền chưa thanh toán (Theo điểm mốc)]]-Table_Contracts[[#This Row],[Doanh số]]</f>
        <v>0</v>
      </c>
    </row>
    <row r="189" spans="1:27" x14ac:dyDescent="0.25">
      <c r="A189" s="11" t="str">
        <f>TRIM(REPLACE(Table_Contracts[[#This Row],[Vụ việc]],1,FIND("#",Table_Contracts[[#This Row],[Vụ việc]],1),""))</f>
        <v>CSS15036</v>
      </c>
      <c r="B189" s="2" t="s">
        <v>367</v>
      </c>
      <c r="C189" s="2" t="s">
        <v>369</v>
      </c>
      <c r="D189" s="4">
        <v>42243</v>
      </c>
      <c r="E189" s="2" t="s">
        <v>368</v>
      </c>
      <c r="F189" s="3" t="s">
        <v>370</v>
      </c>
      <c r="G189" s="5">
        <v>215952000</v>
      </c>
      <c r="H189" s="3" t="s">
        <v>14</v>
      </c>
      <c r="I189" s="3" t="s">
        <v>88</v>
      </c>
      <c r="J189" s="3" t="s">
        <v>14</v>
      </c>
      <c r="K189" s="3" t="s">
        <v>19</v>
      </c>
      <c r="L189" s="4"/>
      <c r="M189" s="2" t="s">
        <v>93</v>
      </c>
      <c r="N189" s="11">
        <f>IF(MONTH(Table_Contracts[[#This Row],[Ngày ký]])&gt;3, YEAR(Table_Contracts[[#This Row],[Ngày ký]]),YEAR(Table_Contracts[[#This Row],[Ngày ký]])-1)</f>
        <v>2015</v>
      </c>
      <c r="O189" s="4">
        <v>42338</v>
      </c>
      <c r="P189" s="4"/>
      <c r="Q189" s="6">
        <v>12</v>
      </c>
      <c r="R189" s="4"/>
      <c r="S189" s="7" t="b">
        <v>0</v>
      </c>
      <c r="T189" s="3" t="s">
        <v>112</v>
      </c>
      <c r="U189" s="3"/>
      <c r="V189" s="2"/>
      <c r="W189" s="10" t="s">
        <v>5722</v>
      </c>
      <c r="X189" s="7" t="b">
        <v>0</v>
      </c>
      <c r="Y189" s="12">
        <f>SUMPRODUCT(Table_milestone[Số tiền phải thanh toán (VND)],--(Table_milestone[Số HĐ]=Table_Contracts[[#This Row],[Số hợp đồng]]),--(Table_milestone[Đã thanh toán?]=TRUE))</f>
        <v>215590957</v>
      </c>
      <c r="Z189" s="13">
        <f>SUMPRODUCT(Table_milestone[Số tiền phải thanh toán (VND)],--(Table_milestone[Số HĐ]=Table_Contracts[[#This Row],[Số hợp đồng]]),--(Table_milestone[Đã thanh toán?]=FALSE))</f>
        <v>0</v>
      </c>
      <c r="AA189">
        <f>Table_Contracts[[#This Row],[Số tiền đã thanh toán (theo điểm mốc)]]+Table_Contracts[[#This Row],[Số tiền chưa thanh toán (Theo điểm mốc)]]-Table_Contracts[[#This Row],[Doanh số]]</f>
        <v>-361043</v>
      </c>
    </row>
    <row r="190" spans="1:27" x14ac:dyDescent="0.25">
      <c r="A190" s="11" t="str">
        <f>TRIM(REPLACE(Table_Contracts[[#This Row],[Vụ việc]],1,FIND("#",Table_Contracts[[#This Row],[Vụ việc]],1),""))</f>
        <v>CSS15037</v>
      </c>
      <c r="B190" s="2" t="s">
        <v>360</v>
      </c>
      <c r="C190" s="2" t="s">
        <v>362</v>
      </c>
      <c r="D190" s="4">
        <v>42254</v>
      </c>
      <c r="E190" s="2" t="s">
        <v>361</v>
      </c>
      <c r="F190" s="3" t="s">
        <v>155</v>
      </c>
      <c r="G190" s="5">
        <v>85100000</v>
      </c>
      <c r="H190" s="3" t="s">
        <v>14</v>
      </c>
      <c r="I190" s="3" t="s">
        <v>4062</v>
      </c>
      <c r="J190" s="3" t="s">
        <v>14</v>
      </c>
      <c r="K190" s="3" t="s">
        <v>19</v>
      </c>
      <c r="L190" s="4"/>
      <c r="M190" s="2" t="s">
        <v>93</v>
      </c>
      <c r="N190" s="11">
        <f>IF(MONTH(Table_Contracts[[#This Row],[Ngày ký]])&gt;3, YEAR(Table_Contracts[[#This Row],[Ngày ký]]),YEAR(Table_Contracts[[#This Row],[Ngày ký]])-1)</f>
        <v>2015</v>
      </c>
      <c r="O190" s="4">
        <v>42307</v>
      </c>
      <c r="P190" s="4"/>
      <c r="Q190" s="6">
        <v>12</v>
      </c>
      <c r="R190" s="4"/>
      <c r="S190" s="7" t="b">
        <v>0</v>
      </c>
      <c r="T190" s="3" t="s">
        <v>100</v>
      </c>
      <c r="U190" s="3" t="s">
        <v>24</v>
      </c>
      <c r="V190" s="2" t="s">
        <v>4096</v>
      </c>
      <c r="W190" s="10" t="s">
        <v>5722</v>
      </c>
      <c r="X190" s="7" t="b">
        <v>0</v>
      </c>
      <c r="Y190" s="12">
        <f>SUMPRODUCT(Table_milestone[Số tiền phải thanh toán (VND)],--(Table_milestone[Số HĐ]=Table_Contracts[[#This Row],[Số hợp đồng]]),--(Table_milestone[Đã thanh toán?]=TRUE))</f>
        <v>96200000</v>
      </c>
      <c r="Z190" s="13">
        <f>SUMPRODUCT(Table_milestone[Số tiền phải thanh toán (VND)],--(Table_milestone[Số HĐ]=Table_Contracts[[#This Row],[Số hợp đồng]]),--(Table_milestone[Đã thanh toán?]=FALSE))</f>
        <v>0</v>
      </c>
      <c r="AA190">
        <f>Table_Contracts[[#This Row],[Số tiền đã thanh toán (theo điểm mốc)]]+Table_Contracts[[#This Row],[Số tiền chưa thanh toán (Theo điểm mốc)]]-Table_Contracts[[#This Row],[Doanh số]]</f>
        <v>11100000</v>
      </c>
    </row>
    <row r="191" spans="1:27" x14ac:dyDescent="0.25">
      <c r="A191" s="11" t="str">
        <f>TRIM(REPLACE(Table_Contracts[[#This Row],[Vụ việc]],1,FIND("#",Table_Contracts[[#This Row],[Vụ việc]],1),""))</f>
        <v>CSS15038</v>
      </c>
      <c r="B191" s="2" t="s">
        <v>325</v>
      </c>
      <c r="C191" s="2" t="s">
        <v>327</v>
      </c>
      <c r="D191" s="4">
        <v>42282</v>
      </c>
      <c r="E191" s="2" t="s">
        <v>326</v>
      </c>
      <c r="F191" s="3" t="s">
        <v>328</v>
      </c>
      <c r="G191" s="5">
        <v>2918000000</v>
      </c>
      <c r="H191" s="3" t="s">
        <v>129</v>
      </c>
      <c r="I191" s="3" t="s">
        <v>88</v>
      </c>
      <c r="J191" s="3" t="s">
        <v>47</v>
      </c>
      <c r="K191" s="3" t="s">
        <v>57</v>
      </c>
      <c r="L191" s="4"/>
      <c r="M191" s="2" t="s">
        <v>93</v>
      </c>
      <c r="N191" s="11">
        <f>IF(MONTH(Table_Contracts[[#This Row],[Ngày ký]])&gt;3, YEAR(Table_Contracts[[#This Row],[Ngày ký]]),YEAR(Table_Contracts[[#This Row],[Ngày ký]])-1)</f>
        <v>2015</v>
      </c>
      <c r="O191" s="4">
        <v>42381</v>
      </c>
      <c r="P191" s="4"/>
      <c r="Q191" s="6">
        <v>12</v>
      </c>
      <c r="R191" s="4"/>
      <c r="S191" s="7" t="b">
        <v>0</v>
      </c>
      <c r="T191" s="3" t="s">
        <v>100</v>
      </c>
      <c r="U191" s="3" t="s">
        <v>50</v>
      </c>
      <c r="V191" s="2" t="s">
        <v>4046</v>
      </c>
      <c r="W191" s="10" t="s">
        <v>5722</v>
      </c>
      <c r="X191" s="7" t="b">
        <v>0</v>
      </c>
      <c r="Y191" s="12">
        <f>SUMPRODUCT(Table_milestone[Số tiền phải thanh toán (VND)],--(Table_milestone[Số HĐ]=Table_Contracts[[#This Row],[Số hợp đồng]]),--(Table_milestone[Đã thanh toán?]=TRUE))</f>
        <v>408000000</v>
      </c>
      <c r="Z191" s="13">
        <f>SUMPRODUCT(Table_milestone[Số tiền phải thanh toán (VND)],--(Table_milestone[Số HĐ]=Table_Contracts[[#This Row],[Số hợp đồng]]),--(Table_milestone[Đã thanh toán?]=FALSE))</f>
        <v>2510000000</v>
      </c>
      <c r="AA191">
        <f>Table_Contracts[[#This Row],[Số tiền đã thanh toán (theo điểm mốc)]]+Table_Contracts[[#This Row],[Số tiền chưa thanh toán (Theo điểm mốc)]]-Table_Contracts[[#This Row],[Doanh số]]</f>
        <v>0</v>
      </c>
    </row>
    <row r="192" spans="1:27" x14ac:dyDescent="0.25">
      <c r="A192" s="11" t="str">
        <f>TRIM(REPLACE(Table_Contracts[[#This Row],[Vụ việc]],1,FIND("#",Table_Contracts[[#This Row],[Vụ việc]],1),""))</f>
        <v>CSS15039</v>
      </c>
      <c r="B192" s="2" t="s">
        <v>350</v>
      </c>
      <c r="C192" s="2" t="s">
        <v>352</v>
      </c>
      <c r="D192" s="4">
        <v>42268</v>
      </c>
      <c r="E192" s="2" t="s">
        <v>351</v>
      </c>
      <c r="F192" s="3" t="s">
        <v>353</v>
      </c>
      <c r="G192" s="5">
        <v>100000000</v>
      </c>
      <c r="H192" s="3" t="s">
        <v>14</v>
      </c>
      <c r="I192" s="3" t="s">
        <v>88</v>
      </c>
      <c r="J192" s="3" t="s">
        <v>14</v>
      </c>
      <c r="K192" s="3" t="s">
        <v>19</v>
      </c>
      <c r="L192" s="4"/>
      <c r="M192" s="2" t="s">
        <v>93</v>
      </c>
      <c r="N192" s="11">
        <f>IF(MONTH(Table_Contracts[[#This Row],[Ngày ký]])&gt;3, YEAR(Table_Contracts[[#This Row],[Ngày ký]]),YEAR(Table_Contracts[[#This Row],[Ngày ký]])-1)</f>
        <v>2015</v>
      </c>
      <c r="O192" s="4">
        <v>42359</v>
      </c>
      <c r="P192" s="4"/>
      <c r="Q192" s="6">
        <v>12</v>
      </c>
      <c r="R192" s="4"/>
      <c r="S192" s="7" t="b">
        <v>0</v>
      </c>
      <c r="T192" s="3" t="s">
        <v>112</v>
      </c>
      <c r="U192" s="3" t="s">
        <v>17</v>
      </c>
      <c r="V192" s="2" t="s">
        <v>4061</v>
      </c>
      <c r="W192" s="10" t="s">
        <v>5722</v>
      </c>
      <c r="X192" s="7" t="b">
        <v>0</v>
      </c>
      <c r="Y192" s="12">
        <f>SUMPRODUCT(Table_milestone[Số tiền phải thanh toán (VND)],--(Table_milestone[Số HĐ]=Table_Contracts[[#This Row],[Số hợp đồng]]),--(Table_milestone[Đã thanh toán?]=TRUE))</f>
        <v>66000000</v>
      </c>
      <c r="Z192" s="13">
        <f>SUMPRODUCT(Table_milestone[Số tiền phải thanh toán (VND)],--(Table_milestone[Số HĐ]=Table_Contracts[[#This Row],[Số hợp đồng]]),--(Table_milestone[Đã thanh toán?]=FALSE))</f>
        <v>34000000</v>
      </c>
      <c r="AA192">
        <f>Table_Contracts[[#This Row],[Số tiền đã thanh toán (theo điểm mốc)]]+Table_Contracts[[#This Row],[Số tiền chưa thanh toán (Theo điểm mốc)]]-Table_Contracts[[#This Row],[Doanh số]]</f>
        <v>0</v>
      </c>
    </row>
    <row r="193" spans="1:27" x14ac:dyDescent="0.25">
      <c r="A193" s="11" t="str">
        <f>TRIM(REPLACE(Table_Contracts[[#This Row],[Vụ việc]],1,FIND("#",Table_Contracts[[#This Row],[Vụ việc]],1),""))</f>
        <v>CSS15040</v>
      </c>
      <c r="B193" s="2" t="s">
        <v>346</v>
      </c>
      <c r="C193" s="2" t="s">
        <v>348</v>
      </c>
      <c r="D193" s="4">
        <v>42271</v>
      </c>
      <c r="E193" s="2" t="s">
        <v>347</v>
      </c>
      <c r="F193" s="3" t="s">
        <v>349</v>
      </c>
      <c r="G193" s="5">
        <v>4656000000</v>
      </c>
      <c r="H193" s="3" t="s">
        <v>14</v>
      </c>
      <c r="I193" s="3" t="s">
        <v>88</v>
      </c>
      <c r="J193" s="3" t="s">
        <v>14</v>
      </c>
      <c r="K193" s="3" t="s">
        <v>19</v>
      </c>
      <c r="L193" s="4"/>
      <c r="M193" s="2" t="s">
        <v>93</v>
      </c>
      <c r="N193" s="11">
        <f>IF(MONTH(Table_Contracts[[#This Row],[Ngày ký]])&gt;3, YEAR(Table_Contracts[[#This Row],[Ngày ký]]),YEAR(Table_Contracts[[#This Row],[Ngày ký]])-1)</f>
        <v>2015</v>
      </c>
      <c r="O193" s="4">
        <v>42362</v>
      </c>
      <c r="P193" s="4"/>
      <c r="Q193" s="6">
        <v>12</v>
      </c>
      <c r="R193" s="4"/>
      <c r="S193" s="7" t="b">
        <v>0</v>
      </c>
      <c r="T193" s="3" t="s">
        <v>100</v>
      </c>
      <c r="U193" s="3"/>
      <c r="V193" s="2" t="s">
        <v>4061</v>
      </c>
      <c r="W193" s="10" t="s">
        <v>5722</v>
      </c>
      <c r="X193" s="7" t="b">
        <v>0</v>
      </c>
      <c r="Y193" s="12">
        <f>SUMPRODUCT(Table_milestone[Số tiền phải thanh toán (VND)],--(Table_milestone[Số HĐ]=Table_Contracts[[#This Row],[Số hợp đồng]]),--(Table_milestone[Đã thanh toán?]=TRUE))</f>
        <v>3936000000</v>
      </c>
      <c r="Z193" s="13">
        <f>SUMPRODUCT(Table_milestone[Số tiền phải thanh toán (VND)],--(Table_milestone[Số HĐ]=Table_Contracts[[#This Row],[Số hợp đồng]]),--(Table_milestone[Đã thanh toán?]=FALSE))</f>
        <v>720000000</v>
      </c>
      <c r="AA193">
        <f>Table_Contracts[[#This Row],[Số tiền đã thanh toán (theo điểm mốc)]]+Table_Contracts[[#This Row],[Số tiền chưa thanh toán (Theo điểm mốc)]]-Table_Contracts[[#This Row],[Doanh số]]</f>
        <v>0</v>
      </c>
    </row>
    <row r="194" spans="1:27" x14ac:dyDescent="0.25">
      <c r="A194" s="11" t="str">
        <f>TRIM(REPLACE(Table_Contracts[[#This Row],[Vụ việc]],1,FIND("#",Table_Contracts[[#This Row],[Vụ việc]],1),""))</f>
        <v>CSS15043</v>
      </c>
      <c r="B194" s="2" t="s">
        <v>229</v>
      </c>
      <c r="C194" s="2" t="s">
        <v>231</v>
      </c>
      <c r="D194" s="4">
        <v>42333</v>
      </c>
      <c r="E194" s="2" t="s">
        <v>230</v>
      </c>
      <c r="F194" s="3" t="s">
        <v>228</v>
      </c>
      <c r="G194" s="5">
        <v>216000000</v>
      </c>
      <c r="H194" s="3" t="s">
        <v>132</v>
      </c>
      <c r="I194" s="3" t="s">
        <v>88</v>
      </c>
      <c r="J194" s="3" t="s">
        <v>21</v>
      </c>
      <c r="K194" s="3" t="s">
        <v>26</v>
      </c>
      <c r="L194" s="4"/>
      <c r="M194" s="2" t="s">
        <v>93</v>
      </c>
      <c r="N194" s="11">
        <f>IF(MONTH(Table_Contracts[[#This Row],[Ngày ký]])&gt;3, YEAR(Table_Contracts[[#This Row],[Ngày ký]]),YEAR(Table_Contracts[[#This Row],[Ngày ký]])-1)</f>
        <v>2015</v>
      </c>
      <c r="O194" s="4">
        <v>42366</v>
      </c>
      <c r="P194" s="4"/>
      <c r="Q194" s="6">
        <v>12</v>
      </c>
      <c r="R194" s="4"/>
      <c r="S194" s="7" t="b">
        <v>0</v>
      </c>
      <c r="T194" s="3" t="s">
        <v>100</v>
      </c>
      <c r="U194" s="3" t="s">
        <v>24</v>
      </c>
      <c r="V194" s="2" t="s">
        <v>4059</v>
      </c>
      <c r="W194" s="10" t="s">
        <v>5722</v>
      </c>
      <c r="X194" s="7" t="b">
        <v>0</v>
      </c>
      <c r="Y194" s="12">
        <f>SUMPRODUCT(Table_milestone[Số tiền phải thanh toán (VND)],--(Table_milestone[Số HĐ]=Table_Contracts[[#This Row],[Số hợp đồng]]),--(Table_milestone[Đã thanh toán?]=TRUE))</f>
        <v>0</v>
      </c>
      <c r="Z194" s="13">
        <f>SUMPRODUCT(Table_milestone[Số tiền phải thanh toán (VND)],--(Table_milestone[Số HĐ]=Table_Contracts[[#This Row],[Số hợp đồng]]),--(Table_milestone[Đã thanh toán?]=FALSE))</f>
        <v>216000000</v>
      </c>
      <c r="AA194">
        <f>Table_Contracts[[#This Row],[Số tiền đã thanh toán (theo điểm mốc)]]+Table_Contracts[[#This Row],[Số tiền chưa thanh toán (Theo điểm mốc)]]-Table_Contracts[[#This Row],[Doanh số]]</f>
        <v>0</v>
      </c>
    </row>
    <row r="195" spans="1:27" x14ac:dyDescent="0.25">
      <c r="A195" s="11" t="str">
        <f>TRIM(REPLACE(Table_Contracts[[#This Row],[Vụ việc]],1,FIND("#",Table_Contracts[[#This Row],[Vụ việc]],1),""))</f>
        <v>CSS15044</v>
      </c>
      <c r="B195" s="2" t="s">
        <v>3694</v>
      </c>
      <c r="C195" s="2" t="s">
        <v>4087</v>
      </c>
      <c r="D195" s="4">
        <v>42276</v>
      </c>
      <c r="E195" s="2" t="s">
        <v>4086</v>
      </c>
      <c r="F195" s="3" t="s">
        <v>4088</v>
      </c>
      <c r="G195" s="5">
        <v>3950000000</v>
      </c>
      <c r="H195" s="3" t="s">
        <v>132</v>
      </c>
      <c r="I195" s="3" t="s">
        <v>4062</v>
      </c>
      <c r="J195" s="3" t="s">
        <v>132</v>
      </c>
      <c r="K195" s="3" t="s">
        <v>20</v>
      </c>
      <c r="L195" s="4"/>
      <c r="M195" s="2" t="s">
        <v>93</v>
      </c>
      <c r="N195" s="11">
        <f>IF(MONTH(Table_Contracts[[#This Row],[Ngày ký]])&gt;3, YEAR(Table_Contracts[[#This Row],[Ngày ký]]),YEAR(Table_Contracts[[#This Row],[Ngày ký]])-1)</f>
        <v>2015</v>
      </c>
      <c r="O195" s="4">
        <v>42337</v>
      </c>
      <c r="P195" s="4"/>
      <c r="Q195" s="6">
        <v>12</v>
      </c>
      <c r="R195" s="4"/>
      <c r="S195" s="7" t="b">
        <v>0</v>
      </c>
      <c r="T195" s="3" t="s">
        <v>199</v>
      </c>
      <c r="U195" s="3" t="s">
        <v>4052</v>
      </c>
      <c r="V195" s="2"/>
      <c r="W195" s="10" t="s">
        <v>5722</v>
      </c>
      <c r="X195" s="7" t="b">
        <v>0</v>
      </c>
      <c r="Y195" s="12">
        <f>SUMPRODUCT(Table_milestone[Số tiền phải thanh toán (VND)],--(Table_milestone[Số HĐ]=Table_Contracts[[#This Row],[Số hợp đồng]]),--(Table_milestone[Đã thanh toán?]=TRUE))</f>
        <v>3950000000</v>
      </c>
      <c r="Z195" s="13">
        <f>SUMPRODUCT(Table_milestone[Số tiền phải thanh toán (VND)],--(Table_milestone[Số HĐ]=Table_Contracts[[#This Row],[Số hợp đồng]]),--(Table_milestone[Đã thanh toán?]=FALSE))</f>
        <v>0</v>
      </c>
      <c r="AA195">
        <f>Table_Contracts[[#This Row],[Số tiền đã thanh toán (theo điểm mốc)]]+Table_Contracts[[#This Row],[Số tiền chưa thanh toán (Theo điểm mốc)]]-Table_Contracts[[#This Row],[Doanh số]]</f>
        <v>0</v>
      </c>
    </row>
    <row r="196" spans="1:27" x14ac:dyDescent="0.25">
      <c r="A196" s="11" t="str">
        <f>TRIM(REPLACE(Table_Contracts[[#This Row],[Vụ việc]],1,FIND("#",Table_Contracts[[#This Row],[Vụ việc]],1),""))</f>
        <v>CSS15047</v>
      </c>
      <c r="B196" s="2" t="s">
        <v>164</v>
      </c>
      <c r="C196" s="2" t="s">
        <v>168</v>
      </c>
      <c r="D196" s="4">
        <v>42367</v>
      </c>
      <c r="E196" s="2" t="s">
        <v>166</v>
      </c>
      <c r="F196" s="3" t="s">
        <v>169</v>
      </c>
      <c r="G196" s="5">
        <v>700000000</v>
      </c>
      <c r="H196" s="3" t="s">
        <v>167</v>
      </c>
      <c r="I196" s="3" t="s">
        <v>88</v>
      </c>
      <c r="J196" s="3" t="s">
        <v>129</v>
      </c>
      <c r="K196" s="3" t="s">
        <v>165</v>
      </c>
      <c r="L196" s="4"/>
      <c r="M196" s="2" t="s">
        <v>93</v>
      </c>
      <c r="N196" s="11">
        <f>IF(MONTH(Table_Contracts[[#This Row],[Ngày ký]])&gt;3, YEAR(Table_Contracts[[#This Row],[Ngày ký]]),YEAR(Table_Contracts[[#This Row],[Ngày ký]])-1)</f>
        <v>2015</v>
      </c>
      <c r="O196" s="4">
        <v>42519</v>
      </c>
      <c r="P196" s="4"/>
      <c r="Q196" s="6">
        <v>12</v>
      </c>
      <c r="R196" s="4"/>
      <c r="S196" s="7" t="b">
        <v>0</v>
      </c>
      <c r="T196" s="3" t="s">
        <v>100</v>
      </c>
      <c r="U196" s="3" t="s">
        <v>4048</v>
      </c>
      <c r="V196" s="2"/>
      <c r="W196" s="10" t="s">
        <v>5722</v>
      </c>
      <c r="X196" s="7" t="b">
        <v>0</v>
      </c>
      <c r="Y196" s="12">
        <f>SUMPRODUCT(Table_milestone[Số tiền phải thanh toán (VND)],--(Table_milestone[Số HĐ]=Table_Contracts[[#This Row],[Số hợp đồng]]),--(Table_milestone[Đã thanh toán?]=TRUE))</f>
        <v>0</v>
      </c>
      <c r="Z196" s="13">
        <f>SUMPRODUCT(Table_milestone[Số tiền phải thanh toán (VND)],--(Table_milestone[Số HĐ]=Table_Contracts[[#This Row],[Số hợp đồng]]),--(Table_milestone[Đã thanh toán?]=FALSE))</f>
        <v>700000000</v>
      </c>
      <c r="AA196">
        <f>Table_Contracts[[#This Row],[Số tiền đã thanh toán (theo điểm mốc)]]+Table_Contracts[[#This Row],[Số tiền chưa thanh toán (Theo điểm mốc)]]-Table_Contracts[[#This Row],[Doanh số]]</f>
        <v>0</v>
      </c>
    </row>
    <row r="197" spans="1:27" x14ac:dyDescent="0.25">
      <c r="A197" s="11" t="str">
        <f>TRIM(REPLACE(Table_Contracts[[#This Row],[Vụ việc]],1,FIND("#",Table_Contracts[[#This Row],[Vụ việc]],1),""))</f>
        <v>CSS15048</v>
      </c>
      <c r="B197" s="2" t="s">
        <v>3774</v>
      </c>
      <c r="C197" s="2" t="s">
        <v>4070</v>
      </c>
      <c r="D197" s="4">
        <v>42305</v>
      </c>
      <c r="E197" s="2" t="s">
        <v>4069</v>
      </c>
      <c r="F197" s="3" t="s">
        <v>308</v>
      </c>
      <c r="G197" s="5">
        <v>968850000</v>
      </c>
      <c r="H197" s="3" t="s">
        <v>132</v>
      </c>
      <c r="I197" s="3" t="s">
        <v>3493</v>
      </c>
      <c r="J197" s="3" t="s">
        <v>14</v>
      </c>
      <c r="K197" s="3" t="s">
        <v>20</v>
      </c>
      <c r="L197" s="4">
        <v>42362</v>
      </c>
      <c r="M197" s="2" t="s">
        <v>93</v>
      </c>
      <c r="N197" s="11">
        <f>IF(MONTH(Table_Contracts[[#This Row],[Ngày ký]])&gt;3, YEAR(Table_Contracts[[#This Row],[Ngày ký]]),YEAR(Table_Contracts[[#This Row],[Ngày ký]])-1)</f>
        <v>2015</v>
      </c>
      <c r="O197" s="4">
        <v>42366</v>
      </c>
      <c r="P197" s="4">
        <v>42362</v>
      </c>
      <c r="Q197" s="6">
        <v>12</v>
      </c>
      <c r="R197" s="4"/>
      <c r="S197" s="7" t="b">
        <v>0</v>
      </c>
      <c r="T197" s="3" t="s">
        <v>100</v>
      </c>
      <c r="U197" s="3" t="s">
        <v>24</v>
      </c>
      <c r="V197" s="2" t="s">
        <v>4071</v>
      </c>
      <c r="W197" s="10" t="s">
        <v>5722</v>
      </c>
      <c r="X197" s="7" t="b">
        <v>0</v>
      </c>
      <c r="Y197" s="12">
        <f>SUMPRODUCT(Table_milestone[Số tiền phải thanh toán (VND)],--(Table_milestone[Số HĐ]=Table_Contracts[[#This Row],[Số hợp đồng]]),--(Table_milestone[Đã thanh toán?]=TRUE))</f>
        <v>986830000</v>
      </c>
      <c r="Z197" s="13">
        <f>SUMPRODUCT(Table_milestone[Số tiền phải thanh toán (VND)],--(Table_milestone[Số HĐ]=Table_Contracts[[#This Row],[Số hợp đồng]]),--(Table_milestone[Đã thanh toán?]=FALSE))</f>
        <v>0</v>
      </c>
      <c r="AA197">
        <f>Table_Contracts[[#This Row],[Số tiền đã thanh toán (theo điểm mốc)]]+Table_Contracts[[#This Row],[Số tiền chưa thanh toán (Theo điểm mốc)]]-Table_Contracts[[#This Row],[Doanh số]]</f>
        <v>17980000</v>
      </c>
    </row>
    <row r="198" spans="1:27" x14ac:dyDescent="0.25">
      <c r="A198" s="11" t="str">
        <f>TRIM(REPLACE(Table_Contracts[[#This Row],[Vụ việc]],1,FIND("#",Table_Contracts[[#This Row],[Vụ việc]],1),""))</f>
        <v>CSS15050</v>
      </c>
      <c r="B198" s="2" t="s">
        <v>210</v>
      </c>
      <c r="C198" s="2" t="s">
        <v>212</v>
      </c>
      <c r="D198" s="4">
        <v>42354</v>
      </c>
      <c r="E198" s="2" t="s">
        <v>211</v>
      </c>
      <c r="F198" s="3" t="s">
        <v>208</v>
      </c>
      <c r="G198" s="5">
        <v>3108000000</v>
      </c>
      <c r="H198" s="3" t="s">
        <v>129</v>
      </c>
      <c r="I198" s="3" t="s">
        <v>88</v>
      </c>
      <c r="J198" s="3" t="s">
        <v>209</v>
      </c>
      <c r="K198" s="3" t="s">
        <v>57</v>
      </c>
      <c r="L198" s="4"/>
      <c r="M198" s="2" t="s">
        <v>93</v>
      </c>
      <c r="N198" s="11">
        <f>IF(MONTH(Table_Contracts[[#This Row],[Ngày ký]])&gt;3, YEAR(Table_Contracts[[#This Row],[Ngày ký]]),YEAR(Table_Contracts[[#This Row],[Ngày ký]])-1)</f>
        <v>2015</v>
      </c>
      <c r="O198" s="4">
        <v>42720</v>
      </c>
      <c r="P198" s="4"/>
      <c r="Q198" s="6">
        <v>12</v>
      </c>
      <c r="R198" s="4"/>
      <c r="S198" s="7" t="b">
        <v>0</v>
      </c>
      <c r="T198" s="3" t="s">
        <v>100</v>
      </c>
      <c r="U198" s="3" t="s">
        <v>24</v>
      </c>
      <c r="V198" s="2" t="s">
        <v>4053</v>
      </c>
      <c r="W198" s="10" t="s">
        <v>5722</v>
      </c>
      <c r="X198" s="7" t="b">
        <v>0</v>
      </c>
      <c r="Y198" s="12">
        <f>SUMPRODUCT(Table_milestone[Số tiền phải thanh toán (VND)],--(Table_milestone[Số HĐ]=Table_Contracts[[#This Row],[Số hợp đồng]]),--(Table_milestone[Đã thanh toán?]=TRUE))</f>
        <v>275000000</v>
      </c>
      <c r="Z198" s="13">
        <f>SUMPRODUCT(Table_milestone[Số tiền phải thanh toán (VND)],--(Table_milestone[Số HĐ]=Table_Contracts[[#This Row],[Số hợp đồng]]),--(Table_milestone[Đã thanh toán?]=FALSE))</f>
        <v>2833000000</v>
      </c>
      <c r="AA198">
        <f>Table_Contracts[[#This Row],[Số tiền đã thanh toán (theo điểm mốc)]]+Table_Contracts[[#This Row],[Số tiền chưa thanh toán (Theo điểm mốc)]]-Table_Contracts[[#This Row],[Doanh số]]</f>
        <v>0</v>
      </c>
    </row>
    <row r="199" spans="1:27" x14ac:dyDescent="0.25">
      <c r="A199" s="11" t="str">
        <f>TRIM(REPLACE(Table_Contracts[[#This Row],[Vụ việc]],1,FIND("#",Table_Contracts[[#This Row],[Vụ việc]],1),""))</f>
        <v>CSS15051</v>
      </c>
      <c r="B199" s="2" t="s">
        <v>205</v>
      </c>
      <c r="C199" s="2" t="s">
        <v>207</v>
      </c>
      <c r="D199" s="4">
        <v>42354</v>
      </c>
      <c r="E199" s="2" t="s">
        <v>206</v>
      </c>
      <c r="F199" s="3" t="s">
        <v>208</v>
      </c>
      <c r="G199" s="5">
        <v>2998000000</v>
      </c>
      <c r="H199" s="3" t="s">
        <v>129</v>
      </c>
      <c r="I199" s="3" t="s">
        <v>88</v>
      </c>
      <c r="J199" s="3" t="s">
        <v>209</v>
      </c>
      <c r="K199" s="3" t="s">
        <v>57</v>
      </c>
      <c r="L199" s="4"/>
      <c r="M199" s="2" t="s">
        <v>93</v>
      </c>
      <c r="N199" s="11">
        <f>IF(MONTH(Table_Contracts[[#This Row],[Ngày ký]])&gt;3, YEAR(Table_Contracts[[#This Row],[Ngày ký]]),YEAR(Table_Contracts[[#This Row],[Ngày ký]])-1)</f>
        <v>2015</v>
      </c>
      <c r="O199" s="4">
        <v>42720</v>
      </c>
      <c r="P199" s="4"/>
      <c r="Q199" s="6">
        <v>12</v>
      </c>
      <c r="R199" s="4"/>
      <c r="S199" s="7" t="b">
        <v>0</v>
      </c>
      <c r="T199" s="3" t="s">
        <v>100</v>
      </c>
      <c r="U199" s="3" t="s">
        <v>24</v>
      </c>
      <c r="V199" s="2" t="s">
        <v>4054</v>
      </c>
      <c r="W199" s="10" t="s">
        <v>5722</v>
      </c>
      <c r="X199" s="7" t="b">
        <v>0</v>
      </c>
      <c r="Y199" s="12">
        <f>SUMPRODUCT(Table_milestone[Số tiền phải thanh toán (VND)],--(Table_milestone[Số HĐ]=Table_Contracts[[#This Row],[Số hợp đồng]]),--(Table_milestone[Đã thanh toán?]=TRUE))</f>
        <v>270000000</v>
      </c>
      <c r="Z199" s="13">
        <f>SUMPRODUCT(Table_milestone[Số tiền phải thanh toán (VND)],--(Table_milestone[Số HĐ]=Table_Contracts[[#This Row],[Số hợp đồng]]),--(Table_milestone[Đã thanh toán?]=FALSE))</f>
        <v>2728000000</v>
      </c>
      <c r="AA199">
        <f>Table_Contracts[[#This Row],[Số tiền đã thanh toán (theo điểm mốc)]]+Table_Contracts[[#This Row],[Số tiền chưa thanh toán (Theo điểm mốc)]]-Table_Contracts[[#This Row],[Doanh số]]</f>
        <v>0</v>
      </c>
    </row>
    <row r="200" spans="1:27" x14ac:dyDescent="0.25">
      <c r="A200" s="11" t="str">
        <f>TRIM(REPLACE(Table_Contracts[[#This Row],[Vụ việc]],1,FIND("#",Table_Contracts[[#This Row],[Vụ việc]],1),""))</f>
        <v>CSS15052</v>
      </c>
      <c r="B200" s="2" t="s">
        <v>225</v>
      </c>
      <c r="C200" s="2" t="s">
        <v>227</v>
      </c>
      <c r="D200" s="4">
        <v>42333</v>
      </c>
      <c r="E200" s="2" t="s">
        <v>226</v>
      </c>
      <c r="F200" s="3" t="s">
        <v>228</v>
      </c>
      <c r="G200" s="5">
        <v>181575000</v>
      </c>
      <c r="H200" s="3" t="s">
        <v>132</v>
      </c>
      <c r="I200" s="3" t="s">
        <v>88</v>
      </c>
      <c r="J200" s="3" t="s">
        <v>21</v>
      </c>
      <c r="K200" s="3" t="s">
        <v>26</v>
      </c>
      <c r="L200" s="4"/>
      <c r="M200" s="2" t="s">
        <v>93</v>
      </c>
      <c r="N200" s="11">
        <f>IF(MONTH(Table_Contracts[[#This Row],[Ngày ký]])&gt;3, YEAR(Table_Contracts[[#This Row],[Ngày ký]]),YEAR(Table_Contracts[[#This Row],[Ngày ký]])-1)</f>
        <v>2015</v>
      </c>
      <c r="O200" s="4">
        <v>42369</v>
      </c>
      <c r="P200" s="4"/>
      <c r="Q200" s="6">
        <v>12</v>
      </c>
      <c r="R200" s="4"/>
      <c r="S200" s="7" t="b">
        <v>0</v>
      </c>
      <c r="T200" s="3" t="s">
        <v>100</v>
      </c>
      <c r="U200" s="3" t="s">
        <v>24</v>
      </c>
      <c r="V200" s="2" t="s">
        <v>4060</v>
      </c>
      <c r="W200" s="10" t="s">
        <v>5722</v>
      </c>
      <c r="X200" s="7" t="b">
        <v>0</v>
      </c>
      <c r="Y200" s="12">
        <f>SUMPRODUCT(Table_milestone[Số tiền phải thanh toán (VND)],--(Table_milestone[Số HĐ]=Table_Contracts[[#This Row],[Số hợp đồng]]),--(Table_milestone[Đã thanh toán?]=TRUE))</f>
        <v>0</v>
      </c>
      <c r="Z200" s="13">
        <f>SUMPRODUCT(Table_milestone[Số tiền phải thanh toán (VND)],--(Table_milestone[Số HĐ]=Table_Contracts[[#This Row],[Số hợp đồng]]),--(Table_milestone[Đã thanh toán?]=FALSE))</f>
        <v>181575000</v>
      </c>
      <c r="AA200">
        <f>Table_Contracts[[#This Row],[Số tiền đã thanh toán (theo điểm mốc)]]+Table_Contracts[[#This Row],[Số tiền chưa thanh toán (Theo điểm mốc)]]-Table_Contracts[[#This Row],[Doanh số]]</f>
        <v>0</v>
      </c>
    </row>
    <row r="201" spans="1:27" x14ac:dyDescent="0.25">
      <c r="A201" s="11" t="str">
        <f>TRIM(REPLACE(Table_Contracts[[#This Row],[Vụ việc]],1,FIND("#",Table_Contracts[[#This Row],[Vụ việc]],1),""))</f>
        <v>CSS15055</v>
      </c>
      <c r="B201" s="2" t="s">
        <v>140</v>
      </c>
      <c r="C201" s="2" t="s">
        <v>141</v>
      </c>
      <c r="D201" s="4">
        <v>42356</v>
      </c>
      <c r="E201" s="2" t="s">
        <v>137</v>
      </c>
      <c r="F201" s="3" t="s">
        <v>139</v>
      </c>
      <c r="G201" s="5">
        <v>934150000</v>
      </c>
      <c r="H201" s="3" t="s">
        <v>129</v>
      </c>
      <c r="I201" s="3" t="s">
        <v>88</v>
      </c>
      <c r="J201" s="3" t="s">
        <v>47</v>
      </c>
      <c r="K201" s="3" t="s">
        <v>136</v>
      </c>
      <c r="L201" s="4"/>
      <c r="M201" s="2" t="s">
        <v>93</v>
      </c>
      <c r="N201" s="11">
        <f>IF(MONTH(Table_Contracts[[#This Row],[Ngày ký]])&gt;3, YEAR(Table_Contracts[[#This Row],[Ngày ký]]),YEAR(Table_Contracts[[#This Row],[Ngày ký]])-1)</f>
        <v>2015</v>
      </c>
      <c r="O201" s="4">
        <v>42447</v>
      </c>
      <c r="P201" s="4"/>
      <c r="Q201" s="6">
        <v>12</v>
      </c>
      <c r="R201" s="4"/>
      <c r="S201" s="7" t="b">
        <v>1</v>
      </c>
      <c r="T201" s="3" t="s">
        <v>100</v>
      </c>
      <c r="U201" s="3" t="s">
        <v>24</v>
      </c>
      <c r="V201" s="2" t="s">
        <v>4046</v>
      </c>
      <c r="W201" s="10" t="s">
        <v>5722</v>
      </c>
      <c r="X201" s="7" t="b">
        <v>1</v>
      </c>
      <c r="Y201" s="12">
        <f>SUMPRODUCT(Table_milestone[Số tiền phải thanh toán (VND)],--(Table_milestone[Số HĐ]=Table_Contracts[[#This Row],[Số hợp đồng]]),--(Table_milestone[Đã thanh toán?]=TRUE))</f>
        <v>280245000</v>
      </c>
      <c r="Z201" s="13">
        <f>SUMPRODUCT(Table_milestone[Số tiền phải thanh toán (VND)],--(Table_milestone[Số HĐ]=Table_Contracts[[#This Row],[Số hợp đồng]]),--(Table_milestone[Đã thanh toán?]=FALSE))</f>
        <v>653905000</v>
      </c>
      <c r="AA201">
        <f>Table_Contracts[[#This Row],[Số tiền đã thanh toán (theo điểm mốc)]]+Table_Contracts[[#This Row],[Số tiền chưa thanh toán (Theo điểm mốc)]]-Table_Contracts[[#This Row],[Doanh số]]</f>
        <v>0</v>
      </c>
    </row>
    <row r="202" spans="1:27" x14ac:dyDescent="0.25">
      <c r="A202" s="11" t="str">
        <f>TRIM(REPLACE(Table_Contracts[[#This Row],[Vụ việc]],1,FIND("#",Table_Contracts[[#This Row],[Vụ việc]],1),""))</f>
        <v>CSS15055</v>
      </c>
      <c r="B202" s="2" t="s">
        <v>5743</v>
      </c>
      <c r="C202" s="2" t="s">
        <v>138</v>
      </c>
      <c r="D202" s="4">
        <v>42356</v>
      </c>
      <c r="E202" s="2" t="s">
        <v>137</v>
      </c>
      <c r="F202" s="3" t="s">
        <v>139</v>
      </c>
      <c r="G202" s="5">
        <v>271575000</v>
      </c>
      <c r="H202" s="3" t="s">
        <v>129</v>
      </c>
      <c r="I202" s="3" t="s">
        <v>88</v>
      </c>
      <c r="J202" s="3" t="s">
        <v>129</v>
      </c>
      <c r="K202" s="3" t="s">
        <v>136</v>
      </c>
      <c r="L202" s="4"/>
      <c r="M202" s="2" t="s">
        <v>93</v>
      </c>
      <c r="N202" s="11">
        <f>IF(MONTH(Table_Contracts[[#This Row],[Ngày ký]])&gt;3, YEAR(Table_Contracts[[#This Row],[Ngày ký]]),YEAR(Table_Contracts[[#This Row],[Ngày ký]])-1)</f>
        <v>2015</v>
      </c>
      <c r="O202" s="4">
        <v>42447</v>
      </c>
      <c r="P202" s="4"/>
      <c r="Q202" s="6">
        <v>12</v>
      </c>
      <c r="R202" s="4"/>
      <c r="S202" s="7" t="b">
        <v>1</v>
      </c>
      <c r="T202" s="3" t="s">
        <v>100</v>
      </c>
      <c r="U202" s="3" t="s">
        <v>24</v>
      </c>
      <c r="V202" s="2" t="s">
        <v>5744</v>
      </c>
      <c r="W202" s="10" t="s">
        <v>5722</v>
      </c>
      <c r="X202" s="7" t="b">
        <v>1</v>
      </c>
      <c r="Y202" s="12">
        <f>SUMPRODUCT(Table_milestone[Số tiền phải thanh toán (VND)],--(Table_milestone[Số HĐ]=Table_Contracts[[#This Row],[Số hợp đồng]]),--(Table_milestone[Đã thanh toán?]=TRUE))</f>
        <v>81472500</v>
      </c>
      <c r="Z202" s="13">
        <f>SUMPRODUCT(Table_milestone[Số tiền phải thanh toán (VND)],--(Table_milestone[Số HĐ]=Table_Contracts[[#This Row],[Số hợp đồng]]),--(Table_milestone[Đã thanh toán?]=FALSE))</f>
        <v>190102500</v>
      </c>
      <c r="AA202">
        <f>Table_Contracts[[#This Row],[Số tiền đã thanh toán (theo điểm mốc)]]+Table_Contracts[[#This Row],[Số tiền chưa thanh toán (Theo điểm mốc)]]-Table_Contracts[[#This Row],[Doanh số]]</f>
        <v>0</v>
      </c>
    </row>
    <row r="203" spans="1:27" x14ac:dyDescent="0.25">
      <c r="A203" s="11" t="str">
        <f>TRIM(REPLACE(Table_Contracts[[#This Row],[Vụ việc]],1,FIND("#",Table_Contracts[[#This Row],[Vụ việc]],1),""))</f>
        <v>CSS15057</v>
      </c>
      <c r="B203" s="2" t="s">
        <v>147</v>
      </c>
      <c r="C203" s="2" t="s">
        <v>150</v>
      </c>
      <c r="D203" s="4">
        <v>42363</v>
      </c>
      <c r="E203" s="2" t="s">
        <v>149</v>
      </c>
      <c r="F203" s="3" t="s">
        <v>151</v>
      </c>
      <c r="G203" s="5">
        <v>1682370000</v>
      </c>
      <c r="H203" s="3" t="s">
        <v>129</v>
      </c>
      <c r="I203" s="3" t="s">
        <v>88</v>
      </c>
      <c r="J203" s="3" t="s">
        <v>129</v>
      </c>
      <c r="K203" s="3" t="s">
        <v>148</v>
      </c>
      <c r="L203" s="4"/>
      <c r="M203" s="2" t="s">
        <v>93</v>
      </c>
      <c r="N203" s="11">
        <f>IF(MONTH(Table_Contracts[[#This Row],[Ngày ký]])&gt;3, YEAR(Table_Contracts[[#This Row],[Ngày ký]]),YEAR(Table_Contracts[[#This Row],[Ngày ký]])-1)</f>
        <v>2015</v>
      </c>
      <c r="O203" s="4">
        <v>42735</v>
      </c>
      <c r="P203" s="4"/>
      <c r="Q203" s="6">
        <v>12</v>
      </c>
      <c r="R203" s="4"/>
      <c r="S203" s="7" t="b">
        <v>0</v>
      </c>
      <c r="T203" s="3" t="s">
        <v>92</v>
      </c>
      <c r="U203" s="3" t="s">
        <v>24</v>
      </c>
      <c r="V203" s="2"/>
      <c r="W203" s="10" t="s">
        <v>5722</v>
      </c>
      <c r="X203" s="7" t="b">
        <v>0</v>
      </c>
      <c r="Y203" s="12">
        <f>SUMPRODUCT(Table_milestone[Số tiền phải thanh toán (VND)],--(Table_milestone[Số HĐ]=Table_Contracts[[#This Row],[Số hợp đồng]]),--(Table_milestone[Đã thanh toán?]=TRUE))</f>
        <v>1682370000</v>
      </c>
      <c r="Z203" s="13">
        <f>SUMPRODUCT(Table_milestone[Số tiền phải thanh toán (VND)],--(Table_milestone[Số HĐ]=Table_Contracts[[#This Row],[Số hợp đồng]]),--(Table_milestone[Đã thanh toán?]=FALSE))</f>
        <v>0</v>
      </c>
      <c r="AA203">
        <f>Table_Contracts[[#This Row],[Số tiền đã thanh toán (theo điểm mốc)]]+Table_Contracts[[#This Row],[Số tiền chưa thanh toán (Theo điểm mốc)]]-Table_Contracts[[#This Row],[Doanh số]]</f>
        <v>0</v>
      </c>
    </row>
    <row r="204" spans="1:27" x14ac:dyDescent="0.25">
      <c r="A204" s="11" t="str">
        <f>TRIM(REPLACE(Table_Contracts[[#This Row],[Vụ việc]],1,FIND("#",Table_Contracts[[#This Row],[Vụ việc]],1),""))</f>
        <v>CSS15058</v>
      </c>
      <c r="B204" s="2" t="s">
        <v>218</v>
      </c>
      <c r="C204" s="2" t="s">
        <v>220</v>
      </c>
      <c r="D204" s="4">
        <v>42354</v>
      </c>
      <c r="E204" s="2" t="s">
        <v>219</v>
      </c>
      <c r="F204" s="3" t="s">
        <v>131</v>
      </c>
      <c r="G204" s="5">
        <v>7197960000</v>
      </c>
      <c r="H204" s="3" t="s">
        <v>129</v>
      </c>
      <c r="I204" s="3" t="s">
        <v>88</v>
      </c>
      <c r="J204" s="3" t="s">
        <v>132</v>
      </c>
      <c r="K204" s="3" t="s">
        <v>127</v>
      </c>
      <c r="L204" s="4"/>
      <c r="M204" s="2" t="s">
        <v>93</v>
      </c>
      <c r="N204" s="11">
        <f>IF(MONTH(Table_Contracts[[#This Row],[Ngày ký]])&gt;3, YEAR(Table_Contracts[[#This Row],[Ngày ký]]),YEAR(Table_Contracts[[#This Row],[Ngày ký]])-1)</f>
        <v>2015</v>
      </c>
      <c r="O204" s="4">
        <v>42385</v>
      </c>
      <c r="P204" s="4"/>
      <c r="Q204" s="6">
        <v>12</v>
      </c>
      <c r="R204" s="4"/>
      <c r="S204" s="7" t="b">
        <v>0</v>
      </c>
      <c r="T204" s="3" t="s">
        <v>100</v>
      </c>
      <c r="U204" s="3" t="s">
        <v>4052</v>
      </c>
      <c r="V204" s="2"/>
      <c r="W204" s="10" t="s">
        <v>5722</v>
      </c>
      <c r="X204" s="7" t="b">
        <v>0</v>
      </c>
      <c r="Y204" s="12">
        <f>SUMPRODUCT(Table_milestone[Số tiền phải thanh toán (VND)],--(Table_milestone[Số HĐ]=Table_Contracts[[#This Row],[Số hợp đồng]]),--(Table_milestone[Đã thanh toán?]=TRUE))</f>
        <v>0</v>
      </c>
      <c r="Z204" s="13">
        <f>SUMPRODUCT(Table_milestone[Số tiền phải thanh toán (VND)],--(Table_milestone[Số HĐ]=Table_Contracts[[#This Row],[Số hợp đồng]]),--(Table_milestone[Đã thanh toán?]=FALSE))</f>
        <v>7197960000</v>
      </c>
      <c r="AA204">
        <f>Table_Contracts[[#This Row],[Số tiền đã thanh toán (theo điểm mốc)]]+Table_Contracts[[#This Row],[Số tiền chưa thanh toán (Theo điểm mốc)]]-Table_Contracts[[#This Row],[Doanh số]]</f>
        <v>0</v>
      </c>
    </row>
    <row r="205" spans="1:27" x14ac:dyDescent="0.25">
      <c r="A205" s="11" t="str">
        <f>TRIM(REPLACE(Table_Contracts[[#This Row],[Vụ việc]],1,FIND("#",Table_Contracts[[#This Row],[Vụ việc]],1),""))</f>
        <v>CSS15059</v>
      </c>
      <c r="B205" s="2" t="s">
        <v>126</v>
      </c>
      <c r="C205" s="2" t="s">
        <v>130</v>
      </c>
      <c r="D205" s="4">
        <v>42368</v>
      </c>
      <c r="E205" s="2" t="s">
        <v>128</v>
      </c>
      <c r="F205" s="3" t="s">
        <v>131</v>
      </c>
      <c r="G205" s="5">
        <v>7828196000</v>
      </c>
      <c r="H205" s="3" t="s">
        <v>129</v>
      </c>
      <c r="I205" s="3" t="s">
        <v>88</v>
      </c>
      <c r="J205" s="3" t="s">
        <v>132</v>
      </c>
      <c r="K205" s="3" t="s">
        <v>127</v>
      </c>
      <c r="L205" s="4"/>
      <c r="M205" s="2" t="s">
        <v>93</v>
      </c>
      <c r="N205" s="11">
        <f>IF(MONTH(Table_Contracts[[#This Row],[Ngày ký]])&gt;3, YEAR(Table_Contracts[[#This Row],[Ngày ký]]),YEAR(Table_Contracts[[#This Row],[Ngày ký]])-1)</f>
        <v>2015</v>
      </c>
      <c r="O205" s="4">
        <v>42551</v>
      </c>
      <c r="P205" s="4"/>
      <c r="Q205" s="6">
        <v>12</v>
      </c>
      <c r="R205" s="4"/>
      <c r="S205" s="7" t="b">
        <v>0</v>
      </c>
      <c r="T205" s="3" t="s">
        <v>100</v>
      </c>
      <c r="U205" s="3" t="s">
        <v>24</v>
      </c>
      <c r="V205" s="2"/>
      <c r="W205" s="10" t="s">
        <v>5722</v>
      </c>
      <c r="X205" s="7" t="b">
        <v>0</v>
      </c>
      <c r="Y205" s="12">
        <f>SUMPRODUCT(Table_milestone[Số tiền phải thanh toán (VND)],--(Table_milestone[Số HĐ]=Table_Contracts[[#This Row],[Số hợp đồng]]),--(Table_milestone[Đã thanh toán?]=TRUE))</f>
        <v>0</v>
      </c>
      <c r="Z205" s="13">
        <f>SUMPRODUCT(Table_milestone[Số tiền phải thanh toán (VND)],--(Table_milestone[Số HĐ]=Table_Contracts[[#This Row],[Số hợp đồng]]),--(Table_milestone[Đã thanh toán?]=FALSE))</f>
        <v>7828196000</v>
      </c>
      <c r="AA205">
        <f>Table_Contracts[[#This Row],[Số tiền đã thanh toán (theo điểm mốc)]]+Table_Contracts[[#This Row],[Số tiền chưa thanh toán (Theo điểm mốc)]]-Table_Contracts[[#This Row],[Doanh số]]</f>
        <v>0</v>
      </c>
    </row>
    <row r="206" spans="1:27" x14ac:dyDescent="0.25">
      <c r="A206" s="11" t="str">
        <f>TRIM(REPLACE(Table_Contracts[[#This Row],[Vụ việc]],1,FIND("#",Table_Contracts[[#This Row],[Vụ việc]],1),""))</f>
        <v>CSS15062</v>
      </c>
      <c r="B206" s="2" t="s">
        <v>3873</v>
      </c>
      <c r="C206" s="2" t="s">
        <v>4236</v>
      </c>
      <c r="D206" s="4">
        <v>42020</v>
      </c>
      <c r="E206" s="2" t="s">
        <v>4235</v>
      </c>
      <c r="F206" s="3" t="s">
        <v>4237</v>
      </c>
      <c r="G206" s="5">
        <v>96000000</v>
      </c>
      <c r="H206" s="3" t="s">
        <v>132</v>
      </c>
      <c r="I206" s="3" t="s">
        <v>4062</v>
      </c>
      <c r="J206" s="3" t="s">
        <v>132</v>
      </c>
      <c r="K206" s="3" t="s">
        <v>20</v>
      </c>
      <c r="L206" s="4"/>
      <c r="M206" s="2" t="s">
        <v>93</v>
      </c>
      <c r="N206" s="11">
        <f>IF(MONTH(Table_Contracts[[#This Row],[Ngày ký]])&gt;3, YEAR(Table_Contracts[[#This Row],[Ngày ký]]),YEAR(Table_Contracts[[#This Row],[Ngày ký]])-1)</f>
        <v>2014</v>
      </c>
      <c r="O206" s="4">
        <v>42369</v>
      </c>
      <c r="P206" s="4"/>
      <c r="Q206" s="6">
        <v>12</v>
      </c>
      <c r="R206" s="4"/>
      <c r="S206" s="7" t="b">
        <v>0</v>
      </c>
      <c r="T206" s="3" t="s">
        <v>145</v>
      </c>
      <c r="U206" s="3" t="s">
        <v>24</v>
      </c>
      <c r="V206" s="2"/>
      <c r="W206" s="10" t="s">
        <v>5722</v>
      </c>
      <c r="X206" s="7" t="b">
        <v>0</v>
      </c>
      <c r="Y206" s="12">
        <f>SUMPRODUCT(Table_milestone[Số tiền phải thanh toán (VND)],--(Table_milestone[Số HĐ]=Table_Contracts[[#This Row],[Số hợp đồng]]),--(Table_milestone[Đã thanh toán?]=TRUE))</f>
        <v>96000000</v>
      </c>
      <c r="Z206" s="13">
        <f>SUMPRODUCT(Table_milestone[Số tiền phải thanh toán (VND)],--(Table_milestone[Số HĐ]=Table_Contracts[[#This Row],[Số hợp đồng]]),--(Table_milestone[Đã thanh toán?]=FALSE))</f>
        <v>0</v>
      </c>
      <c r="AA206">
        <f>Table_Contracts[[#This Row],[Số tiền đã thanh toán (theo điểm mốc)]]+Table_Contracts[[#This Row],[Số tiền chưa thanh toán (Theo điểm mốc)]]-Table_Contracts[[#This Row],[Doanh số]]</f>
        <v>0</v>
      </c>
    </row>
    <row r="207" spans="1:27" x14ac:dyDescent="0.25">
      <c r="A207" s="11" t="str">
        <f>TRIM(REPLACE(Table_Contracts[[#This Row],[Vụ việc]],1,FIND("#",Table_Contracts[[#This Row],[Vụ việc]],1),""))</f>
        <v>CSS15064</v>
      </c>
      <c r="B207" s="2" t="s">
        <v>142</v>
      </c>
      <c r="C207" s="2" t="s">
        <v>144</v>
      </c>
      <c r="D207" s="4">
        <v>42367</v>
      </c>
      <c r="E207" s="2" t="s">
        <v>143</v>
      </c>
      <c r="F207" s="3" t="s">
        <v>146</v>
      </c>
      <c r="G207" s="5">
        <v>1971635554</v>
      </c>
      <c r="H207" s="3" t="s">
        <v>132</v>
      </c>
      <c r="I207" s="3" t="s">
        <v>88</v>
      </c>
      <c r="J207" s="3" t="s">
        <v>132</v>
      </c>
      <c r="K207" s="3" t="s">
        <v>20</v>
      </c>
      <c r="L207" s="4"/>
      <c r="M207" s="2" t="s">
        <v>93</v>
      </c>
      <c r="N207" s="11">
        <f>IF(MONTH(Table_Contracts[[#This Row],[Ngày ký]])&gt;3, YEAR(Table_Contracts[[#This Row],[Ngày ký]]),YEAR(Table_Contracts[[#This Row],[Ngày ký]])-1)</f>
        <v>2015</v>
      </c>
      <c r="O207" s="4">
        <v>43463</v>
      </c>
      <c r="P207" s="4"/>
      <c r="Q207" s="6">
        <v>12</v>
      </c>
      <c r="R207" s="4"/>
      <c r="S207" s="7" t="b">
        <v>0</v>
      </c>
      <c r="T207" s="3" t="s">
        <v>145</v>
      </c>
      <c r="U207" s="3" t="s">
        <v>24</v>
      </c>
      <c r="V207" s="2"/>
      <c r="W207" s="10" t="s">
        <v>5722</v>
      </c>
      <c r="X207" s="7" t="b">
        <v>0</v>
      </c>
      <c r="Y207" s="12">
        <f>SUMPRODUCT(Table_milestone[Số tiền phải thanh toán (VND)],--(Table_milestone[Số HĐ]=Table_Contracts[[#This Row],[Số hợp đồng]]),--(Table_milestone[Đã thanh toán?]=TRUE))</f>
        <v>0</v>
      </c>
      <c r="Z207" s="13">
        <f>SUMPRODUCT(Table_milestone[Số tiền phải thanh toán (VND)],--(Table_milestone[Số HĐ]=Table_Contracts[[#This Row],[Số hợp đồng]]),--(Table_milestone[Đã thanh toán?]=FALSE))</f>
        <v>1971635554</v>
      </c>
      <c r="AA207">
        <f>Table_Contracts[[#This Row],[Số tiền đã thanh toán (theo điểm mốc)]]+Table_Contracts[[#This Row],[Số tiền chưa thanh toán (Theo điểm mốc)]]-Table_Contracts[[#This Row],[Doanh số]]</f>
        <v>0</v>
      </c>
    </row>
    <row r="208" spans="1:27" x14ac:dyDescent="0.25">
      <c r="A208" s="11" t="str">
        <f>TRIM(REPLACE(Table_Contracts[[#This Row],[Vụ việc]],1,FIND("#",Table_Contracts[[#This Row],[Vụ việc]],1),""))</f>
        <v>CSS15065</v>
      </c>
      <c r="B208" s="2" t="s">
        <v>152</v>
      </c>
      <c r="C208" s="2" t="s">
        <v>154</v>
      </c>
      <c r="D208" s="4">
        <v>42373</v>
      </c>
      <c r="E208" s="2" t="s">
        <v>153</v>
      </c>
      <c r="F208" s="3" t="s">
        <v>155</v>
      </c>
      <c r="G208" s="5">
        <v>25900000</v>
      </c>
      <c r="H208" s="3" t="s">
        <v>14</v>
      </c>
      <c r="I208" s="3" t="s">
        <v>88</v>
      </c>
      <c r="J208" s="3" t="s">
        <v>14</v>
      </c>
      <c r="K208" s="3" t="s">
        <v>19</v>
      </c>
      <c r="L208" s="4"/>
      <c r="M208" s="2" t="s">
        <v>113</v>
      </c>
      <c r="N208" s="11">
        <f>IF(MONTH(Table_Contracts[[#This Row],[Ngày ký]])&gt;3, YEAR(Table_Contracts[[#This Row],[Ngày ký]]),YEAR(Table_Contracts[[#This Row],[Ngày ký]])-1)</f>
        <v>2015</v>
      </c>
      <c r="O208" s="4">
        <v>42388</v>
      </c>
      <c r="P208" s="4"/>
      <c r="Q208" s="6">
        <v>12</v>
      </c>
      <c r="R208" s="4"/>
      <c r="S208" s="7" t="b">
        <v>0</v>
      </c>
      <c r="T208" s="3" t="s">
        <v>112</v>
      </c>
      <c r="U208" s="3" t="s">
        <v>24</v>
      </c>
      <c r="V208" s="2"/>
      <c r="W208" s="10" t="s">
        <v>5722</v>
      </c>
      <c r="X208" s="7" t="b">
        <v>0</v>
      </c>
      <c r="Y208" s="12">
        <f>SUMPRODUCT(Table_milestone[Số tiền phải thanh toán (VND)],--(Table_milestone[Số HĐ]=Table_Contracts[[#This Row],[Số hợp đồng]]),--(Table_milestone[Đã thanh toán?]=TRUE))</f>
        <v>0</v>
      </c>
      <c r="Z208" s="13">
        <f>SUMPRODUCT(Table_milestone[Số tiền phải thanh toán (VND)],--(Table_milestone[Số HĐ]=Table_Contracts[[#This Row],[Số hợp đồng]]),--(Table_milestone[Đã thanh toán?]=FALSE))</f>
        <v>25900000</v>
      </c>
      <c r="AA208">
        <f>Table_Contracts[[#This Row],[Số tiền đã thanh toán (theo điểm mốc)]]+Table_Contracts[[#This Row],[Số tiền chưa thanh toán (Theo điểm mốc)]]-Table_Contracts[[#This Row],[Doanh số]]</f>
        <v>0</v>
      </c>
    </row>
    <row r="209" spans="1:27" x14ac:dyDescent="0.25">
      <c r="A209" s="11" t="str">
        <f>TRIM(REPLACE(Table_Contracts[[#This Row],[Vụ việc]],1,FIND("#",Table_Contracts[[#This Row],[Vụ việc]],1),""))</f>
        <v>DM10001</v>
      </c>
      <c r="B209" s="2" t="s">
        <v>787</v>
      </c>
      <c r="C209" s="2" t="s">
        <v>5648</v>
      </c>
      <c r="D209" s="4">
        <v>40231</v>
      </c>
      <c r="E209" s="2" t="s">
        <v>5647</v>
      </c>
      <c r="F209" s="3" t="s">
        <v>5649</v>
      </c>
      <c r="G209" s="5">
        <v>420200000</v>
      </c>
      <c r="H209" s="3" t="s">
        <v>681</v>
      </c>
      <c r="I209" s="3" t="s">
        <v>4062</v>
      </c>
      <c r="J209" s="3" t="s">
        <v>681</v>
      </c>
      <c r="K209" s="3" t="s">
        <v>37</v>
      </c>
      <c r="L209" s="4"/>
      <c r="M209" s="2" t="s">
        <v>5532</v>
      </c>
      <c r="N209" s="11">
        <f>IF(MONTH(Table_Contracts[[#This Row],[Ngày ký]])&gt;3, YEAR(Table_Contracts[[#This Row],[Ngày ký]]),YEAR(Table_Contracts[[#This Row],[Ngày ký]])-1)</f>
        <v>2009</v>
      </c>
      <c r="O209" s="4">
        <v>40537</v>
      </c>
      <c r="P209" s="4">
        <v>41435</v>
      </c>
      <c r="Q209" s="6">
        <v>12</v>
      </c>
      <c r="R209" s="4">
        <v>40231</v>
      </c>
      <c r="S209" s="7" t="b">
        <v>0</v>
      </c>
      <c r="T209" s="3" t="s">
        <v>100</v>
      </c>
      <c r="U209" s="3"/>
      <c r="V209" s="2"/>
      <c r="W209" s="10" t="s">
        <v>5722</v>
      </c>
      <c r="X209" s="7"/>
      <c r="Y209" s="12">
        <f>SUMPRODUCT(Table_milestone[Số tiền phải thanh toán (VND)],--(Table_milestone[Số HĐ]=Table_Contracts[[#This Row],[Số hợp đồng]]),--(Table_milestone[Đã thanh toán?]=TRUE))</f>
        <v>448096000</v>
      </c>
      <c r="Z209" s="13">
        <f>SUMPRODUCT(Table_milestone[Số tiền phải thanh toán (VND)],--(Table_milestone[Số HĐ]=Table_Contracts[[#This Row],[Số hợp đồng]]),--(Table_milestone[Đã thanh toán?]=FALSE))</f>
        <v>0</v>
      </c>
      <c r="AA209">
        <f>Table_Contracts[[#This Row],[Số tiền đã thanh toán (theo điểm mốc)]]+Table_Contracts[[#This Row],[Số tiền chưa thanh toán (Theo điểm mốc)]]-Table_Contracts[[#This Row],[Doanh số]]</f>
        <v>27896000</v>
      </c>
    </row>
    <row r="210" spans="1:27" x14ac:dyDescent="0.25">
      <c r="A210" s="11" t="str">
        <f>TRIM(REPLACE(Table_Contracts[[#This Row],[Vụ việc]],1,FIND("#",Table_Contracts[[#This Row],[Vụ việc]],1),""))</f>
        <v>ECM11001</v>
      </c>
      <c r="B210" s="2" t="s">
        <v>889</v>
      </c>
      <c r="C210" s="2" t="s">
        <v>5513</v>
      </c>
      <c r="D210" s="4">
        <v>40571</v>
      </c>
      <c r="E210" s="2" t="s">
        <v>5512</v>
      </c>
      <c r="F210" s="3" t="s">
        <v>300</v>
      </c>
      <c r="G210" s="5">
        <v>9680000000</v>
      </c>
      <c r="H210" s="3" t="s">
        <v>621</v>
      </c>
      <c r="I210" s="3" t="s">
        <v>4062</v>
      </c>
      <c r="J210" s="3" t="s">
        <v>14</v>
      </c>
      <c r="K210" s="3" t="s">
        <v>890</v>
      </c>
      <c r="L210" s="4">
        <v>40744</v>
      </c>
      <c r="M210" s="2" t="s">
        <v>651</v>
      </c>
      <c r="N210" s="11">
        <f>IF(MONTH(Table_Contracts[[#This Row],[Ngày ký]])&gt;3, YEAR(Table_Contracts[[#This Row],[Ngày ký]]),YEAR(Table_Contracts[[#This Row],[Ngày ký]])-1)</f>
        <v>2010</v>
      </c>
      <c r="O210" s="4">
        <v>40744</v>
      </c>
      <c r="P210" s="4">
        <v>40749</v>
      </c>
      <c r="Q210" s="6">
        <v>24</v>
      </c>
      <c r="R210" s="4">
        <v>40571</v>
      </c>
      <c r="S210" s="7" t="b">
        <v>0</v>
      </c>
      <c r="T210" s="3" t="s">
        <v>199</v>
      </c>
      <c r="U210" s="3"/>
      <c r="V210" s="2"/>
      <c r="W210" s="10" t="s">
        <v>5722</v>
      </c>
      <c r="X210" s="7"/>
      <c r="Y210" s="12">
        <f>SUMPRODUCT(Table_milestone[Số tiền phải thanh toán (VND)],--(Table_milestone[Số HĐ]=Table_Contracts[[#This Row],[Số hợp đồng]]),--(Table_milestone[Đã thanh toán?]=TRUE))</f>
        <v>9680000000</v>
      </c>
      <c r="Z210" s="13">
        <f>SUMPRODUCT(Table_milestone[Số tiền phải thanh toán (VND)],--(Table_milestone[Số HĐ]=Table_Contracts[[#This Row],[Số hợp đồng]]),--(Table_milestone[Đã thanh toán?]=FALSE))</f>
        <v>0</v>
      </c>
      <c r="AA210">
        <f>Table_Contracts[[#This Row],[Số tiền đã thanh toán (theo điểm mốc)]]+Table_Contracts[[#This Row],[Số tiền chưa thanh toán (Theo điểm mốc)]]-Table_Contracts[[#This Row],[Doanh số]]</f>
        <v>0</v>
      </c>
    </row>
    <row r="211" spans="1:27" x14ac:dyDescent="0.25">
      <c r="A211" s="11" t="str">
        <f>TRIM(REPLACE(Table_Contracts[[#This Row],[Vụ việc]],1,FIND("#",Table_Contracts[[#This Row],[Vụ việc]],1),""))</f>
        <v>EDO14005</v>
      </c>
      <c r="B211" s="2" t="s">
        <v>530</v>
      </c>
      <c r="C211" s="2" t="s">
        <v>532</v>
      </c>
      <c r="D211" s="4">
        <v>41880</v>
      </c>
      <c r="E211" s="2" t="s">
        <v>531</v>
      </c>
      <c r="F211" s="3" t="s">
        <v>533</v>
      </c>
      <c r="G211" s="5">
        <v>1028500000</v>
      </c>
      <c r="H211" s="3" t="s">
        <v>47</v>
      </c>
      <c r="I211" s="3" t="s">
        <v>88</v>
      </c>
      <c r="J211" s="3" t="s">
        <v>47</v>
      </c>
      <c r="K211" s="3" t="s">
        <v>27</v>
      </c>
      <c r="L211" s="4"/>
      <c r="M211" s="2" t="s">
        <v>404</v>
      </c>
      <c r="N211" s="11">
        <f>IF(MONTH(Table_Contracts[[#This Row],[Ngày ký]])&gt;3, YEAR(Table_Contracts[[#This Row],[Ngày ký]]),YEAR(Table_Contracts[[#This Row],[Ngày ký]])-1)</f>
        <v>2014</v>
      </c>
      <c r="O211" s="4">
        <v>41992</v>
      </c>
      <c r="P211" s="4"/>
      <c r="Q211" s="6">
        <v>12</v>
      </c>
      <c r="R211" s="4"/>
      <c r="S211" s="7" t="b">
        <v>1</v>
      </c>
      <c r="T211" s="3" t="s">
        <v>100</v>
      </c>
      <c r="U211" s="3" t="s">
        <v>50</v>
      </c>
      <c r="V211" s="2" t="s">
        <v>4097</v>
      </c>
      <c r="W211" s="10" t="s">
        <v>5722</v>
      </c>
      <c r="X211" s="7" t="b">
        <v>1</v>
      </c>
      <c r="Y211" s="12">
        <f>SUMPRODUCT(Table_milestone[Số tiền phải thanh toán (VND)],--(Table_milestone[Số HĐ]=Table_Contracts[[#This Row],[Số hợp đồng]]),--(Table_milestone[Đã thanh toán?]=TRUE))</f>
        <v>308550000</v>
      </c>
      <c r="Z211" s="13">
        <f>SUMPRODUCT(Table_milestone[Số tiền phải thanh toán (VND)],--(Table_milestone[Số HĐ]=Table_Contracts[[#This Row],[Số hợp đồng]]),--(Table_milestone[Đã thanh toán?]=FALSE))</f>
        <v>719950000</v>
      </c>
      <c r="AA211">
        <f>Table_Contracts[[#This Row],[Số tiền đã thanh toán (theo điểm mốc)]]+Table_Contracts[[#This Row],[Số tiền chưa thanh toán (Theo điểm mốc)]]-Table_Contracts[[#This Row],[Doanh số]]</f>
        <v>0</v>
      </c>
    </row>
    <row r="212" spans="1:27" x14ac:dyDescent="0.25">
      <c r="A212" s="11" t="str">
        <f>TRIM(REPLACE(Table_Contracts[[#This Row],[Vụ việc]],1,FIND("#",Table_Contracts[[#This Row],[Vụ việc]],1),""))</f>
        <v>EDO14006</v>
      </c>
      <c r="B212" s="2" t="s">
        <v>3207</v>
      </c>
      <c r="C212" s="2" t="s">
        <v>4265</v>
      </c>
      <c r="D212" s="4">
        <v>41995</v>
      </c>
      <c r="E212" s="2" t="s">
        <v>4264</v>
      </c>
      <c r="F212" s="3" t="s">
        <v>4266</v>
      </c>
      <c r="G212" s="5">
        <v>638352000</v>
      </c>
      <c r="H212" s="3" t="s">
        <v>47</v>
      </c>
      <c r="I212" s="3" t="s">
        <v>3493</v>
      </c>
      <c r="J212" s="3" t="s">
        <v>47</v>
      </c>
      <c r="K212" s="3" t="s">
        <v>820</v>
      </c>
      <c r="L212" s="4">
        <v>42293</v>
      </c>
      <c r="M212" s="2" t="s">
        <v>404</v>
      </c>
      <c r="N212" s="11">
        <f>IF(MONTH(Table_Contracts[[#This Row],[Ngày ký]])&gt;3, YEAR(Table_Contracts[[#This Row],[Ngày ký]]),YEAR(Table_Contracts[[#This Row],[Ngày ký]])-1)</f>
        <v>2014</v>
      </c>
      <c r="O212" s="4">
        <v>42146</v>
      </c>
      <c r="P212" s="4">
        <v>42296</v>
      </c>
      <c r="Q212" s="6">
        <v>12</v>
      </c>
      <c r="R212" s="4"/>
      <c r="S212" s="7" t="b">
        <v>0</v>
      </c>
      <c r="T212" s="3" t="s">
        <v>100</v>
      </c>
      <c r="U212" s="3" t="s">
        <v>50</v>
      </c>
      <c r="V212" s="2" t="s">
        <v>4267</v>
      </c>
      <c r="W212" s="10" t="s">
        <v>5722</v>
      </c>
      <c r="X212" s="7" t="b">
        <v>0</v>
      </c>
      <c r="Y212" s="12">
        <f>SUMPRODUCT(Table_milestone[Số tiền phải thanh toán (VND)],--(Table_milestone[Số HĐ]=Table_Contracts[[#This Row],[Số hợp đồng]]),--(Table_milestone[Đã thanh toán?]=TRUE))</f>
        <v>638352000</v>
      </c>
      <c r="Z212" s="13">
        <f>SUMPRODUCT(Table_milestone[Số tiền phải thanh toán (VND)],--(Table_milestone[Số HĐ]=Table_Contracts[[#This Row],[Số hợp đồng]]),--(Table_milestone[Đã thanh toán?]=FALSE))</f>
        <v>0</v>
      </c>
      <c r="AA212">
        <f>Table_Contracts[[#This Row],[Số tiền đã thanh toán (theo điểm mốc)]]+Table_Contracts[[#This Row],[Số tiền chưa thanh toán (Theo điểm mốc)]]-Table_Contracts[[#This Row],[Doanh số]]</f>
        <v>0</v>
      </c>
    </row>
    <row r="213" spans="1:27" x14ac:dyDescent="0.25">
      <c r="A213" s="11" t="str">
        <f>TRIM(REPLACE(Table_Contracts[[#This Row],[Vụ việc]],1,FIND("#",Table_Contracts[[#This Row],[Vụ việc]],1),""))</f>
        <v>EDO14007</v>
      </c>
      <c r="B213" s="2" t="s">
        <v>2992</v>
      </c>
      <c r="C213" s="2" t="s">
        <v>4377</v>
      </c>
      <c r="D213" s="4">
        <v>41872</v>
      </c>
      <c r="E213" s="2" t="s">
        <v>4376</v>
      </c>
      <c r="F213" s="3" t="s">
        <v>4378</v>
      </c>
      <c r="G213" s="5">
        <v>4600083833</v>
      </c>
      <c r="H213" s="3" t="s">
        <v>47</v>
      </c>
      <c r="I213" s="3" t="s">
        <v>4062</v>
      </c>
      <c r="J213" s="3" t="s">
        <v>129</v>
      </c>
      <c r="K213" s="3" t="s">
        <v>27</v>
      </c>
      <c r="L213" s="4"/>
      <c r="M213" s="2" t="s">
        <v>404</v>
      </c>
      <c r="N213" s="11">
        <f>IF(MONTH(Table_Contracts[[#This Row],[Ngày ký]])&gt;3, YEAR(Table_Contracts[[#This Row],[Ngày ký]]),YEAR(Table_Contracts[[#This Row],[Ngày ký]])-1)</f>
        <v>2014</v>
      </c>
      <c r="O213" s="4">
        <v>42124</v>
      </c>
      <c r="P213" s="4"/>
      <c r="Q213" s="6">
        <v>0</v>
      </c>
      <c r="R213" s="4"/>
      <c r="S213" s="7" t="b">
        <v>0</v>
      </c>
      <c r="T213" s="3" t="s">
        <v>145</v>
      </c>
      <c r="U213" s="3"/>
      <c r="V213" s="2" t="s">
        <v>4379</v>
      </c>
      <c r="W213" s="10" t="s">
        <v>5722</v>
      </c>
      <c r="X213" s="7" t="b">
        <v>0</v>
      </c>
      <c r="Y213" s="12">
        <f>SUMPRODUCT(Table_milestone[Số tiền phải thanh toán (VND)],--(Table_milestone[Số HĐ]=Table_Contracts[[#This Row],[Số hợp đồng]]),--(Table_milestone[Đã thanh toán?]=TRUE))</f>
        <v>4630293833</v>
      </c>
      <c r="Z213" s="13">
        <f>SUMPRODUCT(Table_milestone[Số tiền phải thanh toán (VND)],--(Table_milestone[Số HĐ]=Table_Contracts[[#This Row],[Số hợp đồng]]),--(Table_milestone[Đã thanh toán?]=FALSE))</f>
        <v>0</v>
      </c>
      <c r="AA213">
        <f>Table_Contracts[[#This Row],[Số tiền đã thanh toán (theo điểm mốc)]]+Table_Contracts[[#This Row],[Số tiền chưa thanh toán (Theo điểm mốc)]]-Table_Contracts[[#This Row],[Doanh số]]</f>
        <v>30210000</v>
      </c>
    </row>
    <row r="214" spans="1:27" x14ac:dyDescent="0.25">
      <c r="A214" s="11" t="str">
        <f>TRIM(REPLACE(Table_Contracts[[#This Row],[Vụ việc]],1,FIND("#",Table_Contracts[[#This Row],[Vụ việc]],1),""))</f>
        <v>EDO14008</v>
      </c>
      <c r="B214" s="2" t="s">
        <v>3058</v>
      </c>
      <c r="C214" s="2" t="s">
        <v>4345</v>
      </c>
      <c r="D214" s="4">
        <v>41911</v>
      </c>
      <c r="E214" s="2" t="s">
        <v>4344</v>
      </c>
      <c r="F214" s="3" t="s">
        <v>300</v>
      </c>
      <c r="G214" s="5">
        <v>343600000</v>
      </c>
      <c r="H214" s="3" t="s">
        <v>47</v>
      </c>
      <c r="I214" s="3" t="s">
        <v>4343</v>
      </c>
      <c r="J214" s="3" t="s">
        <v>47</v>
      </c>
      <c r="K214" s="3" t="s">
        <v>27</v>
      </c>
      <c r="L214" s="4"/>
      <c r="M214" s="2" t="s">
        <v>404</v>
      </c>
      <c r="N214" s="11">
        <f>IF(MONTH(Table_Contracts[[#This Row],[Ngày ký]])&gt;3, YEAR(Table_Contracts[[#This Row],[Ngày ký]]),YEAR(Table_Contracts[[#This Row],[Ngày ký]])-1)</f>
        <v>2014</v>
      </c>
      <c r="O214" s="4">
        <v>42023</v>
      </c>
      <c r="P214" s="4"/>
      <c r="Q214" s="6">
        <v>12</v>
      </c>
      <c r="R214" s="4"/>
      <c r="S214" s="7" t="b">
        <v>0</v>
      </c>
      <c r="T214" s="3" t="s">
        <v>100</v>
      </c>
      <c r="U214" s="3" t="s">
        <v>50</v>
      </c>
      <c r="V214" s="2" t="s">
        <v>4095</v>
      </c>
      <c r="W214" s="10" t="s">
        <v>5722</v>
      </c>
      <c r="X214" s="7" t="b">
        <v>0</v>
      </c>
      <c r="Y214" s="12">
        <f>SUMPRODUCT(Table_milestone[Số tiền phải thanh toán (VND)],--(Table_milestone[Số HĐ]=Table_Contracts[[#This Row],[Số hợp đồng]]),--(Table_milestone[Đã thanh toán?]=TRUE))</f>
        <v>269200000</v>
      </c>
      <c r="Z214" s="13">
        <f>SUMPRODUCT(Table_milestone[Số tiền phải thanh toán (VND)],--(Table_milestone[Số HĐ]=Table_Contracts[[#This Row],[Số hợp đồng]]),--(Table_milestone[Đã thanh toán?]=FALSE))</f>
        <v>74400000</v>
      </c>
      <c r="AA214">
        <f>Table_Contracts[[#This Row],[Số tiền đã thanh toán (theo điểm mốc)]]+Table_Contracts[[#This Row],[Số tiền chưa thanh toán (Theo điểm mốc)]]-Table_Contracts[[#This Row],[Doanh số]]</f>
        <v>0</v>
      </c>
    </row>
    <row r="215" spans="1:27" x14ac:dyDescent="0.25">
      <c r="A215" s="11" t="str">
        <f>TRIM(REPLACE(Table_Contracts[[#This Row],[Vụ việc]],1,FIND("#",Table_Contracts[[#This Row],[Vụ việc]],1),""))</f>
        <v>EDO14009</v>
      </c>
      <c r="B215" s="2" t="s">
        <v>3008</v>
      </c>
      <c r="C215" s="2" t="s">
        <v>4362</v>
      </c>
      <c r="D215" s="4">
        <v>41893</v>
      </c>
      <c r="E215" s="2" t="s">
        <v>4361</v>
      </c>
      <c r="F215" s="3" t="s">
        <v>533</v>
      </c>
      <c r="G215" s="5">
        <v>79900000</v>
      </c>
      <c r="H215" s="3" t="s">
        <v>47</v>
      </c>
      <c r="I215" s="3" t="s">
        <v>4062</v>
      </c>
      <c r="J215" s="3" t="s">
        <v>47</v>
      </c>
      <c r="K215" s="3" t="s">
        <v>27</v>
      </c>
      <c r="L215" s="4"/>
      <c r="M215" s="2" t="s">
        <v>404</v>
      </c>
      <c r="N215" s="11">
        <f>IF(MONTH(Table_Contracts[[#This Row],[Ngày ký]])&gt;3, YEAR(Table_Contracts[[#This Row],[Ngày ký]]),YEAR(Table_Contracts[[#This Row],[Ngày ký]])-1)</f>
        <v>2014</v>
      </c>
      <c r="O215" s="4">
        <v>41904</v>
      </c>
      <c r="P215" s="4"/>
      <c r="Q215" s="6">
        <v>12</v>
      </c>
      <c r="R215" s="4"/>
      <c r="S215" s="7" t="b">
        <v>0</v>
      </c>
      <c r="T215" s="3" t="s">
        <v>199</v>
      </c>
      <c r="U215" s="3"/>
      <c r="V215" s="2"/>
      <c r="W215" s="10" t="s">
        <v>5722</v>
      </c>
      <c r="X215" s="7" t="b">
        <v>0</v>
      </c>
      <c r="Y215" s="12">
        <f>SUMPRODUCT(Table_milestone[Số tiền phải thanh toán (VND)],--(Table_milestone[Số HĐ]=Table_Contracts[[#This Row],[Số hợp đồng]]),--(Table_milestone[Đã thanh toán?]=TRUE))</f>
        <v>79900000</v>
      </c>
      <c r="Z215" s="13">
        <f>SUMPRODUCT(Table_milestone[Số tiền phải thanh toán (VND)],--(Table_milestone[Số HĐ]=Table_Contracts[[#This Row],[Số hợp đồng]]),--(Table_milestone[Đã thanh toán?]=FALSE))</f>
        <v>0</v>
      </c>
      <c r="AA215">
        <f>Table_Contracts[[#This Row],[Số tiền đã thanh toán (theo điểm mốc)]]+Table_Contracts[[#This Row],[Số tiền chưa thanh toán (Theo điểm mốc)]]-Table_Contracts[[#This Row],[Doanh số]]</f>
        <v>0</v>
      </c>
    </row>
    <row r="216" spans="1:27" x14ac:dyDescent="0.25">
      <c r="A216" s="11" t="str">
        <f>TRIM(REPLACE(Table_Contracts[[#This Row],[Vụ việc]],1,FIND("#",Table_Contracts[[#This Row],[Vụ việc]],1),""))</f>
        <v>EDO14010</v>
      </c>
      <c r="B216" s="2" t="s">
        <v>3072</v>
      </c>
      <c r="C216" s="2" t="s">
        <v>4354</v>
      </c>
      <c r="D216" s="4">
        <v>41901</v>
      </c>
      <c r="E216" s="2" t="s">
        <v>4353</v>
      </c>
      <c r="F216" s="3" t="s">
        <v>533</v>
      </c>
      <c r="G216" s="5">
        <v>159973550</v>
      </c>
      <c r="H216" s="3" t="s">
        <v>47</v>
      </c>
      <c r="I216" s="3" t="s">
        <v>4062</v>
      </c>
      <c r="J216" s="3" t="s">
        <v>47</v>
      </c>
      <c r="K216" s="3" t="s">
        <v>27</v>
      </c>
      <c r="L216" s="4"/>
      <c r="M216" s="2" t="s">
        <v>404</v>
      </c>
      <c r="N216" s="11">
        <f>IF(MONTH(Table_Contracts[[#This Row],[Ngày ký]])&gt;3, YEAR(Table_Contracts[[#This Row],[Ngày ký]]),YEAR(Table_Contracts[[#This Row],[Ngày ký]])-1)</f>
        <v>2014</v>
      </c>
      <c r="O216" s="4">
        <v>41936</v>
      </c>
      <c r="P216" s="4"/>
      <c r="Q216" s="6">
        <v>12</v>
      </c>
      <c r="R216" s="4"/>
      <c r="S216" s="7" t="b">
        <v>0</v>
      </c>
      <c r="T216" s="3" t="s">
        <v>199</v>
      </c>
      <c r="U216" s="3" t="s">
        <v>50</v>
      </c>
      <c r="V216" s="2" t="s">
        <v>4355</v>
      </c>
      <c r="W216" s="10" t="s">
        <v>5722</v>
      </c>
      <c r="X216" s="7" t="b">
        <v>0</v>
      </c>
      <c r="Y216" s="12">
        <f>SUMPRODUCT(Table_milestone[Số tiền phải thanh toán (VND)],--(Table_milestone[Số HĐ]=Table_Contracts[[#This Row],[Số hợp đồng]]),--(Table_milestone[Đã thanh toán?]=TRUE))</f>
        <v>159973550</v>
      </c>
      <c r="Z216" s="13">
        <f>SUMPRODUCT(Table_milestone[Số tiền phải thanh toán (VND)],--(Table_milestone[Số HĐ]=Table_Contracts[[#This Row],[Số hợp đồng]]),--(Table_milestone[Đã thanh toán?]=FALSE))</f>
        <v>0</v>
      </c>
      <c r="AA216">
        <f>Table_Contracts[[#This Row],[Số tiền đã thanh toán (theo điểm mốc)]]+Table_Contracts[[#This Row],[Số tiền chưa thanh toán (Theo điểm mốc)]]-Table_Contracts[[#This Row],[Doanh số]]</f>
        <v>0</v>
      </c>
    </row>
    <row r="217" spans="1:27" x14ac:dyDescent="0.25">
      <c r="A217" s="11" t="str">
        <f>TRIM(REPLACE(Table_Contracts[[#This Row],[Vụ việc]],1,FIND("#",Table_Contracts[[#This Row],[Vụ việc]],1),""))</f>
        <v>EDO14011</v>
      </c>
      <c r="B217" s="2" t="s">
        <v>3061</v>
      </c>
      <c r="C217" s="2" t="s">
        <v>4325</v>
      </c>
      <c r="D217" s="4">
        <v>41919</v>
      </c>
      <c r="E217" s="2" t="s">
        <v>4324</v>
      </c>
      <c r="F217" s="3" t="s">
        <v>300</v>
      </c>
      <c r="G217" s="5">
        <v>55451460</v>
      </c>
      <c r="H217" s="3" t="s">
        <v>47</v>
      </c>
      <c r="I217" s="3" t="s">
        <v>4062</v>
      </c>
      <c r="J217" s="3" t="s">
        <v>47</v>
      </c>
      <c r="K217" s="3" t="s">
        <v>27</v>
      </c>
      <c r="L217" s="4"/>
      <c r="M217" s="2" t="s">
        <v>404</v>
      </c>
      <c r="N217" s="11">
        <f>IF(MONTH(Table_Contracts[[#This Row],[Ngày ký]])&gt;3, YEAR(Table_Contracts[[#This Row],[Ngày ký]]),YEAR(Table_Contracts[[#This Row],[Ngày ký]])-1)</f>
        <v>2014</v>
      </c>
      <c r="O217" s="4">
        <v>41943</v>
      </c>
      <c r="P217" s="4"/>
      <c r="Q217" s="6">
        <v>12</v>
      </c>
      <c r="R217" s="4"/>
      <c r="S217" s="7" t="b">
        <v>0</v>
      </c>
      <c r="T217" s="3" t="s">
        <v>145</v>
      </c>
      <c r="U217" s="3"/>
      <c r="V217" s="2"/>
      <c r="W217" s="10" t="s">
        <v>5722</v>
      </c>
      <c r="X217" s="7" t="b">
        <v>0</v>
      </c>
      <c r="Y217" s="12">
        <f>SUMPRODUCT(Table_milestone[Số tiền phải thanh toán (VND)],--(Table_milestone[Số HĐ]=Table_Contracts[[#This Row],[Số hợp đồng]]),--(Table_milestone[Đã thanh toán?]=TRUE))</f>
        <v>55451460</v>
      </c>
      <c r="Z217" s="13">
        <f>SUMPRODUCT(Table_milestone[Số tiền phải thanh toán (VND)],--(Table_milestone[Số HĐ]=Table_Contracts[[#This Row],[Số hợp đồng]]),--(Table_milestone[Đã thanh toán?]=FALSE))</f>
        <v>0</v>
      </c>
      <c r="AA217">
        <f>Table_Contracts[[#This Row],[Số tiền đã thanh toán (theo điểm mốc)]]+Table_Contracts[[#This Row],[Số tiền chưa thanh toán (Theo điểm mốc)]]-Table_Contracts[[#This Row],[Doanh số]]</f>
        <v>0</v>
      </c>
    </row>
    <row r="218" spans="1:27" x14ac:dyDescent="0.25">
      <c r="A218" s="11" t="str">
        <f>TRIM(REPLACE(Table_Contracts[[#This Row],[Vụ việc]],1,FIND("#",Table_Contracts[[#This Row],[Vụ việc]],1),""))</f>
        <v>EDO14012</v>
      </c>
      <c r="B218" s="2" t="s">
        <v>3294</v>
      </c>
      <c r="C218" s="2" t="s">
        <v>4217</v>
      </c>
      <c r="D218" s="4">
        <v>42044</v>
      </c>
      <c r="E218" s="2" t="s">
        <v>4216</v>
      </c>
      <c r="F218" s="3" t="s">
        <v>4218</v>
      </c>
      <c r="G218" s="5">
        <v>1271959700</v>
      </c>
      <c r="H218" s="3" t="s">
        <v>47</v>
      </c>
      <c r="I218" s="3" t="s">
        <v>3493</v>
      </c>
      <c r="J218" s="3" t="s">
        <v>47</v>
      </c>
      <c r="K218" s="3" t="s">
        <v>52</v>
      </c>
      <c r="L218" s="4">
        <v>42153</v>
      </c>
      <c r="M218" s="2" t="s">
        <v>93</v>
      </c>
      <c r="N218" s="11">
        <f>IF(MONTH(Table_Contracts[[#This Row],[Ngày ký]])&gt;3, YEAR(Table_Contracts[[#This Row],[Ngày ký]]),YEAR(Table_Contracts[[#This Row],[Ngày ký]])-1)</f>
        <v>2014</v>
      </c>
      <c r="O218" s="4">
        <v>42079</v>
      </c>
      <c r="P218" s="4"/>
      <c r="Q218" s="6">
        <v>12</v>
      </c>
      <c r="R218" s="4"/>
      <c r="S218" s="7" t="b">
        <v>0</v>
      </c>
      <c r="T218" s="3" t="s">
        <v>199</v>
      </c>
      <c r="U218" s="3" t="s">
        <v>50</v>
      </c>
      <c r="V218" s="2"/>
      <c r="W218" s="10" t="s">
        <v>5722</v>
      </c>
      <c r="X218" s="7" t="b">
        <v>0</v>
      </c>
      <c r="Y218" s="12">
        <f>SUMPRODUCT(Table_milestone[Số tiền phải thanh toán (VND)],--(Table_milestone[Số HĐ]=Table_Contracts[[#This Row],[Số hợp đồng]]),--(Table_milestone[Đã thanh toán?]=TRUE))</f>
        <v>1271959000</v>
      </c>
      <c r="Z218" s="13">
        <f>SUMPRODUCT(Table_milestone[Số tiền phải thanh toán (VND)],--(Table_milestone[Số HĐ]=Table_Contracts[[#This Row],[Số hợp đồng]]),--(Table_milestone[Đã thanh toán?]=FALSE))</f>
        <v>0</v>
      </c>
      <c r="AA218">
        <f>Table_Contracts[[#This Row],[Số tiền đã thanh toán (theo điểm mốc)]]+Table_Contracts[[#This Row],[Số tiền chưa thanh toán (Theo điểm mốc)]]-Table_Contracts[[#This Row],[Doanh số]]</f>
        <v>-700</v>
      </c>
    </row>
    <row r="219" spans="1:27" x14ac:dyDescent="0.25">
      <c r="A219" s="11" t="str">
        <f>TRIM(REPLACE(Table_Contracts[[#This Row],[Vụ việc]],1,FIND("#",Table_Contracts[[#This Row],[Vụ việc]],1),""))</f>
        <v>EDO14014</v>
      </c>
      <c r="B219" s="2" t="s">
        <v>3134</v>
      </c>
      <c r="C219" s="2" t="s">
        <v>4329</v>
      </c>
      <c r="D219" s="4">
        <v>41918</v>
      </c>
      <c r="E219" s="2" t="s">
        <v>4328</v>
      </c>
      <c r="F219" s="3" t="s">
        <v>4330</v>
      </c>
      <c r="G219" s="5">
        <v>62810000</v>
      </c>
      <c r="H219" s="3" t="s">
        <v>47</v>
      </c>
      <c r="I219" s="3" t="s">
        <v>4062</v>
      </c>
      <c r="J219" s="3" t="s">
        <v>47</v>
      </c>
      <c r="K219" s="3" t="s">
        <v>27</v>
      </c>
      <c r="L219" s="4"/>
      <c r="M219" s="2" t="s">
        <v>404</v>
      </c>
      <c r="N219" s="11">
        <f>IF(MONTH(Table_Contracts[[#This Row],[Ngày ký]])&gt;3, YEAR(Table_Contracts[[#This Row],[Ngày ký]]),YEAR(Table_Contracts[[#This Row],[Ngày ký]])-1)</f>
        <v>2014</v>
      </c>
      <c r="O219" s="4">
        <v>41974</v>
      </c>
      <c r="P219" s="4"/>
      <c r="Q219" s="6">
        <v>12</v>
      </c>
      <c r="R219" s="4"/>
      <c r="S219" s="7" t="b">
        <v>0</v>
      </c>
      <c r="T219" s="3" t="s">
        <v>199</v>
      </c>
      <c r="U219" s="3"/>
      <c r="V219" s="2"/>
      <c r="W219" s="10" t="s">
        <v>5722</v>
      </c>
      <c r="X219" s="7" t="b">
        <v>0</v>
      </c>
      <c r="Y219" s="12">
        <f>SUMPRODUCT(Table_milestone[Số tiền phải thanh toán (VND)],--(Table_milestone[Số HĐ]=Table_Contracts[[#This Row],[Số hợp đồng]]),--(Table_milestone[Đã thanh toán?]=TRUE))</f>
        <v>62810000</v>
      </c>
      <c r="Z219" s="13">
        <f>SUMPRODUCT(Table_milestone[Số tiền phải thanh toán (VND)],--(Table_milestone[Số HĐ]=Table_Contracts[[#This Row],[Số hợp đồng]]),--(Table_milestone[Đã thanh toán?]=FALSE))</f>
        <v>0</v>
      </c>
      <c r="AA219">
        <f>Table_Contracts[[#This Row],[Số tiền đã thanh toán (theo điểm mốc)]]+Table_Contracts[[#This Row],[Số tiền chưa thanh toán (Theo điểm mốc)]]-Table_Contracts[[#This Row],[Doanh số]]</f>
        <v>0</v>
      </c>
    </row>
    <row r="220" spans="1:27" x14ac:dyDescent="0.25">
      <c r="A220" s="11" t="str">
        <f>TRIM(REPLACE(Table_Contracts[[#This Row],[Vụ việc]],1,FIND("#",Table_Contracts[[#This Row],[Vụ việc]],1),""))</f>
        <v>EDO14019</v>
      </c>
      <c r="B220" s="2" t="s">
        <v>455</v>
      </c>
      <c r="C220" s="2" t="s">
        <v>457</v>
      </c>
      <c r="D220" s="4">
        <v>42170</v>
      </c>
      <c r="E220" s="2" t="s">
        <v>456</v>
      </c>
      <c r="F220" s="3" t="s">
        <v>458</v>
      </c>
      <c r="G220" s="5">
        <v>83885000</v>
      </c>
      <c r="H220" s="3" t="s">
        <v>47</v>
      </c>
      <c r="I220" s="3" t="s">
        <v>88</v>
      </c>
      <c r="J220" s="3" t="s">
        <v>47</v>
      </c>
      <c r="K220" s="3" t="s">
        <v>52</v>
      </c>
      <c r="L220" s="4"/>
      <c r="M220" s="2" t="s">
        <v>93</v>
      </c>
      <c r="N220" s="11">
        <f>IF(MONTH(Table_Contracts[[#This Row],[Ngày ký]])&gt;3, YEAR(Table_Contracts[[#This Row],[Ngày ký]]),YEAR(Table_Contracts[[#This Row],[Ngày ký]])-1)</f>
        <v>2015</v>
      </c>
      <c r="O220" s="4">
        <v>42536</v>
      </c>
      <c r="P220" s="4"/>
      <c r="Q220" s="6">
        <v>12</v>
      </c>
      <c r="R220" s="4"/>
      <c r="S220" s="7" t="b">
        <v>0</v>
      </c>
      <c r="T220" s="3" t="s">
        <v>92</v>
      </c>
      <c r="U220" s="3" t="s">
        <v>50</v>
      </c>
      <c r="V220" s="2"/>
      <c r="W220" s="10" t="s">
        <v>5722</v>
      </c>
      <c r="X220" s="7" t="b">
        <v>0</v>
      </c>
      <c r="Y220" s="12">
        <f>SUMPRODUCT(Table_milestone[Số tiền phải thanh toán (VND)],--(Table_milestone[Số HĐ]=Table_Contracts[[#This Row],[Số hợp đồng]]),--(Table_milestone[Đã thanh toán?]=TRUE))</f>
        <v>50331000</v>
      </c>
      <c r="Z220" s="13">
        <f>SUMPRODUCT(Table_milestone[Số tiền phải thanh toán (VND)],--(Table_milestone[Số HĐ]=Table_Contracts[[#This Row],[Số hợp đồng]]),--(Table_milestone[Đã thanh toán?]=FALSE))</f>
        <v>33554000</v>
      </c>
      <c r="AA220">
        <f>Table_Contracts[[#This Row],[Số tiền đã thanh toán (theo điểm mốc)]]+Table_Contracts[[#This Row],[Số tiền chưa thanh toán (Theo điểm mốc)]]-Table_Contracts[[#This Row],[Doanh số]]</f>
        <v>0</v>
      </c>
    </row>
    <row r="221" spans="1:27" x14ac:dyDescent="0.25">
      <c r="A221" s="11" t="str">
        <f>TRIM(REPLACE(Table_Contracts[[#This Row],[Vụ việc]],1,FIND("#",Table_Contracts[[#This Row],[Vụ việc]],1),""))</f>
        <v>EDO14021</v>
      </c>
      <c r="B221" s="2" t="s">
        <v>389</v>
      </c>
      <c r="C221" s="2" t="s">
        <v>391</v>
      </c>
      <c r="D221" s="4">
        <v>42237</v>
      </c>
      <c r="E221" s="2" t="s">
        <v>390</v>
      </c>
      <c r="F221" s="3" t="s">
        <v>392</v>
      </c>
      <c r="G221" s="5">
        <v>650000000</v>
      </c>
      <c r="H221" s="3" t="s">
        <v>47</v>
      </c>
      <c r="I221" s="3" t="s">
        <v>88</v>
      </c>
      <c r="J221" s="3" t="s">
        <v>47</v>
      </c>
      <c r="K221" s="3" t="s">
        <v>89</v>
      </c>
      <c r="L221" s="4"/>
      <c r="M221" s="2" t="s">
        <v>93</v>
      </c>
      <c r="N221" s="11">
        <f>IF(MONTH(Table_Contracts[[#This Row],[Ngày ký]])&gt;3, YEAR(Table_Contracts[[#This Row],[Ngày ký]]),YEAR(Table_Contracts[[#This Row],[Ngày ký]])-1)</f>
        <v>2015</v>
      </c>
      <c r="O221" s="4">
        <v>42321</v>
      </c>
      <c r="P221" s="4"/>
      <c r="Q221" s="6">
        <v>12</v>
      </c>
      <c r="R221" s="4"/>
      <c r="S221" s="7" t="b">
        <v>0</v>
      </c>
      <c r="T221" s="3" t="s">
        <v>100</v>
      </c>
      <c r="U221" s="3" t="s">
        <v>50</v>
      </c>
      <c r="V221" s="2" t="s">
        <v>4046</v>
      </c>
      <c r="W221" s="10" t="s">
        <v>5722</v>
      </c>
      <c r="X221" s="7" t="b">
        <v>0</v>
      </c>
      <c r="Y221" s="12">
        <f>SUMPRODUCT(Table_milestone[Số tiền phải thanh toán (VND)],--(Table_milestone[Số HĐ]=Table_Contracts[[#This Row],[Số hợp đồng]]),--(Table_milestone[Đã thanh toán?]=TRUE))</f>
        <v>195000000</v>
      </c>
      <c r="Z221" s="13">
        <f>SUMPRODUCT(Table_milestone[Số tiền phải thanh toán (VND)],--(Table_milestone[Số HĐ]=Table_Contracts[[#This Row],[Số hợp đồng]]),--(Table_milestone[Đã thanh toán?]=FALSE))</f>
        <v>455000000</v>
      </c>
      <c r="AA221">
        <f>Table_Contracts[[#This Row],[Số tiền đã thanh toán (theo điểm mốc)]]+Table_Contracts[[#This Row],[Số tiền chưa thanh toán (Theo điểm mốc)]]-Table_Contracts[[#This Row],[Doanh số]]</f>
        <v>0</v>
      </c>
    </row>
    <row r="222" spans="1:27" x14ac:dyDescent="0.25">
      <c r="A222" s="11" t="str">
        <f>TRIM(REPLACE(Table_Contracts[[#This Row],[Vụ việc]],1,FIND("#",Table_Contracts[[#This Row],[Vụ việc]],1),""))</f>
        <v>EDO15001</v>
      </c>
      <c r="B222" s="2" t="s">
        <v>471</v>
      </c>
      <c r="C222" s="2" t="s">
        <v>473</v>
      </c>
      <c r="D222" s="4">
        <v>42036</v>
      </c>
      <c r="E222" s="2" t="s">
        <v>472</v>
      </c>
      <c r="F222" s="3" t="s">
        <v>474</v>
      </c>
      <c r="G222" s="5">
        <v>30000000</v>
      </c>
      <c r="H222" s="3" t="s">
        <v>47</v>
      </c>
      <c r="I222" s="3" t="s">
        <v>372</v>
      </c>
      <c r="J222" s="3" t="s">
        <v>47</v>
      </c>
      <c r="K222" s="3" t="s">
        <v>52</v>
      </c>
      <c r="L222" s="4"/>
      <c r="M222" s="2" t="s">
        <v>93</v>
      </c>
      <c r="N222" s="11">
        <f>IF(MONTH(Table_Contracts[[#This Row],[Ngày ký]])&gt;3, YEAR(Table_Contracts[[#This Row],[Ngày ký]]),YEAR(Table_Contracts[[#This Row],[Ngày ký]])-1)</f>
        <v>2014</v>
      </c>
      <c r="O222" s="4">
        <v>42401</v>
      </c>
      <c r="P222" s="4"/>
      <c r="Q222" s="6">
        <v>0</v>
      </c>
      <c r="R222" s="4"/>
      <c r="S222" s="7" t="b">
        <v>0</v>
      </c>
      <c r="T222" s="3" t="s">
        <v>92</v>
      </c>
      <c r="U222" s="3" t="s">
        <v>50</v>
      </c>
      <c r="V222" s="2"/>
      <c r="W222" s="10" t="s">
        <v>5722</v>
      </c>
      <c r="X222" s="7" t="b">
        <v>0</v>
      </c>
      <c r="Y222" s="12">
        <f>SUMPRODUCT(Table_milestone[Số tiền phải thanh toán (VND)],--(Table_milestone[Số HĐ]=Table_Contracts[[#This Row],[Số hợp đồng]]),--(Table_milestone[Đã thanh toán?]=TRUE))</f>
        <v>30000000</v>
      </c>
      <c r="Z222" s="13">
        <f>SUMPRODUCT(Table_milestone[Số tiền phải thanh toán (VND)],--(Table_milestone[Số HĐ]=Table_Contracts[[#This Row],[Số hợp đồng]]),--(Table_milestone[Đã thanh toán?]=FALSE))</f>
        <v>0</v>
      </c>
      <c r="AA222">
        <f>Table_Contracts[[#This Row],[Số tiền đã thanh toán (theo điểm mốc)]]+Table_Contracts[[#This Row],[Số tiền chưa thanh toán (Theo điểm mốc)]]-Table_Contracts[[#This Row],[Doanh số]]</f>
        <v>0</v>
      </c>
    </row>
    <row r="223" spans="1:27" x14ac:dyDescent="0.25">
      <c r="A223" s="11" t="str">
        <f>TRIM(REPLACE(Table_Contracts[[#This Row],[Vụ việc]],1,FIND("#",Table_Contracts[[#This Row],[Vụ việc]],1),""))</f>
        <v>EDO15002</v>
      </c>
      <c r="B223" s="2" t="s">
        <v>463</v>
      </c>
      <c r="C223" s="2" t="s">
        <v>465</v>
      </c>
      <c r="D223" s="4">
        <v>42005</v>
      </c>
      <c r="E223" s="2" t="s">
        <v>464</v>
      </c>
      <c r="F223" s="3" t="s">
        <v>466</v>
      </c>
      <c r="G223" s="5">
        <v>60000000</v>
      </c>
      <c r="H223" s="3" t="s">
        <v>47</v>
      </c>
      <c r="I223" s="3" t="s">
        <v>88</v>
      </c>
      <c r="J223" s="3" t="s">
        <v>47</v>
      </c>
      <c r="K223" s="3" t="s">
        <v>52</v>
      </c>
      <c r="L223" s="4"/>
      <c r="M223" s="2" t="s">
        <v>93</v>
      </c>
      <c r="N223" s="11">
        <f>IF(MONTH(Table_Contracts[[#This Row],[Ngày ký]])&gt;3, YEAR(Table_Contracts[[#This Row],[Ngày ký]]),YEAR(Table_Contracts[[#This Row],[Ngày ký]])-1)</f>
        <v>2014</v>
      </c>
      <c r="O223" s="4">
        <v>42369</v>
      </c>
      <c r="P223" s="4"/>
      <c r="Q223" s="6">
        <v>12</v>
      </c>
      <c r="R223" s="4"/>
      <c r="S223" s="7" t="b">
        <v>0</v>
      </c>
      <c r="T223" s="3" t="s">
        <v>92</v>
      </c>
      <c r="U223" s="3" t="s">
        <v>50</v>
      </c>
      <c r="V223" s="2"/>
      <c r="W223" s="10" t="s">
        <v>5722</v>
      </c>
      <c r="X223" s="7" t="b">
        <v>0</v>
      </c>
      <c r="Y223" s="12">
        <f>SUMPRODUCT(Table_milestone[Số tiền phải thanh toán (VND)],--(Table_milestone[Số HĐ]=Table_Contracts[[#This Row],[Số hợp đồng]]),--(Table_milestone[Đã thanh toán?]=TRUE))</f>
        <v>30000000</v>
      </c>
      <c r="Z223" s="13">
        <f>SUMPRODUCT(Table_milestone[Số tiền phải thanh toán (VND)],--(Table_milestone[Số HĐ]=Table_Contracts[[#This Row],[Số hợp đồng]]),--(Table_milestone[Đã thanh toán?]=FALSE))</f>
        <v>30000000</v>
      </c>
      <c r="AA223">
        <f>Table_Contracts[[#This Row],[Số tiền đã thanh toán (theo điểm mốc)]]+Table_Contracts[[#This Row],[Số tiền chưa thanh toán (Theo điểm mốc)]]-Table_Contracts[[#This Row],[Doanh số]]</f>
        <v>0</v>
      </c>
    </row>
    <row r="224" spans="1:27" x14ac:dyDescent="0.25">
      <c r="A224" s="11" t="str">
        <f>TRIM(REPLACE(Table_Contracts[[#This Row],[Vụ việc]],1,FIND("#",Table_Contracts[[#This Row],[Vụ việc]],1),""))</f>
        <v>EDO15005</v>
      </c>
      <c r="B224" s="2" t="s">
        <v>386</v>
      </c>
      <c r="C224" s="2" t="s">
        <v>388</v>
      </c>
      <c r="D224" s="4">
        <v>42247</v>
      </c>
      <c r="E224" s="2" t="s">
        <v>387</v>
      </c>
      <c r="F224" s="3" t="s">
        <v>308</v>
      </c>
      <c r="G224" s="5">
        <v>390000000</v>
      </c>
      <c r="H224" s="3" t="s">
        <v>47</v>
      </c>
      <c r="I224" s="3" t="s">
        <v>88</v>
      </c>
      <c r="J224" s="3" t="s">
        <v>47</v>
      </c>
      <c r="K224" s="3" t="s">
        <v>52</v>
      </c>
      <c r="L224" s="4"/>
      <c r="M224" s="2" t="s">
        <v>93</v>
      </c>
      <c r="N224" s="11">
        <f>IF(MONTH(Table_Contracts[[#This Row],[Ngày ký]])&gt;3, YEAR(Table_Contracts[[#This Row],[Ngày ký]]),YEAR(Table_Contracts[[#This Row],[Ngày ký]])-1)</f>
        <v>2015</v>
      </c>
      <c r="O224" s="4">
        <v>42338</v>
      </c>
      <c r="P224" s="4"/>
      <c r="Q224" s="6">
        <v>12</v>
      </c>
      <c r="R224" s="4"/>
      <c r="S224" s="7" t="b">
        <v>0</v>
      </c>
      <c r="T224" s="3" t="s">
        <v>100</v>
      </c>
      <c r="U224" s="3" t="s">
        <v>50</v>
      </c>
      <c r="V224" s="2" t="s">
        <v>4097</v>
      </c>
      <c r="W224" s="10" t="s">
        <v>5722</v>
      </c>
      <c r="X224" s="7" t="b">
        <v>0</v>
      </c>
      <c r="Y224" s="12">
        <f>SUMPRODUCT(Table_milestone[Số tiền phải thanh toán (VND)],--(Table_milestone[Số HĐ]=Table_Contracts[[#This Row],[Số hợp đồng]]),--(Table_milestone[Đã thanh toán?]=TRUE))</f>
        <v>97500000</v>
      </c>
      <c r="Z224" s="13">
        <f>SUMPRODUCT(Table_milestone[Số tiền phải thanh toán (VND)],--(Table_milestone[Số HĐ]=Table_Contracts[[#This Row],[Số hợp đồng]]),--(Table_milestone[Đã thanh toán?]=FALSE))</f>
        <v>292500000</v>
      </c>
      <c r="AA224">
        <f>Table_Contracts[[#This Row],[Số tiền đã thanh toán (theo điểm mốc)]]+Table_Contracts[[#This Row],[Số tiền chưa thanh toán (Theo điểm mốc)]]-Table_Contracts[[#This Row],[Doanh số]]</f>
        <v>0</v>
      </c>
    </row>
    <row r="225" spans="1:27" x14ac:dyDescent="0.25">
      <c r="A225" s="11" t="str">
        <f>TRIM(REPLACE(Table_Contracts[[#This Row],[Vụ việc]],1,FIND("#",Table_Contracts[[#This Row],[Vụ việc]],1),""))</f>
        <v>EDO15007</v>
      </c>
      <c r="B225" s="2" t="s">
        <v>422</v>
      </c>
      <c r="C225" s="2" t="s">
        <v>424</v>
      </c>
      <c r="D225" s="4">
        <v>42219</v>
      </c>
      <c r="E225" s="2" t="s">
        <v>423</v>
      </c>
      <c r="F225" s="3" t="s">
        <v>425</v>
      </c>
      <c r="G225" s="5">
        <v>68850000</v>
      </c>
      <c r="H225" s="3" t="s">
        <v>47</v>
      </c>
      <c r="I225" s="3" t="s">
        <v>88</v>
      </c>
      <c r="J225" s="3" t="s">
        <v>47</v>
      </c>
      <c r="K225" s="3" t="s">
        <v>89</v>
      </c>
      <c r="L225" s="4"/>
      <c r="M225" s="2" t="s">
        <v>93</v>
      </c>
      <c r="N225" s="11">
        <f>IF(MONTH(Table_Contracts[[#This Row],[Ngày ký]])&gt;3, YEAR(Table_Contracts[[#This Row],[Ngày ký]]),YEAR(Table_Contracts[[#This Row],[Ngày ký]])-1)</f>
        <v>2015</v>
      </c>
      <c r="O225" s="4">
        <v>42585</v>
      </c>
      <c r="P225" s="4"/>
      <c r="Q225" s="6">
        <v>12</v>
      </c>
      <c r="R225" s="4"/>
      <c r="S225" s="7" t="b">
        <v>0</v>
      </c>
      <c r="T225" s="3" t="s">
        <v>92</v>
      </c>
      <c r="U225" s="3" t="s">
        <v>50</v>
      </c>
      <c r="V225" s="2"/>
      <c r="W225" s="10" t="s">
        <v>5722</v>
      </c>
      <c r="X225" s="7" t="b">
        <v>0</v>
      </c>
      <c r="Y225" s="12">
        <f>SUMPRODUCT(Table_milestone[Số tiền phải thanh toán (VND)],--(Table_milestone[Số HĐ]=Table_Contracts[[#This Row],[Số hợp đồng]]),--(Table_milestone[Đã thanh toán?]=TRUE))</f>
        <v>48195000</v>
      </c>
      <c r="Z225" s="13">
        <f>SUMPRODUCT(Table_milestone[Số tiền phải thanh toán (VND)],--(Table_milestone[Số HĐ]=Table_Contracts[[#This Row],[Số hợp đồng]]),--(Table_milestone[Đã thanh toán?]=FALSE))</f>
        <v>20655000</v>
      </c>
      <c r="AA225">
        <f>Table_Contracts[[#This Row],[Số tiền đã thanh toán (theo điểm mốc)]]+Table_Contracts[[#This Row],[Số tiền chưa thanh toán (Theo điểm mốc)]]-Table_Contracts[[#This Row],[Doanh số]]</f>
        <v>0</v>
      </c>
    </row>
    <row r="226" spans="1:27" x14ac:dyDescent="0.25">
      <c r="A226" s="11" t="str">
        <f>TRIM(REPLACE(Table_Contracts[[#This Row],[Vụ việc]],1,FIND("#",Table_Contracts[[#This Row],[Vụ việc]],1),""))</f>
        <v>EDO15008</v>
      </c>
      <c r="B226" s="2" t="s">
        <v>156</v>
      </c>
      <c r="C226" s="2" t="s">
        <v>158</v>
      </c>
      <c r="D226" s="4">
        <v>42356</v>
      </c>
      <c r="E226" s="2" t="s">
        <v>157</v>
      </c>
      <c r="F226" s="3" t="s">
        <v>159</v>
      </c>
      <c r="G226" s="5">
        <v>792500000</v>
      </c>
      <c r="H226" s="3" t="s">
        <v>47</v>
      </c>
      <c r="I226" s="3" t="s">
        <v>88</v>
      </c>
      <c r="J226" s="3" t="s">
        <v>47</v>
      </c>
      <c r="K226" s="3" t="s">
        <v>52</v>
      </c>
      <c r="L226" s="4"/>
      <c r="M226" s="2" t="s">
        <v>93</v>
      </c>
      <c r="N226" s="11">
        <f>IF(MONTH(Table_Contracts[[#This Row],[Ngày ký]])&gt;3, YEAR(Table_Contracts[[#This Row],[Ngày ký]]),YEAR(Table_Contracts[[#This Row],[Ngày ký]])-1)</f>
        <v>2015</v>
      </c>
      <c r="O226" s="4">
        <v>42478</v>
      </c>
      <c r="P226" s="4"/>
      <c r="Q226" s="6">
        <v>12</v>
      </c>
      <c r="R226" s="4"/>
      <c r="S226" s="7" t="b">
        <v>0</v>
      </c>
      <c r="T226" s="3" t="s">
        <v>100</v>
      </c>
      <c r="U226" s="3" t="s">
        <v>50</v>
      </c>
      <c r="V226" s="2" t="s">
        <v>4046</v>
      </c>
      <c r="W226" s="10" t="s">
        <v>5722</v>
      </c>
      <c r="X226" s="7" t="b">
        <v>0</v>
      </c>
      <c r="Y226" s="12">
        <f>SUMPRODUCT(Table_milestone[Số tiền phải thanh toán (VND)],--(Table_milestone[Số HĐ]=Table_Contracts[[#This Row],[Số hợp đồng]]),--(Table_milestone[Đã thanh toán?]=TRUE))</f>
        <v>0</v>
      </c>
      <c r="Z226" s="13">
        <f>SUMPRODUCT(Table_milestone[Số tiền phải thanh toán (VND)],--(Table_milestone[Số HĐ]=Table_Contracts[[#This Row],[Số hợp đồng]]),--(Table_milestone[Đã thanh toán?]=FALSE))</f>
        <v>792500000</v>
      </c>
      <c r="AA226">
        <f>Table_Contracts[[#This Row],[Số tiền đã thanh toán (theo điểm mốc)]]+Table_Contracts[[#This Row],[Số tiền chưa thanh toán (Theo điểm mốc)]]-Table_Contracts[[#This Row],[Doanh số]]</f>
        <v>0</v>
      </c>
    </row>
    <row r="227" spans="1:27" x14ac:dyDescent="0.25">
      <c r="A227" s="11" t="str">
        <f>TRIM(REPLACE(Table_Contracts[[#This Row],[Vụ việc]],1,FIND("#",Table_Contracts[[#This Row],[Vụ việc]],1),""))</f>
        <v>EDO15009</v>
      </c>
      <c r="B227" s="2" t="s">
        <v>271</v>
      </c>
      <c r="C227" s="2" t="s">
        <v>273</v>
      </c>
      <c r="D227" s="4">
        <v>42318</v>
      </c>
      <c r="E227" s="2" t="s">
        <v>272</v>
      </c>
      <c r="F227" s="3" t="s">
        <v>274</v>
      </c>
      <c r="G227" s="5">
        <v>68000000</v>
      </c>
      <c r="H227" s="3" t="s">
        <v>47</v>
      </c>
      <c r="I227" s="3" t="s">
        <v>88</v>
      </c>
      <c r="J227" s="3" t="s">
        <v>47</v>
      </c>
      <c r="K227" s="3" t="s">
        <v>89</v>
      </c>
      <c r="L227" s="4"/>
      <c r="M227" s="2" t="s">
        <v>93</v>
      </c>
      <c r="N227" s="11">
        <f>IF(MONTH(Table_Contracts[[#This Row],[Ngày ký]])&gt;3, YEAR(Table_Contracts[[#This Row],[Ngày ký]]),YEAR(Table_Contracts[[#This Row],[Ngày ký]])-1)</f>
        <v>2015</v>
      </c>
      <c r="O227" s="4">
        <v>42395</v>
      </c>
      <c r="P227" s="4"/>
      <c r="Q227" s="6">
        <v>12</v>
      </c>
      <c r="R227" s="4"/>
      <c r="S227" s="7" t="b">
        <v>0</v>
      </c>
      <c r="T227" s="3" t="s">
        <v>100</v>
      </c>
      <c r="U227" s="3" t="s">
        <v>50</v>
      </c>
      <c r="V227" s="2" t="s">
        <v>4046</v>
      </c>
      <c r="W227" s="10" t="s">
        <v>5722</v>
      </c>
      <c r="X227" s="7" t="b">
        <v>0</v>
      </c>
      <c r="Y227" s="12">
        <f>SUMPRODUCT(Table_milestone[Số tiền phải thanh toán (VND)],--(Table_milestone[Số HĐ]=Table_Contracts[[#This Row],[Số hợp đồng]]),--(Table_milestone[Đã thanh toán?]=TRUE))</f>
        <v>0</v>
      </c>
      <c r="Z227" s="13">
        <f>SUMPRODUCT(Table_milestone[Số tiền phải thanh toán (VND)],--(Table_milestone[Số HĐ]=Table_Contracts[[#This Row],[Số hợp đồng]]),--(Table_milestone[Đã thanh toán?]=FALSE))</f>
        <v>68000000</v>
      </c>
      <c r="AA227">
        <f>Table_Contracts[[#This Row],[Số tiền đã thanh toán (theo điểm mốc)]]+Table_Contracts[[#This Row],[Số tiền chưa thanh toán (Theo điểm mốc)]]-Table_Contracts[[#This Row],[Doanh số]]</f>
        <v>0</v>
      </c>
    </row>
    <row r="228" spans="1:27" x14ac:dyDescent="0.25">
      <c r="A228" s="11" t="str">
        <f>TRIM(REPLACE(Table_Contracts[[#This Row],[Vụ việc]],1,FIND("#",Table_Contracts[[#This Row],[Vụ việc]],1),""))</f>
        <v>EDO15010</v>
      </c>
      <c r="B228" s="2" t="s">
        <v>393</v>
      </c>
      <c r="C228" s="2" t="s">
        <v>395</v>
      </c>
      <c r="D228" s="4">
        <v>42226</v>
      </c>
      <c r="E228" s="2" t="s">
        <v>394</v>
      </c>
      <c r="F228" s="3" t="s">
        <v>396</v>
      </c>
      <c r="G228" s="5">
        <v>28400000</v>
      </c>
      <c r="H228" s="3" t="s">
        <v>47</v>
      </c>
      <c r="I228" s="3" t="s">
        <v>88</v>
      </c>
      <c r="J228" s="3" t="s">
        <v>47</v>
      </c>
      <c r="K228" s="3" t="s">
        <v>52</v>
      </c>
      <c r="L228" s="4"/>
      <c r="M228" s="2" t="s">
        <v>93</v>
      </c>
      <c r="N228" s="11">
        <f>IF(MONTH(Table_Contracts[[#This Row],[Ngày ký]])&gt;3, YEAR(Table_Contracts[[#This Row],[Ngày ký]]),YEAR(Table_Contracts[[#This Row],[Ngày ký]])-1)</f>
        <v>2015</v>
      </c>
      <c r="O228" s="4">
        <v>42592</v>
      </c>
      <c r="P228" s="4"/>
      <c r="Q228" s="6">
        <v>12</v>
      </c>
      <c r="R228" s="4"/>
      <c r="S228" s="7" t="b">
        <v>0</v>
      </c>
      <c r="T228" s="3" t="s">
        <v>92</v>
      </c>
      <c r="U228" s="3" t="s">
        <v>50</v>
      </c>
      <c r="V228" s="2"/>
      <c r="W228" s="10" t="s">
        <v>5722</v>
      </c>
      <c r="X228" s="7" t="b">
        <v>0</v>
      </c>
      <c r="Y228" s="12">
        <f>SUMPRODUCT(Table_milestone[Số tiền phải thanh toán (VND)],--(Table_milestone[Số HĐ]=Table_Contracts[[#This Row],[Số hợp đồng]]),--(Table_milestone[Đã thanh toán?]=TRUE))</f>
        <v>19880000</v>
      </c>
      <c r="Z228" s="13">
        <f>SUMPRODUCT(Table_milestone[Số tiền phải thanh toán (VND)],--(Table_milestone[Số HĐ]=Table_Contracts[[#This Row],[Số hợp đồng]]),--(Table_milestone[Đã thanh toán?]=FALSE))</f>
        <v>8520000</v>
      </c>
      <c r="AA228">
        <f>Table_Contracts[[#This Row],[Số tiền đã thanh toán (theo điểm mốc)]]+Table_Contracts[[#This Row],[Số tiền chưa thanh toán (Theo điểm mốc)]]-Table_Contracts[[#This Row],[Doanh số]]</f>
        <v>0</v>
      </c>
    </row>
    <row r="229" spans="1:27" x14ac:dyDescent="0.25">
      <c r="A229" s="11" t="str">
        <f>TRIM(REPLACE(Table_Contracts[[#This Row],[Vụ việc]],1,FIND("#",Table_Contracts[[#This Row],[Vụ việc]],1),""))</f>
        <v>EDO15011</v>
      </c>
      <c r="B229" s="2" t="s">
        <v>87</v>
      </c>
      <c r="C229" s="2" t="s">
        <v>91</v>
      </c>
      <c r="D229" s="4">
        <v>42369</v>
      </c>
      <c r="E229" s="2" t="s">
        <v>90</v>
      </c>
      <c r="F229" s="3" t="s">
        <v>94</v>
      </c>
      <c r="G229" s="5">
        <v>470000000</v>
      </c>
      <c r="H229" s="3" t="s">
        <v>47</v>
      </c>
      <c r="I229" s="3" t="s">
        <v>88</v>
      </c>
      <c r="J229" s="3" t="s">
        <v>47</v>
      </c>
      <c r="K229" s="3" t="s">
        <v>89</v>
      </c>
      <c r="L229" s="4"/>
      <c r="M229" s="2" t="s">
        <v>93</v>
      </c>
      <c r="N229" s="11">
        <f>IF(MONTH(Table_Contracts[[#This Row],[Ngày ký]])&gt;3, YEAR(Table_Contracts[[#This Row],[Ngày ký]]),YEAR(Table_Contracts[[#This Row],[Ngày ký]])-1)</f>
        <v>2015</v>
      </c>
      <c r="O229" s="4">
        <v>42735</v>
      </c>
      <c r="P229" s="4"/>
      <c r="Q229" s="6">
        <v>12</v>
      </c>
      <c r="R229" s="4"/>
      <c r="S229" s="7" t="b">
        <v>0</v>
      </c>
      <c r="T229" s="3" t="s">
        <v>100</v>
      </c>
      <c r="U229" s="3" t="s">
        <v>50</v>
      </c>
      <c r="V229" s="2" t="s">
        <v>4046</v>
      </c>
      <c r="W229" s="10" t="s">
        <v>5722</v>
      </c>
      <c r="X229" s="7" t="b">
        <v>0</v>
      </c>
      <c r="Y229" s="12">
        <f>SUMPRODUCT(Table_milestone[Số tiền phải thanh toán (VND)],--(Table_milestone[Số HĐ]=Table_Contracts[[#This Row],[Số hợp đồng]]),--(Table_milestone[Đã thanh toán?]=TRUE))</f>
        <v>141000000</v>
      </c>
      <c r="Z229" s="13">
        <f>SUMPRODUCT(Table_milestone[Số tiền phải thanh toán (VND)],--(Table_milestone[Số HĐ]=Table_Contracts[[#This Row],[Số hợp đồng]]),--(Table_milestone[Đã thanh toán?]=FALSE))</f>
        <v>329000000</v>
      </c>
      <c r="AA229">
        <f>Table_Contracts[[#This Row],[Số tiền đã thanh toán (theo điểm mốc)]]+Table_Contracts[[#This Row],[Số tiền chưa thanh toán (Theo điểm mốc)]]-Table_Contracts[[#This Row],[Doanh số]]</f>
        <v>0</v>
      </c>
    </row>
    <row r="230" spans="1:27" x14ac:dyDescent="0.25">
      <c r="A230" s="11" t="str">
        <f>TRIM(REPLACE(Table_Contracts[[#This Row],[Vụ việc]],1,FIND("#",Table_Contracts[[#This Row],[Vụ việc]],1),""))</f>
        <v>EDO15013</v>
      </c>
      <c r="B230" s="2" t="s">
        <v>305</v>
      </c>
      <c r="C230" s="2" t="s">
        <v>307</v>
      </c>
      <c r="D230" s="4">
        <v>42289</v>
      </c>
      <c r="E230" s="2" t="s">
        <v>306</v>
      </c>
      <c r="F230" s="3" t="s">
        <v>308</v>
      </c>
      <c r="G230" s="5">
        <v>400000000</v>
      </c>
      <c r="H230" s="3" t="s">
        <v>47</v>
      </c>
      <c r="I230" s="3" t="s">
        <v>88</v>
      </c>
      <c r="J230" s="3" t="s">
        <v>47</v>
      </c>
      <c r="K230" s="3" t="s">
        <v>52</v>
      </c>
      <c r="L230" s="4"/>
      <c r="M230" s="2" t="s">
        <v>93</v>
      </c>
      <c r="N230" s="11">
        <f>IF(MONTH(Table_Contracts[[#This Row],[Ngày ký]])&gt;3, YEAR(Table_Contracts[[#This Row],[Ngày ký]]),YEAR(Table_Contracts[[#This Row],[Ngày ký]])-1)</f>
        <v>2015</v>
      </c>
      <c r="O230" s="4">
        <v>42359</v>
      </c>
      <c r="P230" s="4"/>
      <c r="Q230" s="6">
        <v>12</v>
      </c>
      <c r="R230" s="4"/>
      <c r="S230" s="7" t="b">
        <v>0</v>
      </c>
      <c r="T230" s="3" t="s">
        <v>100</v>
      </c>
      <c r="U230" s="3" t="s">
        <v>50</v>
      </c>
      <c r="V230" s="2" t="s">
        <v>4046</v>
      </c>
      <c r="W230" s="10" t="s">
        <v>5722</v>
      </c>
      <c r="X230" s="7" t="b">
        <v>0</v>
      </c>
      <c r="Y230" s="12">
        <f>SUMPRODUCT(Table_milestone[Số tiền phải thanh toán (VND)],--(Table_milestone[Số HĐ]=Table_Contracts[[#This Row],[Số hợp đồng]]),--(Table_milestone[Đã thanh toán?]=TRUE))</f>
        <v>0</v>
      </c>
      <c r="Z230" s="13">
        <f>SUMPRODUCT(Table_milestone[Số tiền phải thanh toán (VND)],--(Table_milestone[Số HĐ]=Table_Contracts[[#This Row],[Số hợp đồng]]),--(Table_milestone[Đã thanh toán?]=FALSE))</f>
        <v>400000000</v>
      </c>
      <c r="AA230">
        <f>Table_Contracts[[#This Row],[Số tiền đã thanh toán (theo điểm mốc)]]+Table_Contracts[[#This Row],[Số tiền chưa thanh toán (Theo điểm mốc)]]-Table_Contracts[[#This Row],[Doanh số]]</f>
        <v>0</v>
      </c>
    </row>
    <row r="231" spans="1:27" x14ac:dyDescent="0.25">
      <c r="A231" s="11" t="str">
        <f>TRIM(REPLACE(Table_Contracts[[#This Row],[Vụ việc]],1,FIND("#",Table_Contracts[[#This Row],[Vụ việc]],1),""))</f>
        <v>EDO15015</v>
      </c>
      <c r="B231" s="2" t="s">
        <v>3738</v>
      </c>
      <c r="C231" s="2" t="s">
        <v>4079</v>
      </c>
      <c r="D231" s="4">
        <v>42293</v>
      </c>
      <c r="E231" s="2" t="s">
        <v>4078</v>
      </c>
      <c r="F231" s="3" t="s">
        <v>4080</v>
      </c>
      <c r="G231" s="5">
        <v>45000000</v>
      </c>
      <c r="H231" s="3" t="s">
        <v>47</v>
      </c>
      <c r="I231" s="3" t="s">
        <v>3493</v>
      </c>
      <c r="J231" s="3" t="s">
        <v>47</v>
      </c>
      <c r="K231" s="3" t="s">
        <v>89</v>
      </c>
      <c r="L231" s="4"/>
      <c r="M231" s="2" t="s">
        <v>93</v>
      </c>
      <c r="N231" s="11">
        <f>IF(MONTH(Table_Contracts[[#This Row],[Ngày ký]])&gt;3, YEAR(Table_Contracts[[#This Row],[Ngày ký]]),YEAR(Table_Contracts[[#This Row],[Ngày ký]])-1)</f>
        <v>2015</v>
      </c>
      <c r="O231" s="4">
        <v>42323</v>
      </c>
      <c r="P231" s="4"/>
      <c r="Q231" s="6">
        <v>12</v>
      </c>
      <c r="R231" s="4"/>
      <c r="S231" s="7" t="b">
        <v>0</v>
      </c>
      <c r="T231" s="3" t="s">
        <v>100</v>
      </c>
      <c r="U231" s="3" t="s">
        <v>50</v>
      </c>
      <c r="V231" s="2" t="s">
        <v>4081</v>
      </c>
      <c r="W231" s="10" t="s">
        <v>5722</v>
      </c>
      <c r="X231" s="7" t="b">
        <v>0</v>
      </c>
      <c r="Y231" s="12">
        <f>SUMPRODUCT(Table_milestone[Số tiền phải thanh toán (VND)],--(Table_milestone[Số HĐ]=Table_Contracts[[#This Row],[Số hợp đồng]]),--(Table_milestone[Đã thanh toán?]=TRUE))</f>
        <v>45000000</v>
      </c>
      <c r="Z231" s="13">
        <f>SUMPRODUCT(Table_milestone[Số tiền phải thanh toán (VND)],--(Table_milestone[Số HĐ]=Table_Contracts[[#This Row],[Số hợp đồng]]),--(Table_milestone[Đã thanh toán?]=FALSE))</f>
        <v>0</v>
      </c>
      <c r="AA231">
        <f>Table_Contracts[[#This Row],[Số tiền đã thanh toán (theo điểm mốc)]]+Table_Contracts[[#This Row],[Số tiền chưa thanh toán (Theo điểm mốc)]]-Table_Contracts[[#This Row],[Doanh số]]</f>
        <v>0</v>
      </c>
    </row>
    <row r="232" spans="1:27" x14ac:dyDescent="0.25">
      <c r="A232" s="11" t="str">
        <f>TRIM(REPLACE(Table_Contracts[[#This Row],[Vụ việc]],1,FIND("#",Table_Contracts[[#This Row],[Vụ việc]],1),""))</f>
        <v>EDO15016</v>
      </c>
      <c r="B232" s="2" t="s">
        <v>260</v>
      </c>
      <c r="C232" s="2" t="s">
        <v>262</v>
      </c>
      <c r="D232" s="4">
        <v>42326</v>
      </c>
      <c r="E232" s="2" t="s">
        <v>261</v>
      </c>
      <c r="F232" s="3" t="s">
        <v>263</v>
      </c>
      <c r="G232" s="5">
        <v>2928175048</v>
      </c>
      <c r="H232" s="3" t="s">
        <v>47</v>
      </c>
      <c r="I232" s="3" t="s">
        <v>88</v>
      </c>
      <c r="J232" s="3" t="s">
        <v>47</v>
      </c>
      <c r="K232" s="3" t="s">
        <v>27</v>
      </c>
      <c r="L232" s="4"/>
      <c r="M232" s="2" t="s">
        <v>93</v>
      </c>
      <c r="N232" s="11">
        <f>IF(MONTH(Table_Contracts[[#This Row],[Ngày ký]])&gt;3, YEAR(Table_Contracts[[#This Row],[Ngày ký]]),YEAR(Table_Contracts[[#This Row],[Ngày ký]])-1)</f>
        <v>2015</v>
      </c>
      <c r="O232" s="4">
        <v>42521</v>
      </c>
      <c r="P232" s="4"/>
      <c r="Q232" s="6">
        <v>12</v>
      </c>
      <c r="R232" s="4"/>
      <c r="S232" s="7" t="b">
        <v>0</v>
      </c>
      <c r="T232" s="3" t="s">
        <v>199</v>
      </c>
      <c r="U232" s="3"/>
      <c r="V232" s="2"/>
      <c r="W232" s="10" t="s">
        <v>5722</v>
      </c>
      <c r="X232" s="7" t="b">
        <v>0</v>
      </c>
      <c r="Y232" s="12">
        <f>SUMPRODUCT(Table_milestone[Số tiền phải thanh toán (VND)],--(Table_milestone[Số HĐ]=Table_Contracts[[#This Row],[Số hợp đồng]]),--(Table_milestone[Đã thanh toán?]=TRUE))</f>
        <v>871876968</v>
      </c>
      <c r="Z232" s="13">
        <f>SUMPRODUCT(Table_milestone[Số tiền phải thanh toán (VND)],--(Table_milestone[Số HĐ]=Table_Contracts[[#This Row],[Số hợp đồng]]),--(Table_milestone[Đã thanh toán?]=FALSE))</f>
        <v>2049722534</v>
      </c>
      <c r="AA232">
        <f>Table_Contracts[[#This Row],[Số tiền đã thanh toán (theo điểm mốc)]]+Table_Contracts[[#This Row],[Số tiền chưa thanh toán (Theo điểm mốc)]]-Table_Contracts[[#This Row],[Doanh số]]</f>
        <v>-6575546</v>
      </c>
    </row>
    <row r="233" spans="1:27" x14ac:dyDescent="0.25">
      <c r="A233" s="11" t="str">
        <f>TRIM(REPLACE(Table_Contracts[[#This Row],[Vụ việc]],1,FIND("#",Table_Contracts[[#This Row],[Vụ việc]],1),""))</f>
        <v>EDO15017</v>
      </c>
      <c r="B233" s="2" t="s">
        <v>232</v>
      </c>
      <c r="C233" s="2" t="s">
        <v>234</v>
      </c>
      <c r="D233" s="4">
        <v>42346</v>
      </c>
      <c r="E233" s="2" t="s">
        <v>233</v>
      </c>
      <c r="F233" s="3" t="s">
        <v>235</v>
      </c>
      <c r="G233" s="5">
        <v>580000000</v>
      </c>
      <c r="H233" s="3" t="s">
        <v>47</v>
      </c>
      <c r="I233" s="3" t="s">
        <v>88</v>
      </c>
      <c r="J233" s="3" t="s">
        <v>47</v>
      </c>
      <c r="K233" s="3" t="s">
        <v>89</v>
      </c>
      <c r="L233" s="4"/>
      <c r="M233" s="2" t="s">
        <v>93</v>
      </c>
      <c r="N233" s="11">
        <f>IF(MONTH(Table_Contracts[[#This Row],[Ngày ký]])&gt;3, YEAR(Table_Contracts[[#This Row],[Ngày ký]]),YEAR(Table_Contracts[[#This Row],[Ngày ký]])-1)</f>
        <v>2015</v>
      </c>
      <c r="O233" s="4">
        <v>43484</v>
      </c>
      <c r="P233" s="4"/>
      <c r="Q233" s="6">
        <v>0</v>
      </c>
      <c r="R233" s="4"/>
      <c r="S233" s="7" t="b">
        <v>0</v>
      </c>
      <c r="T233" s="3" t="s">
        <v>100</v>
      </c>
      <c r="U233" s="3" t="s">
        <v>50</v>
      </c>
      <c r="V233" s="2" t="s">
        <v>4046</v>
      </c>
      <c r="W233" s="10" t="s">
        <v>5722</v>
      </c>
      <c r="X233" s="7" t="b">
        <v>0</v>
      </c>
      <c r="Y233" s="12">
        <f>SUMPRODUCT(Table_milestone[Số tiền phải thanh toán (VND)],--(Table_milestone[Số HĐ]=Table_Contracts[[#This Row],[Số hợp đồng]]),--(Table_milestone[Đã thanh toán?]=TRUE))</f>
        <v>150000000</v>
      </c>
      <c r="Z233" s="13">
        <f>SUMPRODUCT(Table_milestone[Số tiền phải thanh toán (VND)],--(Table_milestone[Số HĐ]=Table_Contracts[[#This Row],[Số hợp đồng]]),--(Table_milestone[Đã thanh toán?]=FALSE))</f>
        <v>430000002</v>
      </c>
      <c r="AA233">
        <f>Table_Contracts[[#This Row],[Số tiền đã thanh toán (theo điểm mốc)]]+Table_Contracts[[#This Row],[Số tiền chưa thanh toán (Theo điểm mốc)]]-Table_Contracts[[#This Row],[Doanh số]]</f>
        <v>2</v>
      </c>
    </row>
    <row r="234" spans="1:27" x14ac:dyDescent="0.25">
      <c r="A234" s="11" t="str">
        <f>TRIM(REPLACE(Table_Contracts[[#This Row],[Vụ việc]],1,FIND("#",Table_Contracts[[#This Row],[Vụ việc]],1),""))</f>
        <v>EDOC13006</v>
      </c>
      <c r="B234" s="2" t="s">
        <v>2677</v>
      </c>
      <c r="C234" s="2" t="s">
        <v>4540</v>
      </c>
      <c r="D234" s="4">
        <v>41640</v>
      </c>
      <c r="E234" s="2" t="s">
        <v>4539</v>
      </c>
      <c r="F234" s="3" t="s">
        <v>466</v>
      </c>
      <c r="G234" s="5">
        <v>60000000</v>
      </c>
      <c r="H234" s="3" t="s">
        <v>47</v>
      </c>
      <c r="I234" s="3" t="s">
        <v>4062</v>
      </c>
      <c r="J234" s="3" t="s">
        <v>47</v>
      </c>
      <c r="K234" s="3" t="s">
        <v>27</v>
      </c>
      <c r="L234" s="4"/>
      <c r="M234" s="2" t="s">
        <v>404</v>
      </c>
      <c r="N234" s="11">
        <f>IF(MONTH(Table_Contracts[[#This Row],[Ngày ký]])&gt;3, YEAR(Table_Contracts[[#This Row],[Ngày ký]]),YEAR(Table_Contracts[[#This Row],[Ngày ký]])-1)</f>
        <v>2013</v>
      </c>
      <c r="O234" s="4">
        <v>42005</v>
      </c>
      <c r="P234" s="4">
        <v>42079</v>
      </c>
      <c r="Q234" s="6">
        <v>0</v>
      </c>
      <c r="R234" s="4"/>
      <c r="S234" s="7" t="b">
        <v>0</v>
      </c>
      <c r="T234" s="3" t="s">
        <v>92</v>
      </c>
      <c r="U234" s="3" t="s">
        <v>50</v>
      </c>
      <c r="V234" s="2"/>
      <c r="W234" s="10" t="s">
        <v>5722</v>
      </c>
      <c r="X234" s="7" t="b">
        <v>0</v>
      </c>
      <c r="Y234" s="12">
        <f>SUMPRODUCT(Table_milestone[Số tiền phải thanh toán (VND)],--(Table_milestone[Số HĐ]=Table_Contracts[[#This Row],[Số hợp đồng]]),--(Table_milestone[Đã thanh toán?]=TRUE))</f>
        <v>60000000</v>
      </c>
      <c r="Z234" s="13">
        <f>SUMPRODUCT(Table_milestone[Số tiền phải thanh toán (VND)],--(Table_milestone[Số HĐ]=Table_Contracts[[#This Row],[Số hợp đồng]]),--(Table_milestone[Đã thanh toán?]=FALSE))</f>
        <v>0</v>
      </c>
      <c r="AA234">
        <f>Table_Contracts[[#This Row],[Số tiền đã thanh toán (theo điểm mốc)]]+Table_Contracts[[#This Row],[Số tiền chưa thanh toán (Theo điểm mốc)]]-Table_Contracts[[#This Row],[Doanh số]]</f>
        <v>0</v>
      </c>
    </row>
    <row r="235" spans="1:27" x14ac:dyDescent="0.25">
      <c r="A235" s="11" t="str">
        <f>TRIM(REPLACE(Table_Contracts[[#This Row],[Vụ việc]],1,FIND("#",Table_Contracts[[#This Row],[Vụ việc]],1),""))</f>
        <v>EES13017</v>
      </c>
      <c r="B235" s="2" t="s">
        <v>577</v>
      </c>
      <c r="C235" s="2" t="s">
        <v>579</v>
      </c>
      <c r="D235" s="4">
        <v>41689</v>
      </c>
      <c r="E235" s="2" t="s">
        <v>578</v>
      </c>
      <c r="F235" s="3" t="s">
        <v>580</v>
      </c>
      <c r="G235" s="5">
        <v>50400000</v>
      </c>
      <c r="H235" s="3" t="s">
        <v>173</v>
      </c>
      <c r="I235" s="3" t="s">
        <v>88</v>
      </c>
      <c r="J235" s="3" t="s">
        <v>41</v>
      </c>
      <c r="K235" s="3" t="s">
        <v>46</v>
      </c>
      <c r="L235" s="4"/>
      <c r="M235" s="2" t="s">
        <v>404</v>
      </c>
      <c r="N235" s="11">
        <f>IF(MONTH(Table_Contracts[[#This Row],[Ngày ký]])&gt;3, YEAR(Table_Contracts[[#This Row],[Ngày ký]]),YEAR(Table_Contracts[[#This Row],[Ngày ký]])-1)</f>
        <v>2013</v>
      </c>
      <c r="O235" s="4">
        <v>42785</v>
      </c>
      <c r="P235" s="4"/>
      <c r="Q235" s="6">
        <v>12</v>
      </c>
      <c r="R235" s="4"/>
      <c r="S235" s="7" t="b">
        <v>0</v>
      </c>
      <c r="T235" s="3" t="s">
        <v>145</v>
      </c>
      <c r="U235" s="3" t="s">
        <v>44</v>
      </c>
      <c r="V235" s="2"/>
      <c r="W235" s="10" t="s">
        <v>5722</v>
      </c>
      <c r="X235" s="7" t="b">
        <v>0</v>
      </c>
      <c r="Y235" s="12">
        <f>SUMPRODUCT(Table_milestone[Số tiền phải thanh toán (VND)],--(Table_milestone[Số HĐ]=Table_Contracts[[#This Row],[Số hợp đồng]]),--(Table_milestone[Đã thanh toán?]=TRUE))</f>
        <v>24000000</v>
      </c>
      <c r="Z235" s="13">
        <f>SUMPRODUCT(Table_milestone[Số tiền phải thanh toán (VND)],--(Table_milestone[Số HĐ]=Table_Contracts[[#This Row],[Số hợp đồng]]),--(Table_milestone[Đã thanh toán?]=FALSE))</f>
        <v>0</v>
      </c>
      <c r="AA235">
        <f>Table_Contracts[[#This Row],[Số tiền đã thanh toán (theo điểm mốc)]]+Table_Contracts[[#This Row],[Số tiền chưa thanh toán (Theo điểm mốc)]]-Table_Contracts[[#This Row],[Doanh số]]</f>
        <v>-26400000</v>
      </c>
    </row>
    <row r="236" spans="1:27" x14ac:dyDescent="0.25">
      <c r="A236" s="11" t="str">
        <f>TRIM(REPLACE(Table_Contracts[[#This Row],[Vụ việc]],1,FIND("#",Table_Contracts[[#This Row],[Vụ việc]],1),""))</f>
        <v>EFS 13021</v>
      </c>
      <c r="B236" s="2" t="s">
        <v>2840</v>
      </c>
      <c r="C236" s="2" t="s">
        <v>4480</v>
      </c>
      <c r="D236" s="4">
        <v>41725</v>
      </c>
      <c r="E236" s="2" t="s">
        <v>4479</v>
      </c>
      <c r="F236" s="3" t="s">
        <v>4414</v>
      </c>
      <c r="G236" s="5">
        <v>0</v>
      </c>
      <c r="H236" s="3" t="s">
        <v>173</v>
      </c>
      <c r="I236" s="3" t="s">
        <v>4062</v>
      </c>
      <c r="J236" s="3" t="s">
        <v>41</v>
      </c>
      <c r="K236" s="3" t="s">
        <v>626</v>
      </c>
      <c r="L236" s="4"/>
      <c r="M236" s="2" t="s">
        <v>404</v>
      </c>
      <c r="N236" s="11">
        <f>IF(MONTH(Table_Contracts[[#This Row],[Ngày ký]])&gt;3, YEAR(Table_Contracts[[#This Row],[Ngày ký]]),YEAR(Table_Contracts[[#This Row],[Ngày ký]])-1)</f>
        <v>2013</v>
      </c>
      <c r="O236" s="4">
        <v>41789</v>
      </c>
      <c r="P236" s="4"/>
      <c r="Q236" s="6">
        <v>12</v>
      </c>
      <c r="R236" s="4"/>
      <c r="S236" s="7" t="b">
        <v>0</v>
      </c>
      <c r="T236" s="3" t="s">
        <v>100</v>
      </c>
      <c r="U236" s="3"/>
      <c r="V236" s="2"/>
      <c r="W236" s="10" t="s">
        <v>5722</v>
      </c>
      <c r="X236" s="7" t="b">
        <v>0</v>
      </c>
      <c r="Y236" s="12">
        <f>SUMPRODUCT(Table_milestone[Số tiền phải thanh toán (VND)],--(Table_milestone[Số HĐ]=Table_Contracts[[#This Row],[Số hợp đồng]]),--(Table_milestone[Đã thanh toán?]=TRUE))</f>
        <v>0</v>
      </c>
      <c r="Z236" s="13">
        <f>SUMPRODUCT(Table_milestone[Số tiền phải thanh toán (VND)],--(Table_milestone[Số HĐ]=Table_Contracts[[#This Row],[Số hợp đồng]]),--(Table_milestone[Đã thanh toán?]=FALSE))</f>
        <v>0</v>
      </c>
      <c r="AA236">
        <f>Table_Contracts[[#This Row],[Số tiền đã thanh toán (theo điểm mốc)]]+Table_Contracts[[#This Row],[Số tiền chưa thanh toán (Theo điểm mốc)]]-Table_Contracts[[#This Row],[Doanh số]]</f>
        <v>0</v>
      </c>
    </row>
    <row r="237" spans="1:27" x14ac:dyDescent="0.25">
      <c r="A237" s="11" t="str">
        <f>TRIM(REPLACE(Table_Contracts[[#This Row],[Vụ việc]],1,FIND("#",Table_Contracts[[#This Row],[Vụ việc]],1),""))</f>
        <v>EFS12001</v>
      </c>
      <c r="B237" s="2" t="s">
        <v>2458</v>
      </c>
      <c r="C237" s="2" t="s">
        <v>4627</v>
      </c>
      <c r="D237" s="4">
        <v>41523</v>
      </c>
      <c r="E237" s="2" t="s">
        <v>4626</v>
      </c>
      <c r="F237" s="3" t="s">
        <v>462</v>
      </c>
      <c r="G237" s="5">
        <v>1100000000</v>
      </c>
      <c r="H237" s="3" t="s">
        <v>173</v>
      </c>
      <c r="I237" s="3" t="s">
        <v>3493</v>
      </c>
      <c r="J237" s="3" t="s">
        <v>41</v>
      </c>
      <c r="K237" s="3" t="s">
        <v>2072</v>
      </c>
      <c r="L237" s="4"/>
      <c r="M237" s="2" t="s">
        <v>558</v>
      </c>
      <c r="N237" s="11">
        <f>IF(MONTH(Table_Contracts[[#This Row],[Ngày ký]])&gt;3, YEAR(Table_Contracts[[#This Row],[Ngày ký]]),YEAR(Table_Contracts[[#This Row],[Ngày ký]])-1)</f>
        <v>2013</v>
      </c>
      <c r="O237" s="4">
        <v>41607</v>
      </c>
      <c r="P237" s="4"/>
      <c r="Q237" s="6">
        <v>12</v>
      </c>
      <c r="R237" s="4"/>
      <c r="S237" s="7" t="b">
        <v>0</v>
      </c>
      <c r="T237" s="3" t="s">
        <v>100</v>
      </c>
      <c r="U237" s="3" t="s">
        <v>62</v>
      </c>
      <c r="V237" s="2" t="s">
        <v>4316</v>
      </c>
      <c r="W237" s="10" t="s">
        <v>5722</v>
      </c>
      <c r="X237" s="7"/>
      <c r="Y237" s="12">
        <f>SUMPRODUCT(Table_milestone[Số tiền phải thanh toán (VND)],--(Table_milestone[Số HĐ]=Table_Contracts[[#This Row],[Số hợp đồng]]),--(Table_milestone[Đã thanh toán?]=TRUE))</f>
        <v>1100000000</v>
      </c>
      <c r="Z237" s="13">
        <f>SUMPRODUCT(Table_milestone[Số tiền phải thanh toán (VND)],--(Table_milestone[Số HĐ]=Table_Contracts[[#This Row],[Số hợp đồng]]),--(Table_milestone[Đã thanh toán?]=FALSE))</f>
        <v>0</v>
      </c>
      <c r="AA237">
        <f>Table_Contracts[[#This Row],[Số tiền đã thanh toán (theo điểm mốc)]]+Table_Contracts[[#This Row],[Số tiền chưa thanh toán (Theo điểm mốc)]]-Table_Contracts[[#This Row],[Doanh số]]</f>
        <v>0</v>
      </c>
    </row>
    <row r="238" spans="1:27" x14ac:dyDescent="0.25">
      <c r="A238" s="11" t="str">
        <f>TRIM(REPLACE(Table_Contracts[[#This Row],[Vụ việc]],1,FIND("#",Table_Contracts[[#This Row],[Vụ việc]],1),""))</f>
        <v>EFS12002</v>
      </c>
      <c r="B238" s="2" t="s">
        <v>645</v>
      </c>
      <c r="C238" s="2" t="s">
        <v>647</v>
      </c>
      <c r="D238" s="4">
        <v>41092</v>
      </c>
      <c r="E238" s="2" t="s">
        <v>646</v>
      </c>
      <c r="F238" s="3" t="s">
        <v>572</v>
      </c>
      <c r="G238" s="5">
        <v>1000000000</v>
      </c>
      <c r="H238" s="3" t="s">
        <v>173</v>
      </c>
      <c r="I238" s="3" t="s">
        <v>88</v>
      </c>
      <c r="J238" s="3" t="s">
        <v>41</v>
      </c>
      <c r="K238" s="3" t="s">
        <v>46</v>
      </c>
      <c r="L238" s="4"/>
      <c r="M238" s="2" t="s">
        <v>636</v>
      </c>
      <c r="N238" s="11">
        <f>IF(MONTH(Table_Contracts[[#This Row],[Ngày ký]])&gt;3, YEAR(Table_Contracts[[#This Row],[Ngày ký]]),YEAR(Table_Contracts[[#This Row],[Ngày ký]])-1)</f>
        <v>2012</v>
      </c>
      <c r="O238" s="4">
        <v>42353</v>
      </c>
      <c r="P238" s="4"/>
      <c r="Q238" s="6">
        <v>12</v>
      </c>
      <c r="R238" s="4">
        <v>40909</v>
      </c>
      <c r="S238" s="7" t="b">
        <v>0</v>
      </c>
      <c r="T238" s="3" t="s">
        <v>92</v>
      </c>
      <c r="U238" s="3" t="s">
        <v>55</v>
      </c>
      <c r="V238" s="2"/>
      <c r="W238" s="10" t="s">
        <v>5722</v>
      </c>
      <c r="X238" s="7" t="b">
        <v>0</v>
      </c>
      <c r="Y238" s="12">
        <f>SUMPRODUCT(Table_milestone[Số tiền phải thanh toán (VND)],--(Table_milestone[Số HĐ]=Table_Contracts[[#This Row],[Số hợp đồng]]),--(Table_milestone[Đã thanh toán?]=TRUE))</f>
        <v>937500000</v>
      </c>
      <c r="Z238" s="13">
        <f>SUMPRODUCT(Table_milestone[Số tiền phải thanh toán (VND)],--(Table_milestone[Số HĐ]=Table_Contracts[[#This Row],[Số hợp đồng]]),--(Table_milestone[Đã thanh toán?]=FALSE))</f>
        <v>62500000</v>
      </c>
      <c r="AA238">
        <f>Table_Contracts[[#This Row],[Số tiền đã thanh toán (theo điểm mốc)]]+Table_Contracts[[#This Row],[Số tiền chưa thanh toán (Theo điểm mốc)]]-Table_Contracts[[#This Row],[Doanh số]]</f>
        <v>0</v>
      </c>
    </row>
    <row r="239" spans="1:27" x14ac:dyDescent="0.25">
      <c r="A239" s="11" t="str">
        <f>TRIM(REPLACE(Table_Contracts[[#This Row],[Vụ việc]],1,FIND("#",Table_Contracts[[#This Row],[Vụ việc]],1),""))</f>
        <v>EFS12003</v>
      </c>
      <c r="B239" s="2" t="s">
        <v>2223</v>
      </c>
      <c r="C239" s="2" t="s">
        <v>4777</v>
      </c>
      <c r="D239" s="4">
        <v>41361</v>
      </c>
      <c r="E239" s="2" t="s">
        <v>4776</v>
      </c>
      <c r="F239" s="3" t="s">
        <v>4778</v>
      </c>
      <c r="G239" s="5">
        <v>3189750000</v>
      </c>
      <c r="H239" s="3" t="s">
        <v>173</v>
      </c>
      <c r="I239" s="3" t="s">
        <v>3493</v>
      </c>
      <c r="J239" s="3" t="s">
        <v>41</v>
      </c>
      <c r="K239" s="3" t="s">
        <v>46</v>
      </c>
      <c r="L239" s="4">
        <v>41669</v>
      </c>
      <c r="M239" s="2" t="s">
        <v>558</v>
      </c>
      <c r="N239" s="11">
        <f>IF(MONTH(Table_Contracts[[#This Row],[Ngày ký]])&gt;3, YEAR(Table_Contracts[[#This Row],[Ngày ký]]),YEAR(Table_Contracts[[#This Row],[Ngày ký]])-1)</f>
        <v>2012</v>
      </c>
      <c r="O239" s="4">
        <v>41537</v>
      </c>
      <c r="P239" s="4">
        <v>41697</v>
      </c>
      <c r="Q239" s="6">
        <v>12</v>
      </c>
      <c r="R239" s="4"/>
      <c r="S239" s="7" t="b">
        <v>1</v>
      </c>
      <c r="T239" s="3" t="s">
        <v>100</v>
      </c>
      <c r="U239" s="3" t="s">
        <v>62</v>
      </c>
      <c r="V239" s="2" t="s">
        <v>4316</v>
      </c>
      <c r="W239" s="10" t="s">
        <v>5722</v>
      </c>
      <c r="X239" s="7" t="b">
        <v>0</v>
      </c>
      <c r="Y239" s="12">
        <f>SUMPRODUCT(Table_milestone[Số tiền phải thanh toán (VND)],--(Table_milestone[Số HĐ]=Table_Contracts[[#This Row],[Số hợp đồng]]),--(Table_milestone[Đã thanh toán?]=TRUE))</f>
        <v>2193500000</v>
      </c>
      <c r="Z239" s="13">
        <f>SUMPRODUCT(Table_milestone[Số tiền phải thanh toán (VND)],--(Table_milestone[Số HĐ]=Table_Contracts[[#This Row],[Số hợp đồng]]),--(Table_milestone[Đã thanh toán?]=FALSE))</f>
        <v>32250000</v>
      </c>
      <c r="AA239">
        <f>Table_Contracts[[#This Row],[Số tiền đã thanh toán (theo điểm mốc)]]+Table_Contracts[[#This Row],[Số tiền chưa thanh toán (Theo điểm mốc)]]-Table_Contracts[[#This Row],[Doanh số]]</f>
        <v>-964000000</v>
      </c>
    </row>
    <row r="240" spans="1:27" x14ac:dyDescent="0.25">
      <c r="A240" s="11" t="str">
        <f>TRIM(REPLACE(Table_Contracts[[#This Row],[Vụ việc]],1,FIND("#",Table_Contracts[[#This Row],[Vụ việc]],1),""))</f>
        <v>EFS12009</v>
      </c>
      <c r="B240" s="2" t="s">
        <v>625</v>
      </c>
      <c r="C240" s="2" t="s">
        <v>628</v>
      </c>
      <c r="D240" s="4">
        <v>41352</v>
      </c>
      <c r="E240" s="2" t="s">
        <v>627</v>
      </c>
      <c r="F240" s="3" t="s">
        <v>629</v>
      </c>
      <c r="G240" s="5">
        <v>2400000</v>
      </c>
      <c r="H240" s="3" t="s">
        <v>173</v>
      </c>
      <c r="I240" s="3" t="s">
        <v>88</v>
      </c>
      <c r="J240" s="3" t="s">
        <v>41</v>
      </c>
      <c r="K240" s="3" t="s">
        <v>626</v>
      </c>
      <c r="L240" s="4"/>
      <c r="M240" s="2" t="s">
        <v>558</v>
      </c>
      <c r="N240" s="11">
        <f>IF(MONTH(Table_Contracts[[#This Row],[Ngày ký]])&gt;3, YEAR(Table_Contracts[[#This Row],[Ngày ký]]),YEAR(Table_Contracts[[#This Row],[Ngày ký]])-1)</f>
        <v>2012</v>
      </c>
      <c r="O240" s="4">
        <v>43909</v>
      </c>
      <c r="P240" s="4"/>
      <c r="Q240" s="6">
        <v>0</v>
      </c>
      <c r="R240" s="4"/>
      <c r="S240" s="7" t="b">
        <v>0</v>
      </c>
      <c r="T240" s="3" t="s">
        <v>100</v>
      </c>
      <c r="U240" s="3" t="s">
        <v>44</v>
      </c>
      <c r="V240" s="2"/>
      <c r="W240" s="10" t="s">
        <v>5722</v>
      </c>
      <c r="X240" s="7" t="b">
        <v>0</v>
      </c>
      <c r="Y240" s="12">
        <f>SUMPRODUCT(Table_milestone[Số tiền phải thanh toán (VND)],--(Table_milestone[Số HĐ]=Table_Contracts[[#This Row],[Số hợp đồng]]),--(Table_milestone[Đã thanh toán?]=TRUE))</f>
        <v>2400000</v>
      </c>
      <c r="Z240" s="13">
        <f>SUMPRODUCT(Table_milestone[Số tiền phải thanh toán (VND)],--(Table_milestone[Số HĐ]=Table_Contracts[[#This Row],[Số hợp đồng]]),--(Table_milestone[Đã thanh toán?]=FALSE))</f>
        <v>0</v>
      </c>
      <c r="AA240">
        <f>Table_Contracts[[#This Row],[Số tiền đã thanh toán (theo điểm mốc)]]+Table_Contracts[[#This Row],[Số tiền chưa thanh toán (Theo điểm mốc)]]-Table_Contracts[[#This Row],[Doanh số]]</f>
        <v>0</v>
      </c>
    </row>
    <row r="241" spans="1:27" x14ac:dyDescent="0.25">
      <c r="A241" s="11" t="str">
        <f>TRIM(REPLACE(Table_Contracts[[#This Row],[Vụ việc]],1,FIND("#",Table_Contracts[[#This Row],[Vụ việc]],1),""))</f>
        <v>EFS12010</v>
      </c>
      <c r="B241" s="2" t="s">
        <v>625</v>
      </c>
      <c r="C241" s="2" t="s">
        <v>4787</v>
      </c>
      <c r="D241" s="4">
        <v>41352</v>
      </c>
      <c r="E241" s="2" t="s">
        <v>4786</v>
      </c>
      <c r="F241" s="3" t="s">
        <v>4788</v>
      </c>
      <c r="G241" s="5">
        <v>18600000</v>
      </c>
      <c r="H241" s="3" t="s">
        <v>173</v>
      </c>
      <c r="I241" s="3" t="s">
        <v>4062</v>
      </c>
      <c r="J241" s="3" t="s">
        <v>41</v>
      </c>
      <c r="K241" s="3" t="s">
        <v>626</v>
      </c>
      <c r="L241" s="4"/>
      <c r="M241" s="2" t="s">
        <v>558</v>
      </c>
      <c r="N241" s="11">
        <f>IF(MONTH(Table_Contracts[[#This Row],[Ngày ký]])&gt;3, YEAR(Table_Contracts[[#This Row],[Ngày ký]]),YEAR(Table_Contracts[[#This Row],[Ngày ký]])-1)</f>
        <v>2012</v>
      </c>
      <c r="O241" s="4">
        <v>41383</v>
      </c>
      <c r="P241" s="4"/>
      <c r="Q241" s="6">
        <v>0</v>
      </c>
      <c r="R241" s="4"/>
      <c r="S241" s="7" t="b">
        <v>0</v>
      </c>
      <c r="T241" s="3" t="s">
        <v>100</v>
      </c>
      <c r="U241" s="3" t="s">
        <v>44</v>
      </c>
      <c r="V241" s="2"/>
      <c r="W241" s="10" t="s">
        <v>5722</v>
      </c>
      <c r="X241" s="7" t="b">
        <v>0</v>
      </c>
      <c r="Y241" s="12">
        <f>SUMPRODUCT(Table_milestone[Số tiền phải thanh toán (VND)],--(Table_milestone[Số HĐ]=Table_Contracts[[#This Row],[Số hợp đồng]]),--(Table_milestone[Đã thanh toán?]=TRUE))</f>
        <v>18600000</v>
      </c>
      <c r="Z241" s="13">
        <f>SUMPRODUCT(Table_milestone[Số tiền phải thanh toán (VND)],--(Table_milestone[Số HĐ]=Table_Contracts[[#This Row],[Số hợp đồng]]),--(Table_milestone[Đã thanh toán?]=FALSE))</f>
        <v>0</v>
      </c>
      <c r="AA241">
        <f>Table_Contracts[[#This Row],[Số tiền đã thanh toán (theo điểm mốc)]]+Table_Contracts[[#This Row],[Số tiền chưa thanh toán (Theo điểm mốc)]]-Table_Contracts[[#This Row],[Doanh số]]</f>
        <v>0</v>
      </c>
    </row>
    <row r="242" spans="1:27" x14ac:dyDescent="0.25">
      <c r="A242" s="11" t="str">
        <f>TRIM(REPLACE(Table_Contracts[[#This Row],[Vụ việc]],1,FIND("#",Table_Contracts[[#This Row],[Vụ việc]],1),""))</f>
        <v>EFS12015</v>
      </c>
      <c r="B242" s="2" t="s">
        <v>630</v>
      </c>
      <c r="C242" s="2" t="s">
        <v>632</v>
      </c>
      <c r="D242" s="4">
        <v>41303</v>
      </c>
      <c r="E242" s="2" t="s">
        <v>631</v>
      </c>
      <c r="F242" s="3" t="s">
        <v>188</v>
      </c>
      <c r="G242" s="5">
        <v>1080000000</v>
      </c>
      <c r="H242" s="3" t="s">
        <v>173</v>
      </c>
      <c r="I242" s="3" t="s">
        <v>88</v>
      </c>
      <c r="J242" s="3" t="s">
        <v>41</v>
      </c>
      <c r="K242" s="3" t="s">
        <v>46</v>
      </c>
      <c r="L242" s="4"/>
      <c r="M242" s="2" t="s">
        <v>558</v>
      </c>
      <c r="N242" s="11">
        <f>IF(MONTH(Table_Contracts[[#This Row],[Ngày ký]])&gt;3, YEAR(Table_Contracts[[#This Row],[Ngày ký]]),YEAR(Table_Contracts[[#This Row],[Ngày ký]])-1)</f>
        <v>2012</v>
      </c>
      <c r="O242" s="4">
        <v>42369</v>
      </c>
      <c r="P242" s="4"/>
      <c r="Q242" s="6">
        <v>0</v>
      </c>
      <c r="R242" s="4">
        <v>41275</v>
      </c>
      <c r="S242" s="7" t="b">
        <v>0</v>
      </c>
      <c r="T242" s="3" t="s">
        <v>92</v>
      </c>
      <c r="U242" s="3" t="s">
        <v>62</v>
      </c>
      <c r="V242" s="2"/>
      <c r="W242" s="10" t="s">
        <v>5722</v>
      </c>
      <c r="X242" s="7" t="b">
        <v>0</v>
      </c>
      <c r="Y242" s="12">
        <f>SUMPRODUCT(Table_milestone[Số tiền phải thanh toán (VND)],--(Table_milestone[Số HĐ]=Table_Contracts[[#This Row],[Số hợp đồng]]),--(Table_milestone[Đã thanh toán?]=TRUE))</f>
        <v>990000000</v>
      </c>
      <c r="Z242" s="13">
        <f>SUMPRODUCT(Table_milestone[Số tiền phải thanh toán (VND)],--(Table_milestone[Số HĐ]=Table_Contracts[[#This Row],[Số hợp đồng]]),--(Table_milestone[Đã thanh toán?]=FALSE))</f>
        <v>90000000</v>
      </c>
      <c r="AA242">
        <f>Table_Contracts[[#This Row],[Số tiền đã thanh toán (theo điểm mốc)]]+Table_Contracts[[#This Row],[Số tiền chưa thanh toán (Theo điểm mốc)]]-Table_Contracts[[#This Row],[Doanh số]]</f>
        <v>0</v>
      </c>
    </row>
    <row r="243" spans="1:27" x14ac:dyDescent="0.25">
      <c r="A243" s="11" t="str">
        <f>TRIM(REPLACE(Table_Contracts[[#This Row],[Vụ việc]],1,FIND("#",Table_Contracts[[#This Row],[Vụ việc]],1),""))</f>
        <v>EFS13002</v>
      </c>
      <c r="B243" s="2" t="s">
        <v>2254</v>
      </c>
      <c r="C243" s="2" t="s">
        <v>4766</v>
      </c>
      <c r="D243" s="4">
        <v>41365</v>
      </c>
      <c r="E243" s="2" t="s">
        <v>4765</v>
      </c>
      <c r="F243" s="3" t="s">
        <v>4767</v>
      </c>
      <c r="G243" s="5">
        <v>14776000</v>
      </c>
      <c r="H243" s="3" t="s">
        <v>173</v>
      </c>
      <c r="I243" s="3" t="s">
        <v>4062</v>
      </c>
      <c r="J243" s="3" t="s">
        <v>41</v>
      </c>
      <c r="K243" s="3" t="s">
        <v>626</v>
      </c>
      <c r="L243" s="4"/>
      <c r="M243" s="2" t="s">
        <v>558</v>
      </c>
      <c r="N243" s="11">
        <f>IF(MONTH(Table_Contracts[[#This Row],[Ngày ký]])&gt;3, YEAR(Table_Contracts[[#This Row],[Ngày ký]]),YEAR(Table_Contracts[[#This Row],[Ngày ký]])-1)</f>
        <v>2013</v>
      </c>
      <c r="O243" s="4">
        <v>41639</v>
      </c>
      <c r="P243" s="4"/>
      <c r="Q243" s="6">
        <v>12</v>
      </c>
      <c r="R243" s="4"/>
      <c r="S243" s="7" t="b">
        <v>0</v>
      </c>
      <c r="T243" s="3" t="s">
        <v>145</v>
      </c>
      <c r="U243" s="3"/>
      <c r="V243" s="2"/>
      <c r="W243" s="10" t="s">
        <v>5722</v>
      </c>
      <c r="X243" s="7" t="b">
        <v>0</v>
      </c>
      <c r="Y243" s="12">
        <f>SUMPRODUCT(Table_milestone[Số tiền phải thanh toán (VND)],--(Table_milestone[Số HĐ]=Table_Contracts[[#This Row],[Số hợp đồng]]),--(Table_milestone[Đã thanh toán?]=TRUE))</f>
        <v>14776000</v>
      </c>
      <c r="Z243" s="13">
        <f>SUMPRODUCT(Table_milestone[Số tiền phải thanh toán (VND)],--(Table_milestone[Số HĐ]=Table_Contracts[[#This Row],[Số hợp đồng]]),--(Table_milestone[Đã thanh toán?]=FALSE))</f>
        <v>0</v>
      </c>
      <c r="AA243">
        <f>Table_Contracts[[#This Row],[Số tiền đã thanh toán (theo điểm mốc)]]+Table_Contracts[[#This Row],[Số tiền chưa thanh toán (Theo điểm mốc)]]-Table_Contracts[[#This Row],[Doanh số]]</f>
        <v>0</v>
      </c>
    </row>
    <row r="244" spans="1:27" x14ac:dyDescent="0.25">
      <c r="A244" s="11" t="str">
        <f>TRIM(REPLACE(Table_Contracts[[#This Row],[Vụ việc]],1,FIND("#",Table_Contracts[[#This Row],[Vụ việc]],1),""))</f>
        <v>EFS13005</v>
      </c>
      <c r="B244" s="2" t="s">
        <v>548</v>
      </c>
      <c r="C244" s="2" t="s">
        <v>550</v>
      </c>
      <c r="D244" s="4">
        <v>41787</v>
      </c>
      <c r="E244" s="2" t="s">
        <v>549</v>
      </c>
      <c r="F244" s="3" t="s">
        <v>551</v>
      </c>
      <c r="G244" s="5">
        <v>0</v>
      </c>
      <c r="H244" s="3" t="s">
        <v>173</v>
      </c>
      <c r="I244" s="3" t="s">
        <v>88</v>
      </c>
      <c r="J244" s="3" t="s">
        <v>41</v>
      </c>
      <c r="K244" s="3" t="s">
        <v>46</v>
      </c>
      <c r="L244" s="4"/>
      <c r="M244" s="2" t="s">
        <v>404</v>
      </c>
      <c r="N244" s="11">
        <f>IF(MONTH(Table_Contracts[[#This Row],[Ngày ký]])&gt;3, YEAR(Table_Contracts[[#This Row],[Ngày ký]]),YEAR(Table_Contracts[[#This Row],[Ngày ký]])-1)</f>
        <v>2014</v>
      </c>
      <c r="O244" s="4">
        <v>42152</v>
      </c>
      <c r="P244" s="4"/>
      <c r="Q244" s="6">
        <v>12</v>
      </c>
      <c r="R244" s="4"/>
      <c r="S244" s="7" t="b">
        <v>0</v>
      </c>
      <c r="T244" s="3" t="s">
        <v>145</v>
      </c>
      <c r="U244" s="3" t="s">
        <v>4051</v>
      </c>
      <c r="V244" s="2" t="s">
        <v>4273</v>
      </c>
      <c r="W244" s="10" t="s">
        <v>5722</v>
      </c>
      <c r="X244" s="7" t="b">
        <v>0</v>
      </c>
      <c r="Y244" s="12">
        <f>SUMPRODUCT(Table_milestone[Số tiền phải thanh toán (VND)],--(Table_milestone[Số HĐ]=Table_Contracts[[#This Row],[Số hợp đồng]]),--(Table_milestone[Đã thanh toán?]=TRUE))</f>
        <v>1515350000</v>
      </c>
      <c r="Z244" s="13">
        <f>SUMPRODUCT(Table_milestone[Số tiền phải thanh toán (VND)],--(Table_milestone[Số HĐ]=Table_Contracts[[#This Row],[Số hợp đồng]]),--(Table_milestone[Đã thanh toán?]=FALSE))</f>
        <v>0</v>
      </c>
      <c r="AA244">
        <f>Table_Contracts[[#This Row],[Số tiền đã thanh toán (theo điểm mốc)]]+Table_Contracts[[#This Row],[Số tiền chưa thanh toán (Theo điểm mốc)]]-Table_Contracts[[#This Row],[Doanh số]]</f>
        <v>1515350000</v>
      </c>
    </row>
    <row r="245" spans="1:27" x14ac:dyDescent="0.25">
      <c r="A245" s="11" t="str">
        <f>TRIM(REPLACE(Table_Contracts[[#This Row],[Vụ việc]],1,FIND("#",Table_Contracts[[#This Row],[Vụ việc]],1),""))</f>
        <v>EFS13006</v>
      </c>
      <c r="B245" s="2" t="s">
        <v>2315</v>
      </c>
      <c r="C245" s="2" t="s">
        <v>4739</v>
      </c>
      <c r="D245" s="4">
        <v>41409</v>
      </c>
      <c r="E245" s="2" t="s">
        <v>4738</v>
      </c>
      <c r="F245" s="3" t="s">
        <v>572</v>
      </c>
      <c r="G245" s="5">
        <v>292000000</v>
      </c>
      <c r="H245" s="3" t="s">
        <v>173</v>
      </c>
      <c r="I245" s="3" t="s">
        <v>3493</v>
      </c>
      <c r="J245" s="3" t="s">
        <v>41</v>
      </c>
      <c r="K245" s="3" t="s">
        <v>2072</v>
      </c>
      <c r="L245" s="4"/>
      <c r="M245" s="2" t="s">
        <v>558</v>
      </c>
      <c r="N245" s="11">
        <f>IF(MONTH(Table_Contracts[[#This Row],[Ngày ký]])&gt;3, YEAR(Table_Contracts[[#This Row],[Ngày ký]]),YEAR(Table_Contracts[[#This Row],[Ngày ký]])-1)</f>
        <v>2013</v>
      </c>
      <c r="O245" s="4">
        <v>41455</v>
      </c>
      <c r="P245" s="4"/>
      <c r="Q245" s="6">
        <v>0</v>
      </c>
      <c r="R245" s="4">
        <v>41409</v>
      </c>
      <c r="S245" s="7" t="b">
        <v>1</v>
      </c>
      <c r="T245" s="3" t="s">
        <v>100</v>
      </c>
      <c r="U245" s="3" t="s">
        <v>62</v>
      </c>
      <c r="V245" s="2" t="s">
        <v>4316</v>
      </c>
      <c r="W245" s="10" t="s">
        <v>5722</v>
      </c>
      <c r="X245" s="7"/>
      <c r="Y245" s="12">
        <f>SUMPRODUCT(Table_milestone[Số tiền phải thanh toán (VND)],--(Table_milestone[Số HĐ]=Table_Contracts[[#This Row],[Số hợp đồng]]),--(Table_milestone[Đã thanh toán?]=TRUE))</f>
        <v>262800000</v>
      </c>
      <c r="Z245" s="13">
        <f>SUMPRODUCT(Table_milestone[Số tiền phải thanh toán (VND)],--(Table_milestone[Số HĐ]=Table_Contracts[[#This Row],[Số hợp đồng]]),--(Table_milestone[Đã thanh toán?]=FALSE))</f>
        <v>29200000</v>
      </c>
      <c r="AA245">
        <f>Table_Contracts[[#This Row],[Số tiền đã thanh toán (theo điểm mốc)]]+Table_Contracts[[#This Row],[Số tiền chưa thanh toán (Theo điểm mốc)]]-Table_Contracts[[#This Row],[Doanh số]]</f>
        <v>0</v>
      </c>
    </row>
    <row r="246" spans="1:27" x14ac:dyDescent="0.25">
      <c r="A246" s="11" t="str">
        <f>TRIM(REPLACE(Table_Contracts[[#This Row],[Vụ việc]],1,FIND("#",Table_Contracts[[#This Row],[Vụ việc]],1),""))</f>
        <v>EFS13007</v>
      </c>
      <c r="B246" s="2" t="s">
        <v>605</v>
      </c>
      <c r="C246" s="2" t="s">
        <v>607</v>
      </c>
      <c r="D246" s="4">
        <v>41542</v>
      </c>
      <c r="E246" s="2" t="s">
        <v>606</v>
      </c>
      <c r="F246" s="3" t="s">
        <v>188</v>
      </c>
      <c r="G246" s="5">
        <v>1176120000</v>
      </c>
      <c r="H246" s="3" t="s">
        <v>173</v>
      </c>
      <c r="I246" s="3" t="s">
        <v>88</v>
      </c>
      <c r="J246" s="3" t="s">
        <v>41</v>
      </c>
      <c r="K246" s="3" t="s">
        <v>96</v>
      </c>
      <c r="L246" s="4"/>
      <c r="M246" s="2" t="s">
        <v>558</v>
      </c>
      <c r="N246" s="11">
        <f>IF(MONTH(Table_Contracts[[#This Row],[Ngày ký]])&gt;3, YEAR(Table_Contracts[[#This Row],[Ngày ký]]),YEAR(Table_Contracts[[#This Row],[Ngày ký]])-1)</f>
        <v>2013</v>
      </c>
      <c r="O246" s="4">
        <v>42638</v>
      </c>
      <c r="P246" s="4"/>
      <c r="Q246" s="6">
        <v>12</v>
      </c>
      <c r="R246" s="4"/>
      <c r="S246" s="7" t="b">
        <v>0</v>
      </c>
      <c r="T246" s="3" t="s">
        <v>145</v>
      </c>
      <c r="U246" s="3" t="s">
        <v>62</v>
      </c>
      <c r="V246" s="2"/>
      <c r="W246" s="10" t="s">
        <v>5722</v>
      </c>
      <c r="X246" s="7" t="b">
        <v>0</v>
      </c>
      <c r="Y246" s="12">
        <f>SUMPRODUCT(Table_milestone[Số tiền phải thanh toán (VND)],--(Table_milestone[Số HĐ]=Table_Contracts[[#This Row],[Số hợp đồng]]),--(Table_milestone[Đã thanh toán?]=TRUE))</f>
        <v>784080000</v>
      </c>
      <c r="Z246" s="13">
        <f>SUMPRODUCT(Table_milestone[Số tiền phải thanh toán (VND)],--(Table_milestone[Số HĐ]=Table_Contracts[[#This Row],[Số hợp đồng]]),--(Table_milestone[Đã thanh toán?]=FALSE))</f>
        <v>392040000</v>
      </c>
      <c r="AA246">
        <f>Table_Contracts[[#This Row],[Số tiền đã thanh toán (theo điểm mốc)]]+Table_Contracts[[#This Row],[Số tiền chưa thanh toán (Theo điểm mốc)]]-Table_Contracts[[#This Row],[Doanh số]]</f>
        <v>0</v>
      </c>
    </row>
    <row r="247" spans="1:27" x14ac:dyDescent="0.25">
      <c r="A247" s="11" t="str">
        <f>TRIM(REPLACE(Table_Contracts[[#This Row],[Vụ việc]],1,FIND("#",Table_Contracts[[#This Row],[Vụ việc]],1),""))</f>
        <v>EFS13009</v>
      </c>
      <c r="B247" s="2" t="s">
        <v>612</v>
      </c>
      <c r="C247" s="2" t="s">
        <v>614</v>
      </c>
      <c r="D247" s="4">
        <v>41526</v>
      </c>
      <c r="E247" s="2" t="s">
        <v>613</v>
      </c>
      <c r="F247" s="3" t="s">
        <v>615</v>
      </c>
      <c r="G247" s="5">
        <v>1789920000</v>
      </c>
      <c r="H247" s="3" t="s">
        <v>173</v>
      </c>
      <c r="I247" s="3" t="s">
        <v>88</v>
      </c>
      <c r="J247" s="3" t="s">
        <v>41</v>
      </c>
      <c r="K247" s="3" t="s">
        <v>96</v>
      </c>
      <c r="L247" s="4"/>
      <c r="M247" s="2" t="s">
        <v>558</v>
      </c>
      <c r="N247" s="11">
        <f>IF(MONTH(Table_Contracts[[#This Row],[Ngày ký]])&gt;3, YEAR(Table_Contracts[[#This Row],[Ngày ký]]),YEAR(Table_Contracts[[#This Row],[Ngày ký]])-1)</f>
        <v>2013</v>
      </c>
      <c r="O247" s="4">
        <v>42632</v>
      </c>
      <c r="P247" s="4"/>
      <c r="Q247" s="6">
        <v>12</v>
      </c>
      <c r="R247" s="4"/>
      <c r="S247" s="7" t="b">
        <v>0</v>
      </c>
      <c r="T247" s="3" t="s">
        <v>145</v>
      </c>
      <c r="U247" s="3" t="s">
        <v>62</v>
      </c>
      <c r="V247" s="2"/>
      <c r="W247" s="10" t="s">
        <v>5722</v>
      </c>
      <c r="X247" s="7" t="b">
        <v>0</v>
      </c>
      <c r="Y247" s="12">
        <f>SUMPRODUCT(Table_milestone[Số tiền phải thanh toán (VND)],--(Table_milestone[Số HĐ]=Table_Contracts[[#This Row],[Số hợp đồng]]),--(Table_milestone[Đã thanh toán?]=TRUE))</f>
        <v>1193280000</v>
      </c>
      <c r="Z247" s="13">
        <f>SUMPRODUCT(Table_milestone[Số tiền phải thanh toán (VND)],--(Table_milestone[Số HĐ]=Table_Contracts[[#This Row],[Số hợp đồng]]),--(Table_milestone[Đã thanh toán?]=FALSE))</f>
        <v>596640000</v>
      </c>
      <c r="AA247">
        <f>Table_Contracts[[#This Row],[Số tiền đã thanh toán (theo điểm mốc)]]+Table_Contracts[[#This Row],[Số tiền chưa thanh toán (Theo điểm mốc)]]-Table_Contracts[[#This Row],[Doanh số]]</f>
        <v>0</v>
      </c>
    </row>
    <row r="248" spans="1:27" x14ac:dyDescent="0.25">
      <c r="A248" s="11" t="str">
        <f>TRIM(REPLACE(Table_Contracts[[#This Row],[Vụ việc]],1,FIND("#",Table_Contracts[[#This Row],[Vụ việc]],1),""))</f>
        <v>EFS13012</v>
      </c>
      <c r="B248" s="2" t="s">
        <v>2845</v>
      </c>
      <c r="C248" s="2" t="s">
        <v>4423</v>
      </c>
      <c r="D248" s="4">
        <v>41785</v>
      </c>
      <c r="E248" s="2" t="s">
        <v>4422</v>
      </c>
      <c r="F248" s="3" t="s">
        <v>4348</v>
      </c>
      <c r="G248" s="5">
        <v>350000000</v>
      </c>
      <c r="H248" s="3" t="s">
        <v>173</v>
      </c>
      <c r="I248" s="3" t="s">
        <v>3493</v>
      </c>
      <c r="J248" s="3" t="s">
        <v>41</v>
      </c>
      <c r="K248" s="3" t="s">
        <v>96</v>
      </c>
      <c r="L248" s="4">
        <v>41997</v>
      </c>
      <c r="M248" s="2" t="s">
        <v>404</v>
      </c>
      <c r="N248" s="11">
        <f>IF(MONTH(Table_Contracts[[#This Row],[Ngày ký]])&gt;3, YEAR(Table_Contracts[[#This Row],[Ngày ký]]),YEAR(Table_Contracts[[#This Row],[Ngày ký]])-1)</f>
        <v>2014</v>
      </c>
      <c r="O248" s="4">
        <v>41877</v>
      </c>
      <c r="P248" s="4">
        <v>41998</v>
      </c>
      <c r="Q248" s="6">
        <v>12</v>
      </c>
      <c r="R248" s="4"/>
      <c r="S248" s="7" t="b">
        <v>0</v>
      </c>
      <c r="T248" s="3" t="s">
        <v>100</v>
      </c>
      <c r="U248" s="3" t="s">
        <v>62</v>
      </c>
      <c r="V248" s="2" t="s">
        <v>4273</v>
      </c>
      <c r="W248" s="10" t="s">
        <v>5722</v>
      </c>
      <c r="X248" s="7" t="b">
        <v>0</v>
      </c>
      <c r="Y248" s="12">
        <f>SUMPRODUCT(Table_milestone[Số tiền phải thanh toán (VND)],--(Table_milestone[Số HĐ]=Table_Contracts[[#This Row],[Số hợp đồng]]),--(Table_milestone[Đã thanh toán?]=TRUE))</f>
        <v>340000000</v>
      </c>
      <c r="Z248" s="13">
        <f>SUMPRODUCT(Table_milestone[Số tiền phải thanh toán (VND)],--(Table_milestone[Số HĐ]=Table_Contracts[[#This Row],[Số hợp đồng]]),--(Table_milestone[Đã thanh toán?]=FALSE))</f>
        <v>0</v>
      </c>
      <c r="AA248">
        <f>Table_Contracts[[#This Row],[Số tiền đã thanh toán (theo điểm mốc)]]+Table_Contracts[[#This Row],[Số tiền chưa thanh toán (Theo điểm mốc)]]-Table_Contracts[[#This Row],[Doanh số]]</f>
        <v>-10000000</v>
      </c>
    </row>
    <row r="249" spans="1:27" x14ac:dyDescent="0.25">
      <c r="A249" s="11" t="str">
        <f>TRIM(REPLACE(Table_Contracts[[#This Row],[Vụ việc]],1,FIND("#",Table_Contracts[[#This Row],[Vụ việc]],1),""))</f>
        <v>EFS13013</v>
      </c>
      <c r="B249" s="2" t="s">
        <v>593</v>
      </c>
      <c r="C249" s="2" t="s">
        <v>595</v>
      </c>
      <c r="D249" s="4">
        <v>41557</v>
      </c>
      <c r="E249" s="2" t="s">
        <v>594</v>
      </c>
      <c r="F249" s="3" t="s">
        <v>596</v>
      </c>
      <c r="G249" s="5">
        <v>0</v>
      </c>
      <c r="H249" s="3" t="s">
        <v>173</v>
      </c>
      <c r="I249" s="3" t="s">
        <v>88</v>
      </c>
      <c r="J249" s="3" t="s">
        <v>41</v>
      </c>
      <c r="K249" s="3" t="s">
        <v>46</v>
      </c>
      <c r="L249" s="4"/>
      <c r="M249" s="2" t="s">
        <v>558</v>
      </c>
      <c r="N249" s="11">
        <f>IF(MONTH(Table_Contracts[[#This Row],[Ngày ký]])&gt;3, YEAR(Table_Contracts[[#This Row],[Ngày ký]]),YEAR(Table_Contracts[[#This Row],[Ngày ký]])-1)</f>
        <v>2013</v>
      </c>
      <c r="O249" s="4">
        <v>41922</v>
      </c>
      <c r="P249" s="4"/>
      <c r="Q249" s="6">
        <v>12</v>
      </c>
      <c r="R249" s="4"/>
      <c r="S249" s="7" t="b">
        <v>0</v>
      </c>
      <c r="T249" s="3" t="s">
        <v>145</v>
      </c>
      <c r="U249" s="3" t="s">
        <v>44</v>
      </c>
      <c r="V249" s="2"/>
      <c r="W249" s="10" t="s">
        <v>5722</v>
      </c>
      <c r="X249" s="7" t="b">
        <v>0</v>
      </c>
      <c r="Y249" s="12">
        <f>SUMPRODUCT(Table_milestone[Số tiền phải thanh toán (VND)],--(Table_milestone[Số HĐ]=Table_Contracts[[#This Row],[Số hợp đồng]]),--(Table_milestone[Đã thanh toán?]=TRUE))</f>
        <v>0</v>
      </c>
      <c r="Z249" s="13">
        <f>SUMPRODUCT(Table_milestone[Số tiền phải thanh toán (VND)],--(Table_milestone[Số HĐ]=Table_Contracts[[#This Row],[Số hợp đồng]]),--(Table_milestone[Đã thanh toán?]=FALSE))</f>
        <v>0</v>
      </c>
      <c r="AA249">
        <f>Table_Contracts[[#This Row],[Số tiền đã thanh toán (theo điểm mốc)]]+Table_Contracts[[#This Row],[Số tiền chưa thanh toán (Theo điểm mốc)]]-Table_Contracts[[#This Row],[Doanh số]]</f>
        <v>0</v>
      </c>
    </row>
    <row r="250" spans="1:27" x14ac:dyDescent="0.25">
      <c r="A250" s="11" t="str">
        <f>TRIM(REPLACE(Table_Contracts[[#This Row],[Vụ việc]],1,FIND("#",Table_Contracts[[#This Row],[Vụ việc]],1),""))</f>
        <v>EFS13016</v>
      </c>
      <c r="B250" s="2" t="s">
        <v>63</v>
      </c>
      <c r="C250" s="2" t="s">
        <v>60</v>
      </c>
      <c r="D250" s="4">
        <v>41753</v>
      </c>
      <c r="E250" s="2" t="s">
        <v>571</v>
      </c>
      <c r="F250" s="3" t="s">
        <v>572</v>
      </c>
      <c r="G250" s="5">
        <v>806400000</v>
      </c>
      <c r="H250" s="3" t="s">
        <v>173</v>
      </c>
      <c r="I250" s="3" t="s">
        <v>88</v>
      </c>
      <c r="J250" s="3" t="s">
        <v>41</v>
      </c>
      <c r="K250" s="3" t="s">
        <v>46</v>
      </c>
      <c r="L250" s="4"/>
      <c r="M250" s="2" t="s">
        <v>404</v>
      </c>
      <c r="N250" s="11">
        <f>IF(MONTH(Table_Contracts[[#This Row],[Ngày ký]])&gt;3, YEAR(Table_Contracts[[#This Row],[Ngày ký]]),YEAR(Table_Contracts[[#This Row],[Ngày ký]])-1)</f>
        <v>2014</v>
      </c>
      <c r="O250" s="4">
        <v>41837</v>
      </c>
      <c r="P250" s="4"/>
      <c r="Q250" s="6">
        <v>12</v>
      </c>
      <c r="R250" s="4"/>
      <c r="S250" s="7" t="b">
        <v>1</v>
      </c>
      <c r="T250" s="3" t="s">
        <v>100</v>
      </c>
      <c r="U250" s="3" t="s">
        <v>62</v>
      </c>
      <c r="V250" s="2" t="s">
        <v>4273</v>
      </c>
      <c r="W250" s="10" t="s">
        <v>5722</v>
      </c>
      <c r="X250" s="7" t="b">
        <v>1</v>
      </c>
      <c r="Y250" s="12">
        <f>SUMPRODUCT(Table_milestone[Số tiền phải thanh toán (VND)],--(Table_milestone[Số HĐ]=Table_Contracts[[#This Row],[Số hợp đồng]]),--(Table_milestone[Đã thanh toán?]=TRUE))</f>
        <v>564480000</v>
      </c>
      <c r="Z250" s="13">
        <f>SUMPRODUCT(Table_milestone[Số tiền phải thanh toán (VND)],--(Table_milestone[Số HĐ]=Table_Contracts[[#This Row],[Số hợp đồng]]),--(Table_milestone[Đã thanh toán?]=FALSE))</f>
        <v>241920000</v>
      </c>
      <c r="AA250">
        <f>Table_Contracts[[#This Row],[Số tiền đã thanh toán (theo điểm mốc)]]+Table_Contracts[[#This Row],[Số tiền chưa thanh toán (Theo điểm mốc)]]-Table_Contracts[[#This Row],[Doanh số]]</f>
        <v>0</v>
      </c>
    </row>
    <row r="251" spans="1:27" x14ac:dyDescent="0.25">
      <c r="A251" s="11" t="str">
        <f>TRIM(REPLACE(Table_Contracts[[#This Row],[Vụ việc]],1,FIND("#",Table_Contracts[[#This Row],[Vụ việc]],1),""))</f>
        <v>EFS13019</v>
      </c>
      <c r="B251" s="2" t="s">
        <v>2716</v>
      </c>
      <c r="C251" s="2" t="s">
        <v>4505</v>
      </c>
      <c r="D251" s="4">
        <v>41699</v>
      </c>
      <c r="E251" s="2" t="s">
        <v>4504</v>
      </c>
      <c r="F251" s="3" t="s">
        <v>4506</v>
      </c>
      <c r="G251" s="5">
        <v>2388000</v>
      </c>
      <c r="H251" s="3" t="s">
        <v>173</v>
      </c>
      <c r="I251" s="3" t="s">
        <v>4062</v>
      </c>
      <c r="J251" s="3" t="s">
        <v>41</v>
      </c>
      <c r="K251" s="3" t="s">
        <v>46</v>
      </c>
      <c r="L251" s="4"/>
      <c r="M251" s="2" t="s">
        <v>404</v>
      </c>
      <c r="N251" s="11">
        <f>IF(MONTH(Table_Contracts[[#This Row],[Ngày ký]])&gt;3, YEAR(Table_Contracts[[#This Row],[Ngày ký]]),YEAR(Table_Contracts[[#This Row],[Ngày ký]])-1)</f>
        <v>2013</v>
      </c>
      <c r="O251" s="4">
        <v>42064</v>
      </c>
      <c r="P251" s="4"/>
      <c r="Q251" s="6">
        <v>12</v>
      </c>
      <c r="R251" s="4"/>
      <c r="S251" s="7" t="b">
        <v>0</v>
      </c>
      <c r="T251" s="3" t="s">
        <v>145</v>
      </c>
      <c r="U251" s="3" t="s">
        <v>44</v>
      </c>
      <c r="V251" s="2"/>
      <c r="W251" s="10" t="s">
        <v>5722</v>
      </c>
      <c r="X251" s="7" t="b">
        <v>0</v>
      </c>
      <c r="Y251" s="12">
        <f>SUMPRODUCT(Table_milestone[Số tiền phải thanh toán (VND)],--(Table_milestone[Số HĐ]=Table_Contracts[[#This Row],[Số hợp đồng]]),--(Table_milestone[Đã thanh toán?]=TRUE))</f>
        <v>2388000</v>
      </c>
      <c r="Z251" s="13">
        <f>SUMPRODUCT(Table_milestone[Số tiền phải thanh toán (VND)],--(Table_milestone[Số HĐ]=Table_Contracts[[#This Row],[Số hợp đồng]]),--(Table_milestone[Đã thanh toán?]=FALSE))</f>
        <v>0</v>
      </c>
      <c r="AA251">
        <f>Table_Contracts[[#This Row],[Số tiền đã thanh toán (theo điểm mốc)]]+Table_Contracts[[#This Row],[Số tiền chưa thanh toán (Theo điểm mốc)]]-Table_Contracts[[#This Row],[Doanh số]]</f>
        <v>0</v>
      </c>
    </row>
    <row r="252" spans="1:27" x14ac:dyDescent="0.25">
      <c r="A252" s="11" t="str">
        <f>TRIM(REPLACE(Table_Contracts[[#This Row],[Vụ việc]],1,FIND("#",Table_Contracts[[#This Row],[Vụ việc]],1),""))</f>
        <v>EFS14001</v>
      </c>
      <c r="B252" s="2" t="s">
        <v>2824</v>
      </c>
      <c r="C252" s="2" t="s">
        <v>4416</v>
      </c>
      <c r="D252" s="4">
        <v>41791</v>
      </c>
      <c r="E252" s="2" t="s">
        <v>4415</v>
      </c>
      <c r="F252" s="3" t="s">
        <v>4417</v>
      </c>
      <c r="G252" s="5">
        <v>1432800</v>
      </c>
      <c r="H252" s="3" t="s">
        <v>173</v>
      </c>
      <c r="I252" s="3" t="s">
        <v>4062</v>
      </c>
      <c r="J252" s="3" t="s">
        <v>41</v>
      </c>
      <c r="K252" s="3" t="s">
        <v>626</v>
      </c>
      <c r="L252" s="4"/>
      <c r="M252" s="2" t="s">
        <v>404</v>
      </c>
      <c r="N252" s="11">
        <f>IF(MONTH(Table_Contracts[[#This Row],[Ngày ký]])&gt;3, YEAR(Table_Contracts[[#This Row],[Ngày ký]]),YEAR(Table_Contracts[[#This Row],[Ngày ký]])-1)</f>
        <v>2014</v>
      </c>
      <c r="O252" s="4">
        <v>42156</v>
      </c>
      <c r="P252" s="4"/>
      <c r="Q252" s="6"/>
      <c r="R252" s="4"/>
      <c r="S252" s="7" t="b">
        <v>0</v>
      </c>
      <c r="T252" s="3" t="s">
        <v>100</v>
      </c>
      <c r="U252" s="3" t="s">
        <v>44</v>
      </c>
      <c r="V252" s="2"/>
      <c r="W252" s="10" t="s">
        <v>5722</v>
      </c>
      <c r="X252" s="7" t="b">
        <v>0</v>
      </c>
      <c r="Y252" s="12">
        <f>SUMPRODUCT(Table_milestone[Số tiền phải thanh toán (VND)],--(Table_milestone[Số HĐ]=Table_Contracts[[#This Row],[Số hợp đồng]]),--(Table_milestone[Đã thanh toán?]=TRUE))</f>
        <v>1432800</v>
      </c>
      <c r="Z252" s="13">
        <f>SUMPRODUCT(Table_milestone[Số tiền phải thanh toán (VND)],--(Table_milestone[Số HĐ]=Table_Contracts[[#This Row],[Số hợp đồng]]),--(Table_milestone[Đã thanh toán?]=FALSE))</f>
        <v>0</v>
      </c>
      <c r="AA252">
        <f>Table_Contracts[[#This Row],[Số tiền đã thanh toán (theo điểm mốc)]]+Table_Contracts[[#This Row],[Số tiền chưa thanh toán (Theo điểm mốc)]]-Table_Contracts[[#This Row],[Doanh số]]</f>
        <v>0</v>
      </c>
    </row>
    <row r="253" spans="1:27" x14ac:dyDescent="0.25">
      <c r="A253" s="11" t="str">
        <f>TRIM(REPLACE(Table_Contracts[[#This Row],[Vụ việc]],1,FIND("#",Table_Contracts[[#This Row],[Vụ việc]],1),""))</f>
        <v>EFS14004</v>
      </c>
      <c r="B253" s="2" t="s">
        <v>3087</v>
      </c>
      <c r="C253" s="2" t="s">
        <v>4315</v>
      </c>
      <c r="D253" s="4">
        <v>41927</v>
      </c>
      <c r="E253" s="2" t="s">
        <v>4314</v>
      </c>
      <c r="F253" s="3" t="s">
        <v>392</v>
      </c>
      <c r="G253" s="5">
        <v>300000000</v>
      </c>
      <c r="H253" s="3" t="s">
        <v>41</v>
      </c>
      <c r="I253" s="3" t="s">
        <v>4062</v>
      </c>
      <c r="J253" s="3" t="s">
        <v>41</v>
      </c>
      <c r="K253" s="3" t="s">
        <v>46</v>
      </c>
      <c r="L253" s="4"/>
      <c r="M253" s="2" t="s">
        <v>404</v>
      </c>
      <c r="N253" s="11">
        <f>IF(MONTH(Table_Contracts[[#This Row],[Ngày ký]])&gt;3, YEAR(Table_Contracts[[#This Row],[Ngày ký]]),YEAR(Table_Contracts[[#This Row],[Ngày ký]])-1)</f>
        <v>2014</v>
      </c>
      <c r="O253" s="4">
        <v>42035</v>
      </c>
      <c r="P253" s="4">
        <v>42094</v>
      </c>
      <c r="Q253" s="6">
        <v>12</v>
      </c>
      <c r="R253" s="4"/>
      <c r="S253" s="7" t="b">
        <v>0</v>
      </c>
      <c r="T253" s="3" t="s">
        <v>100</v>
      </c>
      <c r="U253" s="3"/>
      <c r="V253" s="2" t="s">
        <v>4316</v>
      </c>
      <c r="W253" s="10" t="s">
        <v>5722</v>
      </c>
      <c r="X253" s="7" t="b">
        <v>0</v>
      </c>
      <c r="Y253" s="12">
        <f>SUMPRODUCT(Table_milestone[Số tiền phải thanh toán (VND)],--(Table_milestone[Số HĐ]=Table_Contracts[[#This Row],[Số hợp đồng]]),--(Table_milestone[Đã thanh toán?]=TRUE))</f>
        <v>150000000</v>
      </c>
      <c r="Z253" s="13">
        <f>SUMPRODUCT(Table_milestone[Số tiền phải thanh toán (VND)],--(Table_milestone[Số HĐ]=Table_Contracts[[#This Row],[Số hợp đồng]]),--(Table_milestone[Đã thanh toán?]=FALSE))</f>
        <v>150000000</v>
      </c>
      <c r="AA253">
        <f>Table_Contracts[[#This Row],[Số tiền đã thanh toán (theo điểm mốc)]]+Table_Contracts[[#This Row],[Số tiền chưa thanh toán (Theo điểm mốc)]]-Table_Contracts[[#This Row],[Doanh số]]</f>
        <v>0</v>
      </c>
    </row>
    <row r="254" spans="1:27" x14ac:dyDescent="0.25">
      <c r="A254" s="11" t="str">
        <f>TRIM(REPLACE(Table_Contracts[[#This Row],[Vụ việc]],1,FIND("#",Table_Contracts[[#This Row],[Vụ việc]],1),""))</f>
        <v>EFS14005</v>
      </c>
      <c r="B254" s="2" t="s">
        <v>2911</v>
      </c>
      <c r="C254" s="2" t="s">
        <v>4413</v>
      </c>
      <c r="D254" s="4">
        <v>41793</v>
      </c>
      <c r="E254" s="2" t="s">
        <v>4412</v>
      </c>
      <c r="F254" s="3" t="s">
        <v>4414</v>
      </c>
      <c r="G254" s="5">
        <v>9950000</v>
      </c>
      <c r="H254" s="3" t="s">
        <v>173</v>
      </c>
      <c r="I254" s="3" t="s">
        <v>4062</v>
      </c>
      <c r="J254" s="3" t="s">
        <v>41</v>
      </c>
      <c r="K254" s="3" t="s">
        <v>626</v>
      </c>
      <c r="L254" s="4"/>
      <c r="M254" s="2" t="s">
        <v>404</v>
      </c>
      <c r="N254" s="11">
        <f>IF(MONTH(Table_Contracts[[#This Row],[Ngày ký]])&gt;3, YEAR(Table_Contracts[[#This Row],[Ngày ký]]),YEAR(Table_Contracts[[#This Row],[Ngày ký]])-1)</f>
        <v>2014</v>
      </c>
      <c r="O254" s="4">
        <v>42156</v>
      </c>
      <c r="P254" s="4"/>
      <c r="Q254" s="6">
        <v>12</v>
      </c>
      <c r="R254" s="4"/>
      <c r="S254" s="7" t="b">
        <v>0</v>
      </c>
      <c r="T254" s="3" t="s">
        <v>145</v>
      </c>
      <c r="U254" s="3"/>
      <c r="V254" s="2"/>
      <c r="W254" s="10" t="s">
        <v>5722</v>
      </c>
      <c r="X254" s="7"/>
      <c r="Y254" s="12">
        <f>SUMPRODUCT(Table_milestone[Số tiền phải thanh toán (VND)],--(Table_milestone[Số HĐ]=Table_Contracts[[#This Row],[Số hợp đồng]]),--(Table_milestone[Đã thanh toán?]=TRUE))</f>
        <v>9950000</v>
      </c>
      <c r="Z254" s="13">
        <f>SUMPRODUCT(Table_milestone[Số tiền phải thanh toán (VND)],--(Table_milestone[Số HĐ]=Table_Contracts[[#This Row],[Số hợp đồng]]),--(Table_milestone[Đã thanh toán?]=FALSE))</f>
        <v>0</v>
      </c>
      <c r="AA254">
        <f>Table_Contracts[[#This Row],[Số tiền đã thanh toán (theo điểm mốc)]]+Table_Contracts[[#This Row],[Số tiền chưa thanh toán (Theo điểm mốc)]]-Table_Contracts[[#This Row],[Doanh số]]</f>
        <v>0</v>
      </c>
    </row>
    <row r="255" spans="1:27" x14ac:dyDescent="0.25">
      <c r="A255" s="11" t="str">
        <f>TRIM(REPLACE(Table_Contracts[[#This Row],[Vụ việc]],1,FIND("#",Table_Contracts[[#This Row],[Vụ việc]],1),""))</f>
        <v>EFS14008</v>
      </c>
      <c r="B255" s="2" t="s">
        <v>2897</v>
      </c>
      <c r="C255" s="2" t="s">
        <v>4405</v>
      </c>
      <c r="D255" s="4">
        <v>41814</v>
      </c>
      <c r="E255" s="2" t="s">
        <v>4404</v>
      </c>
      <c r="F255" s="3" t="s">
        <v>4406</v>
      </c>
      <c r="G255" s="5">
        <v>7200000</v>
      </c>
      <c r="H255" s="3" t="s">
        <v>173</v>
      </c>
      <c r="I255" s="3" t="s">
        <v>717</v>
      </c>
      <c r="J255" s="3" t="s">
        <v>41</v>
      </c>
      <c r="K255" s="3" t="s">
        <v>46</v>
      </c>
      <c r="L255" s="4"/>
      <c r="M255" s="2" t="s">
        <v>404</v>
      </c>
      <c r="N255" s="11">
        <f>IF(MONTH(Table_Contracts[[#This Row],[Ngày ký]])&gt;3, YEAR(Table_Contracts[[#This Row],[Ngày ký]]),YEAR(Table_Contracts[[#This Row],[Ngày ký]])-1)</f>
        <v>2014</v>
      </c>
      <c r="O255" s="4">
        <v>42179</v>
      </c>
      <c r="P255" s="4"/>
      <c r="Q255" s="6">
        <v>12</v>
      </c>
      <c r="R255" s="4">
        <v>41814</v>
      </c>
      <c r="S255" s="7" t="b">
        <v>0</v>
      </c>
      <c r="T255" s="3" t="s">
        <v>100</v>
      </c>
      <c r="U255" s="3" t="s">
        <v>44</v>
      </c>
      <c r="V255" s="2"/>
      <c r="W255" s="10" t="s">
        <v>5722</v>
      </c>
      <c r="X255" s="7"/>
      <c r="Y255" s="12">
        <f>SUMPRODUCT(Table_milestone[Số tiền phải thanh toán (VND)],--(Table_milestone[Số HĐ]=Table_Contracts[[#This Row],[Số hợp đồng]]),--(Table_milestone[Đã thanh toán?]=TRUE))</f>
        <v>0</v>
      </c>
      <c r="Z255" s="13">
        <f>SUMPRODUCT(Table_milestone[Số tiền phải thanh toán (VND)],--(Table_milestone[Số HĐ]=Table_Contracts[[#This Row],[Số hợp đồng]]),--(Table_milestone[Đã thanh toán?]=FALSE))</f>
        <v>7200000</v>
      </c>
      <c r="AA255">
        <f>Table_Contracts[[#This Row],[Số tiền đã thanh toán (theo điểm mốc)]]+Table_Contracts[[#This Row],[Số tiền chưa thanh toán (Theo điểm mốc)]]-Table_Contracts[[#This Row],[Doanh số]]</f>
        <v>0</v>
      </c>
    </row>
    <row r="256" spans="1:27" x14ac:dyDescent="0.25">
      <c r="A256" s="11" t="str">
        <f>TRIM(REPLACE(Table_Contracts[[#This Row],[Vụ việc]],1,FIND("#",Table_Contracts[[#This Row],[Vụ việc]],1),""))</f>
        <v>EFS14009</v>
      </c>
      <c r="B256" s="2" t="s">
        <v>3014</v>
      </c>
      <c r="C256" s="2" t="s">
        <v>4357</v>
      </c>
      <c r="D256" s="4">
        <v>41898</v>
      </c>
      <c r="E256" s="2" t="s">
        <v>4356</v>
      </c>
      <c r="F256" s="3" t="s">
        <v>300</v>
      </c>
      <c r="G256" s="5">
        <v>76500000</v>
      </c>
      <c r="H256" s="3" t="s">
        <v>173</v>
      </c>
      <c r="I256" s="3" t="s">
        <v>4062</v>
      </c>
      <c r="J256" s="3" t="s">
        <v>41</v>
      </c>
      <c r="K256" s="3" t="s">
        <v>46</v>
      </c>
      <c r="L256" s="4"/>
      <c r="M256" s="2" t="s">
        <v>404</v>
      </c>
      <c r="N256" s="11">
        <f>IF(MONTH(Table_Contracts[[#This Row],[Ngày ký]])&gt;3, YEAR(Table_Contracts[[#This Row],[Ngày ký]]),YEAR(Table_Contracts[[#This Row],[Ngày ký]])-1)</f>
        <v>2014</v>
      </c>
      <c r="O256" s="4">
        <v>41922</v>
      </c>
      <c r="P256" s="4"/>
      <c r="Q256" s="6">
        <v>12</v>
      </c>
      <c r="R256" s="4"/>
      <c r="S256" s="7" t="b">
        <v>0</v>
      </c>
      <c r="T256" s="3" t="s">
        <v>145</v>
      </c>
      <c r="U256" s="3" t="s">
        <v>44</v>
      </c>
      <c r="V256" s="2"/>
      <c r="W256" s="10" t="s">
        <v>5722</v>
      </c>
      <c r="X256" s="7" t="b">
        <v>0</v>
      </c>
      <c r="Y256" s="12">
        <f>SUMPRODUCT(Table_milestone[Số tiền phải thanh toán (VND)],--(Table_milestone[Số HĐ]=Table_Contracts[[#This Row],[Số hợp đồng]]),--(Table_milestone[Đã thanh toán?]=TRUE))</f>
        <v>76500000</v>
      </c>
      <c r="Z256" s="13">
        <f>SUMPRODUCT(Table_milestone[Số tiền phải thanh toán (VND)],--(Table_milestone[Số HĐ]=Table_Contracts[[#This Row],[Số hợp đồng]]),--(Table_milestone[Đã thanh toán?]=FALSE))</f>
        <v>0</v>
      </c>
      <c r="AA256">
        <f>Table_Contracts[[#This Row],[Số tiền đã thanh toán (theo điểm mốc)]]+Table_Contracts[[#This Row],[Số tiền chưa thanh toán (Theo điểm mốc)]]-Table_Contracts[[#This Row],[Doanh số]]</f>
        <v>0</v>
      </c>
    </row>
    <row r="257" spans="1:27" x14ac:dyDescent="0.25">
      <c r="A257" s="11" t="str">
        <f>TRIM(REPLACE(Table_Contracts[[#This Row],[Vụ việc]],1,FIND("#",Table_Contracts[[#This Row],[Vụ việc]],1),""))</f>
        <v>EFS14010</v>
      </c>
      <c r="B257" s="2" t="s">
        <v>45</v>
      </c>
      <c r="C257" s="2" t="s">
        <v>42</v>
      </c>
      <c r="D257" s="4">
        <v>41976</v>
      </c>
      <c r="E257" s="2" t="s">
        <v>518</v>
      </c>
      <c r="F257" s="3" t="s">
        <v>300</v>
      </c>
      <c r="G257" s="5">
        <v>2448250000</v>
      </c>
      <c r="H257" s="3" t="s">
        <v>41</v>
      </c>
      <c r="I257" s="3" t="s">
        <v>88</v>
      </c>
      <c r="J257" s="3" t="s">
        <v>41</v>
      </c>
      <c r="K257" s="3" t="s">
        <v>46</v>
      </c>
      <c r="L257" s="4"/>
      <c r="M257" s="2" t="s">
        <v>404</v>
      </c>
      <c r="N257" s="11">
        <f>IF(MONTH(Table_Contracts[[#This Row],[Ngày ký]])&gt;3, YEAR(Table_Contracts[[#This Row],[Ngày ký]]),YEAR(Table_Contracts[[#This Row],[Ngày ký]])-1)</f>
        <v>2014</v>
      </c>
      <c r="O257" s="4">
        <v>42323</v>
      </c>
      <c r="P257" s="4"/>
      <c r="Q257" s="6">
        <v>12</v>
      </c>
      <c r="R257" s="4"/>
      <c r="S257" s="7" t="b">
        <v>1</v>
      </c>
      <c r="T257" s="3" t="s">
        <v>100</v>
      </c>
      <c r="U257" s="3" t="s">
        <v>44</v>
      </c>
      <c r="V257" s="2" t="s">
        <v>4273</v>
      </c>
      <c r="W257" s="10" t="s">
        <v>5722</v>
      </c>
      <c r="X257" s="7" t="b">
        <v>0</v>
      </c>
      <c r="Y257" s="12">
        <f>SUMPRODUCT(Table_milestone[Số tiền phải thanh toán (VND)],--(Table_milestone[Số HĐ]=Table_Contracts[[#This Row],[Số hợp đồng]]),--(Table_milestone[Đã thanh toán?]=TRUE))</f>
        <v>1437800000</v>
      </c>
      <c r="Z257" s="13">
        <f>SUMPRODUCT(Table_milestone[Số tiền phải thanh toán (VND)],--(Table_milestone[Số HĐ]=Table_Contracts[[#This Row],[Số hợp đồng]]),--(Table_milestone[Đã thanh toán?]=FALSE))</f>
        <v>1010450000</v>
      </c>
      <c r="AA257">
        <f>Table_Contracts[[#This Row],[Số tiền đã thanh toán (theo điểm mốc)]]+Table_Contracts[[#This Row],[Số tiền chưa thanh toán (Theo điểm mốc)]]-Table_Contracts[[#This Row],[Doanh số]]</f>
        <v>0</v>
      </c>
    </row>
    <row r="258" spans="1:27" x14ac:dyDescent="0.25">
      <c r="A258" s="11" t="str">
        <f>TRIM(REPLACE(Table_Contracts[[#This Row],[Vụ việc]],1,FIND("#",Table_Contracts[[#This Row],[Vụ việc]],1),""))</f>
        <v>EFS14011</v>
      </c>
      <c r="B258" s="2" t="s">
        <v>497</v>
      </c>
      <c r="C258" s="2" t="s">
        <v>499</v>
      </c>
      <c r="D258" s="4">
        <v>41883</v>
      </c>
      <c r="E258" s="2" t="s">
        <v>498</v>
      </c>
      <c r="F258" s="3" t="s">
        <v>392</v>
      </c>
      <c r="G258" s="5">
        <v>182300000</v>
      </c>
      <c r="H258" s="3" t="s">
        <v>173</v>
      </c>
      <c r="I258" s="3" t="s">
        <v>88</v>
      </c>
      <c r="J258" s="3" t="s">
        <v>41</v>
      </c>
      <c r="K258" s="3" t="s">
        <v>46</v>
      </c>
      <c r="L258" s="4"/>
      <c r="M258" s="2" t="s">
        <v>404</v>
      </c>
      <c r="N258" s="11">
        <f>IF(MONTH(Table_Contracts[[#This Row],[Ngày ký]])&gt;3, YEAR(Table_Contracts[[#This Row],[Ngày ký]]),YEAR(Table_Contracts[[#This Row],[Ngày ký]])-1)</f>
        <v>2014</v>
      </c>
      <c r="O258" s="4">
        <v>42248</v>
      </c>
      <c r="P258" s="4"/>
      <c r="Q258" s="6">
        <v>12</v>
      </c>
      <c r="R258" s="4"/>
      <c r="S258" s="7" t="b">
        <v>0</v>
      </c>
      <c r="T258" s="3" t="s">
        <v>92</v>
      </c>
      <c r="U258" s="3" t="s">
        <v>44</v>
      </c>
      <c r="V258" s="2"/>
      <c r="W258" s="10" t="s">
        <v>5722</v>
      </c>
      <c r="X258" s="7" t="b">
        <v>0</v>
      </c>
      <c r="Y258" s="12">
        <f>SUMPRODUCT(Table_milestone[Số tiền phải thanh toán (VND)],--(Table_milestone[Số HĐ]=Table_Contracts[[#This Row],[Số hợp đồng]]),--(Table_milestone[Đã thanh toán?]=TRUE))</f>
        <v>72920000</v>
      </c>
      <c r="Z258" s="13">
        <f>SUMPRODUCT(Table_milestone[Số tiền phải thanh toán (VND)],--(Table_milestone[Số HĐ]=Table_Contracts[[#This Row],[Số hợp đồng]]),--(Table_milestone[Đã thanh toán?]=FALSE))</f>
        <v>109380000</v>
      </c>
      <c r="AA258">
        <f>Table_Contracts[[#This Row],[Số tiền đã thanh toán (theo điểm mốc)]]+Table_Contracts[[#This Row],[Số tiền chưa thanh toán (Theo điểm mốc)]]-Table_Contracts[[#This Row],[Doanh số]]</f>
        <v>0</v>
      </c>
    </row>
    <row r="259" spans="1:27" x14ac:dyDescent="0.25">
      <c r="A259" s="11" t="str">
        <f>TRIM(REPLACE(Table_Contracts[[#This Row],[Vụ việc]],1,FIND("#",Table_Contracts[[#This Row],[Vụ việc]],1),""))</f>
        <v>FIS09003</v>
      </c>
      <c r="B259" s="2" t="s">
        <v>701</v>
      </c>
      <c r="C259" s="2" t="s">
        <v>5683</v>
      </c>
      <c r="D259" s="4">
        <v>40042</v>
      </c>
      <c r="E259" s="2" t="s">
        <v>5682</v>
      </c>
      <c r="F259" s="3" t="s">
        <v>208</v>
      </c>
      <c r="G259" s="5">
        <v>984060000</v>
      </c>
      <c r="H259" s="3" t="s">
        <v>129</v>
      </c>
      <c r="I259" s="3" t="s">
        <v>4062</v>
      </c>
      <c r="J259" s="3" t="s">
        <v>2984</v>
      </c>
      <c r="K259" s="3" t="s">
        <v>702</v>
      </c>
      <c r="L259" s="4">
        <v>40851</v>
      </c>
      <c r="M259" s="2" t="s">
        <v>5663</v>
      </c>
      <c r="N259" s="11">
        <f>IF(MONTH(Table_Contracts[[#This Row],[Ngày ký]])&gt;3, YEAR(Table_Contracts[[#This Row],[Ngày ký]]),YEAR(Table_Contracts[[#This Row],[Ngày ký]])-1)</f>
        <v>2009</v>
      </c>
      <c r="O259" s="4">
        <v>40851</v>
      </c>
      <c r="P259" s="4"/>
      <c r="Q259" s="6">
        <v>12</v>
      </c>
      <c r="R259" s="4">
        <v>40042</v>
      </c>
      <c r="S259" s="7" t="b">
        <v>0</v>
      </c>
      <c r="T259" s="3" t="s">
        <v>100</v>
      </c>
      <c r="U259" s="3"/>
      <c r="V259" s="2"/>
      <c r="W259" s="10" t="s">
        <v>5722</v>
      </c>
      <c r="X259" s="7"/>
      <c r="Y259" s="12">
        <f>SUMPRODUCT(Table_milestone[Số tiền phải thanh toán (VND)],--(Table_milestone[Số HĐ]=Table_Contracts[[#This Row],[Số hợp đồng]]),--(Table_milestone[Đã thanh toán?]=TRUE))</f>
        <v>984060000</v>
      </c>
      <c r="Z259" s="13">
        <f>SUMPRODUCT(Table_milestone[Số tiền phải thanh toán (VND)],--(Table_milestone[Số HĐ]=Table_Contracts[[#This Row],[Số hợp đồng]]),--(Table_milestone[Đã thanh toán?]=FALSE))</f>
        <v>0</v>
      </c>
      <c r="AA259">
        <f>Table_Contracts[[#This Row],[Số tiền đã thanh toán (theo điểm mốc)]]+Table_Contracts[[#This Row],[Số tiền chưa thanh toán (Theo điểm mốc)]]-Table_Contracts[[#This Row],[Doanh số]]</f>
        <v>0</v>
      </c>
    </row>
    <row r="260" spans="1:27" x14ac:dyDescent="0.25">
      <c r="A260" s="11" t="str">
        <f>TRIM(REPLACE(Table_Contracts[[#This Row],[Vụ việc]],1,FIND("#",Table_Contracts[[#This Row],[Vụ việc]],1),""))</f>
        <v>FIS09004</v>
      </c>
      <c r="B260" s="2" t="s">
        <v>707</v>
      </c>
      <c r="C260" s="2" t="s">
        <v>5679</v>
      </c>
      <c r="D260" s="4">
        <v>40074</v>
      </c>
      <c r="E260" s="2" t="s">
        <v>5678</v>
      </c>
      <c r="F260" s="3" t="s">
        <v>208</v>
      </c>
      <c r="G260" s="5">
        <v>988900000</v>
      </c>
      <c r="H260" s="3" t="s">
        <v>129</v>
      </c>
      <c r="I260" s="3" t="s">
        <v>4062</v>
      </c>
      <c r="J260" s="3" t="s">
        <v>2984</v>
      </c>
      <c r="K260" s="3" t="s">
        <v>702</v>
      </c>
      <c r="L260" s="4">
        <v>40851</v>
      </c>
      <c r="M260" s="2" t="s">
        <v>5663</v>
      </c>
      <c r="N260" s="11">
        <f>IF(MONTH(Table_Contracts[[#This Row],[Ngày ký]])&gt;3, YEAR(Table_Contracts[[#This Row],[Ngày ký]]),YEAR(Table_Contracts[[#This Row],[Ngày ký]])-1)</f>
        <v>2009</v>
      </c>
      <c r="O260" s="4">
        <v>40851</v>
      </c>
      <c r="P260" s="4"/>
      <c r="Q260" s="6">
        <v>12</v>
      </c>
      <c r="R260" s="4">
        <v>40074</v>
      </c>
      <c r="S260" s="7" t="b">
        <v>0</v>
      </c>
      <c r="T260" s="3" t="s">
        <v>100</v>
      </c>
      <c r="U260" s="3"/>
      <c r="V260" s="2"/>
      <c r="W260" s="10" t="s">
        <v>5722</v>
      </c>
      <c r="X260" s="7"/>
      <c r="Y260" s="12">
        <f>SUMPRODUCT(Table_milestone[Số tiền phải thanh toán (VND)],--(Table_milestone[Số HĐ]=Table_Contracts[[#This Row],[Số hợp đồng]]),--(Table_milestone[Đã thanh toán?]=TRUE))</f>
        <v>988900000</v>
      </c>
      <c r="Z260" s="13">
        <f>SUMPRODUCT(Table_milestone[Số tiền phải thanh toán (VND)],--(Table_milestone[Số HĐ]=Table_Contracts[[#This Row],[Số hợp đồng]]),--(Table_milestone[Đã thanh toán?]=FALSE))</f>
        <v>0</v>
      </c>
      <c r="AA260">
        <f>Table_Contracts[[#This Row],[Số tiền đã thanh toán (theo điểm mốc)]]+Table_Contracts[[#This Row],[Số tiền chưa thanh toán (Theo điểm mốc)]]-Table_Contracts[[#This Row],[Doanh số]]</f>
        <v>0</v>
      </c>
    </row>
    <row r="261" spans="1:27" x14ac:dyDescent="0.25">
      <c r="A261" s="11" t="str">
        <f>TRIM(REPLACE(Table_Contracts[[#This Row],[Vụ việc]],1,FIND("#",Table_Contracts[[#This Row],[Vụ việc]],1),""))</f>
        <v>FIS09005</v>
      </c>
      <c r="B261" s="2" t="s">
        <v>59</v>
      </c>
      <c r="C261" s="2" t="s">
        <v>58</v>
      </c>
      <c r="D261" s="4">
        <v>40133</v>
      </c>
      <c r="E261" s="2" t="s">
        <v>5671</v>
      </c>
      <c r="F261" s="3" t="s">
        <v>437</v>
      </c>
      <c r="G261" s="5">
        <v>4820995400</v>
      </c>
      <c r="H261" s="3" t="s">
        <v>712</v>
      </c>
      <c r="I261" s="3" t="s">
        <v>3493</v>
      </c>
      <c r="J261" s="3" t="s">
        <v>21</v>
      </c>
      <c r="K261" s="3" t="s">
        <v>26</v>
      </c>
      <c r="L261" s="4"/>
      <c r="M261" s="2" t="s">
        <v>5663</v>
      </c>
      <c r="N261" s="11">
        <f>IF(MONTH(Table_Contracts[[#This Row],[Ngày ký]])&gt;3, YEAR(Table_Contracts[[#This Row],[Ngày ký]]),YEAR(Table_Contracts[[#This Row],[Ngày ký]])-1)</f>
        <v>2009</v>
      </c>
      <c r="O261" s="4">
        <v>40458</v>
      </c>
      <c r="P261" s="4"/>
      <c r="Q261" s="6">
        <v>18</v>
      </c>
      <c r="R261" s="4">
        <v>40133</v>
      </c>
      <c r="S261" s="7" t="b">
        <v>1</v>
      </c>
      <c r="T261" s="3" t="s">
        <v>100</v>
      </c>
      <c r="U261" s="3" t="s">
        <v>55</v>
      </c>
      <c r="V261" s="2" t="s">
        <v>4116</v>
      </c>
      <c r="W261" s="10" t="s">
        <v>5722</v>
      </c>
      <c r="X261" s="7" t="b">
        <v>1</v>
      </c>
      <c r="Y261" s="12">
        <f>SUMPRODUCT(Table_milestone[Số tiền phải thanh toán (VND)],--(Table_milestone[Số HĐ]=Table_Contracts[[#This Row],[Số hợp đồng]]),--(Table_milestone[Đã thanh toán?]=TRUE))</f>
        <v>4859737350</v>
      </c>
      <c r="Z261" s="13">
        <f>SUMPRODUCT(Table_milestone[Số tiền phải thanh toán (VND)],--(Table_milestone[Số HĐ]=Table_Contracts[[#This Row],[Số hợp đồng]]),--(Table_milestone[Đã thanh toán?]=FALSE))</f>
        <v>0</v>
      </c>
      <c r="AA261">
        <f>Table_Contracts[[#This Row],[Số tiền đã thanh toán (theo điểm mốc)]]+Table_Contracts[[#This Row],[Số tiền chưa thanh toán (Theo điểm mốc)]]-Table_Contracts[[#This Row],[Doanh số]]</f>
        <v>38741950</v>
      </c>
    </row>
    <row r="262" spans="1:27" x14ac:dyDescent="0.25">
      <c r="A262" s="11" t="str">
        <f>TRIM(REPLACE(Table_Contracts[[#This Row],[Vụ việc]],1,FIND("#",Table_Contracts[[#This Row],[Vụ việc]],1),""))</f>
        <v>FIS09007</v>
      </c>
      <c r="B262" s="2" t="s">
        <v>733</v>
      </c>
      <c r="C262" s="2" t="s">
        <v>5666</v>
      </c>
      <c r="D262" s="4">
        <v>40164</v>
      </c>
      <c r="E262" s="2" t="s">
        <v>5665</v>
      </c>
      <c r="F262" s="3" t="s">
        <v>4174</v>
      </c>
      <c r="G262" s="5">
        <v>8501166000</v>
      </c>
      <c r="H262" s="3" t="s">
        <v>129</v>
      </c>
      <c r="I262" s="3" t="s">
        <v>4062</v>
      </c>
      <c r="J262" s="3" t="s">
        <v>21</v>
      </c>
      <c r="K262" s="3" t="s">
        <v>702</v>
      </c>
      <c r="L262" s="4">
        <v>41208</v>
      </c>
      <c r="M262" s="2" t="s">
        <v>5663</v>
      </c>
      <c r="N262" s="11">
        <f>IF(MONTH(Table_Contracts[[#This Row],[Ngày ký]])&gt;3, YEAR(Table_Contracts[[#This Row],[Ngày ký]]),YEAR(Table_Contracts[[#This Row],[Ngày ký]])-1)</f>
        <v>2009</v>
      </c>
      <c r="O262" s="4">
        <v>41167</v>
      </c>
      <c r="P262" s="4"/>
      <c r="Q262" s="6">
        <v>12</v>
      </c>
      <c r="R262" s="4">
        <v>40164</v>
      </c>
      <c r="S262" s="7" t="b">
        <v>0</v>
      </c>
      <c r="T262" s="3" t="s">
        <v>100</v>
      </c>
      <c r="U262" s="3"/>
      <c r="V262" s="2"/>
      <c r="W262" s="10" t="s">
        <v>5722</v>
      </c>
      <c r="X262" s="7"/>
      <c r="Y262" s="12">
        <f>SUMPRODUCT(Table_milestone[Số tiền phải thanh toán (VND)],--(Table_milestone[Số HĐ]=Table_Contracts[[#This Row],[Số hợp đồng]]),--(Table_milestone[Đã thanh toán?]=TRUE))</f>
        <v>8501166000</v>
      </c>
      <c r="Z262" s="13">
        <f>SUMPRODUCT(Table_milestone[Số tiền phải thanh toán (VND)],--(Table_milestone[Số HĐ]=Table_Contracts[[#This Row],[Số hợp đồng]]),--(Table_milestone[Đã thanh toán?]=FALSE))</f>
        <v>0</v>
      </c>
      <c r="AA262">
        <f>Table_Contracts[[#This Row],[Số tiền đã thanh toán (theo điểm mốc)]]+Table_Contracts[[#This Row],[Số tiền chưa thanh toán (Theo điểm mốc)]]-Table_Contracts[[#This Row],[Doanh số]]</f>
        <v>0</v>
      </c>
    </row>
    <row r="263" spans="1:27" x14ac:dyDescent="0.25">
      <c r="A263" s="11" t="str">
        <f>TRIM(REPLACE(Table_Contracts[[#This Row],[Vụ việc]],1,FIND("#",Table_Contracts[[#This Row],[Vụ việc]],1),""))</f>
        <v>FIS10001</v>
      </c>
      <c r="B263" s="2" t="s">
        <v>773</v>
      </c>
      <c r="C263" s="2" t="s">
        <v>773</v>
      </c>
      <c r="D263" s="4">
        <v>40207</v>
      </c>
      <c r="E263" s="2" t="s">
        <v>5651</v>
      </c>
      <c r="F263" s="3" t="s">
        <v>5652</v>
      </c>
      <c r="G263" s="5">
        <v>715032000</v>
      </c>
      <c r="H263" s="3" t="s">
        <v>132</v>
      </c>
      <c r="I263" s="3" t="s">
        <v>4062</v>
      </c>
      <c r="J263" s="3" t="s">
        <v>197</v>
      </c>
      <c r="K263" s="3" t="s">
        <v>738</v>
      </c>
      <c r="L263" s="4">
        <v>40676</v>
      </c>
      <c r="M263" s="2" t="s">
        <v>5532</v>
      </c>
      <c r="N263" s="11">
        <f>IF(MONTH(Table_Contracts[[#This Row],[Ngày ký]])&gt;3, YEAR(Table_Contracts[[#This Row],[Ngày ký]]),YEAR(Table_Contracts[[#This Row],[Ngày ký]])-1)</f>
        <v>2009</v>
      </c>
      <c r="O263" s="4">
        <v>40392</v>
      </c>
      <c r="P263" s="4"/>
      <c r="Q263" s="6">
        <v>12</v>
      </c>
      <c r="R263" s="4"/>
      <c r="S263" s="7" t="b">
        <v>0</v>
      </c>
      <c r="T263" s="3" t="s">
        <v>100</v>
      </c>
      <c r="U263" s="3"/>
      <c r="V263" s="2"/>
      <c r="W263" s="10"/>
      <c r="X263" s="7"/>
      <c r="Y263" s="12">
        <f>SUMPRODUCT(Table_milestone[Số tiền phải thanh toán (VND)],--(Table_milestone[Số HĐ]=Table_Contracts[[#This Row],[Số hợp đồng]]),--(Table_milestone[Đã thanh toán?]=TRUE))</f>
        <v>715032000</v>
      </c>
      <c r="Z263" s="13">
        <f>SUMPRODUCT(Table_milestone[Số tiền phải thanh toán (VND)],--(Table_milestone[Số HĐ]=Table_Contracts[[#This Row],[Số hợp đồng]]),--(Table_milestone[Đã thanh toán?]=FALSE))</f>
        <v>0</v>
      </c>
      <c r="AA263">
        <f>Table_Contracts[[#This Row],[Số tiền đã thanh toán (theo điểm mốc)]]+Table_Contracts[[#This Row],[Số tiền chưa thanh toán (Theo điểm mốc)]]-Table_Contracts[[#This Row],[Doanh số]]</f>
        <v>0</v>
      </c>
    </row>
    <row r="264" spans="1:27" x14ac:dyDescent="0.25">
      <c r="A264" s="11" t="str">
        <f>TRIM(REPLACE(Table_Contracts[[#This Row],[Vụ việc]],1,FIND("#",Table_Contracts[[#This Row],[Vụ việc]],1),""))</f>
        <v>FIS10002</v>
      </c>
      <c r="B264" s="2" t="s">
        <v>754</v>
      </c>
      <c r="C264" s="2" t="s">
        <v>5636</v>
      </c>
      <c r="D264" s="4">
        <v>40276</v>
      </c>
      <c r="E264" s="2" t="s">
        <v>5635</v>
      </c>
      <c r="F264" s="3" t="s">
        <v>208</v>
      </c>
      <c r="G264" s="5">
        <v>2380665000</v>
      </c>
      <c r="H264" s="3" t="s">
        <v>129</v>
      </c>
      <c r="I264" s="3" t="s">
        <v>4062</v>
      </c>
      <c r="J264" s="3" t="s">
        <v>209</v>
      </c>
      <c r="K264" s="3" t="s">
        <v>57</v>
      </c>
      <c r="L264" s="4">
        <v>41201</v>
      </c>
      <c r="M264" s="2" t="s">
        <v>5532</v>
      </c>
      <c r="N264" s="11">
        <f>IF(MONTH(Table_Contracts[[#This Row],[Ngày ký]])&gt;3, YEAR(Table_Contracts[[#This Row],[Ngày ký]]),YEAR(Table_Contracts[[#This Row],[Ngày ký]])-1)</f>
        <v>2010</v>
      </c>
      <c r="O264" s="4">
        <v>41182</v>
      </c>
      <c r="P264" s="4"/>
      <c r="Q264" s="6">
        <v>12</v>
      </c>
      <c r="R264" s="4">
        <v>40276</v>
      </c>
      <c r="S264" s="7" t="b">
        <v>0</v>
      </c>
      <c r="T264" s="3" t="s">
        <v>100</v>
      </c>
      <c r="U264" s="3"/>
      <c r="V264" s="2"/>
      <c r="W264" s="10" t="s">
        <v>5722</v>
      </c>
      <c r="X264" s="7"/>
      <c r="Y264" s="12">
        <f>SUMPRODUCT(Table_milestone[Số tiền phải thanh toán (VND)],--(Table_milestone[Số HĐ]=Table_Contracts[[#This Row],[Số hợp đồng]]),--(Table_milestone[Đã thanh toán?]=TRUE))</f>
        <v>2380665000</v>
      </c>
      <c r="Z264" s="13">
        <f>SUMPRODUCT(Table_milestone[Số tiền phải thanh toán (VND)],--(Table_milestone[Số HĐ]=Table_Contracts[[#This Row],[Số hợp đồng]]),--(Table_milestone[Đã thanh toán?]=FALSE))</f>
        <v>0</v>
      </c>
      <c r="AA264">
        <f>Table_Contracts[[#This Row],[Số tiền đã thanh toán (theo điểm mốc)]]+Table_Contracts[[#This Row],[Số tiền chưa thanh toán (Theo điểm mốc)]]-Table_Contracts[[#This Row],[Doanh số]]</f>
        <v>0</v>
      </c>
    </row>
    <row r="265" spans="1:27" x14ac:dyDescent="0.25">
      <c r="A265" s="11" t="str">
        <f>TRIM(REPLACE(Table_Contracts[[#This Row],[Vụ việc]],1,FIND("#",Table_Contracts[[#This Row],[Vụ việc]],1),""))</f>
        <v>FIS10005</v>
      </c>
      <c r="B265" s="2" t="s">
        <v>810</v>
      </c>
      <c r="C265" s="2" t="s">
        <v>5598</v>
      </c>
      <c r="D265" s="4">
        <v>40420</v>
      </c>
      <c r="E265" s="2" t="s">
        <v>5597</v>
      </c>
      <c r="F265" s="3" t="s">
        <v>624</v>
      </c>
      <c r="G265" s="5">
        <v>214500000</v>
      </c>
      <c r="H265" s="3" t="s">
        <v>209</v>
      </c>
      <c r="I265" s="3" t="s">
        <v>4062</v>
      </c>
      <c r="J265" s="3" t="s">
        <v>21</v>
      </c>
      <c r="K265" s="3" t="s">
        <v>26</v>
      </c>
      <c r="L265" s="4">
        <v>40574</v>
      </c>
      <c r="M265" s="2" t="s">
        <v>5532</v>
      </c>
      <c r="N265" s="11">
        <f>IF(MONTH(Table_Contracts[[#This Row],[Ngày ký]])&gt;3, YEAR(Table_Contracts[[#This Row],[Ngày ký]]),YEAR(Table_Contracts[[#This Row],[Ngày ký]])-1)</f>
        <v>2010</v>
      </c>
      <c r="O265" s="4">
        <v>40574</v>
      </c>
      <c r="P265" s="4"/>
      <c r="Q265" s="6"/>
      <c r="R265" s="4">
        <v>40420</v>
      </c>
      <c r="S265" s="7" t="b">
        <v>0</v>
      </c>
      <c r="T265" s="3" t="s">
        <v>100</v>
      </c>
      <c r="U265" s="3" t="s">
        <v>55</v>
      </c>
      <c r="V265" s="2"/>
      <c r="W265" s="10" t="s">
        <v>5722</v>
      </c>
      <c r="X265" s="7"/>
      <c r="Y265" s="12">
        <f>SUMPRODUCT(Table_milestone[Số tiền phải thanh toán (VND)],--(Table_milestone[Số HĐ]=Table_Contracts[[#This Row],[Số hợp đồng]]),--(Table_milestone[Đã thanh toán?]=TRUE))</f>
        <v>214500000</v>
      </c>
      <c r="Z265" s="13">
        <f>SUMPRODUCT(Table_milestone[Số tiền phải thanh toán (VND)],--(Table_milestone[Số HĐ]=Table_Contracts[[#This Row],[Số hợp đồng]]),--(Table_milestone[Đã thanh toán?]=FALSE))</f>
        <v>0</v>
      </c>
      <c r="AA265">
        <f>Table_Contracts[[#This Row],[Số tiền đã thanh toán (theo điểm mốc)]]+Table_Contracts[[#This Row],[Số tiền chưa thanh toán (Theo điểm mốc)]]-Table_Contracts[[#This Row],[Doanh số]]</f>
        <v>0</v>
      </c>
    </row>
    <row r="266" spans="1:27" x14ac:dyDescent="0.25">
      <c r="A266" s="11" t="str">
        <f>TRIM(REPLACE(Table_Contracts[[#This Row],[Vụ việc]],1,FIND("#",Table_Contracts[[#This Row],[Vụ việc]],1),""))</f>
        <v>FIS10007</v>
      </c>
      <c r="B266" s="2" t="s">
        <v>816</v>
      </c>
      <c r="C266" s="2" t="s">
        <v>5581</v>
      </c>
      <c r="D266" s="4">
        <v>40485</v>
      </c>
      <c r="E266" s="2" t="s">
        <v>5580</v>
      </c>
      <c r="F266" s="3" t="s">
        <v>208</v>
      </c>
      <c r="G266" s="5">
        <v>837100000</v>
      </c>
      <c r="H266" s="3" t="s">
        <v>129</v>
      </c>
      <c r="I266" s="3" t="s">
        <v>3493</v>
      </c>
      <c r="J266" s="3" t="s">
        <v>5243</v>
      </c>
      <c r="K266" s="3" t="s">
        <v>57</v>
      </c>
      <c r="L266" s="4">
        <v>41639</v>
      </c>
      <c r="M266" s="2" t="s">
        <v>5532</v>
      </c>
      <c r="N266" s="11">
        <f>IF(MONTH(Table_Contracts[[#This Row],[Ngày ký]])&gt;3, YEAR(Table_Contracts[[#This Row],[Ngày ký]]),YEAR(Table_Contracts[[#This Row],[Ngày ký]])-1)</f>
        <v>2010</v>
      </c>
      <c r="O266" s="4">
        <v>41639</v>
      </c>
      <c r="P266" s="4"/>
      <c r="Q266" s="6">
        <v>12</v>
      </c>
      <c r="R266" s="4">
        <v>40485</v>
      </c>
      <c r="S266" s="7" t="b">
        <v>0</v>
      </c>
      <c r="T266" s="3" t="s">
        <v>100</v>
      </c>
      <c r="U266" s="3"/>
      <c r="V266" s="2"/>
      <c r="W266" s="10" t="s">
        <v>5722</v>
      </c>
      <c r="X266" s="7"/>
      <c r="Y266" s="12">
        <f>SUMPRODUCT(Table_milestone[Số tiền phải thanh toán (VND)],--(Table_milestone[Số HĐ]=Table_Contracts[[#This Row],[Số hợp đồng]]),--(Table_milestone[Đã thanh toán?]=TRUE))</f>
        <v>837100000</v>
      </c>
      <c r="Z266" s="13">
        <f>SUMPRODUCT(Table_milestone[Số tiền phải thanh toán (VND)],--(Table_milestone[Số HĐ]=Table_Contracts[[#This Row],[Số hợp đồng]]),--(Table_milestone[Đã thanh toán?]=FALSE))</f>
        <v>0</v>
      </c>
      <c r="AA266">
        <f>Table_Contracts[[#This Row],[Số tiền đã thanh toán (theo điểm mốc)]]+Table_Contracts[[#This Row],[Số tiền chưa thanh toán (Theo điểm mốc)]]-Table_Contracts[[#This Row],[Doanh số]]</f>
        <v>0</v>
      </c>
    </row>
    <row r="267" spans="1:27" x14ac:dyDescent="0.25">
      <c r="A267" s="11" t="str">
        <f>TRIM(REPLACE(Table_Contracts[[#This Row],[Vụ việc]],1,FIND("#",Table_Contracts[[#This Row],[Vụ việc]],1),""))</f>
        <v>FIS10009</v>
      </c>
      <c r="B267" s="2" t="s">
        <v>763</v>
      </c>
      <c r="C267" s="2" t="s">
        <v>5571</v>
      </c>
      <c r="D267" s="4">
        <v>40508</v>
      </c>
      <c r="E267" s="2" t="s">
        <v>5570</v>
      </c>
      <c r="F267" s="3" t="s">
        <v>624</v>
      </c>
      <c r="G267" s="5">
        <v>600000000</v>
      </c>
      <c r="H267" s="3" t="s">
        <v>209</v>
      </c>
      <c r="I267" s="3" t="s">
        <v>4062</v>
      </c>
      <c r="J267" s="3" t="s">
        <v>21</v>
      </c>
      <c r="K267" s="3" t="s">
        <v>26</v>
      </c>
      <c r="L267" s="4">
        <v>40892</v>
      </c>
      <c r="M267" s="2" t="s">
        <v>5532</v>
      </c>
      <c r="N267" s="11">
        <f>IF(MONTH(Table_Contracts[[#This Row],[Ngày ký]])&gt;3, YEAR(Table_Contracts[[#This Row],[Ngày ký]]),YEAR(Table_Contracts[[#This Row],[Ngày ký]])-1)</f>
        <v>2010</v>
      </c>
      <c r="O267" s="4">
        <v>40892</v>
      </c>
      <c r="P267" s="4"/>
      <c r="Q267" s="6">
        <v>12</v>
      </c>
      <c r="R267" s="4">
        <v>40508</v>
      </c>
      <c r="S267" s="7" t="b">
        <v>0</v>
      </c>
      <c r="T267" s="3" t="s">
        <v>100</v>
      </c>
      <c r="U267" s="3"/>
      <c r="V267" s="2"/>
      <c r="W267" s="10" t="s">
        <v>5722</v>
      </c>
      <c r="X267" s="7"/>
      <c r="Y267" s="12">
        <f>SUMPRODUCT(Table_milestone[Số tiền phải thanh toán (VND)],--(Table_milestone[Số HĐ]=Table_Contracts[[#This Row],[Số hợp đồng]]),--(Table_milestone[Đã thanh toán?]=TRUE))</f>
        <v>600000000</v>
      </c>
      <c r="Z267" s="13">
        <f>SUMPRODUCT(Table_milestone[Số tiền phải thanh toán (VND)],--(Table_milestone[Số HĐ]=Table_Contracts[[#This Row],[Số hợp đồng]]),--(Table_milestone[Đã thanh toán?]=FALSE))</f>
        <v>0</v>
      </c>
      <c r="AA267">
        <f>Table_Contracts[[#This Row],[Số tiền đã thanh toán (theo điểm mốc)]]+Table_Contracts[[#This Row],[Số tiền chưa thanh toán (Theo điểm mốc)]]-Table_Contracts[[#This Row],[Doanh số]]</f>
        <v>0</v>
      </c>
    </row>
    <row r="268" spans="1:27" x14ac:dyDescent="0.25">
      <c r="A268" s="11" t="str">
        <f>TRIM(REPLACE(Table_Contracts[[#This Row],[Vụ việc]],1,FIND("#",Table_Contracts[[#This Row],[Vụ việc]],1),""))</f>
        <v>FIS11001</v>
      </c>
      <c r="B268" s="2" t="s">
        <v>648</v>
      </c>
      <c r="C268" s="2" t="s">
        <v>650</v>
      </c>
      <c r="D268" s="4">
        <v>40551</v>
      </c>
      <c r="E268" s="2" t="s">
        <v>649</v>
      </c>
      <c r="F268" s="3" t="s">
        <v>392</v>
      </c>
      <c r="G268" s="5">
        <v>1824000000</v>
      </c>
      <c r="H268" s="3" t="s">
        <v>129</v>
      </c>
      <c r="I268" s="3" t="s">
        <v>88</v>
      </c>
      <c r="J268" s="3" t="s">
        <v>21</v>
      </c>
      <c r="K268" s="3" t="s">
        <v>26</v>
      </c>
      <c r="L268" s="4">
        <v>41288</v>
      </c>
      <c r="M268" s="2" t="s">
        <v>651</v>
      </c>
      <c r="N268" s="11">
        <f>IF(MONTH(Table_Contracts[[#This Row],[Ngày ký]])&gt;3, YEAR(Table_Contracts[[#This Row],[Ngày ký]]),YEAR(Table_Contracts[[#This Row],[Ngày ký]])-1)</f>
        <v>2010</v>
      </c>
      <c r="O268" s="4">
        <v>41282</v>
      </c>
      <c r="P268" s="4"/>
      <c r="Q268" s="6">
        <v>12</v>
      </c>
      <c r="R268" s="4">
        <v>40551</v>
      </c>
      <c r="S268" s="7" t="b">
        <v>0</v>
      </c>
      <c r="T268" s="3" t="s">
        <v>92</v>
      </c>
      <c r="U268" s="3" t="s">
        <v>17</v>
      </c>
      <c r="V268" s="2"/>
      <c r="W268" s="10" t="s">
        <v>5722</v>
      </c>
      <c r="X268" s="7" t="b">
        <v>0</v>
      </c>
      <c r="Y268" s="12">
        <f>SUMPRODUCT(Table_milestone[Số tiền phải thanh toán (VND)],--(Table_milestone[Số HĐ]=Table_Contracts[[#This Row],[Số hợp đồng]]),--(Table_milestone[Đã thanh toán?]=TRUE))</f>
        <v>4495127668</v>
      </c>
      <c r="Z268" s="13">
        <f>SUMPRODUCT(Table_milestone[Số tiền phải thanh toán (VND)],--(Table_milestone[Số HĐ]=Table_Contracts[[#This Row],[Số hợp đồng]]),--(Table_milestone[Đã thanh toán?]=FALSE))</f>
        <v>684000000</v>
      </c>
      <c r="AA268">
        <f>Table_Contracts[[#This Row],[Số tiền đã thanh toán (theo điểm mốc)]]+Table_Contracts[[#This Row],[Số tiền chưa thanh toán (Theo điểm mốc)]]-Table_Contracts[[#This Row],[Doanh số]]</f>
        <v>3355127668</v>
      </c>
    </row>
    <row r="269" spans="1:27" x14ac:dyDescent="0.25">
      <c r="A269" s="11" t="str">
        <f>TRIM(REPLACE(Table_Contracts[[#This Row],[Vụ việc]],1,FIND("#",Table_Contracts[[#This Row],[Vụ việc]],1),""))</f>
        <v>FIS11002</v>
      </c>
      <c r="B269" s="2" t="s">
        <v>1038</v>
      </c>
      <c r="C269" s="2" t="s">
        <v>5511</v>
      </c>
      <c r="D269" s="4">
        <v>40575</v>
      </c>
      <c r="E269" s="2" t="s">
        <v>5510</v>
      </c>
      <c r="F269" s="3" t="s">
        <v>5389</v>
      </c>
      <c r="G269" s="5">
        <v>497490000</v>
      </c>
      <c r="H269" s="3" t="s">
        <v>129</v>
      </c>
      <c r="I269" s="3" t="s">
        <v>4062</v>
      </c>
      <c r="J269" s="3" t="s">
        <v>21</v>
      </c>
      <c r="K269" s="3" t="s">
        <v>20</v>
      </c>
      <c r="L269" s="4">
        <v>40749</v>
      </c>
      <c r="M269" s="2" t="s">
        <v>651</v>
      </c>
      <c r="N269" s="11">
        <f>IF(MONTH(Table_Contracts[[#This Row],[Ngày ký]])&gt;3, YEAR(Table_Contracts[[#This Row],[Ngày ký]]),YEAR(Table_Contracts[[#This Row],[Ngày ký]])-1)</f>
        <v>2010</v>
      </c>
      <c r="O269" s="4">
        <v>40749</v>
      </c>
      <c r="P269" s="4">
        <v>40749</v>
      </c>
      <c r="Q269" s="6">
        <v>12</v>
      </c>
      <c r="R269" s="4">
        <v>40575</v>
      </c>
      <c r="S269" s="7" t="b">
        <v>0</v>
      </c>
      <c r="T269" s="3" t="s">
        <v>100</v>
      </c>
      <c r="U269" s="3"/>
      <c r="V269" s="2"/>
      <c r="W269" s="10" t="s">
        <v>5722</v>
      </c>
      <c r="X269" s="7"/>
      <c r="Y269" s="12">
        <f>SUMPRODUCT(Table_milestone[Số tiền phải thanh toán (VND)],--(Table_milestone[Số HĐ]=Table_Contracts[[#This Row],[Số hợp đồng]]),--(Table_milestone[Đã thanh toán?]=TRUE))</f>
        <v>357735000</v>
      </c>
      <c r="Z269" s="13">
        <f>SUMPRODUCT(Table_milestone[Số tiền phải thanh toán (VND)],--(Table_milestone[Số HĐ]=Table_Contracts[[#This Row],[Số hợp đồng]]),--(Table_milestone[Đã thanh toán?]=FALSE))</f>
        <v>0</v>
      </c>
      <c r="AA269">
        <f>Table_Contracts[[#This Row],[Số tiền đã thanh toán (theo điểm mốc)]]+Table_Contracts[[#This Row],[Số tiền chưa thanh toán (Theo điểm mốc)]]-Table_Contracts[[#This Row],[Doanh số]]</f>
        <v>-139755000</v>
      </c>
    </row>
    <row r="270" spans="1:27" x14ac:dyDescent="0.25">
      <c r="A270" s="11" t="str">
        <f>TRIM(REPLACE(Table_Contracts[[#This Row],[Vụ việc]],1,FIND("#",Table_Contracts[[#This Row],[Vụ việc]],1),""))</f>
        <v>FIS11003</v>
      </c>
      <c r="B270" s="2" t="s">
        <v>1912</v>
      </c>
      <c r="C270" s="2" t="s">
        <v>4993</v>
      </c>
      <c r="D270" s="4">
        <v>41127</v>
      </c>
      <c r="E270" s="2" t="s">
        <v>4992</v>
      </c>
      <c r="F270" s="3" t="s">
        <v>228</v>
      </c>
      <c r="G270" s="5">
        <v>558297000</v>
      </c>
      <c r="H270" s="3" t="s">
        <v>129</v>
      </c>
      <c r="I270" s="3" t="s">
        <v>4062</v>
      </c>
      <c r="J270" s="3" t="s">
        <v>21</v>
      </c>
      <c r="K270" s="3" t="s">
        <v>57</v>
      </c>
      <c r="L270" s="4">
        <v>41429</v>
      </c>
      <c r="M270" s="2" t="s">
        <v>636</v>
      </c>
      <c r="N270" s="11">
        <f>IF(MONTH(Table_Contracts[[#This Row],[Ngày ký]])&gt;3, YEAR(Table_Contracts[[#This Row],[Ngày ký]]),YEAR(Table_Contracts[[#This Row],[Ngày ký]])-1)</f>
        <v>2012</v>
      </c>
      <c r="O270" s="4">
        <v>41243</v>
      </c>
      <c r="P270" s="4"/>
      <c r="Q270" s="6">
        <v>12</v>
      </c>
      <c r="R270" s="4">
        <v>41127</v>
      </c>
      <c r="S270" s="7" t="b">
        <v>0</v>
      </c>
      <c r="T270" s="3" t="s">
        <v>100</v>
      </c>
      <c r="U270" s="3"/>
      <c r="V270" s="2"/>
      <c r="W270" s="10" t="s">
        <v>5722</v>
      </c>
      <c r="X270" s="7"/>
      <c r="Y270" s="12">
        <f>SUMPRODUCT(Table_milestone[Số tiền phải thanh toán (VND)],--(Table_milestone[Số HĐ]=Table_Contracts[[#This Row],[Số hợp đồng]]),--(Table_milestone[Đã thanh toán?]=TRUE))</f>
        <v>557042400</v>
      </c>
      <c r="Z270" s="13">
        <f>SUMPRODUCT(Table_milestone[Số tiền phải thanh toán (VND)],--(Table_milestone[Số HĐ]=Table_Contracts[[#This Row],[Số hợp đồng]]),--(Table_milestone[Đã thanh toán?]=FALSE))</f>
        <v>0</v>
      </c>
      <c r="AA270">
        <f>Table_Contracts[[#This Row],[Số tiền đã thanh toán (theo điểm mốc)]]+Table_Contracts[[#This Row],[Số tiền chưa thanh toán (Theo điểm mốc)]]-Table_Contracts[[#This Row],[Doanh số]]</f>
        <v>-1254600</v>
      </c>
    </row>
    <row r="271" spans="1:27" x14ac:dyDescent="0.25">
      <c r="A271" s="11" t="str">
        <f>TRIM(REPLACE(Table_Contracts[[#This Row],[Vụ việc]],1,FIND("#",Table_Contracts[[#This Row],[Vụ việc]],1),""))</f>
        <v>FIS11003</v>
      </c>
      <c r="B271" s="2" t="s">
        <v>1881</v>
      </c>
      <c r="C271" s="2" t="s">
        <v>4997</v>
      </c>
      <c r="D271" s="4">
        <v>41121</v>
      </c>
      <c r="E271" s="2" t="s">
        <v>4992</v>
      </c>
      <c r="F271" s="3" t="s">
        <v>228</v>
      </c>
      <c r="G271" s="5">
        <v>705085200</v>
      </c>
      <c r="H271" s="3" t="s">
        <v>129</v>
      </c>
      <c r="I271" s="3" t="s">
        <v>3493</v>
      </c>
      <c r="J271" s="3" t="s">
        <v>21</v>
      </c>
      <c r="K271" s="3" t="s">
        <v>57</v>
      </c>
      <c r="L271" s="4">
        <v>41540</v>
      </c>
      <c r="M271" s="2" t="s">
        <v>636</v>
      </c>
      <c r="N271" s="11">
        <f>IF(MONTH(Table_Contracts[[#This Row],[Ngày ký]])&gt;3, YEAR(Table_Contracts[[#This Row],[Ngày ký]]),YEAR(Table_Contracts[[#This Row],[Ngày ký]])-1)</f>
        <v>2012</v>
      </c>
      <c r="O271" s="4">
        <v>41233</v>
      </c>
      <c r="P271" s="4"/>
      <c r="Q271" s="6">
        <v>12</v>
      </c>
      <c r="R271" s="4">
        <v>41121</v>
      </c>
      <c r="S271" s="7" t="b">
        <v>0</v>
      </c>
      <c r="T271" s="3" t="s">
        <v>100</v>
      </c>
      <c r="U271" s="3"/>
      <c r="V271" s="2"/>
      <c r="W271" s="10" t="s">
        <v>5722</v>
      </c>
      <c r="X271" s="7"/>
      <c r="Y271" s="12">
        <f>SUMPRODUCT(Table_milestone[Số tiền phải thanh toán (VND)],--(Table_milestone[Số HĐ]=Table_Contracts[[#This Row],[Số hợp đồng]]),--(Table_milestone[Đã thanh toán?]=TRUE))</f>
        <v>710817600</v>
      </c>
      <c r="Z271" s="13">
        <f>SUMPRODUCT(Table_milestone[Số tiền phải thanh toán (VND)],--(Table_milestone[Số HĐ]=Table_Contracts[[#This Row],[Số hợp đồng]]),--(Table_milestone[Đã thanh toán?]=FALSE))</f>
        <v>0</v>
      </c>
      <c r="AA271">
        <f>Table_Contracts[[#This Row],[Số tiền đã thanh toán (theo điểm mốc)]]+Table_Contracts[[#This Row],[Số tiền chưa thanh toán (Theo điểm mốc)]]-Table_Contracts[[#This Row],[Doanh số]]</f>
        <v>5732400</v>
      </c>
    </row>
    <row r="272" spans="1:27" x14ac:dyDescent="0.25">
      <c r="A272" s="11" t="str">
        <f>TRIM(REPLACE(Table_Contracts[[#This Row],[Vụ việc]],1,FIND("#",Table_Contracts[[#This Row],[Vụ việc]],1),""))</f>
        <v>FIS11003</v>
      </c>
      <c r="B272" s="2" t="s">
        <v>1713</v>
      </c>
      <c r="C272" s="2" t="s">
        <v>5057</v>
      </c>
      <c r="D272" s="4">
        <v>41054</v>
      </c>
      <c r="E272" s="2" t="s">
        <v>4992</v>
      </c>
      <c r="F272" s="3" t="s">
        <v>228</v>
      </c>
      <c r="G272" s="5">
        <v>187470000</v>
      </c>
      <c r="H272" s="3" t="s">
        <v>129</v>
      </c>
      <c r="I272" s="3" t="s">
        <v>4062</v>
      </c>
      <c r="J272" s="3" t="s">
        <v>21</v>
      </c>
      <c r="K272" s="3" t="s">
        <v>57</v>
      </c>
      <c r="L272" s="4">
        <v>41163</v>
      </c>
      <c r="M272" s="2" t="s">
        <v>636</v>
      </c>
      <c r="N272" s="11">
        <f>IF(MONTH(Table_Contracts[[#This Row],[Ngày ký]])&gt;3, YEAR(Table_Contracts[[#This Row],[Ngày ký]]),YEAR(Table_Contracts[[#This Row],[Ngày ký]])-1)</f>
        <v>2012</v>
      </c>
      <c r="O272" s="4">
        <v>41082</v>
      </c>
      <c r="P272" s="4">
        <v>41163</v>
      </c>
      <c r="Q272" s="6">
        <v>12</v>
      </c>
      <c r="R272" s="4">
        <v>41054</v>
      </c>
      <c r="S272" s="7" t="b">
        <v>0</v>
      </c>
      <c r="T272" s="3" t="s">
        <v>100</v>
      </c>
      <c r="U272" s="3"/>
      <c r="V272" s="2"/>
      <c r="W272" s="10" t="s">
        <v>5722</v>
      </c>
      <c r="X272" s="7"/>
      <c r="Y272" s="12">
        <f>SUMPRODUCT(Table_milestone[Số tiền phải thanh toán (VND)],--(Table_milestone[Số HĐ]=Table_Contracts[[#This Row],[Số hợp đồng]]),--(Table_milestone[Đã thanh toán?]=TRUE))</f>
        <v>187470000</v>
      </c>
      <c r="Z272" s="13">
        <f>SUMPRODUCT(Table_milestone[Số tiền phải thanh toán (VND)],--(Table_milestone[Số HĐ]=Table_Contracts[[#This Row],[Số hợp đồng]]),--(Table_milestone[Đã thanh toán?]=FALSE))</f>
        <v>0</v>
      </c>
      <c r="AA272">
        <f>Table_Contracts[[#This Row],[Số tiền đã thanh toán (theo điểm mốc)]]+Table_Contracts[[#This Row],[Số tiền chưa thanh toán (Theo điểm mốc)]]-Table_Contracts[[#This Row],[Doanh số]]</f>
        <v>0</v>
      </c>
    </row>
    <row r="273" spans="1:27" x14ac:dyDescent="0.25">
      <c r="A273" s="11" t="str">
        <f>TRIM(REPLACE(Table_Contracts[[#This Row],[Vụ việc]],1,FIND("#",Table_Contracts[[#This Row],[Vụ việc]],1),""))</f>
        <v>FIS11003</v>
      </c>
      <c r="B273" s="2" t="s">
        <v>1716</v>
      </c>
      <c r="C273" s="2" t="s">
        <v>5058</v>
      </c>
      <c r="D273" s="4">
        <v>41054</v>
      </c>
      <c r="E273" s="2" t="s">
        <v>4992</v>
      </c>
      <c r="F273" s="3" t="s">
        <v>228</v>
      </c>
      <c r="G273" s="5">
        <v>77487600</v>
      </c>
      <c r="H273" s="3" t="s">
        <v>129</v>
      </c>
      <c r="I273" s="3" t="s">
        <v>4062</v>
      </c>
      <c r="J273" s="3" t="s">
        <v>21</v>
      </c>
      <c r="K273" s="3" t="s">
        <v>57</v>
      </c>
      <c r="L273" s="4">
        <v>41163</v>
      </c>
      <c r="M273" s="2" t="s">
        <v>636</v>
      </c>
      <c r="N273" s="11">
        <f>IF(MONTH(Table_Contracts[[#This Row],[Ngày ký]])&gt;3, YEAR(Table_Contracts[[#This Row],[Ngày ký]]),YEAR(Table_Contracts[[#This Row],[Ngày ký]])-1)</f>
        <v>2012</v>
      </c>
      <c r="O273" s="4">
        <v>41082</v>
      </c>
      <c r="P273" s="4"/>
      <c r="Q273" s="6">
        <v>12</v>
      </c>
      <c r="R273" s="4"/>
      <c r="S273" s="7" t="b">
        <v>0</v>
      </c>
      <c r="T273" s="3" t="s">
        <v>100</v>
      </c>
      <c r="U273" s="3"/>
      <c r="V273" s="2"/>
      <c r="W273" s="10" t="s">
        <v>5722</v>
      </c>
      <c r="X273" s="7"/>
      <c r="Y273" s="12">
        <f>SUMPRODUCT(Table_milestone[Số tiền phải thanh toán (VND)],--(Table_milestone[Số HĐ]=Table_Contracts[[#This Row],[Số hợp đồng]]),--(Table_milestone[Đã thanh toán?]=TRUE))</f>
        <v>77487600</v>
      </c>
      <c r="Z273" s="13">
        <f>SUMPRODUCT(Table_milestone[Số tiền phải thanh toán (VND)],--(Table_milestone[Số HĐ]=Table_Contracts[[#This Row],[Số hợp đồng]]),--(Table_milestone[Đã thanh toán?]=FALSE))</f>
        <v>0</v>
      </c>
      <c r="AA273">
        <f>Table_Contracts[[#This Row],[Số tiền đã thanh toán (theo điểm mốc)]]+Table_Contracts[[#This Row],[Số tiền chưa thanh toán (Theo điểm mốc)]]-Table_Contracts[[#This Row],[Doanh số]]</f>
        <v>0</v>
      </c>
    </row>
    <row r="274" spans="1:27" x14ac:dyDescent="0.25">
      <c r="A274" s="11" t="str">
        <f>TRIM(REPLACE(Table_Contracts[[#This Row],[Vụ việc]],1,FIND("#",Table_Contracts[[#This Row],[Vụ việc]],1),""))</f>
        <v>FIS11003</v>
      </c>
      <c r="B274" s="2" t="s">
        <v>1709</v>
      </c>
      <c r="C274" s="2" t="s">
        <v>5117</v>
      </c>
      <c r="D274" s="4">
        <v>41001</v>
      </c>
      <c r="E274" s="2" t="s">
        <v>4992</v>
      </c>
      <c r="F274" s="3" t="s">
        <v>228</v>
      </c>
      <c r="G274" s="5">
        <v>34994400</v>
      </c>
      <c r="H274" s="3" t="s">
        <v>129</v>
      </c>
      <c r="I274" s="3" t="s">
        <v>4062</v>
      </c>
      <c r="J274" s="3" t="s">
        <v>21</v>
      </c>
      <c r="K274" s="3" t="s">
        <v>57</v>
      </c>
      <c r="L274" s="4">
        <v>41163</v>
      </c>
      <c r="M274" s="2" t="s">
        <v>636</v>
      </c>
      <c r="N274" s="11">
        <f>IF(MONTH(Table_Contracts[[#This Row],[Ngày ký]])&gt;3, YEAR(Table_Contracts[[#This Row],[Ngày ký]]),YEAR(Table_Contracts[[#This Row],[Ngày ký]])-1)</f>
        <v>2012</v>
      </c>
      <c r="O274" s="4">
        <v>41026</v>
      </c>
      <c r="P274" s="4">
        <v>41163</v>
      </c>
      <c r="Q274" s="6">
        <v>12</v>
      </c>
      <c r="R274" s="4">
        <v>41001</v>
      </c>
      <c r="S274" s="7" t="b">
        <v>0</v>
      </c>
      <c r="T274" s="3" t="s">
        <v>100</v>
      </c>
      <c r="U274" s="3"/>
      <c r="V274" s="2"/>
      <c r="W274" s="10" t="s">
        <v>5722</v>
      </c>
      <c r="X274" s="7"/>
      <c r="Y274" s="12">
        <f>SUMPRODUCT(Table_milestone[Số tiền phải thanh toán (VND)],--(Table_milestone[Số HĐ]=Table_Contracts[[#This Row],[Số hợp đồng]]),--(Table_milestone[Đã thanh toán?]=TRUE))</f>
        <v>34994400</v>
      </c>
      <c r="Z274" s="13">
        <f>SUMPRODUCT(Table_milestone[Số tiền phải thanh toán (VND)],--(Table_milestone[Số HĐ]=Table_Contracts[[#This Row],[Số hợp đồng]]),--(Table_milestone[Đã thanh toán?]=FALSE))</f>
        <v>0</v>
      </c>
      <c r="AA274">
        <f>Table_Contracts[[#This Row],[Số tiền đã thanh toán (theo điểm mốc)]]+Table_Contracts[[#This Row],[Số tiền chưa thanh toán (Theo điểm mốc)]]-Table_Contracts[[#This Row],[Doanh số]]</f>
        <v>0</v>
      </c>
    </row>
    <row r="275" spans="1:27" x14ac:dyDescent="0.25">
      <c r="A275" s="11" t="str">
        <f>TRIM(REPLACE(Table_Contracts[[#This Row],[Vụ việc]],1,FIND("#",Table_Contracts[[#This Row],[Vụ việc]],1),""))</f>
        <v>FIS11003</v>
      </c>
      <c r="B275" s="2" t="s">
        <v>1662</v>
      </c>
      <c r="C275" s="2" t="s">
        <v>5118</v>
      </c>
      <c r="D275" s="4">
        <v>41001</v>
      </c>
      <c r="E275" s="2" t="s">
        <v>4992</v>
      </c>
      <c r="F275" s="3" t="s">
        <v>228</v>
      </c>
      <c r="G275" s="5">
        <v>126000000</v>
      </c>
      <c r="H275" s="3" t="s">
        <v>129</v>
      </c>
      <c r="I275" s="3" t="s">
        <v>4062</v>
      </c>
      <c r="J275" s="3" t="s">
        <v>21</v>
      </c>
      <c r="K275" s="3" t="s">
        <v>57</v>
      </c>
      <c r="L275" s="4">
        <v>41110</v>
      </c>
      <c r="M275" s="2" t="s">
        <v>636</v>
      </c>
      <c r="N275" s="11">
        <f>IF(MONTH(Table_Contracts[[#This Row],[Ngày ký]])&gt;3, YEAR(Table_Contracts[[#This Row],[Ngày ký]]),YEAR(Table_Contracts[[#This Row],[Ngày ký]])-1)</f>
        <v>2012</v>
      </c>
      <c r="O275" s="4">
        <v>41026</v>
      </c>
      <c r="P275" s="4"/>
      <c r="Q275" s="6">
        <v>12</v>
      </c>
      <c r="R275" s="4">
        <v>41001</v>
      </c>
      <c r="S275" s="7" t="b">
        <v>0</v>
      </c>
      <c r="T275" s="3" t="s">
        <v>100</v>
      </c>
      <c r="U275" s="3"/>
      <c r="V275" s="2"/>
      <c r="W275" s="10" t="s">
        <v>5722</v>
      </c>
      <c r="X275" s="7"/>
      <c r="Y275" s="12">
        <f>SUMPRODUCT(Table_milestone[Số tiền phải thanh toán (VND)],--(Table_milestone[Số HĐ]=Table_Contracts[[#This Row],[Số hợp đồng]]),--(Table_milestone[Đã thanh toán?]=TRUE))</f>
        <v>125220000</v>
      </c>
      <c r="Z275" s="13">
        <f>SUMPRODUCT(Table_milestone[Số tiền phải thanh toán (VND)],--(Table_milestone[Số HĐ]=Table_Contracts[[#This Row],[Số hợp đồng]]),--(Table_milestone[Đã thanh toán?]=FALSE))</f>
        <v>0</v>
      </c>
      <c r="AA275">
        <f>Table_Contracts[[#This Row],[Số tiền đã thanh toán (theo điểm mốc)]]+Table_Contracts[[#This Row],[Số tiền chưa thanh toán (Theo điểm mốc)]]-Table_Contracts[[#This Row],[Doanh số]]</f>
        <v>-780000</v>
      </c>
    </row>
    <row r="276" spans="1:27" x14ac:dyDescent="0.25">
      <c r="A276" s="11" t="str">
        <f>TRIM(REPLACE(Table_Contracts[[#This Row],[Vụ việc]],1,FIND("#",Table_Contracts[[#This Row],[Vụ việc]],1),""))</f>
        <v>FIS11003</v>
      </c>
      <c r="B276" s="2" t="s">
        <v>1296</v>
      </c>
      <c r="C276" s="2" t="s">
        <v>5332</v>
      </c>
      <c r="D276" s="4">
        <v>40816</v>
      </c>
      <c r="E276" s="2" t="s">
        <v>4992</v>
      </c>
      <c r="F276" s="3" t="s">
        <v>228</v>
      </c>
      <c r="G276" s="5">
        <v>390600000</v>
      </c>
      <c r="H276" s="3" t="s">
        <v>129</v>
      </c>
      <c r="I276" s="3" t="s">
        <v>4062</v>
      </c>
      <c r="J276" s="3" t="s">
        <v>21</v>
      </c>
      <c r="K276" s="3" t="s">
        <v>57</v>
      </c>
      <c r="L276" s="4">
        <v>41110</v>
      </c>
      <c r="M276" s="2" t="s">
        <v>651</v>
      </c>
      <c r="N276" s="11">
        <f>IF(MONTH(Table_Contracts[[#This Row],[Ngày ký]])&gt;3, YEAR(Table_Contracts[[#This Row],[Ngày ký]]),YEAR(Table_Contracts[[#This Row],[Ngày ký]])-1)</f>
        <v>2011</v>
      </c>
      <c r="O276" s="4">
        <v>40882</v>
      </c>
      <c r="P276" s="4"/>
      <c r="Q276" s="6">
        <v>12</v>
      </c>
      <c r="R276" s="4">
        <v>40819</v>
      </c>
      <c r="S276" s="7" t="b">
        <v>0</v>
      </c>
      <c r="T276" s="3" t="s">
        <v>100</v>
      </c>
      <c r="U276" s="3"/>
      <c r="V276" s="2"/>
      <c r="W276" s="10" t="s">
        <v>5722</v>
      </c>
      <c r="X276" s="7"/>
      <c r="Y276" s="12">
        <f>SUMPRODUCT(Table_milestone[Số tiền phải thanh toán (VND)],--(Table_milestone[Số HĐ]=Table_Contracts[[#This Row],[Số hợp đồng]]),--(Table_milestone[Đã thanh toán?]=TRUE))</f>
        <v>388182000</v>
      </c>
      <c r="Z276" s="13">
        <f>SUMPRODUCT(Table_milestone[Số tiền phải thanh toán (VND)],--(Table_milestone[Số HĐ]=Table_Contracts[[#This Row],[Số hợp đồng]]),--(Table_milestone[Đã thanh toán?]=FALSE))</f>
        <v>0</v>
      </c>
      <c r="AA276">
        <f>Table_Contracts[[#This Row],[Số tiền đã thanh toán (theo điểm mốc)]]+Table_Contracts[[#This Row],[Số tiền chưa thanh toán (Theo điểm mốc)]]-Table_Contracts[[#This Row],[Doanh số]]</f>
        <v>-2418000</v>
      </c>
    </row>
    <row r="277" spans="1:27" x14ac:dyDescent="0.25">
      <c r="A277" s="11" t="str">
        <f>TRIM(REPLACE(Table_Contracts[[#This Row],[Vụ việc]],1,FIND("#",Table_Contracts[[#This Row],[Vụ việc]],1),""))</f>
        <v>FIS11003</v>
      </c>
      <c r="B277" s="2" t="s">
        <v>1294</v>
      </c>
      <c r="C277" s="2" t="s">
        <v>5366</v>
      </c>
      <c r="D277" s="4">
        <v>40773</v>
      </c>
      <c r="E277" s="2" t="s">
        <v>4992</v>
      </c>
      <c r="F277" s="3" t="s">
        <v>228</v>
      </c>
      <c r="G277" s="5">
        <v>186480000</v>
      </c>
      <c r="H277" s="3" t="s">
        <v>129</v>
      </c>
      <c r="I277" s="3" t="s">
        <v>4062</v>
      </c>
      <c r="J277" s="3" t="s">
        <v>21</v>
      </c>
      <c r="K277" s="3" t="s">
        <v>26</v>
      </c>
      <c r="L277" s="4">
        <v>40903</v>
      </c>
      <c r="M277" s="2" t="s">
        <v>651</v>
      </c>
      <c r="N277" s="11">
        <f>IF(MONTH(Table_Contracts[[#This Row],[Ngày ký]])&gt;3, YEAR(Table_Contracts[[#This Row],[Ngày ký]]),YEAR(Table_Contracts[[#This Row],[Ngày ký]])-1)</f>
        <v>2011</v>
      </c>
      <c r="O277" s="4">
        <v>40816</v>
      </c>
      <c r="P277" s="4"/>
      <c r="Q277" s="6">
        <v>12</v>
      </c>
      <c r="R277" s="4">
        <v>40773</v>
      </c>
      <c r="S277" s="7" t="b">
        <v>0</v>
      </c>
      <c r="T277" s="3" t="s">
        <v>100</v>
      </c>
      <c r="U277" s="3"/>
      <c r="V277" s="2"/>
      <c r="W277" s="10" t="s">
        <v>5722</v>
      </c>
      <c r="X277" s="7"/>
      <c r="Y277" s="12">
        <f>SUMPRODUCT(Table_milestone[Số tiền phải thanh toán (VND)],--(Table_milestone[Số HĐ]=Table_Contracts[[#This Row],[Số hợp đồng]]),--(Table_milestone[Đã thanh toán?]=TRUE))</f>
        <v>186480000</v>
      </c>
      <c r="Z277" s="13">
        <f>SUMPRODUCT(Table_milestone[Số tiền phải thanh toán (VND)],--(Table_milestone[Số HĐ]=Table_Contracts[[#This Row],[Số hợp đồng]]),--(Table_milestone[Đã thanh toán?]=FALSE))</f>
        <v>0</v>
      </c>
      <c r="AA277">
        <f>Table_Contracts[[#This Row],[Số tiền đã thanh toán (theo điểm mốc)]]+Table_Contracts[[#This Row],[Số tiền chưa thanh toán (Theo điểm mốc)]]-Table_Contracts[[#This Row],[Doanh số]]</f>
        <v>0</v>
      </c>
    </row>
    <row r="278" spans="1:27" x14ac:dyDescent="0.25">
      <c r="A278" s="11" t="str">
        <f>TRIM(REPLACE(Table_Contracts[[#This Row],[Vụ việc]],1,FIND("#",Table_Contracts[[#This Row],[Vụ việc]],1),""))</f>
        <v>FIS11003</v>
      </c>
      <c r="B278" s="2" t="s">
        <v>1077</v>
      </c>
      <c r="C278" s="2" t="s">
        <v>5375</v>
      </c>
      <c r="D278" s="4">
        <v>40756</v>
      </c>
      <c r="E278" s="2" t="s">
        <v>4992</v>
      </c>
      <c r="F278" s="3" t="s">
        <v>228</v>
      </c>
      <c r="G278" s="5">
        <v>61000000</v>
      </c>
      <c r="H278" s="3" t="s">
        <v>129</v>
      </c>
      <c r="I278" s="3" t="s">
        <v>4062</v>
      </c>
      <c r="J278" s="3" t="s">
        <v>21</v>
      </c>
      <c r="K278" s="3" t="s">
        <v>26</v>
      </c>
      <c r="L278" s="4">
        <v>40785</v>
      </c>
      <c r="M278" s="2" t="s">
        <v>651</v>
      </c>
      <c r="N278" s="11">
        <f>IF(MONTH(Table_Contracts[[#This Row],[Ngày ký]])&gt;3, YEAR(Table_Contracts[[#This Row],[Ngày ký]]),YEAR(Table_Contracts[[#This Row],[Ngày ký]])-1)</f>
        <v>2011</v>
      </c>
      <c r="O278" s="4">
        <v>40785</v>
      </c>
      <c r="P278" s="4"/>
      <c r="Q278" s="6">
        <v>12</v>
      </c>
      <c r="R278" s="4">
        <v>40756</v>
      </c>
      <c r="S278" s="7" t="b">
        <v>0</v>
      </c>
      <c r="T278" s="3" t="s">
        <v>100</v>
      </c>
      <c r="U278" s="3"/>
      <c r="V278" s="2"/>
      <c r="W278" s="10" t="s">
        <v>5722</v>
      </c>
      <c r="X278" s="7"/>
      <c r="Y278" s="12">
        <f>SUMPRODUCT(Table_milestone[Số tiền phải thanh toán (VND)],--(Table_milestone[Số HĐ]=Table_Contracts[[#This Row],[Số hợp đồng]]),--(Table_milestone[Đã thanh toán?]=TRUE))</f>
        <v>61000000</v>
      </c>
      <c r="Z278" s="13">
        <f>SUMPRODUCT(Table_milestone[Số tiền phải thanh toán (VND)],--(Table_milestone[Số HĐ]=Table_Contracts[[#This Row],[Số hợp đồng]]),--(Table_milestone[Đã thanh toán?]=FALSE))</f>
        <v>0</v>
      </c>
      <c r="AA278">
        <f>Table_Contracts[[#This Row],[Số tiền đã thanh toán (theo điểm mốc)]]+Table_Contracts[[#This Row],[Số tiền chưa thanh toán (Theo điểm mốc)]]-Table_Contracts[[#This Row],[Doanh số]]</f>
        <v>0</v>
      </c>
    </row>
    <row r="279" spans="1:27" x14ac:dyDescent="0.25">
      <c r="A279" s="11" t="str">
        <f>TRIM(REPLACE(Table_Contracts[[#This Row],[Vụ việc]],1,FIND("#",Table_Contracts[[#This Row],[Vụ việc]],1),""))</f>
        <v>FIS11003</v>
      </c>
      <c r="B279" s="2" t="s">
        <v>1004</v>
      </c>
      <c r="C279" s="2" t="s">
        <v>5434</v>
      </c>
      <c r="D279" s="4">
        <v>40683</v>
      </c>
      <c r="E279" s="2" t="s">
        <v>4992</v>
      </c>
      <c r="F279" s="3" t="s">
        <v>228</v>
      </c>
      <c r="G279" s="5">
        <v>234624000</v>
      </c>
      <c r="H279" s="3" t="s">
        <v>129</v>
      </c>
      <c r="I279" s="3" t="s">
        <v>4261</v>
      </c>
      <c r="J279" s="3" t="s">
        <v>21</v>
      </c>
      <c r="K279" s="3" t="s">
        <v>57</v>
      </c>
      <c r="L279" s="4"/>
      <c r="M279" s="2" t="s">
        <v>651</v>
      </c>
      <c r="N279" s="11">
        <f>IF(MONTH(Table_Contracts[[#This Row],[Ngày ký]])&gt;3, YEAR(Table_Contracts[[#This Row],[Ngày ký]]),YEAR(Table_Contracts[[#This Row],[Ngày ký]])-1)</f>
        <v>2011</v>
      </c>
      <c r="O279" s="4">
        <v>40723</v>
      </c>
      <c r="P279" s="4"/>
      <c r="Q279" s="6">
        <v>12</v>
      </c>
      <c r="R279" s="4"/>
      <c r="S279" s="7" t="b">
        <v>0</v>
      </c>
      <c r="T279" s="3" t="s">
        <v>100</v>
      </c>
      <c r="U279" s="3"/>
      <c r="V279" s="2"/>
      <c r="W279" s="10" t="s">
        <v>5722</v>
      </c>
      <c r="X279" s="7"/>
      <c r="Y279" s="12">
        <f>SUMPRODUCT(Table_milestone[Số tiền phải thanh toán (VND)],--(Table_milestone[Số HĐ]=Table_Contracts[[#This Row],[Số hợp đồng]]),--(Table_milestone[Đã thanh toán?]=TRUE))</f>
        <v>200312000</v>
      </c>
      <c r="Z279" s="13">
        <f>SUMPRODUCT(Table_milestone[Số tiền phải thanh toán (VND)],--(Table_milestone[Số HĐ]=Table_Contracts[[#This Row],[Số hợp đồng]]),--(Table_milestone[Đã thanh toán?]=FALSE))</f>
        <v>34312000</v>
      </c>
      <c r="AA279">
        <f>Table_Contracts[[#This Row],[Số tiền đã thanh toán (theo điểm mốc)]]+Table_Contracts[[#This Row],[Số tiền chưa thanh toán (Theo điểm mốc)]]-Table_Contracts[[#This Row],[Doanh số]]</f>
        <v>0</v>
      </c>
    </row>
    <row r="280" spans="1:27" x14ac:dyDescent="0.25">
      <c r="A280" s="11" t="str">
        <f>TRIM(REPLACE(Table_Contracts[[#This Row],[Vụ việc]],1,FIND("#",Table_Contracts[[#This Row],[Vụ việc]],1),""))</f>
        <v>FIS11003</v>
      </c>
      <c r="B280" s="2" t="s">
        <v>1032</v>
      </c>
      <c r="C280" s="2" t="s">
        <v>5525</v>
      </c>
      <c r="D280" s="4">
        <v>40551</v>
      </c>
      <c r="E280" s="2" t="s">
        <v>4992</v>
      </c>
      <c r="F280" s="3" t="s">
        <v>228</v>
      </c>
      <c r="G280" s="5">
        <v>113585200</v>
      </c>
      <c r="H280" s="3" t="s">
        <v>129</v>
      </c>
      <c r="I280" s="3" t="s">
        <v>4062</v>
      </c>
      <c r="J280" s="3" t="s">
        <v>21</v>
      </c>
      <c r="K280" s="3" t="s">
        <v>26</v>
      </c>
      <c r="L280" s="4">
        <v>40739</v>
      </c>
      <c r="M280" s="2" t="s">
        <v>651</v>
      </c>
      <c r="N280" s="11">
        <f>IF(MONTH(Table_Contracts[[#This Row],[Ngày ký]])&gt;3, YEAR(Table_Contracts[[#This Row],[Ngày ký]]),YEAR(Table_Contracts[[#This Row],[Ngày ký]])-1)</f>
        <v>2010</v>
      </c>
      <c r="O280" s="4">
        <v>40739</v>
      </c>
      <c r="P280" s="4"/>
      <c r="Q280" s="6">
        <v>12</v>
      </c>
      <c r="R280" s="4">
        <v>40551</v>
      </c>
      <c r="S280" s="7" t="b">
        <v>0</v>
      </c>
      <c r="T280" s="3" t="s">
        <v>100</v>
      </c>
      <c r="U280" s="3"/>
      <c r="V280" s="2"/>
      <c r="W280" s="10" t="s">
        <v>5722</v>
      </c>
      <c r="X280" s="7"/>
      <c r="Y280" s="12">
        <f>SUMPRODUCT(Table_milestone[Số tiền phải thanh toán (VND)],--(Table_milestone[Số HĐ]=Table_Contracts[[#This Row],[Số hợp đồng]]),--(Table_milestone[Đã thanh toán?]=TRUE))</f>
        <v>113585200</v>
      </c>
      <c r="Z280" s="13">
        <f>SUMPRODUCT(Table_milestone[Số tiền phải thanh toán (VND)],--(Table_milestone[Số HĐ]=Table_Contracts[[#This Row],[Số hợp đồng]]),--(Table_milestone[Đã thanh toán?]=FALSE))</f>
        <v>0</v>
      </c>
      <c r="AA280">
        <f>Table_Contracts[[#This Row],[Số tiền đã thanh toán (theo điểm mốc)]]+Table_Contracts[[#This Row],[Số tiền chưa thanh toán (Theo điểm mốc)]]-Table_Contracts[[#This Row],[Doanh số]]</f>
        <v>0</v>
      </c>
    </row>
    <row r="281" spans="1:27" x14ac:dyDescent="0.25">
      <c r="A281" s="11" t="str">
        <f>TRIM(REPLACE(Table_Contracts[[#This Row],[Vụ việc]],1,FIND("#",Table_Contracts[[#This Row],[Vụ việc]],1),""))</f>
        <v>FIS11003</v>
      </c>
      <c r="B281" s="2" t="s">
        <v>1254</v>
      </c>
      <c r="C281" s="2" t="s">
        <v>5526</v>
      </c>
      <c r="D281" s="4">
        <v>40548</v>
      </c>
      <c r="E281" s="2" t="s">
        <v>4992</v>
      </c>
      <c r="F281" s="3" t="s">
        <v>228</v>
      </c>
      <c r="G281" s="5">
        <v>478859400</v>
      </c>
      <c r="H281" s="3" t="s">
        <v>129</v>
      </c>
      <c r="I281" s="3" t="s">
        <v>4343</v>
      </c>
      <c r="J281" s="3" t="s">
        <v>21</v>
      </c>
      <c r="K281" s="3" t="s">
        <v>57</v>
      </c>
      <c r="L281" s="4"/>
      <c r="M281" s="2" t="s">
        <v>651</v>
      </c>
      <c r="N281" s="11">
        <f>IF(MONTH(Table_Contracts[[#This Row],[Ngày ký]])&gt;3, YEAR(Table_Contracts[[#This Row],[Ngày ký]]),YEAR(Table_Contracts[[#This Row],[Ngày ký]])-1)</f>
        <v>2010</v>
      </c>
      <c r="O281" s="4">
        <v>40711</v>
      </c>
      <c r="P281" s="4"/>
      <c r="Q281" s="6">
        <v>12</v>
      </c>
      <c r="R281" s="4">
        <v>40548</v>
      </c>
      <c r="S281" s="7" t="b">
        <v>0</v>
      </c>
      <c r="T281" s="3" t="s">
        <v>100</v>
      </c>
      <c r="U281" s="3"/>
      <c r="V281" s="2"/>
      <c r="W281" s="10" t="s">
        <v>5722</v>
      </c>
      <c r="X281" s="7"/>
      <c r="Y281" s="12">
        <f>SUMPRODUCT(Table_milestone[Số tiền phải thanh toán (VND)],--(Table_milestone[Số HĐ]=Table_Contracts[[#This Row],[Số hợp đồng]]),--(Table_milestone[Đã thanh toán?]=TRUE))</f>
        <v>254580600</v>
      </c>
      <c r="Z281" s="13">
        <f>SUMPRODUCT(Table_milestone[Số tiền phải thanh toán (VND)],--(Table_milestone[Số HĐ]=Table_Contracts[[#This Row],[Số hợp đồng]]),--(Table_milestone[Đã thanh toán?]=FALSE))</f>
        <v>224278800</v>
      </c>
      <c r="AA281">
        <f>Table_Contracts[[#This Row],[Số tiền đã thanh toán (theo điểm mốc)]]+Table_Contracts[[#This Row],[Số tiền chưa thanh toán (Theo điểm mốc)]]-Table_Contracts[[#This Row],[Doanh số]]</f>
        <v>0</v>
      </c>
    </row>
    <row r="282" spans="1:27" x14ac:dyDescent="0.25">
      <c r="A282" s="11" t="str">
        <f>TRIM(REPLACE(Table_Contracts[[#This Row],[Vụ việc]],1,FIND("#",Table_Contracts[[#This Row],[Vụ việc]],1),""))</f>
        <v>FIS11004</v>
      </c>
      <c r="B282" s="2" t="s">
        <v>928</v>
      </c>
      <c r="C282" s="2" t="s">
        <v>5482</v>
      </c>
      <c r="D282" s="4">
        <v>40630</v>
      </c>
      <c r="E282" s="2" t="s">
        <v>5481</v>
      </c>
      <c r="F282" s="3" t="s">
        <v>4591</v>
      </c>
      <c r="G282" s="5">
        <v>1626900000</v>
      </c>
      <c r="H282" s="3" t="s">
        <v>129</v>
      </c>
      <c r="I282" s="3" t="s">
        <v>4062</v>
      </c>
      <c r="J282" s="3" t="s">
        <v>2984</v>
      </c>
      <c r="K282" s="3" t="s">
        <v>702</v>
      </c>
      <c r="L282" s="4">
        <v>41428</v>
      </c>
      <c r="M282" s="2" t="s">
        <v>651</v>
      </c>
      <c r="N282" s="11">
        <f>IF(MONTH(Table_Contracts[[#This Row],[Ngày ký]])&gt;3, YEAR(Table_Contracts[[#This Row],[Ngày ký]]),YEAR(Table_Contracts[[#This Row],[Ngày ký]])-1)</f>
        <v>2010</v>
      </c>
      <c r="O282" s="4">
        <v>40968</v>
      </c>
      <c r="P282" s="4">
        <v>41428</v>
      </c>
      <c r="Q282" s="6">
        <v>12</v>
      </c>
      <c r="R282" s="4">
        <v>40630</v>
      </c>
      <c r="S282" s="7" t="b">
        <v>0</v>
      </c>
      <c r="T282" s="3" t="s">
        <v>100</v>
      </c>
      <c r="U282" s="3"/>
      <c r="V282" s="2"/>
      <c r="W282" s="10" t="s">
        <v>5722</v>
      </c>
      <c r="X282" s="7"/>
      <c r="Y282" s="12">
        <f>SUMPRODUCT(Table_milestone[Số tiền phải thanh toán (VND)],--(Table_milestone[Số HĐ]=Table_Contracts[[#This Row],[Số hợp đồng]]),--(Table_milestone[Đã thanh toán?]=TRUE))</f>
        <v>1626900000</v>
      </c>
      <c r="Z282" s="13">
        <f>SUMPRODUCT(Table_milestone[Số tiền phải thanh toán (VND)],--(Table_milestone[Số HĐ]=Table_Contracts[[#This Row],[Số hợp đồng]]),--(Table_milestone[Đã thanh toán?]=FALSE))</f>
        <v>0</v>
      </c>
      <c r="AA282">
        <f>Table_Contracts[[#This Row],[Số tiền đã thanh toán (theo điểm mốc)]]+Table_Contracts[[#This Row],[Số tiền chưa thanh toán (Theo điểm mốc)]]-Table_Contracts[[#This Row],[Doanh số]]</f>
        <v>0</v>
      </c>
    </row>
    <row r="283" spans="1:27" x14ac:dyDescent="0.25">
      <c r="A283" s="11" t="str">
        <f>TRIM(REPLACE(Table_Contracts[[#This Row],[Vụ việc]],1,FIND("#",Table_Contracts[[#This Row],[Vụ việc]],1),""))</f>
        <v>FIS11005</v>
      </c>
      <c r="B283" s="2" t="s">
        <v>1029</v>
      </c>
      <c r="C283" s="2" t="s">
        <v>5388</v>
      </c>
      <c r="D283" s="4">
        <v>40731</v>
      </c>
      <c r="E283" s="2" t="s">
        <v>5387</v>
      </c>
      <c r="F283" s="3" t="s">
        <v>5389</v>
      </c>
      <c r="G283" s="5">
        <v>767520000</v>
      </c>
      <c r="H283" s="3" t="s">
        <v>129</v>
      </c>
      <c r="I283" s="3" t="s">
        <v>4062</v>
      </c>
      <c r="J283" s="3" t="s">
        <v>21</v>
      </c>
      <c r="K283" s="3" t="s">
        <v>26</v>
      </c>
      <c r="L283" s="4">
        <v>40923</v>
      </c>
      <c r="M283" s="2" t="s">
        <v>651</v>
      </c>
      <c r="N283" s="11">
        <f>IF(MONTH(Table_Contracts[[#This Row],[Ngày ký]])&gt;3, YEAR(Table_Contracts[[#This Row],[Ngày ký]]),YEAR(Table_Contracts[[#This Row],[Ngày ký]])-1)</f>
        <v>2011</v>
      </c>
      <c r="O283" s="4">
        <v>40923</v>
      </c>
      <c r="P283" s="4"/>
      <c r="Q283" s="6">
        <v>12</v>
      </c>
      <c r="R283" s="4">
        <v>40731</v>
      </c>
      <c r="S283" s="7" t="b">
        <v>0</v>
      </c>
      <c r="T283" s="3" t="s">
        <v>100</v>
      </c>
      <c r="U283" s="3"/>
      <c r="V283" s="2"/>
      <c r="W283" s="10" t="s">
        <v>5722</v>
      </c>
      <c r="X283" s="7"/>
      <c r="Y283" s="12">
        <f>SUMPRODUCT(Table_milestone[Số tiền phải thanh toán (VND)],--(Table_milestone[Số HĐ]=Table_Contracts[[#This Row],[Số hợp đồng]]),--(Table_milestone[Đã thanh toán?]=TRUE))</f>
        <v>767520000</v>
      </c>
      <c r="Z283" s="13">
        <f>SUMPRODUCT(Table_milestone[Số tiền phải thanh toán (VND)],--(Table_milestone[Số HĐ]=Table_Contracts[[#This Row],[Số hợp đồng]]),--(Table_milestone[Đã thanh toán?]=FALSE))</f>
        <v>0</v>
      </c>
      <c r="AA283">
        <f>Table_Contracts[[#This Row],[Số tiền đã thanh toán (theo điểm mốc)]]+Table_Contracts[[#This Row],[Số tiền chưa thanh toán (Theo điểm mốc)]]-Table_Contracts[[#This Row],[Doanh số]]</f>
        <v>0</v>
      </c>
    </row>
    <row r="284" spans="1:27" x14ac:dyDescent="0.25">
      <c r="A284" s="11" t="str">
        <f>TRIM(REPLACE(Table_Contracts[[#This Row],[Vụ việc]],1,FIND("#",Table_Contracts[[#This Row],[Vụ việc]],1),""))</f>
        <v>FIS11006</v>
      </c>
      <c r="B284" s="2" t="s">
        <v>1052</v>
      </c>
      <c r="C284" s="2" t="s">
        <v>5385</v>
      </c>
      <c r="D284" s="4">
        <v>40731</v>
      </c>
      <c r="E284" s="2" t="s">
        <v>5384</v>
      </c>
      <c r="F284" s="3" t="s">
        <v>5386</v>
      </c>
      <c r="G284" s="5">
        <v>784800000</v>
      </c>
      <c r="H284" s="3" t="s">
        <v>129</v>
      </c>
      <c r="I284" s="3" t="s">
        <v>4062</v>
      </c>
      <c r="J284" s="3" t="s">
        <v>21</v>
      </c>
      <c r="K284" s="3" t="s">
        <v>57</v>
      </c>
      <c r="L284" s="4"/>
      <c r="M284" s="2" t="s">
        <v>651</v>
      </c>
      <c r="N284" s="11">
        <f>IF(MONTH(Table_Contracts[[#This Row],[Ngày ký]])&gt;3, YEAR(Table_Contracts[[#This Row],[Ngày ký]]),YEAR(Table_Contracts[[#This Row],[Ngày ký]])-1)</f>
        <v>2011</v>
      </c>
      <c r="O284" s="4">
        <v>41394</v>
      </c>
      <c r="P284" s="4"/>
      <c r="Q284" s="6">
        <v>12</v>
      </c>
      <c r="R284" s="4"/>
      <c r="S284" s="7" t="b">
        <v>0</v>
      </c>
      <c r="T284" s="3" t="s">
        <v>100</v>
      </c>
      <c r="U284" s="3"/>
      <c r="V284" s="2"/>
      <c r="W284" s="10" t="s">
        <v>5722</v>
      </c>
      <c r="X284" s="7" t="b">
        <v>0</v>
      </c>
      <c r="Y284" s="12">
        <f>SUMPRODUCT(Table_milestone[Số tiền phải thanh toán (VND)],--(Table_milestone[Số HĐ]=Table_Contracts[[#This Row],[Số hợp đồng]]),--(Table_milestone[Đã thanh toán?]=TRUE))</f>
        <v>720000000</v>
      </c>
      <c r="Z284" s="13">
        <f>SUMPRODUCT(Table_milestone[Số tiền phải thanh toán (VND)],--(Table_milestone[Số HĐ]=Table_Contracts[[#This Row],[Số hợp đồng]]),--(Table_milestone[Đã thanh toán?]=FALSE))</f>
        <v>368800000</v>
      </c>
      <c r="AA284">
        <f>Table_Contracts[[#This Row],[Số tiền đã thanh toán (theo điểm mốc)]]+Table_Contracts[[#This Row],[Số tiền chưa thanh toán (Theo điểm mốc)]]-Table_Contracts[[#This Row],[Doanh số]]</f>
        <v>304000000</v>
      </c>
    </row>
    <row r="285" spans="1:27" x14ac:dyDescent="0.25">
      <c r="A285" s="11" t="str">
        <f>TRIM(REPLACE(Table_Contracts[[#This Row],[Vụ việc]],1,FIND("#",Table_Contracts[[#This Row],[Vụ việc]],1),""))</f>
        <v>ILIB13001</v>
      </c>
      <c r="B285" s="2" t="s">
        <v>2589</v>
      </c>
      <c r="C285" s="2" t="s">
        <v>4552</v>
      </c>
      <c r="D285" s="4">
        <v>41618</v>
      </c>
      <c r="E285" s="2" t="s">
        <v>4551</v>
      </c>
      <c r="F285" s="3" t="s">
        <v>4553</v>
      </c>
      <c r="G285" s="5">
        <v>250000000</v>
      </c>
      <c r="H285" s="3" t="s">
        <v>32</v>
      </c>
      <c r="I285" s="3" t="s">
        <v>3493</v>
      </c>
      <c r="J285" s="3" t="s">
        <v>32</v>
      </c>
      <c r="K285" s="3" t="s">
        <v>36</v>
      </c>
      <c r="L285" s="4">
        <v>41649</v>
      </c>
      <c r="M285" s="2" t="s">
        <v>558</v>
      </c>
      <c r="N285" s="11">
        <f>IF(MONTH(Table_Contracts[[#This Row],[Ngày ký]])&gt;3, YEAR(Table_Contracts[[#This Row],[Ngày ký]]),YEAR(Table_Contracts[[#This Row],[Ngày ký]])-1)</f>
        <v>2013</v>
      </c>
      <c r="O285" s="4">
        <v>41649</v>
      </c>
      <c r="P285" s="4">
        <v>41649</v>
      </c>
      <c r="Q285" s="6">
        <v>12</v>
      </c>
      <c r="R285" s="4"/>
      <c r="S285" s="7" t="b">
        <v>0</v>
      </c>
      <c r="T285" s="3" t="s">
        <v>100</v>
      </c>
      <c r="U285" s="3" t="s">
        <v>34</v>
      </c>
      <c r="V285" s="2"/>
      <c r="W285" s="10" t="s">
        <v>5722</v>
      </c>
      <c r="X285" s="7"/>
      <c r="Y285" s="12">
        <f>SUMPRODUCT(Table_milestone[Số tiền phải thanh toán (VND)],--(Table_milestone[Số HĐ]=Table_Contracts[[#This Row],[Số hợp đồng]]),--(Table_milestone[Đã thanh toán?]=TRUE))</f>
        <v>250000000</v>
      </c>
      <c r="Z285" s="13">
        <f>SUMPRODUCT(Table_milestone[Số tiền phải thanh toán (VND)],--(Table_milestone[Số HĐ]=Table_Contracts[[#This Row],[Số hợp đồng]]),--(Table_milestone[Đã thanh toán?]=FALSE))</f>
        <v>0</v>
      </c>
      <c r="AA285">
        <f>Table_Contracts[[#This Row],[Số tiền đã thanh toán (theo điểm mốc)]]+Table_Contracts[[#This Row],[Số tiền chưa thanh toán (Theo điểm mốc)]]-Table_Contracts[[#This Row],[Doanh số]]</f>
        <v>0</v>
      </c>
    </row>
    <row r="286" spans="1:27" x14ac:dyDescent="0.25">
      <c r="A286" s="11" t="str">
        <f>TRIM(REPLACE(Table_Contracts[[#This Row],[Vụ việc]],1,FIND("#",Table_Contracts[[#This Row],[Vụ việc]],1),""))</f>
        <v>ilib13003</v>
      </c>
      <c r="B286" s="2" t="s">
        <v>40</v>
      </c>
      <c r="C286" s="2" t="s">
        <v>38</v>
      </c>
      <c r="D286" s="4">
        <v>41885</v>
      </c>
      <c r="E286" s="2" t="s">
        <v>528</v>
      </c>
      <c r="F286" s="3" t="s">
        <v>529</v>
      </c>
      <c r="G286" s="5">
        <v>495000000</v>
      </c>
      <c r="H286" s="3" t="s">
        <v>32</v>
      </c>
      <c r="I286" s="3" t="s">
        <v>88</v>
      </c>
      <c r="J286" s="3" t="s">
        <v>32</v>
      </c>
      <c r="K286" s="3" t="s">
        <v>36</v>
      </c>
      <c r="L286" s="4"/>
      <c r="M286" s="2" t="s">
        <v>404</v>
      </c>
      <c r="N286" s="11">
        <f>IF(MONTH(Table_Contracts[[#This Row],[Ngày ký]])&gt;3, YEAR(Table_Contracts[[#This Row],[Ngày ký]]),YEAR(Table_Contracts[[#This Row],[Ngày ký]])-1)</f>
        <v>2014</v>
      </c>
      <c r="O286" s="4">
        <v>42094</v>
      </c>
      <c r="P286" s="4"/>
      <c r="Q286" s="6">
        <v>12</v>
      </c>
      <c r="R286" s="4"/>
      <c r="S286" s="7" t="b">
        <v>1</v>
      </c>
      <c r="T286" s="3" t="s">
        <v>100</v>
      </c>
      <c r="U286" s="3" t="s">
        <v>34</v>
      </c>
      <c r="V286" s="2" t="s">
        <v>4050</v>
      </c>
      <c r="W286" s="10" t="s">
        <v>5722</v>
      </c>
      <c r="X286" s="7" t="b">
        <v>1</v>
      </c>
      <c r="Y286" s="12">
        <f>SUMPRODUCT(Table_milestone[Số tiền phải thanh toán (VND)],--(Table_milestone[Số HĐ]=Table_Contracts[[#This Row],[Số hợp đồng]]),--(Table_milestone[Đã thanh toán?]=TRUE))</f>
        <v>148500000</v>
      </c>
      <c r="Z286" s="13">
        <f>SUMPRODUCT(Table_milestone[Số tiền phải thanh toán (VND)],--(Table_milestone[Số HĐ]=Table_Contracts[[#This Row],[Số hợp đồng]]),--(Table_milestone[Đã thanh toán?]=FALSE))</f>
        <v>346500000</v>
      </c>
      <c r="AA286">
        <f>Table_Contracts[[#This Row],[Số tiền đã thanh toán (theo điểm mốc)]]+Table_Contracts[[#This Row],[Số tiền chưa thanh toán (Theo điểm mốc)]]-Table_Contracts[[#This Row],[Doanh số]]</f>
        <v>0</v>
      </c>
    </row>
    <row r="287" spans="1:27" x14ac:dyDescent="0.25">
      <c r="A287" s="11" t="str">
        <f>TRIM(REPLACE(Table_Contracts[[#This Row],[Vụ việc]],1,FIND("#",Table_Contracts[[#This Row],[Vụ việc]],1),""))</f>
        <v>ILIB13006</v>
      </c>
      <c r="B287" s="2" t="s">
        <v>2512</v>
      </c>
      <c r="C287" s="2" t="s">
        <v>4616</v>
      </c>
      <c r="D287" s="4">
        <v>41542</v>
      </c>
      <c r="E287" s="2" t="s">
        <v>4615</v>
      </c>
      <c r="F287" s="3" t="s">
        <v>4617</v>
      </c>
      <c r="G287" s="5">
        <v>50000000</v>
      </c>
      <c r="H287" s="3" t="s">
        <v>32</v>
      </c>
      <c r="I287" s="3" t="s">
        <v>3493</v>
      </c>
      <c r="J287" s="3" t="s">
        <v>32</v>
      </c>
      <c r="K287" s="3" t="s">
        <v>2513</v>
      </c>
      <c r="L287" s="4">
        <v>41564</v>
      </c>
      <c r="M287" s="2" t="s">
        <v>558</v>
      </c>
      <c r="N287" s="11">
        <f>IF(MONTH(Table_Contracts[[#This Row],[Ngày ký]])&gt;3, YEAR(Table_Contracts[[#This Row],[Ngày ký]]),YEAR(Table_Contracts[[#This Row],[Ngày ký]])-1)</f>
        <v>2013</v>
      </c>
      <c r="O287" s="4">
        <v>41597</v>
      </c>
      <c r="P287" s="4">
        <v>41564</v>
      </c>
      <c r="Q287" s="6">
        <v>12</v>
      </c>
      <c r="R287" s="4"/>
      <c r="S287" s="7" t="b">
        <v>0</v>
      </c>
      <c r="T287" s="3" t="s">
        <v>100</v>
      </c>
      <c r="U287" s="3" t="s">
        <v>34</v>
      </c>
      <c r="V287" s="2"/>
      <c r="W287" s="10" t="s">
        <v>5722</v>
      </c>
      <c r="X287" s="7"/>
      <c r="Y287" s="12">
        <f>SUMPRODUCT(Table_milestone[Số tiền phải thanh toán (VND)],--(Table_milestone[Số HĐ]=Table_Contracts[[#This Row],[Số hợp đồng]]),--(Table_milestone[Đã thanh toán?]=TRUE))</f>
        <v>50000000</v>
      </c>
      <c r="Z287" s="13">
        <f>SUMPRODUCT(Table_milestone[Số tiền phải thanh toán (VND)],--(Table_milestone[Số HĐ]=Table_Contracts[[#This Row],[Số hợp đồng]]),--(Table_milestone[Đã thanh toán?]=FALSE))</f>
        <v>0</v>
      </c>
      <c r="AA287">
        <f>Table_Contracts[[#This Row],[Số tiền đã thanh toán (theo điểm mốc)]]+Table_Contracts[[#This Row],[Số tiền chưa thanh toán (Theo điểm mốc)]]-Table_Contracts[[#This Row],[Doanh số]]</f>
        <v>0</v>
      </c>
    </row>
    <row r="288" spans="1:27" x14ac:dyDescent="0.25">
      <c r="A288" s="11" t="str">
        <f>TRIM(REPLACE(Table_Contracts[[#This Row],[Vụ việc]],1,FIND("#",Table_Contracts[[#This Row],[Vụ việc]],1),""))</f>
        <v>ILIB13010</v>
      </c>
      <c r="B288" s="2" t="s">
        <v>2540</v>
      </c>
      <c r="C288" s="2" t="s">
        <v>4588</v>
      </c>
      <c r="D288" s="4">
        <v>41572</v>
      </c>
      <c r="E288" s="2" t="s">
        <v>4587</v>
      </c>
      <c r="F288" s="3" t="s">
        <v>400</v>
      </c>
      <c r="G288" s="5">
        <v>5000000</v>
      </c>
      <c r="H288" s="3" t="s">
        <v>32</v>
      </c>
      <c r="I288" s="3" t="s">
        <v>4062</v>
      </c>
      <c r="J288" s="3" t="s">
        <v>32</v>
      </c>
      <c r="K288" s="3" t="s">
        <v>36</v>
      </c>
      <c r="L288" s="4">
        <v>41584</v>
      </c>
      <c r="M288" s="2" t="s">
        <v>558</v>
      </c>
      <c r="N288" s="11">
        <f>IF(MONTH(Table_Contracts[[#This Row],[Ngày ký]])&gt;3, YEAR(Table_Contracts[[#This Row],[Ngày ký]]),YEAR(Table_Contracts[[#This Row],[Ngày ký]])-1)</f>
        <v>2013</v>
      </c>
      <c r="O288" s="4">
        <v>41578</v>
      </c>
      <c r="P288" s="4">
        <v>41584</v>
      </c>
      <c r="Q288" s="6">
        <v>12</v>
      </c>
      <c r="R288" s="4"/>
      <c r="S288" s="7" t="b">
        <v>0</v>
      </c>
      <c r="T288" s="3" t="s">
        <v>145</v>
      </c>
      <c r="U288" s="3"/>
      <c r="V288" s="2"/>
      <c r="W288" s="10" t="s">
        <v>5722</v>
      </c>
      <c r="X288" s="7"/>
      <c r="Y288" s="12">
        <f>SUMPRODUCT(Table_milestone[Số tiền phải thanh toán (VND)],--(Table_milestone[Số HĐ]=Table_Contracts[[#This Row],[Số hợp đồng]]),--(Table_milestone[Đã thanh toán?]=TRUE))</f>
        <v>5000000</v>
      </c>
      <c r="Z288" s="13">
        <f>SUMPRODUCT(Table_milestone[Số tiền phải thanh toán (VND)],--(Table_milestone[Số HĐ]=Table_Contracts[[#This Row],[Số hợp đồng]]),--(Table_milestone[Đã thanh toán?]=FALSE))</f>
        <v>0</v>
      </c>
      <c r="AA288">
        <f>Table_Contracts[[#This Row],[Số tiền đã thanh toán (theo điểm mốc)]]+Table_Contracts[[#This Row],[Số tiền chưa thanh toán (Theo điểm mốc)]]-Table_Contracts[[#This Row],[Doanh số]]</f>
        <v>0</v>
      </c>
    </row>
    <row r="289" spans="1:27" x14ac:dyDescent="0.25">
      <c r="A289" s="11" t="str">
        <f>TRIM(REPLACE(Table_Contracts[[#This Row],[Vụ việc]],1,FIND("#",Table_Contracts[[#This Row],[Vụ việc]],1),""))</f>
        <v>ILIB13011</v>
      </c>
      <c r="B289" s="2" t="s">
        <v>2556</v>
      </c>
      <c r="C289" s="2" t="s">
        <v>4573</v>
      </c>
      <c r="D289" s="4">
        <v>41596</v>
      </c>
      <c r="E289" s="2" t="s">
        <v>4572</v>
      </c>
      <c r="F289" s="3" t="s">
        <v>4574</v>
      </c>
      <c r="G289" s="5">
        <v>5000000</v>
      </c>
      <c r="H289" s="3" t="s">
        <v>32</v>
      </c>
      <c r="I289" s="3" t="s">
        <v>4062</v>
      </c>
      <c r="J289" s="3" t="s">
        <v>32</v>
      </c>
      <c r="K289" s="3" t="s">
        <v>36</v>
      </c>
      <c r="L289" s="4">
        <v>41603</v>
      </c>
      <c r="M289" s="2" t="s">
        <v>558</v>
      </c>
      <c r="N289" s="11">
        <f>IF(MONTH(Table_Contracts[[#This Row],[Ngày ký]])&gt;3, YEAR(Table_Contracts[[#This Row],[Ngày ký]]),YEAR(Table_Contracts[[#This Row],[Ngày ký]])-1)</f>
        <v>2013</v>
      </c>
      <c r="O289" s="4">
        <v>41606</v>
      </c>
      <c r="P289" s="4">
        <v>41603</v>
      </c>
      <c r="Q289" s="6">
        <v>12</v>
      </c>
      <c r="R289" s="4"/>
      <c r="S289" s="7" t="b">
        <v>0</v>
      </c>
      <c r="T289" s="3" t="s">
        <v>145</v>
      </c>
      <c r="U289" s="3"/>
      <c r="V289" s="2"/>
      <c r="W289" s="10" t="s">
        <v>5722</v>
      </c>
      <c r="X289" s="7"/>
      <c r="Y289" s="12">
        <f>SUMPRODUCT(Table_milestone[Số tiền phải thanh toán (VND)],--(Table_milestone[Số HĐ]=Table_Contracts[[#This Row],[Số hợp đồng]]),--(Table_milestone[Đã thanh toán?]=TRUE))</f>
        <v>5000000</v>
      </c>
      <c r="Z289" s="13">
        <f>SUMPRODUCT(Table_milestone[Số tiền phải thanh toán (VND)],--(Table_milestone[Số HĐ]=Table_Contracts[[#This Row],[Số hợp đồng]]),--(Table_milestone[Đã thanh toán?]=FALSE))</f>
        <v>0</v>
      </c>
      <c r="AA289">
        <f>Table_Contracts[[#This Row],[Số tiền đã thanh toán (theo điểm mốc)]]+Table_Contracts[[#This Row],[Số tiền chưa thanh toán (Theo điểm mốc)]]-Table_Contracts[[#This Row],[Doanh số]]</f>
        <v>0</v>
      </c>
    </row>
    <row r="290" spans="1:27" x14ac:dyDescent="0.25">
      <c r="A290" s="11" t="str">
        <f>TRIM(REPLACE(Table_Contracts[[#This Row],[Vụ việc]],1,FIND("#",Table_Contracts[[#This Row],[Vụ việc]],1),""))</f>
        <v>ILIB13012</v>
      </c>
      <c r="B290" s="2" t="s">
        <v>2710</v>
      </c>
      <c r="C290" s="2" t="s">
        <v>4538</v>
      </c>
      <c r="D290" s="4">
        <v>41640</v>
      </c>
      <c r="E290" s="2" t="s">
        <v>4537</v>
      </c>
      <c r="F290" s="3" t="s">
        <v>4244</v>
      </c>
      <c r="G290" s="5">
        <v>50000000</v>
      </c>
      <c r="H290" s="3" t="s">
        <v>32</v>
      </c>
      <c r="I290" s="3" t="s">
        <v>4062</v>
      </c>
      <c r="J290" s="3" t="s">
        <v>32</v>
      </c>
      <c r="K290" s="3" t="s">
        <v>36</v>
      </c>
      <c r="L290" s="4">
        <v>41988</v>
      </c>
      <c r="M290" s="2" t="s">
        <v>404</v>
      </c>
      <c r="N290" s="11">
        <f>IF(MONTH(Table_Contracts[[#This Row],[Ngày ký]])&gt;3, YEAR(Table_Contracts[[#This Row],[Ngày ký]]),YEAR(Table_Contracts[[#This Row],[Ngày ký]])-1)</f>
        <v>2013</v>
      </c>
      <c r="O290" s="4">
        <v>41988</v>
      </c>
      <c r="P290" s="4">
        <v>41988</v>
      </c>
      <c r="Q290" s="6">
        <v>12</v>
      </c>
      <c r="R290" s="4"/>
      <c r="S290" s="7" t="b">
        <v>0</v>
      </c>
      <c r="T290" s="3" t="s">
        <v>92</v>
      </c>
      <c r="U290" s="3" t="s">
        <v>34</v>
      </c>
      <c r="V290" s="2"/>
      <c r="W290" s="10" t="s">
        <v>5722</v>
      </c>
      <c r="X290" s="7" t="b">
        <v>0</v>
      </c>
      <c r="Y290" s="12">
        <f>SUMPRODUCT(Table_milestone[Số tiền phải thanh toán (VND)],--(Table_milestone[Số HĐ]=Table_Contracts[[#This Row],[Số hợp đồng]]),--(Table_milestone[Đã thanh toán?]=TRUE))</f>
        <v>50000000</v>
      </c>
      <c r="Z290" s="13">
        <f>SUMPRODUCT(Table_milestone[Số tiền phải thanh toán (VND)],--(Table_milestone[Số HĐ]=Table_Contracts[[#This Row],[Số hợp đồng]]),--(Table_milestone[Đã thanh toán?]=FALSE))</f>
        <v>0</v>
      </c>
      <c r="AA290">
        <f>Table_Contracts[[#This Row],[Số tiền đã thanh toán (theo điểm mốc)]]+Table_Contracts[[#This Row],[Số tiền chưa thanh toán (Theo điểm mốc)]]-Table_Contracts[[#This Row],[Doanh số]]</f>
        <v>0</v>
      </c>
    </row>
    <row r="291" spans="1:27" x14ac:dyDescent="0.25">
      <c r="A291" s="11" t="str">
        <f>TRIM(REPLACE(Table_Contracts[[#This Row],[Vụ việc]],1,FIND("#",Table_Contracts[[#This Row],[Vụ việc]],1),""))</f>
        <v>ILIB14001</v>
      </c>
      <c r="B291" s="2" t="s">
        <v>2732</v>
      </c>
      <c r="C291" s="2" t="s">
        <v>4482</v>
      </c>
      <c r="D291" s="4">
        <v>41718</v>
      </c>
      <c r="E291" s="2" t="s">
        <v>4481</v>
      </c>
      <c r="F291" s="3" t="s">
        <v>4157</v>
      </c>
      <c r="G291" s="5">
        <v>18000000</v>
      </c>
      <c r="H291" s="3" t="s">
        <v>32</v>
      </c>
      <c r="I291" s="3" t="s">
        <v>4062</v>
      </c>
      <c r="J291" s="3" t="s">
        <v>32</v>
      </c>
      <c r="K291" s="3" t="s">
        <v>36</v>
      </c>
      <c r="L291" s="4">
        <v>41729</v>
      </c>
      <c r="M291" s="2" t="s">
        <v>404</v>
      </c>
      <c r="N291" s="11">
        <f>IF(MONTH(Table_Contracts[[#This Row],[Ngày ký]])&gt;3, YEAR(Table_Contracts[[#This Row],[Ngày ký]]),YEAR(Table_Contracts[[#This Row],[Ngày ký]])-1)</f>
        <v>2013</v>
      </c>
      <c r="O291" s="4">
        <v>41730</v>
      </c>
      <c r="P291" s="4">
        <v>41729</v>
      </c>
      <c r="Q291" s="6">
        <v>0</v>
      </c>
      <c r="R291" s="4"/>
      <c r="S291" s="7" t="b">
        <v>0</v>
      </c>
      <c r="T291" s="3" t="s">
        <v>92</v>
      </c>
      <c r="U291" s="3" t="s">
        <v>34</v>
      </c>
      <c r="V291" s="2"/>
      <c r="W291" s="10" t="s">
        <v>5722</v>
      </c>
      <c r="X291" s="7" t="b">
        <v>0</v>
      </c>
      <c r="Y291" s="12">
        <f>SUMPRODUCT(Table_milestone[Số tiền phải thanh toán (VND)],--(Table_milestone[Số HĐ]=Table_Contracts[[#This Row],[Số hợp đồng]]),--(Table_milestone[Đã thanh toán?]=TRUE))</f>
        <v>18000000</v>
      </c>
      <c r="Z291" s="13">
        <f>SUMPRODUCT(Table_milestone[Số tiền phải thanh toán (VND)],--(Table_milestone[Số HĐ]=Table_Contracts[[#This Row],[Số hợp đồng]]),--(Table_milestone[Đã thanh toán?]=FALSE))</f>
        <v>0</v>
      </c>
      <c r="AA291">
        <f>Table_Contracts[[#This Row],[Số tiền đã thanh toán (theo điểm mốc)]]+Table_Contracts[[#This Row],[Số tiền chưa thanh toán (Theo điểm mốc)]]-Table_Contracts[[#This Row],[Doanh số]]</f>
        <v>0</v>
      </c>
    </row>
    <row r="292" spans="1:27" x14ac:dyDescent="0.25">
      <c r="A292" s="11" t="str">
        <f>TRIM(REPLACE(Table_Contracts[[#This Row],[Vụ việc]],1,FIND("#",Table_Contracts[[#This Row],[Vụ việc]],1),""))</f>
        <v>ilib14003</v>
      </c>
      <c r="B292" s="2" t="s">
        <v>2756</v>
      </c>
      <c r="C292" s="2" t="s">
        <v>4457</v>
      </c>
      <c r="D292" s="4">
        <v>41739</v>
      </c>
      <c r="E292" s="2" t="s">
        <v>4456</v>
      </c>
      <c r="F292" s="3" t="s">
        <v>400</v>
      </c>
      <c r="G292" s="5">
        <v>10000000</v>
      </c>
      <c r="H292" s="3" t="s">
        <v>32</v>
      </c>
      <c r="I292" s="3" t="s">
        <v>4062</v>
      </c>
      <c r="J292" s="3" t="s">
        <v>32</v>
      </c>
      <c r="K292" s="3" t="s">
        <v>36</v>
      </c>
      <c r="L292" s="4">
        <v>41749</v>
      </c>
      <c r="M292" s="2" t="s">
        <v>404</v>
      </c>
      <c r="N292" s="11">
        <f>IF(MONTH(Table_Contracts[[#This Row],[Ngày ký]])&gt;3, YEAR(Table_Contracts[[#This Row],[Ngày ký]]),YEAR(Table_Contracts[[#This Row],[Ngày ký]])-1)</f>
        <v>2014</v>
      </c>
      <c r="O292" s="4">
        <v>41749</v>
      </c>
      <c r="P292" s="4">
        <v>41749</v>
      </c>
      <c r="Q292" s="6">
        <v>0</v>
      </c>
      <c r="R292" s="4"/>
      <c r="S292" s="7" t="b">
        <v>0</v>
      </c>
      <c r="T292" s="3" t="s">
        <v>92</v>
      </c>
      <c r="U292" s="3" t="s">
        <v>34</v>
      </c>
      <c r="V292" s="2" t="s">
        <v>4050</v>
      </c>
      <c r="W292" s="10" t="s">
        <v>5722</v>
      </c>
      <c r="X292" s="7" t="b">
        <v>0</v>
      </c>
      <c r="Y292" s="12">
        <f>SUMPRODUCT(Table_milestone[Số tiền phải thanh toán (VND)],--(Table_milestone[Số HĐ]=Table_Contracts[[#This Row],[Số hợp đồng]]),--(Table_milestone[Đã thanh toán?]=TRUE))</f>
        <v>10000000</v>
      </c>
      <c r="Z292" s="13">
        <f>SUMPRODUCT(Table_milestone[Số tiền phải thanh toán (VND)],--(Table_milestone[Số HĐ]=Table_Contracts[[#This Row],[Số hợp đồng]]),--(Table_milestone[Đã thanh toán?]=FALSE))</f>
        <v>0</v>
      </c>
      <c r="AA292">
        <f>Table_Contracts[[#This Row],[Số tiền đã thanh toán (theo điểm mốc)]]+Table_Contracts[[#This Row],[Số tiền chưa thanh toán (Theo điểm mốc)]]-Table_Contracts[[#This Row],[Doanh số]]</f>
        <v>0</v>
      </c>
    </row>
    <row r="293" spans="1:27" x14ac:dyDescent="0.25">
      <c r="A293" s="11" t="str">
        <f>TRIM(REPLACE(Table_Contracts[[#This Row],[Vụ việc]],1,FIND("#",Table_Contracts[[#This Row],[Vụ việc]],1),""))</f>
        <v>ilib14004</v>
      </c>
      <c r="B293" s="2" t="s">
        <v>2765</v>
      </c>
      <c r="C293" s="2" t="s">
        <v>4449</v>
      </c>
      <c r="D293" s="4">
        <v>41745</v>
      </c>
      <c r="E293" s="2" t="s">
        <v>4448</v>
      </c>
      <c r="F293" s="3" t="s">
        <v>4450</v>
      </c>
      <c r="G293" s="5">
        <v>15000000</v>
      </c>
      <c r="H293" s="3" t="s">
        <v>32</v>
      </c>
      <c r="I293" s="3" t="s">
        <v>3493</v>
      </c>
      <c r="J293" s="3" t="s">
        <v>32</v>
      </c>
      <c r="K293" s="3" t="s">
        <v>36</v>
      </c>
      <c r="L293" s="4">
        <v>41755</v>
      </c>
      <c r="M293" s="2" t="s">
        <v>404</v>
      </c>
      <c r="N293" s="11">
        <f>IF(MONTH(Table_Contracts[[#This Row],[Ngày ký]])&gt;3, YEAR(Table_Contracts[[#This Row],[Ngày ký]]),YEAR(Table_Contracts[[#This Row],[Ngày ký]])-1)</f>
        <v>2014</v>
      </c>
      <c r="O293" s="4">
        <v>41755</v>
      </c>
      <c r="P293" s="4">
        <v>41755</v>
      </c>
      <c r="Q293" s="6">
        <v>0</v>
      </c>
      <c r="R293" s="4">
        <v>41745</v>
      </c>
      <c r="S293" s="7" t="b">
        <v>0</v>
      </c>
      <c r="T293" s="3" t="s">
        <v>92</v>
      </c>
      <c r="U293" s="3" t="s">
        <v>34</v>
      </c>
      <c r="V293" s="2" t="s">
        <v>4050</v>
      </c>
      <c r="W293" s="10" t="s">
        <v>5722</v>
      </c>
      <c r="X293" s="7" t="b">
        <v>0</v>
      </c>
      <c r="Y293" s="12">
        <f>SUMPRODUCT(Table_milestone[Số tiền phải thanh toán (VND)],--(Table_milestone[Số HĐ]=Table_Contracts[[#This Row],[Số hợp đồng]]),--(Table_milestone[Đã thanh toán?]=TRUE))</f>
        <v>15000000</v>
      </c>
      <c r="Z293" s="13">
        <f>SUMPRODUCT(Table_milestone[Số tiền phải thanh toán (VND)],--(Table_milestone[Số HĐ]=Table_Contracts[[#This Row],[Số hợp đồng]]),--(Table_milestone[Đã thanh toán?]=FALSE))</f>
        <v>0</v>
      </c>
      <c r="AA293">
        <f>Table_Contracts[[#This Row],[Số tiền đã thanh toán (theo điểm mốc)]]+Table_Contracts[[#This Row],[Số tiền chưa thanh toán (Theo điểm mốc)]]-Table_Contracts[[#This Row],[Doanh số]]</f>
        <v>0</v>
      </c>
    </row>
    <row r="294" spans="1:27" x14ac:dyDescent="0.25">
      <c r="A294" s="11" t="str">
        <f>TRIM(REPLACE(Table_Contracts[[#This Row],[Vụ việc]],1,FIND("#",Table_Contracts[[#This Row],[Vụ việc]],1),""))</f>
        <v>ILIB14012</v>
      </c>
      <c r="B294" s="2" t="s">
        <v>3166</v>
      </c>
      <c r="C294" s="2" t="s">
        <v>4283</v>
      </c>
      <c r="D294" s="4">
        <v>41967</v>
      </c>
      <c r="E294" s="2" t="s">
        <v>4282</v>
      </c>
      <c r="F294" s="3" t="s">
        <v>375</v>
      </c>
      <c r="G294" s="5">
        <v>574000000</v>
      </c>
      <c r="H294" s="3" t="s">
        <v>98</v>
      </c>
      <c r="I294" s="3" t="s">
        <v>3493</v>
      </c>
      <c r="J294" s="3" t="s">
        <v>192</v>
      </c>
      <c r="K294" s="3" t="s">
        <v>190</v>
      </c>
      <c r="L294" s="4">
        <v>42024</v>
      </c>
      <c r="M294" s="2" t="s">
        <v>404</v>
      </c>
      <c r="N294" s="11">
        <f>IF(MONTH(Table_Contracts[[#This Row],[Ngày ký]])&gt;3, YEAR(Table_Contracts[[#This Row],[Ngày ký]]),YEAR(Table_Contracts[[#This Row],[Ngày ký]])-1)</f>
        <v>2014</v>
      </c>
      <c r="O294" s="4">
        <v>41997</v>
      </c>
      <c r="P294" s="4">
        <v>42024</v>
      </c>
      <c r="Q294" s="6">
        <v>12</v>
      </c>
      <c r="R294" s="4"/>
      <c r="S294" s="7" t="b">
        <v>0</v>
      </c>
      <c r="T294" s="3" t="s">
        <v>100</v>
      </c>
      <c r="U294" s="3" t="s">
        <v>4047</v>
      </c>
      <c r="V294" s="2" t="s">
        <v>4100</v>
      </c>
      <c r="W294" s="10" t="s">
        <v>5722</v>
      </c>
      <c r="X294" s="7" t="b">
        <v>0</v>
      </c>
      <c r="Y294" s="12">
        <f>SUMPRODUCT(Table_milestone[Số tiền phải thanh toán (VND)],--(Table_milestone[Số HĐ]=Table_Contracts[[#This Row],[Số hợp đồng]]),--(Table_milestone[Đã thanh toán?]=TRUE))</f>
        <v>574000000</v>
      </c>
      <c r="Z294" s="13">
        <f>SUMPRODUCT(Table_milestone[Số tiền phải thanh toán (VND)],--(Table_milestone[Số HĐ]=Table_Contracts[[#This Row],[Số hợp đồng]]),--(Table_milestone[Đã thanh toán?]=FALSE))</f>
        <v>0</v>
      </c>
      <c r="AA294">
        <f>Table_Contracts[[#This Row],[Số tiền đã thanh toán (theo điểm mốc)]]+Table_Contracts[[#This Row],[Số tiền chưa thanh toán (Theo điểm mốc)]]-Table_Contracts[[#This Row],[Doanh số]]</f>
        <v>0</v>
      </c>
    </row>
    <row r="295" spans="1:27" x14ac:dyDescent="0.25">
      <c r="A295" s="11" t="str">
        <f>TRIM(REPLACE(Table_Contracts[[#This Row],[Vụ việc]],1,FIND("#",Table_Contracts[[#This Row],[Vụ việc]],1),""))</f>
        <v>iLib14013</v>
      </c>
      <c r="B295" s="2" t="s">
        <v>3107</v>
      </c>
      <c r="C295" s="2" t="s">
        <v>4318</v>
      </c>
      <c r="D295" s="4">
        <v>41926</v>
      </c>
      <c r="E295" s="2" t="s">
        <v>4317</v>
      </c>
      <c r="F295" s="3" t="s">
        <v>4319</v>
      </c>
      <c r="G295" s="5">
        <v>349500000</v>
      </c>
      <c r="H295" s="3" t="s">
        <v>32</v>
      </c>
      <c r="I295" s="3" t="s">
        <v>3493</v>
      </c>
      <c r="J295" s="3" t="s">
        <v>32</v>
      </c>
      <c r="K295" s="3" t="s">
        <v>36</v>
      </c>
      <c r="L295" s="4">
        <v>41956</v>
      </c>
      <c r="M295" s="2" t="s">
        <v>404</v>
      </c>
      <c r="N295" s="11">
        <f>IF(MONTH(Table_Contracts[[#This Row],[Ngày ký]])&gt;3, YEAR(Table_Contracts[[#This Row],[Ngày ký]]),YEAR(Table_Contracts[[#This Row],[Ngày ký]])-1)</f>
        <v>2014</v>
      </c>
      <c r="O295" s="4">
        <v>41957</v>
      </c>
      <c r="P295" s="4">
        <v>41956</v>
      </c>
      <c r="Q295" s="6">
        <v>12</v>
      </c>
      <c r="R295" s="4"/>
      <c r="S295" s="7" t="b">
        <v>0</v>
      </c>
      <c r="T295" s="3" t="s">
        <v>100</v>
      </c>
      <c r="U295" s="3" t="s">
        <v>34</v>
      </c>
      <c r="V295" s="2" t="s">
        <v>4050</v>
      </c>
      <c r="W295" s="10" t="s">
        <v>5722</v>
      </c>
      <c r="X295" s="7" t="b">
        <v>0</v>
      </c>
      <c r="Y295" s="12">
        <f>SUMPRODUCT(Table_milestone[Số tiền phải thanh toán (VND)],--(Table_milestone[Số HĐ]=Table_Contracts[[#This Row],[Số hợp đồng]]),--(Table_milestone[Đã thanh toán?]=TRUE))</f>
        <v>349500000</v>
      </c>
      <c r="Z295" s="13">
        <f>SUMPRODUCT(Table_milestone[Số tiền phải thanh toán (VND)],--(Table_milestone[Số HĐ]=Table_Contracts[[#This Row],[Số hợp đồng]]),--(Table_milestone[Đã thanh toán?]=FALSE))</f>
        <v>0</v>
      </c>
      <c r="AA295">
        <f>Table_Contracts[[#This Row],[Số tiền đã thanh toán (theo điểm mốc)]]+Table_Contracts[[#This Row],[Số tiền chưa thanh toán (Theo điểm mốc)]]-Table_Contracts[[#This Row],[Doanh số]]</f>
        <v>0</v>
      </c>
    </row>
    <row r="296" spans="1:27" x14ac:dyDescent="0.25">
      <c r="A296" s="11" t="str">
        <f>TRIM(REPLACE(Table_Contracts[[#This Row],[Vụ việc]],1,FIND("#",Table_Contracts[[#This Row],[Vụ việc]],1),""))</f>
        <v>ILIB14015</v>
      </c>
      <c r="B296" s="2" t="s">
        <v>3105</v>
      </c>
      <c r="C296" s="2" t="s">
        <v>4300</v>
      </c>
      <c r="D296" s="4">
        <v>41946</v>
      </c>
      <c r="E296" s="2" t="s">
        <v>4299</v>
      </c>
      <c r="F296" s="3" t="s">
        <v>4301</v>
      </c>
      <c r="G296" s="5">
        <v>25000000</v>
      </c>
      <c r="H296" s="3" t="s">
        <v>32</v>
      </c>
      <c r="I296" s="3" t="s">
        <v>4062</v>
      </c>
      <c r="J296" s="3" t="s">
        <v>32</v>
      </c>
      <c r="K296" s="3" t="s">
        <v>36</v>
      </c>
      <c r="L296" s="4">
        <v>41956</v>
      </c>
      <c r="M296" s="2" t="s">
        <v>404</v>
      </c>
      <c r="N296" s="11">
        <f>IF(MONTH(Table_Contracts[[#This Row],[Ngày ký]])&gt;3, YEAR(Table_Contracts[[#This Row],[Ngày ký]]),YEAR(Table_Contracts[[#This Row],[Ngày ký]])-1)</f>
        <v>2014</v>
      </c>
      <c r="O296" s="4">
        <v>41956</v>
      </c>
      <c r="P296" s="4">
        <v>41956</v>
      </c>
      <c r="Q296" s="6">
        <v>12</v>
      </c>
      <c r="R296" s="4"/>
      <c r="S296" s="7" t="b">
        <v>0</v>
      </c>
      <c r="T296" s="3" t="s">
        <v>92</v>
      </c>
      <c r="U296" s="3" t="s">
        <v>34</v>
      </c>
      <c r="V296" s="2" t="s">
        <v>4050</v>
      </c>
      <c r="W296" s="10" t="s">
        <v>5722</v>
      </c>
      <c r="X296" s="7" t="b">
        <v>0</v>
      </c>
      <c r="Y296" s="12">
        <f>SUMPRODUCT(Table_milestone[Số tiền phải thanh toán (VND)],--(Table_milestone[Số HĐ]=Table_Contracts[[#This Row],[Số hợp đồng]]),--(Table_milestone[Đã thanh toán?]=TRUE))</f>
        <v>25000000</v>
      </c>
      <c r="Z296" s="13">
        <f>SUMPRODUCT(Table_milestone[Số tiền phải thanh toán (VND)],--(Table_milestone[Số HĐ]=Table_Contracts[[#This Row],[Số hợp đồng]]),--(Table_milestone[Đã thanh toán?]=FALSE))</f>
        <v>0</v>
      </c>
      <c r="AA296">
        <f>Table_Contracts[[#This Row],[Số tiền đã thanh toán (theo điểm mốc)]]+Table_Contracts[[#This Row],[Số tiền chưa thanh toán (Theo điểm mốc)]]-Table_Contracts[[#This Row],[Doanh số]]</f>
        <v>0</v>
      </c>
    </row>
    <row r="297" spans="1:27" x14ac:dyDescent="0.25">
      <c r="A297" s="11" t="str">
        <f>TRIM(REPLACE(Table_Contracts[[#This Row],[Vụ việc]],1,FIND("#",Table_Contracts[[#This Row],[Vụ việc]],1),""))</f>
        <v>ILIB14016</v>
      </c>
      <c r="B297" s="2" t="s">
        <v>3160</v>
      </c>
      <c r="C297" s="2" t="s">
        <v>4229</v>
      </c>
      <c r="D297" s="4">
        <v>42024</v>
      </c>
      <c r="E297" s="2" t="s">
        <v>4228</v>
      </c>
      <c r="F297" s="3" t="s">
        <v>4230</v>
      </c>
      <c r="G297" s="5">
        <v>120000000</v>
      </c>
      <c r="H297" s="3" t="s">
        <v>32</v>
      </c>
      <c r="I297" s="3" t="s">
        <v>3493</v>
      </c>
      <c r="J297" s="3" t="s">
        <v>32</v>
      </c>
      <c r="K297" s="3" t="s">
        <v>36</v>
      </c>
      <c r="L297" s="4">
        <v>42240</v>
      </c>
      <c r="M297" s="2" t="s">
        <v>93</v>
      </c>
      <c r="N297" s="11">
        <f>IF(MONTH(Table_Contracts[[#This Row],[Ngày ký]])&gt;3, YEAR(Table_Contracts[[#This Row],[Ngày ký]]),YEAR(Table_Contracts[[#This Row],[Ngày ký]])-1)</f>
        <v>2014</v>
      </c>
      <c r="O297" s="4">
        <v>42094</v>
      </c>
      <c r="P297" s="4">
        <v>42240</v>
      </c>
      <c r="Q297" s="6">
        <v>12</v>
      </c>
      <c r="R297" s="4"/>
      <c r="S297" s="7" t="b">
        <v>0</v>
      </c>
      <c r="T297" s="3" t="s">
        <v>100</v>
      </c>
      <c r="U297" s="3" t="s">
        <v>34</v>
      </c>
      <c r="V297" s="2" t="s">
        <v>4050</v>
      </c>
      <c r="W297" s="10" t="s">
        <v>5722</v>
      </c>
      <c r="X297" s="7" t="b">
        <v>0</v>
      </c>
      <c r="Y297" s="12">
        <f>SUMPRODUCT(Table_milestone[Số tiền phải thanh toán (VND)],--(Table_milestone[Số HĐ]=Table_Contracts[[#This Row],[Số hợp đồng]]),--(Table_milestone[Đã thanh toán?]=TRUE))</f>
        <v>120000000</v>
      </c>
      <c r="Z297" s="13">
        <f>SUMPRODUCT(Table_milestone[Số tiền phải thanh toán (VND)],--(Table_milestone[Số HĐ]=Table_Contracts[[#This Row],[Số hợp đồng]]),--(Table_milestone[Đã thanh toán?]=FALSE))</f>
        <v>0</v>
      </c>
      <c r="AA297">
        <f>Table_Contracts[[#This Row],[Số tiền đã thanh toán (theo điểm mốc)]]+Table_Contracts[[#This Row],[Số tiền chưa thanh toán (Theo điểm mốc)]]-Table_Contracts[[#This Row],[Doanh số]]</f>
        <v>0</v>
      </c>
    </row>
    <row r="298" spans="1:27" x14ac:dyDescent="0.25">
      <c r="A298" s="11" t="str">
        <f>TRIM(REPLACE(Table_Contracts[[#This Row],[Vụ việc]],1,FIND("#",Table_Contracts[[#This Row],[Vụ việc]],1),""))</f>
        <v>ILIB14017</v>
      </c>
      <c r="B298" s="2" t="s">
        <v>3299</v>
      </c>
      <c r="C298" s="2" t="s">
        <v>4257</v>
      </c>
      <c r="D298" s="4">
        <v>41996</v>
      </c>
      <c r="E298" s="2" t="s">
        <v>4256</v>
      </c>
      <c r="F298" s="3" t="s">
        <v>335</v>
      </c>
      <c r="G298" s="5">
        <v>231306624</v>
      </c>
      <c r="H298" s="3" t="s">
        <v>32</v>
      </c>
      <c r="I298" s="3" t="s">
        <v>4062</v>
      </c>
      <c r="J298" s="3" t="s">
        <v>32</v>
      </c>
      <c r="K298" s="3" t="s">
        <v>36</v>
      </c>
      <c r="L298" s="4"/>
      <c r="M298" s="2" t="s">
        <v>404</v>
      </c>
      <c r="N298" s="11">
        <f>IF(MONTH(Table_Contracts[[#This Row],[Ngày ký]])&gt;3, YEAR(Table_Contracts[[#This Row],[Ngày ký]]),YEAR(Table_Contracts[[#This Row],[Ngày ký]])-1)</f>
        <v>2014</v>
      </c>
      <c r="O298" s="4">
        <v>42058</v>
      </c>
      <c r="P298" s="4"/>
      <c r="Q298" s="6">
        <v>12</v>
      </c>
      <c r="R298" s="4"/>
      <c r="S298" s="7" t="b">
        <v>0</v>
      </c>
      <c r="T298" s="3" t="s">
        <v>199</v>
      </c>
      <c r="U298" s="3" t="s">
        <v>34</v>
      </c>
      <c r="V298" s="2" t="s">
        <v>4050</v>
      </c>
      <c r="W298" s="10" t="s">
        <v>5722</v>
      </c>
      <c r="X298" s="7" t="b">
        <v>0</v>
      </c>
      <c r="Y298" s="12">
        <f>SUMPRODUCT(Table_milestone[Số tiền phải thanh toán (VND)],--(Table_milestone[Số HĐ]=Table_Contracts[[#This Row],[Số hợp đồng]]),--(Table_milestone[Đã thanh toán?]=TRUE))</f>
        <v>231306624</v>
      </c>
      <c r="Z298" s="13">
        <f>SUMPRODUCT(Table_milestone[Số tiền phải thanh toán (VND)],--(Table_milestone[Số HĐ]=Table_Contracts[[#This Row],[Số hợp đồng]]),--(Table_milestone[Đã thanh toán?]=FALSE))</f>
        <v>0</v>
      </c>
      <c r="AA298">
        <f>Table_Contracts[[#This Row],[Số tiền đã thanh toán (theo điểm mốc)]]+Table_Contracts[[#This Row],[Số tiền chưa thanh toán (Theo điểm mốc)]]-Table_Contracts[[#This Row],[Doanh số]]</f>
        <v>0</v>
      </c>
    </row>
    <row r="299" spans="1:27" x14ac:dyDescent="0.25">
      <c r="A299" s="11" t="str">
        <f>TRIM(REPLACE(Table_Contracts[[#This Row],[Vụ việc]],1,FIND("#",Table_Contracts[[#This Row],[Vụ việc]],1),""))</f>
        <v>Ilib14018</v>
      </c>
      <c r="B299" s="2" t="s">
        <v>3589</v>
      </c>
      <c r="C299" s="2" t="s">
        <v>4131</v>
      </c>
      <c r="D299" s="4">
        <v>42193</v>
      </c>
      <c r="E299" s="2" t="s">
        <v>4130</v>
      </c>
      <c r="F299" s="3" t="s">
        <v>4132</v>
      </c>
      <c r="G299" s="5">
        <v>4344976000</v>
      </c>
      <c r="H299" s="3" t="s">
        <v>32</v>
      </c>
      <c r="I299" s="3" t="s">
        <v>3493</v>
      </c>
      <c r="J299" s="3" t="s">
        <v>32</v>
      </c>
      <c r="K299" s="3" t="s">
        <v>36</v>
      </c>
      <c r="L299" s="4">
        <v>42361</v>
      </c>
      <c r="M299" s="2" t="s">
        <v>93</v>
      </c>
      <c r="N299" s="11">
        <f>IF(MONTH(Table_Contracts[[#This Row],[Ngày ký]])&gt;3, YEAR(Table_Contracts[[#This Row],[Ngày ký]]),YEAR(Table_Contracts[[#This Row],[Ngày ký]])-1)</f>
        <v>2015</v>
      </c>
      <c r="O299" s="4">
        <v>42297</v>
      </c>
      <c r="P299" s="4">
        <v>42361</v>
      </c>
      <c r="Q299" s="6">
        <v>12</v>
      </c>
      <c r="R299" s="4"/>
      <c r="S299" s="7" t="b">
        <v>0</v>
      </c>
      <c r="T299" s="3" t="s">
        <v>199</v>
      </c>
      <c r="U299" s="3" t="s">
        <v>34</v>
      </c>
      <c r="V299" s="2" t="s">
        <v>4050</v>
      </c>
      <c r="W299" s="10" t="s">
        <v>5722</v>
      </c>
      <c r="X299" s="7" t="b">
        <v>0</v>
      </c>
      <c r="Y299" s="12">
        <f>SUMPRODUCT(Table_milestone[Số tiền phải thanh toán (VND)],--(Table_milestone[Số HĐ]=Table_Contracts[[#This Row],[Số hợp đồng]]),--(Table_milestone[Đã thanh toán?]=TRUE))</f>
        <v>4344976000</v>
      </c>
      <c r="Z299" s="13">
        <f>SUMPRODUCT(Table_milestone[Số tiền phải thanh toán (VND)],--(Table_milestone[Số HĐ]=Table_Contracts[[#This Row],[Số hợp đồng]]),--(Table_milestone[Đã thanh toán?]=FALSE))</f>
        <v>0</v>
      </c>
      <c r="AA299">
        <f>Table_Contracts[[#This Row],[Số tiền đã thanh toán (theo điểm mốc)]]+Table_Contracts[[#This Row],[Số tiền chưa thanh toán (Theo điểm mốc)]]-Table_Contracts[[#This Row],[Doanh số]]</f>
        <v>0</v>
      </c>
    </row>
    <row r="300" spans="1:27" x14ac:dyDescent="0.25">
      <c r="A300" s="11" t="str">
        <f>TRIM(REPLACE(Table_Contracts[[#This Row],[Vụ việc]],1,FIND("#",Table_Contracts[[#This Row],[Vụ việc]],1),""))</f>
        <v>iLib14019</v>
      </c>
      <c r="B300" s="2" t="s">
        <v>3226</v>
      </c>
      <c r="C300" s="2" t="s">
        <v>4243</v>
      </c>
      <c r="D300" s="4">
        <v>42009</v>
      </c>
      <c r="E300" s="2" t="s">
        <v>4242</v>
      </c>
      <c r="F300" s="3" t="s">
        <v>4244</v>
      </c>
      <c r="G300" s="5">
        <v>50000000</v>
      </c>
      <c r="H300" s="3" t="s">
        <v>32</v>
      </c>
      <c r="I300" s="3" t="s">
        <v>4062</v>
      </c>
      <c r="J300" s="3" t="s">
        <v>32</v>
      </c>
      <c r="K300" s="3" t="s">
        <v>36</v>
      </c>
      <c r="L300" s="4"/>
      <c r="M300" s="2" t="s">
        <v>93</v>
      </c>
      <c r="N300" s="11">
        <f>IF(MONTH(Table_Contracts[[#This Row],[Ngày ký]])&gt;3, YEAR(Table_Contracts[[#This Row],[Ngày ký]]),YEAR(Table_Contracts[[#This Row],[Ngày ký]])-1)</f>
        <v>2014</v>
      </c>
      <c r="O300" s="4">
        <v>42353</v>
      </c>
      <c r="P300" s="4"/>
      <c r="Q300" s="6">
        <v>12</v>
      </c>
      <c r="R300" s="4"/>
      <c r="S300" s="7" t="b">
        <v>0</v>
      </c>
      <c r="T300" s="3" t="s">
        <v>92</v>
      </c>
      <c r="U300" s="3" t="s">
        <v>34</v>
      </c>
      <c r="V300" s="2" t="s">
        <v>4050</v>
      </c>
      <c r="W300" s="10" t="s">
        <v>5722</v>
      </c>
      <c r="X300" s="7" t="b">
        <v>0</v>
      </c>
      <c r="Y300" s="12">
        <f>SUMPRODUCT(Table_milestone[Số tiền phải thanh toán (VND)],--(Table_milestone[Số HĐ]=Table_Contracts[[#This Row],[Số hợp đồng]]),--(Table_milestone[Đã thanh toán?]=TRUE))</f>
        <v>50000000</v>
      </c>
      <c r="Z300" s="13">
        <f>SUMPRODUCT(Table_milestone[Số tiền phải thanh toán (VND)],--(Table_milestone[Số HĐ]=Table_Contracts[[#This Row],[Số hợp đồng]]),--(Table_milestone[Đã thanh toán?]=FALSE))</f>
        <v>0</v>
      </c>
      <c r="AA300">
        <f>Table_Contracts[[#This Row],[Số tiền đã thanh toán (theo điểm mốc)]]+Table_Contracts[[#This Row],[Số tiền chưa thanh toán (Theo điểm mốc)]]-Table_Contracts[[#This Row],[Doanh số]]</f>
        <v>0</v>
      </c>
    </row>
    <row r="301" spans="1:27" x14ac:dyDescent="0.25">
      <c r="A301" s="11" t="str">
        <f>TRIM(REPLACE(Table_Contracts[[#This Row],[Vụ việc]],1,FIND("#",Table_Contracts[[#This Row],[Vụ việc]],1),""))</f>
        <v>iLib14020</v>
      </c>
      <c r="B301" s="2" t="s">
        <v>3456</v>
      </c>
      <c r="C301" s="2" t="s">
        <v>4173</v>
      </c>
      <c r="D301" s="4">
        <v>42142</v>
      </c>
      <c r="E301" s="2" t="s">
        <v>4172</v>
      </c>
      <c r="F301" s="3" t="s">
        <v>4174</v>
      </c>
      <c r="G301" s="5">
        <v>395000000</v>
      </c>
      <c r="H301" s="3" t="s">
        <v>32</v>
      </c>
      <c r="I301" s="3" t="s">
        <v>3493</v>
      </c>
      <c r="J301" s="3" t="s">
        <v>32</v>
      </c>
      <c r="K301" s="3" t="s">
        <v>36</v>
      </c>
      <c r="L301" s="4">
        <v>42223</v>
      </c>
      <c r="M301" s="2" t="s">
        <v>93</v>
      </c>
      <c r="N301" s="11">
        <f>IF(MONTH(Table_Contracts[[#This Row],[Ngày ký]])&gt;3, YEAR(Table_Contracts[[#This Row],[Ngày ký]]),YEAR(Table_Contracts[[#This Row],[Ngày ký]])-1)</f>
        <v>2015</v>
      </c>
      <c r="O301" s="4">
        <v>42188</v>
      </c>
      <c r="P301" s="4"/>
      <c r="Q301" s="6">
        <v>12</v>
      </c>
      <c r="R301" s="4"/>
      <c r="S301" s="7" t="b">
        <v>0</v>
      </c>
      <c r="T301" s="3" t="s">
        <v>100</v>
      </c>
      <c r="U301" s="3" t="s">
        <v>34</v>
      </c>
      <c r="V301" s="2" t="s">
        <v>4050</v>
      </c>
      <c r="W301" s="10" t="s">
        <v>5722</v>
      </c>
      <c r="X301" s="7" t="b">
        <v>0</v>
      </c>
      <c r="Y301" s="12">
        <f>SUMPRODUCT(Table_milestone[Số tiền phải thanh toán (VND)],--(Table_milestone[Số HĐ]=Table_Contracts[[#This Row],[Số hợp đồng]]),--(Table_milestone[Đã thanh toán?]=TRUE))</f>
        <v>395000000</v>
      </c>
      <c r="Z301" s="13">
        <f>SUMPRODUCT(Table_milestone[Số tiền phải thanh toán (VND)],--(Table_milestone[Số HĐ]=Table_Contracts[[#This Row],[Số hợp đồng]]),--(Table_milestone[Đã thanh toán?]=FALSE))</f>
        <v>0</v>
      </c>
      <c r="AA301">
        <f>Table_Contracts[[#This Row],[Số tiền đã thanh toán (theo điểm mốc)]]+Table_Contracts[[#This Row],[Số tiền chưa thanh toán (Theo điểm mốc)]]-Table_Contracts[[#This Row],[Doanh số]]</f>
        <v>0</v>
      </c>
    </row>
    <row r="302" spans="1:27" x14ac:dyDescent="0.25">
      <c r="A302" s="11" t="str">
        <f>TRIM(REPLACE(Table_Contracts[[#This Row],[Vụ việc]],1,FIND("#",Table_Contracts[[#This Row],[Vụ việc]],1),""))</f>
        <v>iLib15001</v>
      </c>
      <c r="B302" s="2" t="s">
        <v>3492</v>
      </c>
      <c r="C302" s="2" t="s">
        <v>4169</v>
      </c>
      <c r="D302" s="4">
        <v>42149</v>
      </c>
      <c r="E302" s="2" t="s">
        <v>4168</v>
      </c>
      <c r="F302" s="3" t="s">
        <v>4170</v>
      </c>
      <c r="G302" s="5">
        <v>404500000</v>
      </c>
      <c r="H302" s="3" t="s">
        <v>32</v>
      </c>
      <c r="I302" s="3" t="s">
        <v>3493</v>
      </c>
      <c r="J302" s="3" t="s">
        <v>32</v>
      </c>
      <c r="K302" s="3" t="s">
        <v>36</v>
      </c>
      <c r="L302" s="4">
        <v>42193</v>
      </c>
      <c r="M302" s="2" t="s">
        <v>93</v>
      </c>
      <c r="N302" s="11">
        <f>IF(MONTH(Table_Contracts[[#This Row],[Ngày ký]])&gt;3, YEAR(Table_Contracts[[#This Row],[Ngày ký]]),YEAR(Table_Contracts[[#This Row],[Ngày ký]])-1)</f>
        <v>2015</v>
      </c>
      <c r="O302" s="4">
        <v>42210</v>
      </c>
      <c r="P302" s="4">
        <v>42193</v>
      </c>
      <c r="Q302" s="6">
        <v>12</v>
      </c>
      <c r="R302" s="4"/>
      <c r="S302" s="7" t="b">
        <v>0</v>
      </c>
      <c r="T302" s="3" t="s">
        <v>100</v>
      </c>
      <c r="U302" s="3" t="s">
        <v>34</v>
      </c>
      <c r="V302" s="2" t="s">
        <v>4171</v>
      </c>
      <c r="W302" s="10" t="s">
        <v>5722</v>
      </c>
      <c r="X302" s="7" t="b">
        <v>0</v>
      </c>
      <c r="Y302" s="12">
        <f>SUMPRODUCT(Table_milestone[Số tiền phải thanh toán (VND)],--(Table_milestone[Số HĐ]=Table_Contracts[[#This Row],[Số hợp đồng]]),--(Table_milestone[Đã thanh toán?]=TRUE))</f>
        <v>404500000</v>
      </c>
      <c r="Z302" s="13">
        <f>SUMPRODUCT(Table_milestone[Số tiền phải thanh toán (VND)],--(Table_milestone[Số HĐ]=Table_Contracts[[#This Row],[Số hợp đồng]]),--(Table_milestone[Đã thanh toán?]=FALSE))</f>
        <v>0</v>
      </c>
      <c r="AA302">
        <f>Table_Contracts[[#This Row],[Số tiền đã thanh toán (theo điểm mốc)]]+Table_Contracts[[#This Row],[Số tiền chưa thanh toán (Theo điểm mốc)]]-Table_Contracts[[#This Row],[Doanh số]]</f>
        <v>0</v>
      </c>
    </row>
    <row r="303" spans="1:27" x14ac:dyDescent="0.25">
      <c r="A303" s="11" t="str">
        <f>TRIM(REPLACE(Table_Contracts[[#This Row],[Vụ việc]],1,FIND("#",Table_Contracts[[#This Row],[Vụ việc]],1),""))</f>
        <v>iLib15002</v>
      </c>
      <c r="B303" s="2" t="s">
        <v>3510</v>
      </c>
      <c r="C303" s="2" t="s">
        <v>4156</v>
      </c>
      <c r="D303" s="4">
        <v>42175</v>
      </c>
      <c r="E303" s="2" t="s">
        <v>4155</v>
      </c>
      <c r="F303" s="3" t="s">
        <v>4157</v>
      </c>
      <c r="G303" s="5">
        <v>18000000</v>
      </c>
      <c r="H303" s="3" t="s">
        <v>32</v>
      </c>
      <c r="I303" s="3" t="s">
        <v>4062</v>
      </c>
      <c r="J303" s="3" t="s">
        <v>32</v>
      </c>
      <c r="K303" s="3" t="s">
        <v>36</v>
      </c>
      <c r="L303" s="4"/>
      <c r="M303" s="2" t="s">
        <v>93</v>
      </c>
      <c r="N303" s="11">
        <f>IF(MONTH(Table_Contracts[[#This Row],[Ngày ký]])&gt;3, YEAR(Table_Contracts[[#This Row],[Ngày ký]]),YEAR(Table_Contracts[[#This Row],[Ngày ký]])-1)</f>
        <v>2015</v>
      </c>
      <c r="O303" s="4">
        <v>42185</v>
      </c>
      <c r="P303" s="4">
        <v>42185</v>
      </c>
      <c r="Q303" s="6">
        <v>12</v>
      </c>
      <c r="R303" s="4"/>
      <c r="S303" s="7" t="b">
        <v>0</v>
      </c>
      <c r="T303" s="3" t="s">
        <v>92</v>
      </c>
      <c r="U303" s="3" t="s">
        <v>34</v>
      </c>
      <c r="V303" s="2"/>
      <c r="W303" s="10" t="s">
        <v>5722</v>
      </c>
      <c r="X303" s="7" t="b">
        <v>0</v>
      </c>
      <c r="Y303" s="12">
        <f>SUMPRODUCT(Table_milestone[Số tiền phải thanh toán (VND)],--(Table_milestone[Số HĐ]=Table_Contracts[[#This Row],[Số hợp đồng]]),--(Table_milestone[Đã thanh toán?]=TRUE))</f>
        <v>18000000</v>
      </c>
      <c r="Z303" s="13">
        <f>SUMPRODUCT(Table_milestone[Số tiền phải thanh toán (VND)],--(Table_milestone[Số HĐ]=Table_Contracts[[#This Row],[Số hợp đồng]]),--(Table_milestone[Đã thanh toán?]=FALSE))</f>
        <v>0</v>
      </c>
      <c r="AA303">
        <f>Table_Contracts[[#This Row],[Số tiền đã thanh toán (theo điểm mốc)]]+Table_Contracts[[#This Row],[Số tiền chưa thanh toán (Theo điểm mốc)]]-Table_Contracts[[#This Row],[Doanh số]]</f>
        <v>0</v>
      </c>
    </row>
    <row r="304" spans="1:27" x14ac:dyDescent="0.25">
      <c r="A304" s="11" t="str">
        <f>TRIM(REPLACE(Table_Contracts[[#This Row],[Vụ việc]],1,FIND("#",Table_Contracts[[#This Row],[Vụ việc]],1),""))</f>
        <v>ILIB15003</v>
      </c>
      <c r="B304" s="2" t="s">
        <v>3638</v>
      </c>
      <c r="C304" s="2" t="s">
        <v>4110</v>
      </c>
      <c r="D304" s="4">
        <v>42223</v>
      </c>
      <c r="E304" s="2" t="s">
        <v>4109</v>
      </c>
      <c r="F304" s="3" t="s">
        <v>4111</v>
      </c>
      <c r="G304" s="5">
        <v>500000000</v>
      </c>
      <c r="H304" s="3" t="s">
        <v>32</v>
      </c>
      <c r="I304" s="3" t="s">
        <v>3493</v>
      </c>
      <c r="J304" s="3" t="s">
        <v>32</v>
      </c>
      <c r="K304" s="3" t="s">
        <v>36</v>
      </c>
      <c r="L304" s="4"/>
      <c r="M304" s="2" t="s">
        <v>93</v>
      </c>
      <c r="N304" s="11">
        <f>IF(MONTH(Table_Contracts[[#This Row],[Ngày ký]])&gt;3, YEAR(Table_Contracts[[#This Row],[Ngày ký]]),YEAR(Table_Contracts[[#This Row],[Ngày ký]])-1)</f>
        <v>2015</v>
      </c>
      <c r="O304" s="4">
        <v>42315</v>
      </c>
      <c r="P304" s="4"/>
      <c r="Q304" s="6">
        <v>12</v>
      </c>
      <c r="R304" s="4"/>
      <c r="S304" s="7" t="b">
        <v>0</v>
      </c>
      <c r="T304" s="3" t="s">
        <v>100</v>
      </c>
      <c r="U304" s="3" t="s">
        <v>34</v>
      </c>
      <c r="V304" s="2" t="s">
        <v>4050</v>
      </c>
      <c r="W304" s="10" t="s">
        <v>5722</v>
      </c>
      <c r="X304" s="7" t="b">
        <v>0</v>
      </c>
      <c r="Y304" s="12">
        <f>SUMPRODUCT(Table_milestone[Số tiền phải thanh toán (VND)],--(Table_milestone[Số HĐ]=Table_Contracts[[#This Row],[Số hợp đồng]]),--(Table_milestone[Đã thanh toán?]=TRUE))</f>
        <v>500000000</v>
      </c>
      <c r="Z304" s="13">
        <f>SUMPRODUCT(Table_milestone[Số tiền phải thanh toán (VND)],--(Table_milestone[Số HĐ]=Table_Contracts[[#This Row],[Số hợp đồng]]),--(Table_milestone[Đã thanh toán?]=FALSE))</f>
        <v>0</v>
      </c>
      <c r="AA304">
        <f>Table_Contracts[[#This Row],[Số tiền đã thanh toán (theo điểm mốc)]]+Table_Contracts[[#This Row],[Số tiền chưa thanh toán (Theo điểm mốc)]]-Table_Contracts[[#This Row],[Doanh số]]</f>
        <v>0</v>
      </c>
    </row>
    <row r="305" spans="1:27" x14ac:dyDescent="0.25">
      <c r="A305" s="11" t="str">
        <f>TRIM(REPLACE(Table_Contracts[[#This Row],[Vụ việc]],1,FIND("#",Table_Contracts[[#This Row],[Vụ việc]],1),""))</f>
        <v>iLib15004</v>
      </c>
      <c r="B305" s="2" t="s">
        <v>3578</v>
      </c>
      <c r="C305" s="2" t="s">
        <v>4118</v>
      </c>
      <c r="D305" s="4">
        <v>42212</v>
      </c>
      <c r="E305" s="2" t="s">
        <v>4117</v>
      </c>
      <c r="F305" s="3" t="s">
        <v>4119</v>
      </c>
      <c r="G305" s="5">
        <v>220000000</v>
      </c>
      <c r="H305" s="3" t="s">
        <v>32</v>
      </c>
      <c r="I305" s="3" t="s">
        <v>3493</v>
      </c>
      <c r="J305" s="3" t="s">
        <v>32</v>
      </c>
      <c r="K305" s="3" t="s">
        <v>36</v>
      </c>
      <c r="L305" s="4">
        <v>42286</v>
      </c>
      <c r="M305" s="2" t="s">
        <v>93</v>
      </c>
      <c r="N305" s="11">
        <f>IF(MONTH(Table_Contracts[[#This Row],[Ngày ký]])&gt;3, YEAR(Table_Contracts[[#This Row],[Ngày ký]]),YEAR(Table_Contracts[[#This Row],[Ngày ký]])-1)</f>
        <v>2015</v>
      </c>
      <c r="O305" s="4">
        <v>42272</v>
      </c>
      <c r="P305" s="4">
        <v>42286</v>
      </c>
      <c r="Q305" s="6">
        <v>12</v>
      </c>
      <c r="R305" s="4"/>
      <c r="S305" s="7" t="b">
        <v>0</v>
      </c>
      <c r="T305" s="3" t="s">
        <v>100</v>
      </c>
      <c r="U305" s="3" t="s">
        <v>34</v>
      </c>
      <c r="V305" s="2" t="s">
        <v>4050</v>
      </c>
      <c r="W305" s="10" t="s">
        <v>5722</v>
      </c>
      <c r="X305" s="7" t="b">
        <v>0</v>
      </c>
      <c r="Y305" s="12">
        <f>SUMPRODUCT(Table_milestone[Số tiền phải thanh toán (VND)],--(Table_milestone[Số HĐ]=Table_Contracts[[#This Row],[Số hợp đồng]]),--(Table_milestone[Đã thanh toán?]=TRUE))</f>
        <v>220000000</v>
      </c>
      <c r="Z305" s="13">
        <f>SUMPRODUCT(Table_milestone[Số tiền phải thanh toán (VND)],--(Table_milestone[Số HĐ]=Table_Contracts[[#This Row],[Số hợp đồng]]),--(Table_milestone[Đã thanh toán?]=FALSE))</f>
        <v>0</v>
      </c>
      <c r="AA305">
        <f>Table_Contracts[[#This Row],[Số tiền đã thanh toán (theo điểm mốc)]]+Table_Contracts[[#This Row],[Số tiền chưa thanh toán (Theo điểm mốc)]]-Table_Contracts[[#This Row],[Doanh số]]</f>
        <v>0</v>
      </c>
    </row>
    <row r="306" spans="1:27" x14ac:dyDescent="0.25">
      <c r="A306" s="11" t="str">
        <f>TRIM(REPLACE(Table_Contracts[[#This Row],[Vụ việc]],1,FIND("#",Table_Contracts[[#This Row],[Vụ việc]],1),""))</f>
        <v>ILIB15005</v>
      </c>
      <c r="B306" s="2" t="s">
        <v>267</v>
      </c>
      <c r="C306" s="2" t="s">
        <v>269</v>
      </c>
      <c r="D306" s="4">
        <v>42317</v>
      </c>
      <c r="E306" s="2" t="s">
        <v>268</v>
      </c>
      <c r="F306" s="3" t="s">
        <v>270</v>
      </c>
      <c r="G306" s="5">
        <v>940079128</v>
      </c>
      <c r="H306" s="3" t="s">
        <v>32</v>
      </c>
      <c r="I306" s="3" t="s">
        <v>88</v>
      </c>
      <c r="J306" s="3" t="s">
        <v>32</v>
      </c>
      <c r="K306" s="3" t="s">
        <v>36</v>
      </c>
      <c r="L306" s="4"/>
      <c r="M306" s="2" t="s">
        <v>93</v>
      </c>
      <c r="N306" s="11">
        <f>IF(MONTH(Table_Contracts[[#This Row],[Ngày ký]])&gt;3, YEAR(Table_Contracts[[#This Row],[Ngày ký]]),YEAR(Table_Contracts[[#This Row],[Ngày ký]])-1)</f>
        <v>2015</v>
      </c>
      <c r="O306" s="4">
        <v>42357</v>
      </c>
      <c r="P306" s="4"/>
      <c r="Q306" s="6">
        <v>12</v>
      </c>
      <c r="R306" s="4"/>
      <c r="S306" s="7" t="b">
        <v>0</v>
      </c>
      <c r="T306" s="3" t="s">
        <v>199</v>
      </c>
      <c r="U306" s="3" t="s">
        <v>34</v>
      </c>
      <c r="V306" s="2" t="s">
        <v>4050</v>
      </c>
      <c r="W306" s="10" t="s">
        <v>5722</v>
      </c>
      <c r="X306" s="7" t="b">
        <v>0</v>
      </c>
      <c r="Y306" s="12">
        <f>SUMPRODUCT(Table_milestone[Số tiền phải thanh toán (VND)],--(Table_milestone[Số HĐ]=Table_Contracts[[#This Row],[Số hợp đồng]]),--(Table_milestone[Đã thanh toán?]=TRUE))</f>
        <v>283000000</v>
      </c>
      <c r="Z306" s="13">
        <f>SUMPRODUCT(Table_milestone[Số tiền phải thanh toán (VND)],--(Table_milestone[Số HĐ]=Table_Contracts[[#This Row],[Số hợp đồng]]),--(Table_milestone[Đã thanh toán?]=FALSE))</f>
        <v>657079128</v>
      </c>
      <c r="AA306">
        <f>Table_Contracts[[#This Row],[Số tiền đã thanh toán (theo điểm mốc)]]+Table_Contracts[[#This Row],[Số tiền chưa thanh toán (Theo điểm mốc)]]-Table_Contracts[[#This Row],[Doanh số]]</f>
        <v>0</v>
      </c>
    </row>
    <row r="307" spans="1:27" x14ac:dyDescent="0.25">
      <c r="A307" s="11" t="str">
        <f>TRIM(REPLACE(Table_Contracts[[#This Row],[Vụ việc]],1,FIND("#",Table_Contracts[[#This Row],[Vụ việc]],1),""))</f>
        <v>ILIB15007</v>
      </c>
      <c r="B307" s="2" t="s">
        <v>3677</v>
      </c>
      <c r="C307" s="2" t="s">
        <v>4090</v>
      </c>
      <c r="D307" s="4">
        <v>42272</v>
      </c>
      <c r="E307" s="2" t="s">
        <v>4089</v>
      </c>
      <c r="F307" s="3" t="s">
        <v>4091</v>
      </c>
      <c r="G307" s="5">
        <v>100000000</v>
      </c>
      <c r="H307" s="3" t="s">
        <v>32</v>
      </c>
      <c r="I307" s="3" t="s">
        <v>3493</v>
      </c>
      <c r="J307" s="3" t="s">
        <v>32</v>
      </c>
      <c r="K307" s="3" t="s">
        <v>36</v>
      </c>
      <c r="L307" s="4">
        <v>42290</v>
      </c>
      <c r="M307" s="2" t="s">
        <v>93</v>
      </c>
      <c r="N307" s="11">
        <f>IF(MONTH(Table_Contracts[[#This Row],[Ngày ký]])&gt;3, YEAR(Table_Contracts[[#This Row],[Ngày ký]]),YEAR(Table_Contracts[[#This Row],[Ngày ký]])-1)</f>
        <v>2015</v>
      </c>
      <c r="O307" s="4">
        <v>42302</v>
      </c>
      <c r="P307" s="4">
        <v>42290</v>
      </c>
      <c r="Q307" s="6">
        <v>12</v>
      </c>
      <c r="R307" s="4"/>
      <c r="S307" s="7" t="b">
        <v>0</v>
      </c>
      <c r="T307" s="3" t="s">
        <v>100</v>
      </c>
      <c r="U307" s="3" t="s">
        <v>34</v>
      </c>
      <c r="V307" s="2" t="s">
        <v>4050</v>
      </c>
      <c r="W307" s="10" t="s">
        <v>5722</v>
      </c>
      <c r="X307" s="7" t="b">
        <v>0</v>
      </c>
      <c r="Y307" s="12">
        <f>SUMPRODUCT(Table_milestone[Số tiền phải thanh toán (VND)],--(Table_milestone[Số HĐ]=Table_Contracts[[#This Row],[Số hợp đồng]]),--(Table_milestone[Đã thanh toán?]=TRUE))</f>
        <v>100000000</v>
      </c>
      <c r="Z307" s="13">
        <f>SUMPRODUCT(Table_milestone[Số tiền phải thanh toán (VND)],--(Table_milestone[Số HĐ]=Table_Contracts[[#This Row],[Số hợp đồng]]),--(Table_milestone[Đã thanh toán?]=FALSE))</f>
        <v>0</v>
      </c>
      <c r="AA307">
        <f>Table_Contracts[[#This Row],[Số tiền đã thanh toán (theo điểm mốc)]]+Table_Contracts[[#This Row],[Số tiền chưa thanh toán (Theo điểm mốc)]]-Table_Contracts[[#This Row],[Doanh số]]</f>
        <v>0</v>
      </c>
    </row>
    <row r="308" spans="1:27" x14ac:dyDescent="0.25">
      <c r="A308" s="11" t="str">
        <f>TRIM(REPLACE(Table_Contracts[[#This Row],[Vụ việc]],1,FIND("#",Table_Contracts[[#This Row],[Vụ việc]],1),""))</f>
        <v>ILIB15008</v>
      </c>
      <c r="B308" s="2" t="s">
        <v>3696</v>
      </c>
      <c r="C308" s="2" t="s">
        <v>4137</v>
      </c>
      <c r="D308" s="4">
        <v>42191</v>
      </c>
      <c r="E308" s="2" t="s">
        <v>4136</v>
      </c>
      <c r="F308" s="3" t="s">
        <v>4138</v>
      </c>
      <c r="G308" s="5">
        <v>47000000</v>
      </c>
      <c r="H308" s="3" t="s">
        <v>32</v>
      </c>
      <c r="I308" s="3" t="s">
        <v>4062</v>
      </c>
      <c r="J308" s="3" t="s">
        <v>32</v>
      </c>
      <c r="K308" s="3" t="s">
        <v>36</v>
      </c>
      <c r="L308" s="4"/>
      <c r="M308" s="2" t="s">
        <v>93</v>
      </c>
      <c r="N308" s="11">
        <f>IF(MONTH(Table_Contracts[[#This Row],[Ngày ký]])&gt;3, YEAR(Table_Contracts[[#This Row],[Ngày ký]]),YEAR(Table_Contracts[[#This Row],[Ngày ký]])-1)</f>
        <v>2015</v>
      </c>
      <c r="O308" s="4">
        <v>42369</v>
      </c>
      <c r="P308" s="4"/>
      <c r="Q308" s="6">
        <v>12</v>
      </c>
      <c r="R308" s="4"/>
      <c r="S308" s="7" t="b">
        <v>0</v>
      </c>
      <c r="T308" s="3" t="s">
        <v>92</v>
      </c>
      <c r="U308" s="3" t="s">
        <v>34</v>
      </c>
      <c r="V308" s="2"/>
      <c r="W308" s="10" t="s">
        <v>5722</v>
      </c>
      <c r="X308" s="7" t="b">
        <v>0</v>
      </c>
      <c r="Y308" s="12">
        <f>SUMPRODUCT(Table_milestone[Số tiền phải thanh toán (VND)],--(Table_milestone[Số HĐ]=Table_Contracts[[#This Row],[Số hợp đồng]]),--(Table_milestone[Đã thanh toán?]=TRUE))</f>
        <v>47000000</v>
      </c>
      <c r="Z308" s="13">
        <f>SUMPRODUCT(Table_milestone[Số tiền phải thanh toán (VND)],--(Table_milestone[Số HĐ]=Table_Contracts[[#This Row],[Số hợp đồng]]),--(Table_milestone[Đã thanh toán?]=FALSE))</f>
        <v>0</v>
      </c>
      <c r="AA308">
        <f>Table_Contracts[[#This Row],[Số tiền đã thanh toán (theo điểm mốc)]]+Table_Contracts[[#This Row],[Số tiền chưa thanh toán (Theo điểm mốc)]]-Table_Contracts[[#This Row],[Doanh số]]</f>
        <v>0</v>
      </c>
    </row>
    <row r="309" spans="1:27" x14ac:dyDescent="0.25">
      <c r="A309" s="11" t="str">
        <f>TRIM(REPLACE(Table_Contracts[[#This Row],[Vụ việc]],1,FIND("#",Table_Contracts[[#This Row],[Vụ việc]],1),""))</f>
        <v>ILIB15009</v>
      </c>
      <c r="B309" s="2" t="s">
        <v>285</v>
      </c>
      <c r="C309" s="2" t="s">
        <v>287</v>
      </c>
      <c r="D309" s="4">
        <v>42309</v>
      </c>
      <c r="E309" s="2" t="s">
        <v>286</v>
      </c>
      <c r="F309" s="3" t="s">
        <v>288</v>
      </c>
      <c r="G309" s="5">
        <v>200000000</v>
      </c>
      <c r="H309" s="3" t="s">
        <v>32</v>
      </c>
      <c r="I309" s="3" t="s">
        <v>88</v>
      </c>
      <c r="J309" s="3" t="s">
        <v>32</v>
      </c>
      <c r="K309" s="3" t="s">
        <v>36</v>
      </c>
      <c r="L309" s="4"/>
      <c r="M309" s="2" t="s">
        <v>93</v>
      </c>
      <c r="N309" s="11">
        <f>IF(MONTH(Table_Contracts[[#This Row],[Ngày ký]])&gt;3, YEAR(Table_Contracts[[#This Row],[Ngày ký]]),YEAR(Table_Contracts[[#This Row],[Ngày ký]])-1)</f>
        <v>2015</v>
      </c>
      <c r="O309" s="4">
        <v>42353</v>
      </c>
      <c r="P309" s="4"/>
      <c r="Q309" s="6">
        <v>12</v>
      </c>
      <c r="R309" s="4"/>
      <c r="S309" s="7" t="b">
        <v>0</v>
      </c>
      <c r="T309" s="3" t="s">
        <v>100</v>
      </c>
      <c r="U309" s="3" t="s">
        <v>34</v>
      </c>
      <c r="V309" s="2" t="s">
        <v>4050</v>
      </c>
      <c r="W309" s="10" t="s">
        <v>5722</v>
      </c>
      <c r="X309" s="7" t="b">
        <v>0</v>
      </c>
      <c r="Y309" s="12">
        <f>SUMPRODUCT(Table_milestone[Số tiền phải thanh toán (VND)],--(Table_milestone[Số HĐ]=Table_Contracts[[#This Row],[Số hợp đồng]]),--(Table_milestone[Đã thanh toán?]=TRUE))</f>
        <v>200000000</v>
      </c>
      <c r="Z309" s="13">
        <f>SUMPRODUCT(Table_milestone[Số tiền phải thanh toán (VND)],--(Table_milestone[Số HĐ]=Table_Contracts[[#This Row],[Số hợp đồng]]),--(Table_milestone[Đã thanh toán?]=FALSE))</f>
        <v>0</v>
      </c>
      <c r="AA309">
        <f>Table_Contracts[[#This Row],[Số tiền đã thanh toán (theo điểm mốc)]]+Table_Contracts[[#This Row],[Số tiền chưa thanh toán (Theo điểm mốc)]]-Table_Contracts[[#This Row],[Doanh số]]</f>
        <v>0</v>
      </c>
    </row>
    <row r="310" spans="1:27" x14ac:dyDescent="0.25">
      <c r="A310" s="11" t="str">
        <f>TRIM(REPLACE(Table_Contracts[[#This Row],[Vụ việc]],1,FIND("#",Table_Contracts[[#This Row],[Vụ việc]],1),""))</f>
        <v>ILIB15010</v>
      </c>
      <c r="B310" s="2" t="s">
        <v>3769</v>
      </c>
      <c r="C310" s="2" t="s">
        <v>4073</v>
      </c>
      <c r="D310" s="4">
        <v>42300</v>
      </c>
      <c r="E310" s="2" t="s">
        <v>4072</v>
      </c>
      <c r="F310" s="3" t="s">
        <v>4074</v>
      </c>
      <c r="G310" s="5">
        <v>130000000</v>
      </c>
      <c r="H310" s="3" t="s">
        <v>32</v>
      </c>
      <c r="I310" s="3" t="s">
        <v>3493</v>
      </c>
      <c r="J310" s="3" t="s">
        <v>32</v>
      </c>
      <c r="K310" s="3" t="s">
        <v>89</v>
      </c>
      <c r="L310" s="4">
        <v>42331</v>
      </c>
      <c r="M310" s="2" t="s">
        <v>93</v>
      </c>
      <c r="N310" s="11">
        <f>IF(MONTH(Table_Contracts[[#This Row],[Ngày ký]])&gt;3, YEAR(Table_Contracts[[#This Row],[Ngày ký]]),YEAR(Table_Contracts[[#This Row],[Ngày ký]])-1)</f>
        <v>2015</v>
      </c>
      <c r="O310" s="4">
        <v>42331</v>
      </c>
      <c r="P310" s="4">
        <v>42331</v>
      </c>
      <c r="Q310" s="6">
        <v>12</v>
      </c>
      <c r="R310" s="4"/>
      <c r="S310" s="7" t="b">
        <v>0</v>
      </c>
      <c r="T310" s="3" t="s">
        <v>100</v>
      </c>
      <c r="U310" s="3" t="s">
        <v>34</v>
      </c>
      <c r="V310" s="2" t="s">
        <v>4075</v>
      </c>
      <c r="W310" s="10" t="s">
        <v>5722</v>
      </c>
      <c r="X310" s="7" t="b">
        <v>0</v>
      </c>
      <c r="Y310" s="12">
        <f>SUMPRODUCT(Table_milestone[Số tiền phải thanh toán (VND)],--(Table_milestone[Số HĐ]=Table_Contracts[[#This Row],[Số hợp đồng]]),--(Table_milestone[Đã thanh toán?]=TRUE))</f>
        <v>130000000</v>
      </c>
      <c r="Z310" s="13">
        <f>SUMPRODUCT(Table_milestone[Số tiền phải thanh toán (VND)],--(Table_milestone[Số HĐ]=Table_Contracts[[#This Row],[Số hợp đồng]]),--(Table_milestone[Đã thanh toán?]=FALSE))</f>
        <v>0</v>
      </c>
      <c r="AA310">
        <f>Table_Contracts[[#This Row],[Số tiền đã thanh toán (theo điểm mốc)]]+Table_Contracts[[#This Row],[Số tiền chưa thanh toán (Theo điểm mốc)]]-Table_Contracts[[#This Row],[Doanh số]]</f>
        <v>0</v>
      </c>
    </row>
    <row r="311" spans="1:27" x14ac:dyDescent="0.25">
      <c r="A311" s="11" t="str">
        <f>TRIM(REPLACE(Table_Contracts[[#This Row],[Vụ việc]],1,FIND("#",Table_Contracts[[#This Row],[Vụ việc]],1),""))</f>
        <v>ILIB15011</v>
      </c>
      <c r="B311" s="2" t="s">
        <v>245</v>
      </c>
      <c r="C311" s="2" t="s">
        <v>247</v>
      </c>
      <c r="D311" s="4">
        <v>42339</v>
      </c>
      <c r="E311" s="2" t="s">
        <v>246</v>
      </c>
      <c r="F311" s="3" t="s">
        <v>248</v>
      </c>
      <c r="G311" s="5">
        <v>200000000</v>
      </c>
      <c r="H311" s="3" t="s">
        <v>32</v>
      </c>
      <c r="I311" s="3" t="s">
        <v>88</v>
      </c>
      <c r="J311" s="3" t="s">
        <v>32</v>
      </c>
      <c r="K311" s="3" t="s">
        <v>36</v>
      </c>
      <c r="L311" s="4"/>
      <c r="M311" s="2" t="s">
        <v>93</v>
      </c>
      <c r="N311" s="11">
        <f>IF(MONTH(Table_Contracts[[#This Row],[Ngày ký]])&gt;3, YEAR(Table_Contracts[[#This Row],[Ngày ký]]),YEAR(Table_Contracts[[#This Row],[Ngày ký]])-1)</f>
        <v>2015</v>
      </c>
      <c r="O311" s="4">
        <v>42370</v>
      </c>
      <c r="P311" s="4"/>
      <c r="Q311" s="6">
        <v>12</v>
      </c>
      <c r="R311" s="4"/>
      <c r="S311" s="7" t="b">
        <v>0</v>
      </c>
      <c r="T311" s="3" t="s">
        <v>100</v>
      </c>
      <c r="U311" s="3" t="s">
        <v>34</v>
      </c>
      <c r="V311" s="2" t="s">
        <v>4058</v>
      </c>
      <c r="W311" s="10" t="s">
        <v>5722</v>
      </c>
      <c r="X311" s="7" t="b">
        <v>0</v>
      </c>
      <c r="Y311" s="12">
        <f>SUMPRODUCT(Table_milestone[Số tiền phải thanh toán (VND)],--(Table_milestone[Số HĐ]=Table_Contracts[[#This Row],[Số hợp đồng]]),--(Table_milestone[Đã thanh toán?]=TRUE))</f>
        <v>200000000</v>
      </c>
      <c r="Z311" s="13">
        <f>SUMPRODUCT(Table_milestone[Số tiền phải thanh toán (VND)],--(Table_milestone[Số HĐ]=Table_Contracts[[#This Row],[Số hợp đồng]]),--(Table_milestone[Đã thanh toán?]=FALSE))</f>
        <v>0</v>
      </c>
      <c r="AA311">
        <f>Table_Contracts[[#This Row],[Số tiền đã thanh toán (theo điểm mốc)]]+Table_Contracts[[#This Row],[Số tiền chưa thanh toán (Theo điểm mốc)]]-Table_Contracts[[#This Row],[Doanh số]]</f>
        <v>0</v>
      </c>
    </row>
    <row r="312" spans="1:27" x14ac:dyDescent="0.25">
      <c r="A312" s="11" t="str">
        <f>TRIM(REPLACE(Table_Contracts[[#This Row],[Vụ việc]],1,FIND("#",Table_Contracts[[#This Row],[Vụ việc]],1),""))</f>
        <v>IMIP_2008</v>
      </c>
      <c r="B312" s="2" t="s">
        <v>5707</v>
      </c>
      <c r="C312" s="2" t="s">
        <v>5709</v>
      </c>
      <c r="D312" s="4">
        <v>39643</v>
      </c>
      <c r="E312" s="2" t="s">
        <v>5708</v>
      </c>
      <c r="F312" s="3" t="s">
        <v>4185</v>
      </c>
      <c r="G312" s="5">
        <v>0</v>
      </c>
      <c r="H312" s="3" t="s">
        <v>110</v>
      </c>
      <c r="I312" s="3" t="s">
        <v>4062</v>
      </c>
      <c r="J312" s="3" t="s">
        <v>28</v>
      </c>
      <c r="K312" s="3" t="s">
        <v>880</v>
      </c>
      <c r="L312" s="4"/>
      <c r="M312" s="2" t="s">
        <v>5699</v>
      </c>
      <c r="N312" s="11">
        <f>IF(MONTH(Table_Contracts[[#This Row],[Ngày ký]])&gt;3, YEAR(Table_Contracts[[#This Row],[Ngày ký]]),YEAR(Table_Contracts[[#This Row],[Ngày ký]])-1)</f>
        <v>2008</v>
      </c>
      <c r="O312" s="4">
        <v>39813</v>
      </c>
      <c r="P312" s="4"/>
      <c r="Q312" s="6">
        <v>12</v>
      </c>
      <c r="R312" s="4"/>
      <c r="S312" s="7" t="b">
        <v>0</v>
      </c>
      <c r="T312" s="3" t="s">
        <v>112</v>
      </c>
      <c r="U312" s="3"/>
      <c r="V312" s="2"/>
      <c r="W312" s="10" t="s">
        <v>5722</v>
      </c>
      <c r="X312" s="7"/>
      <c r="Y312" s="12">
        <f>SUMPRODUCT(Table_milestone[Số tiền phải thanh toán (VND)],--(Table_milestone[Số HĐ]=Table_Contracts[[#This Row],[Số hợp đồng]]),--(Table_milestone[Đã thanh toán?]=TRUE))</f>
        <v>0</v>
      </c>
      <c r="Z312" s="13">
        <f>SUMPRODUCT(Table_milestone[Số tiền phải thanh toán (VND)],--(Table_milestone[Số HĐ]=Table_Contracts[[#This Row],[Số hợp đồng]]),--(Table_milestone[Đã thanh toán?]=FALSE))</f>
        <v>0</v>
      </c>
      <c r="AA312" s="7">
        <f>Table_Contracts[[#This Row],[Số tiền đã thanh toán (theo điểm mốc)]]+Table_Contracts[[#This Row],[Số tiền chưa thanh toán (Theo điểm mốc)]]-Table_Contracts[[#This Row],[Doanh số]]</f>
        <v>0</v>
      </c>
    </row>
    <row r="313" spans="1:27" x14ac:dyDescent="0.25">
      <c r="A313" s="11" t="str">
        <f>TRIM(REPLACE(Table_Contracts[[#This Row],[Vụ việc]],1,FIND("#",Table_Contracts[[#This Row],[Vụ việc]],1),""))</f>
        <v>IU07006</v>
      </c>
      <c r="B313" s="2" t="s">
        <v>5717</v>
      </c>
      <c r="C313" s="2" t="s">
        <v>5719</v>
      </c>
      <c r="D313" s="4">
        <v>39375</v>
      </c>
      <c r="E313" s="2" t="s">
        <v>5718</v>
      </c>
      <c r="F313" s="3" t="s">
        <v>321</v>
      </c>
      <c r="G313" s="5">
        <v>690000000</v>
      </c>
      <c r="H313" s="3" t="s">
        <v>98</v>
      </c>
      <c r="I313" s="3" t="s">
        <v>4062</v>
      </c>
      <c r="J313" s="3" t="s">
        <v>192</v>
      </c>
      <c r="K313" s="3" t="s">
        <v>190</v>
      </c>
      <c r="L313" s="4">
        <v>39406</v>
      </c>
      <c r="M313" s="2" t="s">
        <v>5716</v>
      </c>
      <c r="N313" s="11">
        <f>IF(MONTH(Table_Contracts[[#This Row],[Ngày ký]])&gt;3, YEAR(Table_Contracts[[#This Row],[Ngày ký]]),YEAR(Table_Contracts[[#This Row],[Ngày ký]])-1)</f>
        <v>2007</v>
      </c>
      <c r="O313" s="4">
        <v>39406</v>
      </c>
      <c r="P313" s="4"/>
      <c r="Q313" s="6">
        <v>12</v>
      </c>
      <c r="R313" s="4"/>
      <c r="S313" s="7" t="b">
        <v>0</v>
      </c>
      <c r="T313" s="3" t="s">
        <v>100</v>
      </c>
      <c r="U313" s="3" t="s">
        <v>4047</v>
      </c>
      <c r="V313" s="2"/>
      <c r="W313" s="10" t="s">
        <v>5722</v>
      </c>
      <c r="X313" s="7"/>
      <c r="Y313" s="12">
        <f>SUMPRODUCT(Table_milestone[Số tiền phải thanh toán (VND)],--(Table_milestone[Số HĐ]=Table_Contracts[[#This Row],[Số hợp đồng]]),--(Table_milestone[Đã thanh toán?]=TRUE))</f>
        <v>0</v>
      </c>
      <c r="Z313" s="13">
        <f>SUMPRODUCT(Table_milestone[Số tiền phải thanh toán (VND)],--(Table_milestone[Số HĐ]=Table_Contracts[[#This Row],[Số hợp đồng]]),--(Table_milestone[Đã thanh toán?]=FALSE))</f>
        <v>0</v>
      </c>
      <c r="AA313">
        <f>Table_Contracts[[#This Row],[Số tiền đã thanh toán (theo điểm mốc)]]+Table_Contracts[[#This Row],[Số tiền chưa thanh toán (Theo điểm mốc)]]-Table_Contracts[[#This Row],[Doanh số]]</f>
        <v>-690000000</v>
      </c>
    </row>
    <row r="314" spans="1:27" x14ac:dyDescent="0.25">
      <c r="A314" s="11" t="str">
        <f>TRIM(REPLACE(Table_Contracts[[#This Row],[Vụ việc]],1,FIND("#",Table_Contracts[[#This Row],[Vụ việc]],1),""))</f>
        <v>IU08003</v>
      </c>
      <c r="B314" s="2" t="s">
        <v>684</v>
      </c>
      <c r="C314" s="2" t="s">
        <v>5698</v>
      </c>
      <c r="D314" s="4">
        <v>39783</v>
      </c>
      <c r="E314" s="2" t="s">
        <v>5697</v>
      </c>
      <c r="F314" s="3" t="s">
        <v>5700</v>
      </c>
      <c r="G314" s="5">
        <v>900000000</v>
      </c>
      <c r="H314" s="3" t="s">
        <v>685</v>
      </c>
      <c r="I314" s="3" t="s">
        <v>4062</v>
      </c>
      <c r="J314" s="3" t="s">
        <v>192</v>
      </c>
      <c r="K314" s="3" t="s">
        <v>190</v>
      </c>
      <c r="L314" s="4">
        <v>39811</v>
      </c>
      <c r="M314" s="2" t="s">
        <v>5699</v>
      </c>
      <c r="N314" s="11">
        <f>IF(MONTH(Table_Contracts[[#This Row],[Ngày ký]])&gt;3, YEAR(Table_Contracts[[#This Row],[Ngày ký]]),YEAR(Table_Contracts[[#This Row],[Ngày ký]])-1)</f>
        <v>2008</v>
      </c>
      <c r="O314" s="4">
        <v>39811</v>
      </c>
      <c r="P314" s="4">
        <v>39811</v>
      </c>
      <c r="Q314" s="6">
        <v>12</v>
      </c>
      <c r="R314" s="4">
        <v>39783</v>
      </c>
      <c r="S314" s="7" t="b">
        <v>0</v>
      </c>
      <c r="T314" s="3" t="s">
        <v>100</v>
      </c>
      <c r="U314" s="3" t="s">
        <v>4047</v>
      </c>
      <c r="V314" s="2"/>
      <c r="W314" s="10" t="s">
        <v>5722</v>
      </c>
      <c r="X314" s="7"/>
      <c r="Y314" s="12">
        <f>SUMPRODUCT(Table_milestone[Số tiền phải thanh toán (VND)],--(Table_milestone[Số HĐ]=Table_Contracts[[#This Row],[Số hợp đồng]]),--(Table_milestone[Đã thanh toán?]=TRUE))</f>
        <v>900000000</v>
      </c>
      <c r="Z314" s="13">
        <f>SUMPRODUCT(Table_milestone[Số tiền phải thanh toán (VND)],--(Table_milestone[Số HĐ]=Table_Contracts[[#This Row],[Số hợp đồng]]),--(Table_milestone[Đã thanh toán?]=FALSE))</f>
        <v>0</v>
      </c>
      <c r="AA314">
        <f>Table_Contracts[[#This Row],[Số tiền đã thanh toán (theo điểm mốc)]]+Table_Contracts[[#This Row],[Số tiền chưa thanh toán (Theo điểm mốc)]]-Table_Contracts[[#This Row],[Doanh số]]</f>
        <v>0</v>
      </c>
    </row>
    <row r="315" spans="1:27" x14ac:dyDescent="0.25">
      <c r="A315" s="11" t="str">
        <f>TRIM(REPLACE(Table_Contracts[[#This Row],[Vụ việc]],1,FIND("#",Table_Contracts[[#This Row],[Vụ việc]],1),""))</f>
        <v>IU08004</v>
      </c>
      <c r="B315" s="2" t="s">
        <v>676</v>
      </c>
      <c r="C315" s="2" t="s">
        <v>5704</v>
      </c>
      <c r="D315" s="4">
        <v>39722</v>
      </c>
      <c r="E315" s="2" t="s">
        <v>5703</v>
      </c>
      <c r="F315" s="3" t="s">
        <v>5210</v>
      </c>
      <c r="G315" s="5">
        <v>545000000</v>
      </c>
      <c r="H315" s="3" t="s">
        <v>98</v>
      </c>
      <c r="I315" s="3" t="s">
        <v>4062</v>
      </c>
      <c r="J315" s="3" t="s">
        <v>192</v>
      </c>
      <c r="K315" s="3" t="s">
        <v>190</v>
      </c>
      <c r="L315" s="4">
        <v>41247</v>
      </c>
      <c r="M315" s="2" t="s">
        <v>5699</v>
      </c>
      <c r="N315" s="11">
        <f>IF(MONTH(Table_Contracts[[#This Row],[Ngày ký]])&gt;3, YEAR(Table_Contracts[[#This Row],[Ngày ký]]),YEAR(Table_Contracts[[#This Row],[Ngày ký]])-1)</f>
        <v>2008</v>
      </c>
      <c r="O315" s="4">
        <v>39822</v>
      </c>
      <c r="P315" s="4">
        <v>41247</v>
      </c>
      <c r="Q315" s="6">
        <v>12</v>
      </c>
      <c r="R315" s="4">
        <v>39722</v>
      </c>
      <c r="S315" s="7" t="b">
        <v>0</v>
      </c>
      <c r="T315" s="3" t="s">
        <v>100</v>
      </c>
      <c r="U315" s="3" t="s">
        <v>4047</v>
      </c>
      <c r="V315" s="2"/>
      <c r="W315" s="10" t="s">
        <v>5722</v>
      </c>
      <c r="X315" s="7"/>
      <c r="Y315" s="12">
        <f>SUMPRODUCT(Table_milestone[Số tiền phải thanh toán (VND)],--(Table_milestone[Số HĐ]=Table_Contracts[[#This Row],[Số hợp đồng]]),--(Table_milestone[Đã thanh toán?]=TRUE))</f>
        <v>545000000</v>
      </c>
      <c r="Z315" s="13">
        <f>SUMPRODUCT(Table_milestone[Số tiền phải thanh toán (VND)],--(Table_milestone[Số HĐ]=Table_Contracts[[#This Row],[Số hợp đồng]]),--(Table_milestone[Đã thanh toán?]=FALSE))</f>
        <v>0</v>
      </c>
      <c r="AA315">
        <f>Table_Contracts[[#This Row],[Số tiền đã thanh toán (theo điểm mốc)]]+Table_Contracts[[#This Row],[Số tiền chưa thanh toán (Theo điểm mốc)]]-Table_Contracts[[#This Row],[Doanh số]]</f>
        <v>0</v>
      </c>
    </row>
    <row r="316" spans="1:27" x14ac:dyDescent="0.25">
      <c r="A316" s="11" t="str">
        <f>TRIM(REPLACE(Table_Contracts[[#This Row],[Vụ việc]],1,FIND("#",Table_Contracts[[#This Row],[Vụ việc]],1),""))</f>
        <v>IU09002</v>
      </c>
      <c r="B316" s="2" t="s">
        <v>697</v>
      </c>
      <c r="C316" s="2" t="s">
        <v>5696</v>
      </c>
      <c r="D316" s="4">
        <v>39849</v>
      </c>
      <c r="E316" s="2" t="s">
        <v>5695</v>
      </c>
      <c r="F316" s="3" t="s">
        <v>600</v>
      </c>
      <c r="G316" s="5">
        <v>2630000000</v>
      </c>
      <c r="H316" s="3" t="s">
        <v>98</v>
      </c>
      <c r="I316" s="3" t="s">
        <v>4261</v>
      </c>
      <c r="J316" s="3" t="s">
        <v>192</v>
      </c>
      <c r="K316" s="3" t="s">
        <v>190</v>
      </c>
      <c r="L316" s="4"/>
      <c r="M316" s="2" t="s">
        <v>5663</v>
      </c>
      <c r="N316" s="11">
        <f>IF(MONTH(Table_Contracts[[#This Row],[Ngày ký]])&gt;3, YEAR(Table_Contracts[[#This Row],[Ngày ký]]),YEAR(Table_Contracts[[#This Row],[Ngày ký]])-1)</f>
        <v>2008</v>
      </c>
      <c r="O316" s="4">
        <v>40214</v>
      </c>
      <c r="P316" s="4"/>
      <c r="Q316" s="6">
        <v>12</v>
      </c>
      <c r="R316" s="4">
        <v>39849</v>
      </c>
      <c r="S316" s="7" t="b">
        <v>0</v>
      </c>
      <c r="T316" s="3" t="s">
        <v>100</v>
      </c>
      <c r="U316" s="3" t="s">
        <v>4047</v>
      </c>
      <c r="V316" s="2"/>
      <c r="W316" s="10" t="s">
        <v>5722</v>
      </c>
      <c r="X316" s="7"/>
      <c r="Y316" s="12">
        <f>SUMPRODUCT(Table_milestone[Số tiền phải thanh toán (VND)],--(Table_milestone[Số HĐ]=Table_Contracts[[#This Row],[Số hợp đồng]]),--(Table_milestone[Đã thanh toán?]=TRUE))</f>
        <v>2104000000</v>
      </c>
      <c r="Z316" s="13">
        <f>SUMPRODUCT(Table_milestone[Số tiền phải thanh toán (VND)],--(Table_milestone[Số HĐ]=Table_Contracts[[#This Row],[Số hợp đồng]]),--(Table_milestone[Đã thanh toán?]=FALSE))</f>
        <v>526000000</v>
      </c>
      <c r="AA316">
        <f>Table_Contracts[[#This Row],[Số tiền đã thanh toán (theo điểm mốc)]]+Table_Contracts[[#This Row],[Số tiền chưa thanh toán (Theo điểm mốc)]]-Table_Contracts[[#This Row],[Doanh số]]</f>
        <v>0</v>
      </c>
    </row>
    <row r="317" spans="1:27" x14ac:dyDescent="0.25">
      <c r="A317" s="11" t="str">
        <f>TRIM(REPLACE(Table_Contracts[[#This Row],[Vụ việc]],1,FIND("#",Table_Contracts[[#This Row],[Vụ việc]],1),""))</f>
        <v>IU09006</v>
      </c>
      <c r="B317" s="2" t="s">
        <v>705</v>
      </c>
      <c r="C317" s="2" t="s">
        <v>5693</v>
      </c>
      <c r="D317" s="4">
        <v>39871</v>
      </c>
      <c r="E317" s="2" t="s">
        <v>5692</v>
      </c>
      <c r="F317" s="3" t="s">
        <v>5694</v>
      </c>
      <c r="G317" s="5">
        <v>499000000</v>
      </c>
      <c r="H317" s="3" t="s">
        <v>685</v>
      </c>
      <c r="I317" s="3" t="s">
        <v>4062</v>
      </c>
      <c r="J317" s="3" t="s">
        <v>192</v>
      </c>
      <c r="K317" s="3" t="s">
        <v>190</v>
      </c>
      <c r="L317" s="4">
        <v>40076</v>
      </c>
      <c r="M317" s="2" t="s">
        <v>5663</v>
      </c>
      <c r="N317" s="11">
        <f>IF(MONTH(Table_Contracts[[#This Row],[Ngày ký]])&gt;3, YEAR(Table_Contracts[[#This Row],[Ngày ký]]),YEAR(Table_Contracts[[#This Row],[Ngày ký]])-1)</f>
        <v>2008</v>
      </c>
      <c r="O317" s="4">
        <v>40076</v>
      </c>
      <c r="P317" s="4"/>
      <c r="Q317" s="6">
        <v>12</v>
      </c>
      <c r="R317" s="4"/>
      <c r="S317" s="7" t="b">
        <v>0</v>
      </c>
      <c r="T317" s="3" t="s">
        <v>100</v>
      </c>
      <c r="U317" s="3" t="s">
        <v>4047</v>
      </c>
      <c r="V317" s="2"/>
      <c r="W317" s="10" t="s">
        <v>5722</v>
      </c>
      <c r="X317" s="7"/>
      <c r="Y317" s="12">
        <f>SUMPRODUCT(Table_milestone[Số tiền phải thanh toán (VND)],--(Table_milestone[Số HĐ]=Table_Contracts[[#This Row],[Số hợp đồng]]),--(Table_milestone[Đã thanh toán?]=TRUE))</f>
        <v>499000000</v>
      </c>
      <c r="Z317" s="13">
        <f>SUMPRODUCT(Table_milestone[Số tiền phải thanh toán (VND)],--(Table_milestone[Số HĐ]=Table_Contracts[[#This Row],[Số hợp đồng]]),--(Table_milestone[Đã thanh toán?]=FALSE))</f>
        <v>0</v>
      </c>
      <c r="AA317">
        <f>Table_Contracts[[#This Row],[Số tiền đã thanh toán (theo điểm mốc)]]+Table_Contracts[[#This Row],[Số tiền chưa thanh toán (Theo điểm mốc)]]-Table_Contracts[[#This Row],[Doanh số]]</f>
        <v>0</v>
      </c>
    </row>
    <row r="318" spans="1:27" x14ac:dyDescent="0.25">
      <c r="A318" s="11" t="str">
        <f>TRIM(REPLACE(Table_Contracts[[#This Row],[Vụ việc]],1,FIND("#",Table_Contracts[[#This Row],[Vụ việc]],1),""))</f>
        <v>IU09012</v>
      </c>
      <c r="B318" s="2" t="s">
        <v>729</v>
      </c>
      <c r="C318" s="2" t="s">
        <v>5681</v>
      </c>
      <c r="D318" s="4">
        <v>40066</v>
      </c>
      <c r="E318" s="2" t="s">
        <v>5680</v>
      </c>
      <c r="F318" s="3" t="s">
        <v>300</v>
      </c>
      <c r="G318" s="5">
        <v>998000000</v>
      </c>
      <c r="H318" s="3" t="s">
        <v>685</v>
      </c>
      <c r="I318" s="3" t="s">
        <v>4062</v>
      </c>
      <c r="J318" s="3" t="s">
        <v>192</v>
      </c>
      <c r="K318" s="3" t="s">
        <v>190</v>
      </c>
      <c r="L318" s="4"/>
      <c r="M318" s="2" t="s">
        <v>5663</v>
      </c>
      <c r="N318" s="11">
        <f>IF(MONTH(Table_Contracts[[#This Row],[Ngày ký]])&gt;3, YEAR(Table_Contracts[[#This Row],[Ngày ký]]),YEAR(Table_Contracts[[#This Row],[Ngày ký]])-1)</f>
        <v>2009</v>
      </c>
      <c r="O318" s="4">
        <v>40219</v>
      </c>
      <c r="P318" s="4"/>
      <c r="Q318" s="6">
        <v>12</v>
      </c>
      <c r="R318" s="4"/>
      <c r="S318" s="7" t="b">
        <v>0</v>
      </c>
      <c r="T318" s="3" t="s">
        <v>100</v>
      </c>
      <c r="U318" s="3" t="s">
        <v>4047</v>
      </c>
      <c r="V318" s="2"/>
      <c r="W318" s="10" t="s">
        <v>5722</v>
      </c>
      <c r="X318" s="7"/>
      <c r="Y318" s="12">
        <f>SUMPRODUCT(Table_milestone[Số tiền phải thanh toán (VND)],--(Table_milestone[Số HĐ]=Table_Contracts[[#This Row],[Số hợp đồng]]),--(Table_milestone[Đã thanh toán?]=TRUE))</f>
        <v>700000000</v>
      </c>
      <c r="Z318" s="13">
        <f>SUMPRODUCT(Table_milestone[Số tiền phải thanh toán (VND)],--(Table_milestone[Số HĐ]=Table_Contracts[[#This Row],[Số hợp đồng]]),--(Table_milestone[Đã thanh toán?]=FALSE))</f>
        <v>298000000</v>
      </c>
      <c r="AA318">
        <f>Table_Contracts[[#This Row],[Số tiền đã thanh toán (theo điểm mốc)]]+Table_Contracts[[#This Row],[Số tiền chưa thanh toán (Theo điểm mốc)]]-Table_Contracts[[#This Row],[Doanh số]]</f>
        <v>0</v>
      </c>
    </row>
    <row r="319" spans="1:27" x14ac:dyDescent="0.25">
      <c r="A319" s="11" t="str">
        <f>TRIM(REPLACE(Table_Contracts[[#This Row],[Vụ việc]],1,FIND("#",Table_Contracts[[#This Row],[Vụ việc]],1),""))</f>
        <v>IU09018</v>
      </c>
      <c r="B319" s="2" t="s">
        <v>710</v>
      </c>
      <c r="C319" s="2" t="s">
        <v>5673</v>
      </c>
      <c r="D319" s="4">
        <v>40119</v>
      </c>
      <c r="E319" s="2" t="s">
        <v>5672</v>
      </c>
      <c r="F319" s="3" t="s">
        <v>4556</v>
      </c>
      <c r="G319" s="5">
        <v>699000000</v>
      </c>
      <c r="H319" s="3" t="s">
        <v>685</v>
      </c>
      <c r="I319" s="3" t="s">
        <v>4062</v>
      </c>
      <c r="J319" s="3" t="s">
        <v>192</v>
      </c>
      <c r="K319" s="3" t="s">
        <v>190</v>
      </c>
      <c r="L319" s="4"/>
      <c r="M319" s="2" t="s">
        <v>5663</v>
      </c>
      <c r="N319" s="11">
        <f>IF(MONTH(Table_Contracts[[#This Row],[Ngày ký]])&gt;3, YEAR(Table_Contracts[[#This Row],[Ngày ký]]),YEAR(Table_Contracts[[#This Row],[Ngày ký]])-1)</f>
        <v>2009</v>
      </c>
      <c r="O319" s="4">
        <v>40270</v>
      </c>
      <c r="P319" s="4"/>
      <c r="Q319" s="6">
        <v>12</v>
      </c>
      <c r="R319" s="4"/>
      <c r="S319" s="7" t="b">
        <v>0</v>
      </c>
      <c r="T319" s="3" t="s">
        <v>100</v>
      </c>
      <c r="U319" s="3" t="s">
        <v>4047</v>
      </c>
      <c r="V319" s="2"/>
      <c r="W319" s="10" t="s">
        <v>5722</v>
      </c>
      <c r="X319" s="7"/>
      <c r="Y319" s="12">
        <f>SUMPRODUCT(Table_milestone[Số tiền phải thanh toán (VND)],--(Table_milestone[Số HĐ]=Table_Contracts[[#This Row],[Số hợp đồng]]),--(Table_milestone[Đã thanh toán?]=TRUE))</f>
        <v>490000000</v>
      </c>
      <c r="Z319" s="13">
        <f>SUMPRODUCT(Table_milestone[Số tiền phải thanh toán (VND)],--(Table_milestone[Số HĐ]=Table_Contracts[[#This Row],[Số hợp đồng]]),--(Table_milestone[Đã thanh toán?]=FALSE))</f>
        <v>209000000</v>
      </c>
      <c r="AA319">
        <f>Table_Contracts[[#This Row],[Số tiền đã thanh toán (theo điểm mốc)]]+Table_Contracts[[#This Row],[Số tiền chưa thanh toán (Theo điểm mốc)]]-Table_Contracts[[#This Row],[Doanh số]]</f>
        <v>0</v>
      </c>
    </row>
    <row r="320" spans="1:27" x14ac:dyDescent="0.25">
      <c r="A320" s="11" t="str">
        <f>TRIM(REPLACE(Table_Contracts[[#This Row],[Vụ việc]],1,FIND("#",Table_Contracts[[#This Row],[Vụ việc]],1),""))</f>
        <v>IU10003</v>
      </c>
      <c r="B320" s="2" t="s">
        <v>5626</v>
      </c>
      <c r="C320" s="2" t="s">
        <v>5628</v>
      </c>
      <c r="D320" s="4">
        <v>40323</v>
      </c>
      <c r="E320" s="2" t="s">
        <v>5627</v>
      </c>
      <c r="F320" s="3" t="s">
        <v>321</v>
      </c>
      <c r="G320" s="5">
        <v>480000000</v>
      </c>
      <c r="H320" s="3" t="s">
        <v>98</v>
      </c>
      <c r="I320" s="3" t="s">
        <v>4062</v>
      </c>
      <c r="J320" s="3" t="s">
        <v>192</v>
      </c>
      <c r="K320" s="3" t="s">
        <v>190</v>
      </c>
      <c r="L320" s="4">
        <v>40415</v>
      </c>
      <c r="M320" s="2" t="s">
        <v>5532</v>
      </c>
      <c r="N320" s="11">
        <f>IF(MONTH(Table_Contracts[[#This Row],[Ngày ký]])&gt;3, YEAR(Table_Contracts[[#This Row],[Ngày ký]]),YEAR(Table_Contracts[[#This Row],[Ngày ký]])-1)</f>
        <v>2010</v>
      </c>
      <c r="O320" s="4">
        <v>40415</v>
      </c>
      <c r="P320" s="4"/>
      <c r="Q320" s="6">
        <v>12</v>
      </c>
      <c r="R320" s="4"/>
      <c r="S320" s="7" t="b">
        <v>0</v>
      </c>
      <c r="T320" s="3" t="s">
        <v>100</v>
      </c>
      <c r="U320" s="3" t="s">
        <v>4047</v>
      </c>
      <c r="V320" s="2"/>
      <c r="W320" s="10" t="s">
        <v>5722</v>
      </c>
      <c r="X320" s="7"/>
      <c r="Y320" s="12">
        <f>SUMPRODUCT(Table_milestone[Số tiền phải thanh toán (VND)],--(Table_milestone[Số HĐ]=Table_Contracts[[#This Row],[Số hợp đồng]]),--(Table_milestone[Đã thanh toán?]=TRUE))</f>
        <v>0</v>
      </c>
      <c r="Z320" s="13">
        <f>SUMPRODUCT(Table_milestone[Số tiền phải thanh toán (VND)],--(Table_milestone[Số HĐ]=Table_Contracts[[#This Row],[Số hợp đồng]]),--(Table_milestone[Đã thanh toán?]=FALSE))</f>
        <v>0</v>
      </c>
      <c r="AA320">
        <f>Table_Contracts[[#This Row],[Số tiền đã thanh toán (theo điểm mốc)]]+Table_Contracts[[#This Row],[Số tiền chưa thanh toán (Theo điểm mốc)]]-Table_Contracts[[#This Row],[Doanh số]]</f>
        <v>-480000000</v>
      </c>
    </row>
    <row r="321" spans="1:27" x14ac:dyDescent="0.25">
      <c r="A321" s="11" t="str">
        <f>TRIM(REPLACE(Table_Contracts[[#This Row],[Vụ việc]],1,FIND("#",Table_Contracts[[#This Row],[Vụ việc]],1),""))</f>
        <v>IU10008</v>
      </c>
      <c r="B321" s="2" t="s">
        <v>1152</v>
      </c>
      <c r="C321" s="2" t="s">
        <v>5498</v>
      </c>
      <c r="D321" s="4">
        <v>40599</v>
      </c>
      <c r="E321" s="2" t="s">
        <v>5497</v>
      </c>
      <c r="F321" s="3" t="s">
        <v>5499</v>
      </c>
      <c r="G321" s="5">
        <v>473363000</v>
      </c>
      <c r="H321" s="3" t="s">
        <v>685</v>
      </c>
      <c r="I321" s="3" t="s">
        <v>4062</v>
      </c>
      <c r="J321" s="3" t="s">
        <v>192</v>
      </c>
      <c r="K321" s="3" t="s">
        <v>190</v>
      </c>
      <c r="L321" s="4">
        <v>40736</v>
      </c>
      <c r="M321" s="2" t="s">
        <v>651</v>
      </c>
      <c r="N321" s="11">
        <f>IF(MONTH(Table_Contracts[[#This Row],[Ngày ký]])&gt;3, YEAR(Table_Contracts[[#This Row],[Ngày ký]]),YEAR(Table_Contracts[[#This Row],[Ngày ký]])-1)</f>
        <v>2010</v>
      </c>
      <c r="O321" s="4">
        <v>40736</v>
      </c>
      <c r="P321" s="4">
        <v>40736</v>
      </c>
      <c r="Q321" s="6">
        <v>12</v>
      </c>
      <c r="R321" s="4"/>
      <c r="S321" s="7" t="b">
        <v>0</v>
      </c>
      <c r="T321" s="3" t="s">
        <v>100</v>
      </c>
      <c r="U321" s="3" t="s">
        <v>4047</v>
      </c>
      <c r="V321" s="2"/>
      <c r="W321" s="10" t="s">
        <v>5722</v>
      </c>
      <c r="X321" s="7"/>
      <c r="Y321" s="12">
        <f>SUMPRODUCT(Table_milestone[Số tiền phải thanh toán (VND)],--(Table_milestone[Số HĐ]=Table_Contracts[[#This Row],[Số hợp đồng]]),--(Table_milestone[Đã thanh toán?]=TRUE))</f>
        <v>473363000</v>
      </c>
      <c r="Z321" s="13">
        <f>SUMPRODUCT(Table_milestone[Số tiền phải thanh toán (VND)],--(Table_milestone[Số HĐ]=Table_Contracts[[#This Row],[Số hợp đồng]]),--(Table_milestone[Đã thanh toán?]=FALSE))</f>
        <v>0</v>
      </c>
      <c r="AA321">
        <f>Table_Contracts[[#This Row],[Số tiền đã thanh toán (theo điểm mốc)]]+Table_Contracts[[#This Row],[Số tiền chưa thanh toán (Theo điểm mốc)]]-Table_Contracts[[#This Row],[Doanh số]]</f>
        <v>0</v>
      </c>
    </row>
    <row r="322" spans="1:27" x14ac:dyDescent="0.25">
      <c r="A322" s="11" t="str">
        <f>TRIM(REPLACE(Table_Contracts[[#This Row],[Vụ việc]],1,FIND("#",Table_Contracts[[#This Row],[Vụ việc]],1),""))</f>
        <v>IU10015</v>
      </c>
      <c r="B322" s="2" t="s">
        <v>807</v>
      </c>
      <c r="C322" s="2" t="s">
        <v>5585</v>
      </c>
      <c r="D322" s="4">
        <v>40453</v>
      </c>
      <c r="E322" s="2" t="s">
        <v>5584</v>
      </c>
      <c r="F322" s="3" t="s">
        <v>101</v>
      </c>
      <c r="G322" s="5">
        <v>190000000</v>
      </c>
      <c r="H322" s="3" t="s">
        <v>98</v>
      </c>
      <c r="I322" s="3" t="s">
        <v>4261</v>
      </c>
      <c r="J322" s="3" t="s">
        <v>192</v>
      </c>
      <c r="K322" s="3" t="s">
        <v>190</v>
      </c>
      <c r="L322" s="4"/>
      <c r="M322" s="2" t="s">
        <v>5532</v>
      </c>
      <c r="N322" s="11">
        <f>IF(MONTH(Table_Contracts[[#This Row],[Ngày ký]])&gt;3, YEAR(Table_Contracts[[#This Row],[Ngày ký]]),YEAR(Table_Contracts[[#This Row],[Ngày ký]])-1)</f>
        <v>2010</v>
      </c>
      <c r="O322" s="4">
        <v>40514</v>
      </c>
      <c r="P322" s="4"/>
      <c r="Q322" s="6">
        <v>12</v>
      </c>
      <c r="R322" s="4">
        <v>40453</v>
      </c>
      <c r="S322" s="7" t="b">
        <v>0</v>
      </c>
      <c r="T322" s="3" t="s">
        <v>100</v>
      </c>
      <c r="U322" s="3" t="s">
        <v>4047</v>
      </c>
      <c r="V322" s="2"/>
      <c r="W322" s="10" t="s">
        <v>5722</v>
      </c>
      <c r="X322" s="7"/>
      <c r="Y322" s="12">
        <f>SUMPRODUCT(Table_milestone[Số tiền phải thanh toán (VND)],--(Table_milestone[Số HĐ]=Table_Contracts[[#This Row],[Số hợp đồng]]),--(Table_milestone[Đã thanh toán?]=TRUE))</f>
        <v>130000000</v>
      </c>
      <c r="Z322" s="13">
        <f>SUMPRODUCT(Table_milestone[Số tiền phải thanh toán (VND)],--(Table_milestone[Số HĐ]=Table_Contracts[[#This Row],[Số hợp đồng]]),--(Table_milestone[Đã thanh toán?]=FALSE))</f>
        <v>60000000</v>
      </c>
      <c r="AA322">
        <f>Table_Contracts[[#This Row],[Số tiền đã thanh toán (theo điểm mốc)]]+Table_Contracts[[#This Row],[Số tiền chưa thanh toán (Theo điểm mốc)]]-Table_Contracts[[#This Row],[Doanh số]]</f>
        <v>0</v>
      </c>
    </row>
    <row r="323" spans="1:27" x14ac:dyDescent="0.25">
      <c r="A323" s="11" t="str">
        <f>TRIM(REPLACE(Table_Contracts[[#This Row],[Vụ việc]],1,FIND("#",Table_Contracts[[#This Row],[Vụ việc]],1),""))</f>
        <v>IU10016</v>
      </c>
      <c r="B323" s="2" t="s">
        <v>829</v>
      </c>
      <c r="C323" s="2" t="s">
        <v>5583</v>
      </c>
      <c r="D323" s="4">
        <v>40453</v>
      </c>
      <c r="E323" s="2" t="s">
        <v>5582</v>
      </c>
      <c r="F323" s="3" t="s">
        <v>101</v>
      </c>
      <c r="G323" s="5">
        <v>180000000</v>
      </c>
      <c r="H323" s="3" t="s">
        <v>98</v>
      </c>
      <c r="I323" s="3" t="s">
        <v>4261</v>
      </c>
      <c r="J323" s="3" t="s">
        <v>192</v>
      </c>
      <c r="K323" s="3" t="s">
        <v>190</v>
      </c>
      <c r="L323" s="4"/>
      <c r="M323" s="2" t="s">
        <v>5532</v>
      </c>
      <c r="N323" s="11">
        <f>IF(MONTH(Table_Contracts[[#This Row],[Ngày ký]])&gt;3, YEAR(Table_Contracts[[#This Row],[Ngày ký]]),YEAR(Table_Contracts[[#This Row],[Ngày ký]])-1)</f>
        <v>2010</v>
      </c>
      <c r="O323" s="4">
        <v>40514</v>
      </c>
      <c r="P323" s="4"/>
      <c r="Q323" s="6">
        <v>12</v>
      </c>
      <c r="R323" s="4">
        <v>40453</v>
      </c>
      <c r="S323" s="7" t="b">
        <v>0</v>
      </c>
      <c r="T323" s="3" t="s">
        <v>100</v>
      </c>
      <c r="U323" s="3" t="s">
        <v>4047</v>
      </c>
      <c r="V323" s="2"/>
      <c r="W323" s="10" t="s">
        <v>5722</v>
      </c>
      <c r="X323" s="7"/>
      <c r="Y323" s="12">
        <f>SUMPRODUCT(Table_milestone[Số tiền phải thanh toán (VND)],--(Table_milestone[Số HĐ]=Table_Contracts[[#This Row],[Số hợp đồng]]),--(Table_milestone[Đã thanh toán?]=TRUE))</f>
        <v>130000000</v>
      </c>
      <c r="Z323" s="13">
        <f>SUMPRODUCT(Table_milestone[Số tiền phải thanh toán (VND)],--(Table_milestone[Số HĐ]=Table_Contracts[[#This Row],[Số hợp đồng]]),--(Table_milestone[Đã thanh toán?]=FALSE))</f>
        <v>60000000</v>
      </c>
      <c r="AA323">
        <f>Table_Contracts[[#This Row],[Số tiền đã thanh toán (theo điểm mốc)]]+Table_Contracts[[#This Row],[Số tiền chưa thanh toán (Theo điểm mốc)]]-Table_Contracts[[#This Row],[Doanh số]]</f>
        <v>10000000</v>
      </c>
    </row>
    <row r="324" spans="1:27" x14ac:dyDescent="0.25">
      <c r="A324" s="11" t="str">
        <f>TRIM(REPLACE(Table_Contracts[[#This Row],[Vụ việc]],1,FIND("#",Table_Contracts[[#This Row],[Vụ việc]],1),""))</f>
        <v>IU10017</v>
      </c>
      <c r="B324" s="2" t="s">
        <v>836</v>
      </c>
      <c r="C324" s="2" t="s">
        <v>5565</v>
      </c>
      <c r="D324" s="4">
        <v>40512</v>
      </c>
      <c r="E324" s="2" t="s">
        <v>5564</v>
      </c>
      <c r="F324" s="3" t="s">
        <v>5566</v>
      </c>
      <c r="G324" s="5">
        <v>1754592000</v>
      </c>
      <c r="H324" s="3" t="s">
        <v>685</v>
      </c>
      <c r="I324" s="3" t="s">
        <v>4062</v>
      </c>
      <c r="J324" s="3" t="s">
        <v>192</v>
      </c>
      <c r="K324" s="3" t="s">
        <v>694</v>
      </c>
      <c r="L324" s="4">
        <v>40632</v>
      </c>
      <c r="M324" s="2" t="s">
        <v>5532</v>
      </c>
      <c r="N324" s="11">
        <f>IF(MONTH(Table_Contracts[[#This Row],[Ngày ký]])&gt;3, YEAR(Table_Contracts[[#This Row],[Ngày ký]]),YEAR(Table_Contracts[[#This Row],[Ngày ký]])-1)</f>
        <v>2010</v>
      </c>
      <c r="O324" s="4">
        <v>40632</v>
      </c>
      <c r="P324" s="4">
        <v>40632</v>
      </c>
      <c r="Q324" s="6">
        <v>12</v>
      </c>
      <c r="R324" s="4"/>
      <c r="S324" s="7" t="b">
        <v>0</v>
      </c>
      <c r="T324" s="3" t="s">
        <v>100</v>
      </c>
      <c r="U324" s="3" t="s">
        <v>4047</v>
      </c>
      <c r="V324" s="2"/>
      <c r="W324" s="10" t="s">
        <v>5722</v>
      </c>
      <c r="X324" s="7"/>
      <c r="Y324" s="12">
        <f>SUMPRODUCT(Table_milestone[Số tiền phải thanh toán (VND)],--(Table_milestone[Số HĐ]=Table_Contracts[[#This Row],[Số hợp đồng]]),--(Table_milestone[Đã thanh toán?]=TRUE))</f>
        <v>1754592000</v>
      </c>
      <c r="Z324" s="13">
        <f>SUMPRODUCT(Table_milestone[Số tiền phải thanh toán (VND)],--(Table_milestone[Số HĐ]=Table_Contracts[[#This Row],[Số hợp đồng]]),--(Table_milestone[Đã thanh toán?]=FALSE))</f>
        <v>0</v>
      </c>
      <c r="AA324">
        <f>Table_Contracts[[#This Row],[Số tiền đã thanh toán (theo điểm mốc)]]+Table_Contracts[[#This Row],[Số tiền chưa thanh toán (Theo điểm mốc)]]-Table_Contracts[[#This Row],[Doanh số]]</f>
        <v>0</v>
      </c>
    </row>
    <row r="325" spans="1:27" x14ac:dyDescent="0.25">
      <c r="A325" s="11" t="str">
        <f>TRIM(REPLACE(Table_Contracts[[#This Row],[Vụ việc]],1,FIND("#",Table_Contracts[[#This Row],[Vụ việc]],1),""))</f>
        <v>IU10018</v>
      </c>
      <c r="B325" s="2" t="s">
        <v>898</v>
      </c>
      <c r="C325" s="2" t="s">
        <v>5558</v>
      </c>
      <c r="D325" s="4">
        <v>40513</v>
      </c>
      <c r="E325" s="2" t="s">
        <v>5557</v>
      </c>
      <c r="F325" s="3" t="s">
        <v>604</v>
      </c>
      <c r="G325" s="5">
        <v>94000000</v>
      </c>
      <c r="H325" s="3" t="s">
        <v>685</v>
      </c>
      <c r="I325" s="3" t="s">
        <v>4062</v>
      </c>
      <c r="J325" s="3" t="s">
        <v>192</v>
      </c>
      <c r="K325" s="3" t="s">
        <v>190</v>
      </c>
      <c r="L325" s="4">
        <v>40589</v>
      </c>
      <c r="M325" s="2" t="s">
        <v>5532</v>
      </c>
      <c r="N325" s="11">
        <f>IF(MONTH(Table_Contracts[[#This Row],[Ngày ký]])&gt;3, YEAR(Table_Contracts[[#This Row],[Ngày ký]]),YEAR(Table_Contracts[[#This Row],[Ngày ký]])-1)</f>
        <v>2010</v>
      </c>
      <c r="O325" s="4">
        <v>40589</v>
      </c>
      <c r="P325" s="4">
        <v>40589</v>
      </c>
      <c r="Q325" s="6">
        <v>12</v>
      </c>
      <c r="R325" s="4"/>
      <c r="S325" s="7" t="b">
        <v>0</v>
      </c>
      <c r="T325" s="3" t="s">
        <v>100</v>
      </c>
      <c r="U325" s="3" t="s">
        <v>4047</v>
      </c>
      <c r="V325" s="2"/>
      <c r="W325" s="10" t="s">
        <v>5722</v>
      </c>
      <c r="X325" s="7"/>
      <c r="Y325" s="12">
        <f>SUMPRODUCT(Table_milestone[Số tiền phải thanh toán (VND)],--(Table_milestone[Số HĐ]=Table_Contracts[[#This Row],[Số hợp đồng]]),--(Table_milestone[Đã thanh toán?]=TRUE))</f>
        <v>94000000</v>
      </c>
      <c r="Z325" s="13">
        <f>SUMPRODUCT(Table_milestone[Số tiền phải thanh toán (VND)],--(Table_milestone[Số HĐ]=Table_Contracts[[#This Row],[Số hợp đồng]]),--(Table_milestone[Đã thanh toán?]=FALSE))</f>
        <v>0</v>
      </c>
      <c r="AA325">
        <f>Table_Contracts[[#This Row],[Số tiền đã thanh toán (theo điểm mốc)]]+Table_Contracts[[#This Row],[Số tiền chưa thanh toán (Theo điểm mốc)]]-Table_Contracts[[#This Row],[Doanh số]]</f>
        <v>0</v>
      </c>
    </row>
    <row r="326" spans="1:27" x14ac:dyDescent="0.25">
      <c r="A326" s="11" t="str">
        <f>TRIM(REPLACE(Table_Contracts[[#This Row],[Vụ việc]],1,FIND("#",Table_Contracts[[#This Row],[Vụ việc]],1),""))</f>
        <v>IU10020</v>
      </c>
      <c r="B326" s="2" t="s">
        <v>838</v>
      </c>
      <c r="C326" s="2" t="s">
        <v>5549</v>
      </c>
      <c r="D326" s="4">
        <v>40522</v>
      </c>
      <c r="E326" s="2" t="s">
        <v>5548</v>
      </c>
      <c r="F326" s="3" t="s">
        <v>5210</v>
      </c>
      <c r="G326" s="5">
        <v>500000000</v>
      </c>
      <c r="H326" s="3" t="s">
        <v>98</v>
      </c>
      <c r="I326" s="3" t="s">
        <v>4261</v>
      </c>
      <c r="J326" s="3" t="s">
        <v>192</v>
      </c>
      <c r="K326" s="3" t="s">
        <v>190</v>
      </c>
      <c r="L326" s="4"/>
      <c r="M326" s="2" t="s">
        <v>5532</v>
      </c>
      <c r="N326" s="11">
        <f>IF(MONTH(Table_Contracts[[#This Row],[Ngày ký]])&gt;3, YEAR(Table_Contracts[[#This Row],[Ngày ký]]),YEAR(Table_Contracts[[#This Row],[Ngày ký]])-1)</f>
        <v>2010</v>
      </c>
      <c r="O326" s="4">
        <v>40612</v>
      </c>
      <c r="P326" s="4"/>
      <c r="Q326" s="6">
        <v>12</v>
      </c>
      <c r="R326" s="4"/>
      <c r="S326" s="7" t="b">
        <v>0</v>
      </c>
      <c r="T326" s="3" t="s">
        <v>100</v>
      </c>
      <c r="U326" s="3" t="s">
        <v>4047</v>
      </c>
      <c r="V326" s="2"/>
      <c r="W326" s="10" t="s">
        <v>5722</v>
      </c>
      <c r="X326" s="7"/>
      <c r="Y326" s="12">
        <f>SUMPRODUCT(Table_milestone[Số tiền phải thanh toán (VND)],--(Table_milestone[Số HĐ]=Table_Contracts[[#This Row],[Số hợp đồng]]),--(Table_milestone[Đã thanh toán?]=TRUE))</f>
        <v>500000000</v>
      </c>
      <c r="Z326" s="13">
        <f>SUMPRODUCT(Table_milestone[Số tiền phải thanh toán (VND)],--(Table_milestone[Số HĐ]=Table_Contracts[[#This Row],[Số hợp đồng]]),--(Table_milestone[Đã thanh toán?]=FALSE))</f>
        <v>0</v>
      </c>
      <c r="AA326">
        <f>Table_Contracts[[#This Row],[Số tiền đã thanh toán (theo điểm mốc)]]+Table_Contracts[[#This Row],[Số tiền chưa thanh toán (Theo điểm mốc)]]-Table_Contracts[[#This Row],[Doanh số]]</f>
        <v>0</v>
      </c>
    </row>
    <row r="327" spans="1:27" x14ac:dyDescent="0.25">
      <c r="A327" s="11" t="str">
        <f>TRIM(REPLACE(Table_Contracts[[#This Row],[Vụ việc]],1,FIND("#",Table_Contracts[[#This Row],[Vụ việc]],1),""))</f>
        <v>IU10022</v>
      </c>
      <c r="B327" s="2" t="s">
        <v>843</v>
      </c>
      <c r="C327" s="2" t="s">
        <v>5573</v>
      </c>
      <c r="D327" s="4">
        <v>40508</v>
      </c>
      <c r="E327" s="2" t="s">
        <v>5572</v>
      </c>
      <c r="F327" s="3" t="s">
        <v>5574</v>
      </c>
      <c r="G327" s="5">
        <v>150400000</v>
      </c>
      <c r="H327" s="3" t="s">
        <v>685</v>
      </c>
      <c r="I327" s="3" t="s">
        <v>4062</v>
      </c>
      <c r="J327" s="3" t="s">
        <v>192</v>
      </c>
      <c r="K327" s="3" t="s">
        <v>190</v>
      </c>
      <c r="L327" s="4">
        <v>40585</v>
      </c>
      <c r="M327" s="2" t="s">
        <v>5532</v>
      </c>
      <c r="N327" s="11">
        <f>IF(MONTH(Table_Contracts[[#This Row],[Ngày ký]])&gt;3, YEAR(Table_Contracts[[#This Row],[Ngày ký]]),YEAR(Table_Contracts[[#This Row],[Ngày ký]])-1)</f>
        <v>2010</v>
      </c>
      <c r="O327" s="4">
        <v>40585</v>
      </c>
      <c r="P327" s="4">
        <v>40585</v>
      </c>
      <c r="Q327" s="6">
        <v>12</v>
      </c>
      <c r="R327" s="4"/>
      <c r="S327" s="7" t="b">
        <v>0</v>
      </c>
      <c r="T327" s="3" t="s">
        <v>100</v>
      </c>
      <c r="U327" s="3" t="s">
        <v>4047</v>
      </c>
      <c r="V327" s="2"/>
      <c r="W327" s="10" t="s">
        <v>5722</v>
      </c>
      <c r="X327" s="7"/>
      <c r="Y327" s="12">
        <f>SUMPRODUCT(Table_milestone[Số tiền phải thanh toán (VND)],--(Table_milestone[Số HĐ]=Table_Contracts[[#This Row],[Số hợp đồng]]),--(Table_milestone[Đã thanh toán?]=TRUE))</f>
        <v>150400000</v>
      </c>
      <c r="Z327" s="13">
        <f>SUMPRODUCT(Table_milestone[Số tiền phải thanh toán (VND)],--(Table_milestone[Số HĐ]=Table_Contracts[[#This Row],[Số hợp đồng]]),--(Table_milestone[Đã thanh toán?]=FALSE))</f>
        <v>0</v>
      </c>
      <c r="AA327">
        <f>Table_Contracts[[#This Row],[Số tiền đã thanh toán (theo điểm mốc)]]+Table_Contracts[[#This Row],[Số tiền chưa thanh toán (Theo điểm mốc)]]-Table_Contracts[[#This Row],[Doanh số]]</f>
        <v>0</v>
      </c>
    </row>
    <row r="328" spans="1:27" x14ac:dyDescent="0.25">
      <c r="A328" s="11" t="str">
        <f>TRIM(REPLACE(Table_Contracts[[#This Row],[Vụ việc]],1,FIND("#",Table_Contracts[[#This Row],[Vụ việc]],1),""))</f>
        <v>IU11001</v>
      </c>
      <c r="B328" s="2" t="s">
        <v>719</v>
      </c>
      <c r="C328" s="2" t="s">
        <v>5659</v>
      </c>
      <c r="D328" s="4">
        <v>40179</v>
      </c>
      <c r="E328" s="2" t="s">
        <v>5658</v>
      </c>
      <c r="F328" s="3" t="s">
        <v>644</v>
      </c>
      <c r="G328" s="5">
        <v>95000000</v>
      </c>
      <c r="H328" s="3" t="s">
        <v>98</v>
      </c>
      <c r="I328" s="3" t="s">
        <v>717</v>
      </c>
      <c r="J328" s="3" t="s">
        <v>192</v>
      </c>
      <c r="K328" s="3" t="s">
        <v>190</v>
      </c>
      <c r="L328" s="4"/>
      <c r="M328" s="2" t="s">
        <v>5532</v>
      </c>
      <c r="N328" s="11">
        <f>IF(MONTH(Table_Contracts[[#This Row],[Ngày ký]])&gt;3, YEAR(Table_Contracts[[#This Row],[Ngày ký]]),YEAR(Table_Contracts[[#This Row],[Ngày ký]])-1)</f>
        <v>2009</v>
      </c>
      <c r="O328" s="4">
        <v>40179</v>
      </c>
      <c r="P328" s="4"/>
      <c r="Q328" s="6">
        <v>12</v>
      </c>
      <c r="R328" s="4"/>
      <c r="S328" s="7" t="b">
        <v>0</v>
      </c>
      <c r="T328" s="3" t="s">
        <v>100</v>
      </c>
      <c r="U328" s="3" t="s">
        <v>4047</v>
      </c>
      <c r="V328" s="2"/>
      <c r="W328" s="10" t="s">
        <v>5722</v>
      </c>
      <c r="X328" s="7"/>
      <c r="Y328" s="12">
        <f>SUMPRODUCT(Table_milestone[Số tiền phải thanh toán (VND)],--(Table_milestone[Số HĐ]=Table_Contracts[[#This Row],[Số hợp đồng]]),--(Table_milestone[Đã thanh toán?]=TRUE))</f>
        <v>0</v>
      </c>
      <c r="Z328" s="13">
        <f>SUMPRODUCT(Table_milestone[Số tiền phải thanh toán (VND)],--(Table_milestone[Số HĐ]=Table_Contracts[[#This Row],[Số hợp đồng]]),--(Table_milestone[Đã thanh toán?]=FALSE))</f>
        <v>95000000</v>
      </c>
      <c r="AA328">
        <f>Table_Contracts[[#This Row],[Số tiền đã thanh toán (theo điểm mốc)]]+Table_Contracts[[#This Row],[Số tiền chưa thanh toán (Theo điểm mốc)]]-Table_Contracts[[#This Row],[Doanh số]]</f>
        <v>0</v>
      </c>
    </row>
    <row r="329" spans="1:27" x14ac:dyDescent="0.25">
      <c r="A329" s="11" t="str">
        <f>TRIM(REPLACE(Table_Contracts[[#This Row],[Vụ việc]],1,FIND("#",Table_Contracts[[#This Row],[Vụ việc]],1),""))</f>
        <v>IU12001</v>
      </c>
      <c r="B329" s="2" t="s">
        <v>201</v>
      </c>
      <c r="C329" s="2" t="s">
        <v>203</v>
      </c>
      <c r="D329" s="4">
        <v>42362</v>
      </c>
      <c r="E329" s="2" t="s">
        <v>202</v>
      </c>
      <c r="F329" s="3" t="s">
        <v>204</v>
      </c>
      <c r="G329" s="5">
        <v>1138000000</v>
      </c>
      <c r="H329" s="3" t="s">
        <v>98</v>
      </c>
      <c r="I329" s="3" t="s">
        <v>88</v>
      </c>
      <c r="J329" s="3" t="s">
        <v>102</v>
      </c>
      <c r="K329" s="3" t="s">
        <v>190</v>
      </c>
      <c r="L329" s="4"/>
      <c r="M329" s="2" t="s">
        <v>93</v>
      </c>
      <c r="N329" s="11">
        <f>IF(MONTH(Table_Contracts[[#This Row],[Ngày ký]])&gt;3, YEAR(Table_Contracts[[#This Row],[Ngày ký]]),YEAR(Table_Contracts[[#This Row],[Ngày ký]])-1)</f>
        <v>2015</v>
      </c>
      <c r="O329" s="4">
        <v>42393</v>
      </c>
      <c r="P329" s="4"/>
      <c r="Q329" s="6">
        <v>12</v>
      </c>
      <c r="R329" s="4"/>
      <c r="S329" s="7" t="b">
        <v>0</v>
      </c>
      <c r="T329" s="3" t="s">
        <v>100</v>
      </c>
      <c r="U329" s="3" t="s">
        <v>4047</v>
      </c>
      <c r="V329" s="2" t="s">
        <v>4049</v>
      </c>
      <c r="W329" s="10" t="s">
        <v>5722</v>
      </c>
      <c r="X329" s="7" t="b">
        <v>0</v>
      </c>
      <c r="Y329" s="12">
        <f>SUMPRODUCT(Table_milestone[Số tiền phải thanh toán (VND)],--(Table_milestone[Số HĐ]=Table_Contracts[[#This Row],[Số hợp đồng]]),--(Table_milestone[Đã thanh toán?]=TRUE))</f>
        <v>1138000000</v>
      </c>
      <c r="Z329" s="13">
        <f>SUMPRODUCT(Table_milestone[Số tiền phải thanh toán (VND)],--(Table_milestone[Số HĐ]=Table_Contracts[[#This Row],[Số hợp đồng]]),--(Table_milestone[Đã thanh toán?]=FALSE))</f>
        <v>0</v>
      </c>
      <c r="AA329">
        <f>Table_Contracts[[#This Row],[Số tiền đã thanh toán (theo điểm mốc)]]+Table_Contracts[[#This Row],[Số tiền chưa thanh toán (Theo điểm mốc)]]-Table_Contracts[[#This Row],[Doanh số]]</f>
        <v>0</v>
      </c>
    </row>
    <row r="330" spans="1:27" x14ac:dyDescent="0.25">
      <c r="A330" s="11" t="str">
        <f>TRIM(REPLACE(Table_Contracts[[#This Row],[Vụ việc]],1,FIND("#",Table_Contracts[[#This Row],[Vụ việc]],1),""))</f>
        <v>IU12002</v>
      </c>
      <c r="B330" s="2" t="s">
        <v>1602</v>
      </c>
      <c r="C330" s="2" t="s">
        <v>5049</v>
      </c>
      <c r="D330" s="4">
        <v>41071</v>
      </c>
      <c r="E330" s="2" t="s">
        <v>5048</v>
      </c>
      <c r="F330" s="3" t="s">
        <v>244</v>
      </c>
      <c r="G330" s="5">
        <v>150000000</v>
      </c>
      <c r="H330" s="3" t="s">
        <v>98</v>
      </c>
      <c r="I330" s="3" t="s">
        <v>4062</v>
      </c>
      <c r="J330" s="3" t="s">
        <v>192</v>
      </c>
      <c r="K330" s="3" t="s">
        <v>190</v>
      </c>
      <c r="L330" s="4">
        <v>41423</v>
      </c>
      <c r="M330" s="2" t="s">
        <v>636</v>
      </c>
      <c r="N330" s="11">
        <f>IF(MONTH(Table_Contracts[[#This Row],[Ngày ký]])&gt;3, YEAR(Table_Contracts[[#This Row],[Ngày ký]]),YEAR(Table_Contracts[[#This Row],[Ngày ký]])-1)</f>
        <v>2012</v>
      </c>
      <c r="O330" s="4">
        <v>41132</v>
      </c>
      <c r="P330" s="4">
        <v>41423</v>
      </c>
      <c r="Q330" s="6">
        <v>12</v>
      </c>
      <c r="R330" s="4">
        <v>41071</v>
      </c>
      <c r="S330" s="7" t="b">
        <v>0</v>
      </c>
      <c r="T330" s="3" t="s">
        <v>100</v>
      </c>
      <c r="U330" s="3" t="s">
        <v>4047</v>
      </c>
      <c r="V330" s="2"/>
      <c r="W330" s="10" t="s">
        <v>5722</v>
      </c>
      <c r="X330" s="7"/>
      <c r="Y330" s="12">
        <f>SUMPRODUCT(Table_milestone[Số tiền phải thanh toán (VND)],--(Table_milestone[Số HĐ]=Table_Contracts[[#This Row],[Số hợp đồng]]),--(Table_milestone[Đã thanh toán?]=TRUE))</f>
        <v>150000000</v>
      </c>
      <c r="Z330" s="13">
        <f>SUMPRODUCT(Table_milestone[Số tiền phải thanh toán (VND)],--(Table_milestone[Số HĐ]=Table_Contracts[[#This Row],[Số hợp đồng]]),--(Table_milestone[Đã thanh toán?]=FALSE))</f>
        <v>0</v>
      </c>
      <c r="AA330">
        <f>Table_Contracts[[#This Row],[Số tiền đã thanh toán (theo điểm mốc)]]+Table_Contracts[[#This Row],[Số tiền chưa thanh toán (Theo điểm mốc)]]-Table_Contracts[[#This Row],[Doanh số]]</f>
        <v>0</v>
      </c>
    </row>
    <row r="331" spans="1:27" x14ac:dyDescent="0.25">
      <c r="A331" s="11" t="str">
        <f>TRIM(REPLACE(Table_Contracts[[#This Row],[Vụ việc]],1,FIND("#",Table_Contracts[[#This Row],[Vụ việc]],1),""))</f>
        <v>IU12003</v>
      </c>
      <c r="B331" s="2" t="s">
        <v>1682</v>
      </c>
      <c r="C331" s="2" t="s">
        <v>5005</v>
      </c>
      <c r="D331" s="4">
        <v>41113</v>
      </c>
      <c r="E331" s="2" t="s">
        <v>5004</v>
      </c>
      <c r="F331" s="3" t="s">
        <v>304</v>
      </c>
      <c r="G331" s="5">
        <v>225000000</v>
      </c>
      <c r="H331" s="3" t="s">
        <v>98</v>
      </c>
      <c r="I331" s="3" t="s">
        <v>4062</v>
      </c>
      <c r="J331" s="3" t="s">
        <v>192</v>
      </c>
      <c r="K331" s="3" t="s">
        <v>190</v>
      </c>
      <c r="L331" s="4">
        <v>41243</v>
      </c>
      <c r="M331" s="2" t="s">
        <v>636</v>
      </c>
      <c r="N331" s="11">
        <f>IF(MONTH(Table_Contracts[[#This Row],[Ngày ký]])&gt;3, YEAR(Table_Contracts[[#This Row],[Ngày ký]]),YEAR(Table_Contracts[[#This Row],[Ngày ký]])-1)</f>
        <v>2012</v>
      </c>
      <c r="O331" s="4">
        <v>41174</v>
      </c>
      <c r="P331" s="4">
        <v>41243</v>
      </c>
      <c r="Q331" s="6"/>
      <c r="R331" s="4"/>
      <c r="S331" s="7" t="b">
        <v>0</v>
      </c>
      <c r="T331" s="3" t="s">
        <v>100</v>
      </c>
      <c r="U331" s="3" t="s">
        <v>4047</v>
      </c>
      <c r="V331" s="2"/>
      <c r="W331" s="10" t="s">
        <v>5722</v>
      </c>
      <c r="X331" s="7"/>
      <c r="Y331" s="12">
        <f>SUMPRODUCT(Table_milestone[Số tiền phải thanh toán (VND)],--(Table_milestone[Số HĐ]=Table_Contracts[[#This Row],[Số hợp đồng]]),--(Table_milestone[Đã thanh toán?]=TRUE))</f>
        <v>225000000</v>
      </c>
      <c r="Z331" s="13">
        <f>SUMPRODUCT(Table_milestone[Số tiền phải thanh toán (VND)],--(Table_milestone[Số HĐ]=Table_Contracts[[#This Row],[Số hợp đồng]]),--(Table_milestone[Đã thanh toán?]=FALSE))</f>
        <v>0</v>
      </c>
      <c r="AA331">
        <f>Table_Contracts[[#This Row],[Số tiền đã thanh toán (theo điểm mốc)]]+Table_Contracts[[#This Row],[Số tiền chưa thanh toán (Theo điểm mốc)]]-Table_Contracts[[#This Row],[Doanh số]]</f>
        <v>0</v>
      </c>
    </row>
    <row r="332" spans="1:27" x14ac:dyDescent="0.25">
      <c r="A332" s="11" t="str">
        <f>TRIM(REPLACE(Table_Contracts[[#This Row],[Vụ việc]],1,FIND("#",Table_Contracts[[#This Row],[Vụ việc]],1),""))</f>
        <v>IU12005</v>
      </c>
      <c r="B332" s="2" t="s">
        <v>641</v>
      </c>
      <c r="C332" s="2" t="s">
        <v>643</v>
      </c>
      <c r="D332" s="4">
        <v>40912</v>
      </c>
      <c r="E332" s="2" t="s">
        <v>642</v>
      </c>
      <c r="F332" s="3" t="s">
        <v>644</v>
      </c>
      <c r="G332" s="5">
        <v>160000000</v>
      </c>
      <c r="H332" s="3" t="s">
        <v>98</v>
      </c>
      <c r="I332" s="3" t="s">
        <v>88</v>
      </c>
      <c r="J332" s="3" t="s">
        <v>192</v>
      </c>
      <c r="K332" s="3" t="s">
        <v>190</v>
      </c>
      <c r="L332" s="4">
        <v>41289</v>
      </c>
      <c r="M332" s="2" t="s">
        <v>636</v>
      </c>
      <c r="N332" s="11">
        <f>IF(MONTH(Table_Contracts[[#This Row],[Ngày ký]])&gt;3, YEAR(Table_Contracts[[#This Row],[Ngày ký]]),YEAR(Table_Contracts[[#This Row],[Ngày ký]])-1)</f>
        <v>2011</v>
      </c>
      <c r="O332" s="4">
        <v>42369</v>
      </c>
      <c r="P332" s="4">
        <v>41289</v>
      </c>
      <c r="Q332" s="6">
        <v>0</v>
      </c>
      <c r="R332" s="4"/>
      <c r="S332" s="7" t="b">
        <v>0</v>
      </c>
      <c r="T332" s="3" t="s">
        <v>92</v>
      </c>
      <c r="U332" s="3" t="s">
        <v>4047</v>
      </c>
      <c r="V332" s="2"/>
      <c r="W332" s="10" t="s">
        <v>5722</v>
      </c>
      <c r="X332" s="7" t="b">
        <v>0</v>
      </c>
      <c r="Y332" s="12">
        <f>SUMPRODUCT(Table_milestone[Số tiền phải thanh toán (VND)],--(Table_milestone[Số HĐ]=Table_Contracts[[#This Row],[Số hợp đồng]]),--(Table_milestone[Đã thanh toán?]=TRUE))</f>
        <v>120000000</v>
      </c>
      <c r="Z332" s="13">
        <f>SUMPRODUCT(Table_milestone[Số tiền phải thanh toán (VND)],--(Table_milestone[Số HĐ]=Table_Contracts[[#This Row],[Số hợp đồng]]),--(Table_milestone[Đã thanh toán?]=FALSE))</f>
        <v>40000000</v>
      </c>
      <c r="AA332">
        <f>Table_Contracts[[#This Row],[Số tiền đã thanh toán (theo điểm mốc)]]+Table_Contracts[[#This Row],[Số tiền chưa thanh toán (Theo điểm mốc)]]-Table_Contracts[[#This Row],[Doanh số]]</f>
        <v>0</v>
      </c>
    </row>
    <row r="333" spans="1:27" x14ac:dyDescent="0.25">
      <c r="A333" s="11" t="str">
        <f>TRIM(REPLACE(Table_Contracts[[#This Row],[Vụ việc]],1,FIND("#",Table_Contracts[[#This Row],[Vụ việc]],1),""))</f>
        <v>IU12006</v>
      </c>
      <c r="B333" s="2" t="s">
        <v>1792</v>
      </c>
      <c r="C333" s="2" t="s">
        <v>5047</v>
      </c>
      <c r="D333" s="4">
        <v>41075</v>
      </c>
      <c r="E333" s="2" t="s">
        <v>5046</v>
      </c>
      <c r="F333" s="3" t="s">
        <v>444</v>
      </c>
      <c r="G333" s="5">
        <v>60000000</v>
      </c>
      <c r="H333" s="3" t="s">
        <v>98</v>
      </c>
      <c r="I333" s="3" t="s">
        <v>4062</v>
      </c>
      <c r="J333" s="3" t="s">
        <v>192</v>
      </c>
      <c r="K333" s="3" t="s">
        <v>190</v>
      </c>
      <c r="L333" s="4"/>
      <c r="M333" s="2" t="s">
        <v>636</v>
      </c>
      <c r="N333" s="11">
        <f>IF(MONTH(Table_Contracts[[#This Row],[Ngày ký]])&gt;3, YEAR(Table_Contracts[[#This Row],[Ngày ký]]),YEAR(Table_Contracts[[#This Row],[Ngày ký]])-1)</f>
        <v>2012</v>
      </c>
      <c r="O333" s="4">
        <v>41440</v>
      </c>
      <c r="P333" s="4"/>
      <c r="Q333" s="6">
        <v>12</v>
      </c>
      <c r="R333" s="4"/>
      <c r="S333" s="7" t="b">
        <v>0</v>
      </c>
      <c r="T333" s="3" t="s">
        <v>145</v>
      </c>
      <c r="U333" s="3" t="s">
        <v>4047</v>
      </c>
      <c r="V333" s="2"/>
      <c r="W333" s="10" t="s">
        <v>5722</v>
      </c>
      <c r="X333" s="7" t="b">
        <v>0</v>
      </c>
      <c r="Y333" s="12">
        <f>SUMPRODUCT(Table_milestone[Số tiền phải thanh toán (VND)],--(Table_milestone[Số HĐ]=Table_Contracts[[#This Row],[Số hợp đồng]]),--(Table_milestone[Đã thanh toán?]=TRUE))</f>
        <v>256300000</v>
      </c>
      <c r="Z333" s="13">
        <f>SUMPRODUCT(Table_milestone[Số tiền phải thanh toán (VND)],--(Table_milestone[Số HĐ]=Table_Contracts[[#This Row],[Số hợp đồng]]),--(Table_milestone[Đã thanh toán?]=FALSE))</f>
        <v>0</v>
      </c>
      <c r="AA333">
        <f>Table_Contracts[[#This Row],[Số tiền đã thanh toán (theo điểm mốc)]]+Table_Contracts[[#This Row],[Số tiền chưa thanh toán (Theo điểm mốc)]]-Table_Contracts[[#This Row],[Doanh số]]</f>
        <v>196300000</v>
      </c>
    </row>
    <row r="334" spans="1:27" x14ac:dyDescent="0.25">
      <c r="A334" s="11" t="str">
        <f>TRIM(REPLACE(Table_Contracts[[#This Row],[Vụ việc]],1,FIND("#",Table_Contracts[[#This Row],[Vụ việc]],1),""))</f>
        <v>IU12007</v>
      </c>
      <c r="B334" s="2" t="s">
        <v>1851</v>
      </c>
      <c r="C334" s="2" t="s">
        <v>4914</v>
      </c>
      <c r="D334" s="4">
        <v>41228</v>
      </c>
      <c r="E334" s="2" t="s">
        <v>4913</v>
      </c>
      <c r="F334" s="3" t="s">
        <v>4596</v>
      </c>
      <c r="G334" s="5">
        <v>85000000</v>
      </c>
      <c r="H334" s="3" t="s">
        <v>98</v>
      </c>
      <c r="I334" s="3" t="s">
        <v>4062</v>
      </c>
      <c r="J334" s="3" t="s">
        <v>192</v>
      </c>
      <c r="K334" s="3" t="s">
        <v>190</v>
      </c>
      <c r="L334" s="4">
        <v>41246</v>
      </c>
      <c r="M334" s="2" t="s">
        <v>636</v>
      </c>
      <c r="N334" s="11">
        <f>IF(MONTH(Table_Contracts[[#This Row],[Ngày ký]])&gt;3, YEAR(Table_Contracts[[#This Row],[Ngày ký]]),YEAR(Table_Contracts[[#This Row],[Ngày ký]])-1)</f>
        <v>2012</v>
      </c>
      <c r="O334" s="4">
        <v>41246</v>
      </c>
      <c r="P334" s="4">
        <v>41246</v>
      </c>
      <c r="Q334" s="6">
        <v>12</v>
      </c>
      <c r="R334" s="4"/>
      <c r="S334" s="7" t="b">
        <v>0</v>
      </c>
      <c r="T334" s="3" t="s">
        <v>100</v>
      </c>
      <c r="U334" s="3" t="s">
        <v>4047</v>
      </c>
      <c r="V334" s="2"/>
      <c r="W334" s="10" t="s">
        <v>5722</v>
      </c>
      <c r="X334" s="7"/>
      <c r="Y334" s="12">
        <f>SUMPRODUCT(Table_milestone[Số tiền phải thanh toán (VND)],--(Table_milestone[Số HĐ]=Table_Contracts[[#This Row],[Số hợp đồng]]),--(Table_milestone[Đã thanh toán?]=TRUE))</f>
        <v>85000000</v>
      </c>
      <c r="Z334" s="13">
        <f>SUMPRODUCT(Table_milestone[Số tiền phải thanh toán (VND)],--(Table_milestone[Số HĐ]=Table_Contracts[[#This Row],[Số hợp đồng]]),--(Table_milestone[Đã thanh toán?]=FALSE))</f>
        <v>0</v>
      </c>
      <c r="AA334">
        <f>Table_Contracts[[#This Row],[Số tiền đã thanh toán (theo điểm mốc)]]+Table_Contracts[[#This Row],[Số tiền chưa thanh toán (Theo điểm mốc)]]-Table_Contracts[[#This Row],[Doanh số]]</f>
        <v>0</v>
      </c>
    </row>
    <row r="335" spans="1:27" x14ac:dyDescent="0.25">
      <c r="A335" s="11" t="str">
        <f>TRIM(REPLACE(Table_Contracts[[#This Row],[Vụ việc]],1,FIND("#",Table_Contracts[[#This Row],[Vụ việc]],1),""))</f>
        <v>IU12008</v>
      </c>
      <c r="B335" s="2" t="s">
        <v>1955</v>
      </c>
      <c r="C335" s="2" t="s">
        <v>4887</v>
      </c>
      <c r="D335" s="4">
        <v>41246</v>
      </c>
      <c r="E335" s="2" t="s">
        <v>4886</v>
      </c>
      <c r="F335" s="3" t="s">
        <v>4596</v>
      </c>
      <c r="G335" s="5">
        <v>90000000</v>
      </c>
      <c r="H335" s="3" t="s">
        <v>98</v>
      </c>
      <c r="I335" s="3" t="s">
        <v>4062</v>
      </c>
      <c r="J335" s="3" t="s">
        <v>192</v>
      </c>
      <c r="K335" s="3" t="s">
        <v>190</v>
      </c>
      <c r="L335" s="4">
        <v>41271</v>
      </c>
      <c r="M335" s="2" t="s">
        <v>636</v>
      </c>
      <c r="N335" s="11">
        <f>IF(MONTH(Table_Contracts[[#This Row],[Ngày ký]])&gt;3, YEAR(Table_Contracts[[#This Row],[Ngày ký]]),YEAR(Table_Contracts[[#This Row],[Ngày ký]])-1)</f>
        <v>2012</v>
      </c>
      <c r="O335" s="4">
        <v>41264</v>
      </c>
      <c r="P335" s="4">
        <v>41271</v>
      </c>
      <c r="Q335" s="6">
        <v>12</v>
      </c>
      <c r="R335" s="4"/>
      <c r="S335" s="7" t="b">
        <v>0</v>
      </c>
      <c r="T335" s="3" t="s">
        <v>100</v>
      </c>
      <c r="U335" s="3" t="s">
        <v>4047</v>
      </c>
      <c r="V335" s="2"/>
      <c r="W335" s="10" t="s">
        <v>5722</v>
      </c>
      <c r="X335" s="7"/>
      <c r="Y335" s="12">
        <f>SUMPRODUCT(Table_milestone[Số tiền phải thanh toán (VND)],--(Table_milestone[Số HĐ]=Table_Contracts[[#This Row],[Số hợp đồng]]),--(Table_milestone[Đã thanh toán?]=TRUE))</f>
        <v>90000000</v>
      </c>
      <c r="Z335" s="13">
        <f>SUMPRODUCT(Table_milestone[Số tiền phải thanh toán (VND)],--(Table_milestone[Số HĐ]=Table_Contracts[[#This Row],[Số hợp đồng]]),--(Table_milestone[Đã thanh toán?]=FALSE))</f>
        <v>0</v>
      </c>
      <c r="AA335">
        <f>Table_Contracts[[#This Row],[Số tiền đã thanh toán (theo điểm mốc)]]+Table_Contracts[[#This Row],[Số tiền chưa thanh toán (Theo điểm mốc)]]-Table_Contracts[[#This Row],[Doanh số]]</f>
        <v>0</v>
      </c>
    </row>
    <row r="336" spans="1:27" x14ac:dyDescent="0.25">
      <c r="A336" s="11" t="str">
        <f>TRIM(REPLACE(Table_Contracts[[#This Row],[Vụ việc]],1,FIND("#",Table_Contracts[[#This Row],[Vụ việc]],1),""))</f>
        <v>IU12009</v>
      </c>
      <c r="B336" s="2" t="s">
        <v>2111</v>
      </c>
      <c r="C336" s="2" t="s">
        <v>4970</v>
      </c>
      <c r="D336" s="4">
        <v>41157</v>
      </c>
      <c r="E336" s="2" t="s">
        <v>4969</v>
      </c>
      <c r="F336" s="3" t="s">
        <v>4596</v>
      </c>
      <c r="G336" s="5">
        <v>75000000</v>
      </c>
      <c r="H336" s="3" t="s">
        <v>98</v>
      </c>
      <c r="I336" s="3" t="s">
        <v>4062</v>
      </c>
      <c r="J336" s="3" t="s">
        <v>192</v>
      </c>
      <c r="K336" s="3" t="s">
        <v>190</v>
      </c>
      <c r="L336" s="4">
        <v>41312</v>
      </c>
      <c r="M336" s="2" t="s">
        <v>636</v>
      </c>
      <c r="N336" s="11">
        <f>IF(MONTH(Table_Contracts[[#This Row],[Ngày ký]])&gt;3, YEAR(Table_Contracts[[#This Row],[Ngày ký]]),YEAR(Table_Contracts[[#This Row],[Ngày ký]])-1)</f>
        <v>2012</v>
      </c>
      <c r="O336" s="4">
        <v>41312</v>
      </c>
      <c r="P336" s="4">
        <v>41312</v>
      </c>
      <c r="Q336" s="6">
        <v>12</v>
      </c>
      <c r="R336" s="4"/>
      <c r="S336" s="7" t="b">
        <v>0</v>
      </c>
      <c r="T336" s="3" t="s">
        <v>100</v>
      </c>
      <c r="U336" s="3" t="s">
        <v>4047</v>
      </c>
      <c r="V336" s="2"/>
      <c r="W336" s="10" t="s">
        <v>5722</v>
      </c>
      <c r="X336" s="7"/>
      <c r="Y336" s="12">
        <f>SUMPRODUCT(Table_milestone[Số tiền phải thanh toán (VND)],--(Table_milestone[Số HĐ]=Table_Contracts[[#This Row],[Số hợp đồng]]),--(Table_milestone[Đã thanh toán?]=TRUE))</f>
        <v>75000000</v>
      </c>
      <c r="Z336" s="13">
        <f>SUMPRODUCT(Table_milestone[Số tiền phải thanh toán (VND)],--(Table_milestone[Số HĐ]=Table_Contracts[[#This Row],[Số hợp đồng]]),--(Table_milestone[Đã thanh toán?]=FALSE))</f>
        <v>0</v>
      </c>
      <c r="AA336">
        <f>Table_Contracts[[#This Row],[Số tiền đã thanh toán (theo điểm mốc)]]+Table_Contracts[[#This Row],[Số tiền chưa thanh toán (Theo điểm mốc)]]-Table_Contracts[[#This Row],[Doanh số]]</f>
        <v>0</v>
      </c>
    </row>
    <row r="337" spans="1:27" x14ac:dyDescent="0.25">
      <c r="A337" s="11" t="str">
        <f>TRIM(REPLACE(Table_Contracts[[#This Row],[Vụ việc]],1,FIND("#",Table_Contracts[[#This Row],[Vụ việc]],1),""))</f>
        <v>IU12010</v>
      </c>
      <c r="B337" s="2" t="s">
        <v>2373</v>
      </c>
      <c r="C337" s="2" t="s">
        <v>4972</v>
      </c>
      <c r="D337" s="4">
        <v>41157</v>
      </c>
      <c r="E337" s="2" t="s">
        <v>4971</v>
      </c>
      <c r="F337" s="3" t="s">
        <v>4596</v>
      </c>
      <c r="G337" s="5">
        <v>60000000</v>
      </c>
      <c r="H337" s="3" t="s">
        <v>98</v>
      </c>
      <c r="I337" s="3" t="s">
        <v>3493</v>
      </c>
      <c r="J337" s="3" t="s">
        <v>192</v>
      </c>
      <c r="K337" s="3" t="s">
        <v>190</v>
      </c>
      <c r="L337" s="4">
        <v>41484</v>
      </c>
      <c r="M337" s="2" t="s">
        <v>636</v>
      </c>
      <c r="N337" s="11">
        <f>IF(MONTH(Table_Contracts[[#This Row],[Ngày ký]])&gt;3, YEAR(Table_Contracts[[#This Row],[Ngày ký]]),YEAR(Table_Contracts[[#This Row],[Ngày ký]])-1)</f>
        <v>2012</v>
      </c>
      <c r="O337" s="4">
        <v>41484</v>
      </c>
      <c r="P337" s="4"/>
      <c r="Q337" s="6">
        <v>12</v>
      </c>
      <c r="R337" s="4"/>
      <c r="S337" s="7" t="b">
        <v>0</v>
      </c>
      <c r="T337" s="3" t="s">
        <v>100</v>
      </c>
      <c r="U337" s="3" t="s">
        <v>4047</v>
      </c>
      <c r="V337" s="2"/>
      <c r="W337" s="10" t="s">
        <v>5722</v>
      </c>
      <c r="X337" s="7"/>
      <c r="Y337" s="12">
        <f>SUMPRODUCT(Table_milestone[Số tiền phải thanh toán (VND)],--(Table_milestone[Số HĐ]=Table_Contracts[[#This Row],[Số hợp đồng]]),--(Table_milestone[Đã thanh toán?]=TRUE))</f>
        <v>70000000</v>
      </c>
      <c r="Z337" s="13">
        <f>SUMPRODUCT(Table_milestone[Số tiền phải thanh toán (VND)],--(Table_milestone[Số HĐ]=Table_Contracts[[#This Row],[Số hợp đồng]]),--(Table_milestone[Đã thanh toán?]=FALSE))</f>
        <v>0</v>
      </c>
      <c r="AA337">
        <f>Table_Contracts[[#This Row],[Số tiền đã thanh toán (theo điểm mốc)]]+Table_Contracts[[#This Row],[Số tiền chưa thanh toán (Theo điểm mốc)]]-Table_Contracts[[#This Row],[Doanh số]]</f>
        <v>10000000</v>
      </c>
    </row>
    <row r="338" spans="1:27" x14ac:dyDescent="0.25">
      <c r="A338" s="11" t="str">
        <f>TRIM(REPLACE(Table_Contracts[[#This Row],[Vụ việc]],1,FIND("#",Table_Contracts[[#This Row],[Vụ việc]],1),""))</f>
        <v>IU12011</v>
      </c>
      <c r="B338" s="2" t="s">
        <v>1586</v>
      </c>
      <c r="C338" s="2" t="s">
        <v>5056</v>
      </c>
      <c r="D338" s="4">
        <v>41061</v>
      </c>
      <c r="E338" s="2" t="s">
        <v>5055</v>
      </c>
      <c r="F338" s="3" t="s">
        <v>400</v>
      </c>
      <c r="G338" s="5">
        <v>55000000</v>
      </c>
      <c r="H338" s="3" t="s">
        <v>98</v>
      </c>
      <c r="I338" s="3" t="s">
        <v>4062</v>
      </c>
      <c r="J338" s="3" t="s">
        <v>192</v>
      </c>
      <c r="K338" s="3" t="s">
        <v>190</v>
      </c>
      <c r="L338" s="4">
        <v>41500</v>
      </c>
      <c r="M338" s="2" t="s">
        <v>636</v>
      </c>
      <c r="N338" s="11">
        <f>IF(MONTH(Table_Contracts[[#This Row],[Ngày ký]])&gt;3, YEAR(Table_Contracts[[#This Row],[Ngày ký]]),YEAR(Table_Contracts[[#This Row],[Ngày ký]])-1)</f>
        <v>2012</v>
      </c>
      <c r="O338" s="4">
        <v>41426</v>
      </c>
      <c r="P338" s="4">
        <v>41500</v>
      </c>
      <c r="Q338" s="6">
        <v>0</v>
      </c>
      <c r="R338" s="4"/>
      <c r="S338" s="7" t="b">
        <v>0</v>
      </c>
      <c r="T338" s="3" t="s">
        <v>92</v>
      </c>
      <c r="U338" s="3" t="s">
        <v>4047</v>
      </c>
      <c r="V338" s="2"/>
      <c r="W338" s="10" t="s">
        <v>5722</v>
      </c>
      <c r="X338" s="7" t="b">
        <v>0</v>
      </c>
      <c r="Y338" s="12">
        <f>SUMPRODUCT(Table_milestone[Số tiền phải thanh toán (VND)],--(Table_milestone[Số HĐ]=Table_Contracts[[#This Row],[Số hợp đồng]]),--(Table_milestone[Đã thanh toán?]=TRUE))</f>
        <v>55000000</v>
      </c>
      <c r="Z338" s="13">
        <f>SUMPRODUCT(Table_milestone[Số tiền phải thanh toán (VND)],--(Table_milestone[Số HĐ]=Table_Contracts[[#This Row],[Số hợp đồng]]),--(Table_milestone[Đã thanh toán?]=FALSE))</f>
        <v>0</v>
      </c>
      <c r="AA338">
        <f>Table_Contracts[[#This Row],[Số tiền đã thanh toán (theo điểm mốc)]]+Table_Contracts[[#This Row],[Số tiền chưa thanh toán (Theo điểm mốc)]]-Table_Contracts[[#This Row],[Doanh số]]</f>
        <v>0</v>
      </c>
    </row>
    <row r="339" spans="1:27" x14ac:dyDescent="0.25">
      <c r="A339" s="11" t="str">
        <f>TRIM(REPLACE(Table_Contracts[[#This Row],[Vụ việc]],1,FIND("#",Table_Contracts[[#This Row],[Vụ việc]],1),""))</f>
        <v>IU12012</v>
      </c>
      <c r="B339" s="2" t="s">
        <v>638</v>
      </c>
      <c r="C339" s="2" t="s">
        <v>640</v>
      </c>
      <c r="D339" s="4">
        <v>41136</v>
      </c>
      <c r="E339" s="2" t="s">
        <v>639</v>
      </c>
      <c r="F339" s="3" t="s">
        <v>200</v>
      </c>
      <c r="G339" s="5">
        <v>0</v>
      </c>
      <c r="H339" s="3" t="s">
        <v>98</v>
      </c>
      <c r="I339" s="3" t="s">
        <v>88</v>
      </c>
      <c r="J339" s="3" t="s">
        <v>192</v>
      </c>
      <c r="K339" s="3" t="s">
        <v>190</v>
      </c>
      <c r="L339" s="4"/>
      <c r="M339" s="2" t="s">
        <v>636</v>
      </c>
      <c r="N339" s="11">
        <f>IF(MONTH(Table_Contracts[[#This Row],[Ngày ký]])&gt;3, YEAR(Table_Contracts[[#This Row],[Ngày ký]]),YEAR(Table_Contracts[[#This Row],[Ngày ký]])-1)</f>
        <v>2012</v>
      </c>
      <c r="O339" s="4">
        <v>41866</v>
      </c>
      <c r="P339" s="4"/>
      <c r="Q339" s="6">
        <v>12</v>
      </c>
      <c r="R339" s="4"/>
      <c r="S339" s="7" t="b">
        <v>0</v>
      </c>
      <c r="T339" s="3" t="s">
        <v>145</v>
      </c>
      <c r="U339" s="3" t="s">
        <v>4047</v>
      </c>
      <c r="V339" s="2"/>
      <c r="W339" s="10" t="s">
        <v>5722</v>
      </c>
      <c r="X339" s="7" t="b">
        <v>0</v>
      </c>
      <c r="Y339" s="12">
        <f>SUMPRODUCT(Table_milestone[Số tiền phải thanh toán (VND)],--(Table_milestone[Số HĐ]=Table_Contracts[[#This Row],[Số hợp đồng]]),--(Table_milestone[Đã thanh toán?]=TRUE))</f>
        <v>0</v>
      </c>
      <c r="Z339" s="13">
        <f>SUMPRODUCT(Table_milestone[Số tiền phải thanh toán (VND)],--(Table_milestone[Số HĐ]=Table_Contracts[[#This Row],[Số hợp đồng]]),--(Table_milestone[Đã thanh toán?]=FALSE))</f>
        <v>0</v>
      </c>
      <c r="AA339">
        <f>Table_Contracts[[#This Row],[Số tiền đã thanh toán (theo điểm mốc)]]+Table_Contracts[[#This Row],[Số tiền chưa thanh toán (Theo điểm mốc)]]-Table_Contracts[[#This Row],[Doanh số]]</f>
        <v>0</v>
      </c>
    </row>
    <row r="340" spans="1:27" x14ac:dyDescent="0.25">
      <c r="A340" s="11" t="str">
        <f>TRIM(REPLACE(Table_Contracts[[#This Row],[Vụ việc]],1,FIND("#",Table_Contracts[[#This Row],[Vụ việc]],1),""))</f>
        <v>IU12013</v>
      </c>
      <c r="B340" s="2" t="s">
        <v>633</v>
      </c>
      <c r="C340" s="2" t="s">
        <v>635</v>
      </c>
      <c r="D340" s="4">
        <v>41162</v>
      </c>
      <c r="E340" s="2" t="s">
        <v>634</v>
      </c>
      <c r="F340" s="3" t="s">
        <v>637</v>
      </c>
      <c r="G340" s="5">
        <v>224000000</v>
      </c>
      <c r="H340" s="3" t="s">
        <v>98</v>
      </c>
      <c r="I340" s="3" t="s">
        <v>88</v>
      </c>
      <c r="J340" s="3" t="s">
        <v>192</v>
      </c>
      <c r="K340" s="3" t="s">
        <v>190</v>
      </c>
      <c r="L340" s="4"/>
      <c r="M340" s="2" t="s">
        <v>636</v>
      </c>
      <c r="N340" s="11">
        <f>IF(MONTH(Table_Contracts[[#This Row],[Ngày ký]])&gt;3, YEAR(Table_Contracts[[#This Row],[Ngày ký]]),YEAR(Table_Contracts[[#This Row],[Ngày ký]])-1)</f>
        <v>2012</v>
      </c>
      <c r="O340" s="4">
        <v>42277</v>
      </c>
      <c r="P340" s="4"/>
      <c r="Q340" s="6">
        <v>12</v>
      </c>
      <c r="R340" s="4"/>
      <c r="S340" s="7" t="b">
        <v>0</v>
      </c>
      <c r="T340" s="3" t="s">
        <v>92</v>
      </c>
      <c r="U340" s="3" t="s">
        <v>4047</v>
      </c>
      <c r="V340" s="2"/>
      <c r="W340" s="10" t="s">
        <v>5722</v>
      </c>
      <c r="X340" s="7" t="b">
        <v>0</v>
      </c>
      <c r="Y340" s="12">
        <f>SUMPRODUCT(Table_milestone[Số tiền phải thanh toán (VND)],--(Table_milestone[Số HĐ]=Table_Contracts[[#This Row],[Số hợp đồng]]),--(Table_milestone[Đã thanh toán?]=TRUE))</f>
        <v>207200000</v>
      </c>
      <c r="Z340" s="13">
        <f>SUMPRODUCT(Table_milestone[Số tiền phải thanh toán (VND)],--(Table_milestone[Số HĐ]=Table_Contracts[[#This Row],[Số hợp đồng]]),--(Table_milestone[Đã thanh toán?]=FALSE))</f>
        <v>16800000</v>
      </c>
      <c r="AA340">
        <f>Table_Contracts[[#This Row],[Số tiền đã thanh toán (theo điểm mốc)]]+Table_Contracts[[#This Row],[Số tiền chưa thanh toán (Theo điểm mốc)]]-Table_Contracts[[#This Row],[Doanh số]]</f>
        <v>0</v>
      </c>
    </row>
    <row r="341" spans="1:27" x14ac:dyDescent="0.25">
      <c r="A341" s="11" t="str">
        <f>TRIM(REPLACE(Table_Contracts[[#This Row],[Vụ việc]],1,FIND("#",Table_Contracts[[#This Row],[Vụ việc]],1),""))</f>
        <v>IU12014</v>
      </c>
      <c r="B341" s="2" t="s">
        <v>2618</v>
      </c>
      <c r="C341" s="2" t="s">
        <v>4568</v>
      </c>
      <c r="D341" s="4">
        <v>41603</v>
      </c>
      <c r="E341" s="2" t="s">
        <v>4567</v>
      </c>
      <c r="F341" s="3" t="s">
        <v>4569</v>
      </c>
      <c r="G341" s="5">
        <v>300000000</v>
      </c>
      <c r="H341" s="3" t="s">
        <v>98</v>
      </c>
      <c r="I341" s="3" t="s">
        <v>3493</v>
      </c>
      <c r="J341" s="3" t="s">
        <v>192</v>
      </c>
      <c r="K341" s="3" t="s">
        <v>190</v>
      </c>
      <c r="L341" s="4">
        <v>41664</v>
      </c>
      <c r="M341" s="2" t="s">
        <v>558</v>
      </c>
      <c r="N341" s="11">
        <f>IF(MONTH(Table_Contracts[[#This Row],[Ngày ký]])&gt;3, YEAR(Table_Contracts[[#This Row],[Ngày ký]]),YEAR(Table_Contracts[[#This Row],[Ngày ký]])-1)</f>
        <v>2013</v>
      </c>
      <c r="O341" s="4">
        <v>41695</v>
      </c>
      <c r="P341" s="4"/>
      <c r="Q341" s="6">
        <v>12</v>
      </c>
      <c r="R341" s="4"/>
      <c r="S341" s="7" t="b">
        <v>0</v>
      </c>
      <c r="T341" s="3" t="s">
        <v>100</v>
      </c>
      <c r="U341" s="3" t="s">
        <v>4047</v>
      </c>
      <c r="V341" s="2" t="s">
        <v>4068</v>
      </c>
      <c r="W341" s="10" t="s">
        <v>5722</v>
      </c>
      <c r="X341" s="7"/>
      <c r="Y341" s="12">
        <f>SUMPRODUCT(Table_milestone[Số tiền phải thanh toán (VND)],--(Table_milestone[Số HĐ]=Table_Contracts[[#This Row],[Số hợp đồng]]),--(Table_milestone[Đã thanh toán?]=TRUE))</f>
        <v>300000000</v>
      </c>
      <c r="Z341" s="13">
        <f>SUMPRODUCT(Table_milestone[Số tiền phải thanh toán (VND)],--(Table_milestone[Số HĐ]=Table_Contracts[[#This Row],[Số hợp đồng]]),--(Table_milestone[Đã thanh toán?]=FALSE))</f>
        <v>0</v>
      </c>
      <c r="AA341">
        <f>Table_Contracts[[#This Row],[Số tiền đã thanh toán (theo điểm mốc)]]+Table_Contracts[[#This Row],[Số tiền chưa thanh toán (Theo điểm mốc)]]-Table_Contracts[[#This Row],[Doanh số]]</f>
        <v>0</v>
      </c>
    </row>
    <row r="342" spans="1:27" x14ac:dyDescent="0.25">
      <c r="A342" s="11" t="str">
        <f>TRIM(REPLACE(Table_Contracts[[#This Row],[Vụ việc]],1,FIND("#",Table_Contracts[[#This Row],[Vụ việc]],1),""))</f>
        <v>IU12016</v>
      </c>
      <c r="B342" s="2" t="s">
        <v>1923</v>
      </c>
      <c r="C342" s="2" t="s">
        <v>4908</v>
      </c>
      <c r="D342" s="4">
        <v>41230</v>
      </c>
      <c r="E342" s="2" t="s">
        <v>4907</v>
      </c>
      <c r="F342" s="3" t="s">
        <v>4909</v>
      </c>
      <c r="G342" s="5">
        <v>150000000</v>
      </c>
      <c r="H342" s="3" t="s">
        <v>98</v>
      </c>
      <c r="I342" s="3" t="s">
        <v>3493</v>
      </c>
      <c r="J342" s="3" t="s">
        <v>192</v>
      </c>
      <c r="K342" s="3" t="s">
        <v>190</v>
      </c>
      <c r="L342" s="4">
        <v>41435</v>
      </c>
      <c r="M342" s="2" t="s">
        <v>636</v>
      </c>
      <c r="N342" s="11">
        <f>IF(MONTH(Table_Contracts[[#This Row],[Ngày ký]])&gt;3, YEAR(Table_Contracts[[#This Row],[Ngày ký]]),YEAR(Table_Contracts[[#This Row],[Ngày ký]])-1)</f>
        <v>2012</v>
      </c>
      <c r="O342" s="4">
        <v>41327</v>
      </c>
      <c r="P342" s="4">
        <v>41435</v>
      </c>
      <c r="Q342" s="6">
        <v>12</v>
      </c>
      <c r="R342" s="4"/>
      <c r="S342" s="7" t="b">
        <v>0</v>
      </c>
      <c r="T342" s="3" t="s">
        <v>100</v>
      </c>
      <c r="U342" s="3" t="s">
        <v>4047</v>
      </c>
      <c r="V342" s="2"/>
      <c r="W342" s="10" t="s">
        <v>5722</v>
      </c>
      <c r="X342" s="7"/>
      <c r="Y342" s="12">
        <f>SUMPRODUCT(Table_milestone[Số tiền phải thanh toán (VND)],--(Table_milestone[Số HĐ]=Table_Contracts[[#This Row],[Số hợp đồng]]),--(Table_milestone[Đã thanh toán?]=TRUE))</f>
        <v>150000000</v>
      </c>
      <c r="Z342" s="13">
        <f>SUMPRODUCT(Table_milestone[Số tiền phải thanh toán (VND)],--(Table_milestone[Số HĐ]=Table_Contracts[[#This Row],[Số hợp đồng]]),--(Table_milestone[Đã thanh toán?]=FALSE))</f>
        <v>0</v>
      </c>
      <c r="AA342">
        <f>Table_Contracts[[#This Row],[Số tiền đã thanh toán (theo điểm mốc)]]+Table_Contracts[[#This Row],[Số tiền chưa thanh toán (Theo điểm mốc)]]-Table_Contracts[[#This Row],[Doanh số]]</f>
        <v>0</v>
      </c>
    </row>
    <row r="343" spans="1:27" x14ac:dyDescent="0.25">
      <c r="A343" s="11" t="str">
        <f>TRIM(REPLACE(Table_Contracts[[#This Row],[Vụ việc]],1,FIND("#",Table_Contracts[[#This Row],[Vụ việc]],1),""))</f>
        <v>IU12022</v>
      </c>
      <c r="B343" s="2" t="s">
        <v>1559</v>
      </c>
      <c r="C343" s="2" t="s">
        <v>5069</v>
      </c>
      <c r="D343" s="4">
        <v>41034</v>
      </c>
      <c r="E343" s="2" t="s">
        <v>5068</v>
      </c>
      <c r="F343" s="3" t="s">
        <v>644</v>
      </c>
      <c r="G343" s="5">
        <v>0</v>
      </c>
      <c r="H343" s="3" t="s">
        <v>98</v>
      </c>
      <c r="I343" s="3" t="s">
        <v>4062</v>
      </c>
      <c r="J343" s="3" t="s">
        <v>192</v>
      </c>
      <c r="K343" s="3" t="s">
        <v>190</v>
      </c>
      <c r="L343" s="4"/>
      <c r="M343" s="2" t="s">
        <v>636</v>
      </c>
      <c r="N343" s="11">
        <f>IF(MONTH(Table_Contracts[[#This Row],[Ngày ký]])&gt;3, YEAR(Table_Contracts[[#This Row],[Ngày ký]]),YEAR(Table_Contracts[[#This Row],[Ngày ký]])-1)</f>
        <v>2012</v>
      </c>
      <c r="O343" s="4">
        <v>41399</v>
      </c>
      <c r="P343" s="4"/>
      <c r="Q343" s="6">
        <v>12</v>
      </c>
      <c r="R343" s="4"/>
      <c r="S343" s="7" t="b">
        <v>0</v>
      </c>
      <c r="T343" s="3" t="s">
        <v>145</v>
      </c>
      <c r="U343" s="3" t="s">
        <v>4047</v>
      </c>
      <c r="V343" s="2" t="s">
        <v>4068</v>
      </c>
      <c r="W343" s="10" t="s">
        <v>5722</v>
      </c>
      <c r="X343" s="7"/>
      <c r="Y343" s="12">
        <f>SUMPRODUCT(Table_milestone[Số tiền phải thanh toán (VND)],--(Table_milestone[Số HĐ]=Table_Contracts[[#This Row],[Số hợp đồng]]),--(Table_milestone[Đã thanh toán?]=TRUE))</f>
        <v>68904000</v>
      </c>
      <c r="Z343" s="13">
        <f>SUMPRODUCT(Table_milestone[Số tiền phải thanh toán (VND)],--(Table_milestone[Số HĐ]=Table_Contracts[[#This Row],[Số hợp đồng]]),--(Table_milestone[Đã thanh toán?]=FALSE))</f>
        <v>45459636</v>
      </c>
      <c r="AA343">
        <f>Table_Contracts[[#This Row],[Số tiền đã thanh toán (theo điểm mốc)]]+Table_Contracts[[#This Row],[Số tiền chưa thanh toán (Theo điểm mốc)]]-Table_Contracts[[#This Row],[Doanh số]]</f>
        <v>114363636</v>
      </c>
    </row>
    <row r="344" spans="1:27" x14ac:dyDescent="0.25">
      <c r="A344" s="11" t="str">
        <f>TRIM(REPLACE(Table_Contracts[[#This Row],[Vụ việc]],1,FIND("#",Table_Contracts[[#This Row],[Vụ việc]],1),""))</f>
        <v>IU12023</v>
      </c>
      <c r="B344" s="2" t="s">
        <v>2220</v>
      </c>
      <c r="C344" s="2" t="s">
        <v>4773</v>
      </c>
      <c r="D344" s="4">
        <v>41362</v>
      </c>
      <c r="E344" s="2" t="s">
        <v>4772</v>
      </c>
      <c r="F344" s="3" t="s">
        <v>204</v>
      </c>
      <c r="G344" s="5">
        <v>646000000</v>
      </c>
      <c r="H344" s="3" t="s">
        <v>98</v>
      </c>
      <c r="I344" s="3" t="s">
        <v>3493</v>
      </c>
      <c r="J344" s="3" t="s">
        <v>192</v>
      </c>
      <c r="K344" s="3" t="s">
        <v>190</v>
      </c>
      <c r="L344" s="4">
        <v>41618</v>
      </c>
      <c r="M344" s="2" t="s">
        <v>558</v>
      </c>
      <c r="N344" s="11">
        <f>IF(MONTH(Table_Contracts[[#This Row],[Ngày ký]])&gt;3, YEAR(Table_Contracts[[#This Row],[Ngày ký]]),YEAR(Table_Contracts[[#This Row],[Ngày ký]])-1)</f>
        <v>2012</v>
      </c>
      <c r="O344" s="4">
        <v>41424</v>
      </c>
      <c r="P344" s="4">
        <v>41618</v>
      </c>
      <c r="Q344" s="6">
        <v>12</v>
      </c>
      <c r="R344" s="4"/>
      <c r="S344" s="7" t="b">
        <v>0</v>
      </c>
      <c r="T344" s="3" t="s">
        <v>100</v>
      </c>
      <c r="U344" s="3" t="s">
        <v>4047</v>
      </c>
      <c r="V344" s="2"/>
      <c r="W344" s="10" t="s">
        <v>5722</v>
      </c>
      <c r="X344" s="7"/>
      <c r="Y344" s="12">
        <f>SUMPRODUCT(Table_milestone[Số tiền phải thanh toán (VND)],--(Table_milestone[Số HĐ]=Table_Contracts[[#This Row],[Số hợp đồng]]),--(Table_milestone[Đã thanh toán?]=TRUE))</f>
        <v>646000000</v>
      </c>
      <c r="Z344" s="13">
        <f>SUMPRODUCT(Table_milestone[Số tiền phải thanh toán (VND)],--(Table_milestone[Số HĐ]=Table_Contracts[[#This Row],[Số hợp đồng]]),--(Table_milestone[Đã thanh toán?]=FALSE))</f>
        <v>0</v>
      </c>
      <c r="AA344">
        <f>Table_Contracts[[#This Row],[Số tiền đã thanh toán (theo điểm mốc)]]+Table_Contracts[[#This Row],[Số tiền chưa thanh toán (Theo điểm mốc)]]-Table_Contracts[[#This Row],[Doanh số]]</f>
        <v>0</v>
      </c>
    </row>
    <row r="345" spans="1:27" x14ac:dyDescent="0.25">
      <c r="A345" s="11" t="str">
        <f>TRIM(REPLACE(Table_Contracts[[#This Row],[Vụ việc]],1,FIND("#",Table_Contracts[[#This Row],[Vụ việc]],1),""))</f>
        <v>IU12024</v>
      </c>
      <c r="B345" s="2" t="s">
        <v>2101</v>
      </c>
      <c r="C345" s="2" t="s">
        <v>4799</v>
      </c>
      <c r="D345" s="4">
        <v>41306</v>
      </c>
      <c r="E345" s="2" t="s">
        <v>4798</v>
      </c>
      <c r="F345" s="3" t="s">
        <v>101</v>
      </c>
      <c r="G345" s="5">
        <v>120000000</v>
      </c>
      <c r="H345" s="3" t="s">
        <v>98</v>
      </c>
      <c r="I345" s="3" t="s">
        <v>4062</v>
      </c>
      <c r="J345" s="3" t="s">
        <v>192</v>
      </c>
      <c r="K345" s="3" t="s">
        <v>190</v>
      </c>
      <c r="L345" s="4">
        <v>41663</v>
      </c>
      <c r="M345" s="2" t="s">
        <v>558</v>
      </c>
      <c r="N345" s="11">
        <f>IF(MONTH(Table_Contracts[[#This Row],[Ngày ký]])&gt;3, YEAR(Table_Contracts[[#This Row],[Ngày ký]]),YEAR(Table_Contracts[[#This Row],[Ngày ký]])-1)</f>
        <v>2012</v>
      </c>
      <c r="O345" s="4">
        <v>41670</v>
      </c>
      <c r="P345" s="4"/>
      <c r="Q345" s="6">
        <v>12</v>
      </c>
      <c r="R345" s="4"/>
      <c r="S345" s="7" t="b">
        <v>0</v>
      </c>
      <c r="T345" s="3" t="s">
        <v>92</v>
      </c>
      <c r="U345" s="3" t="s">
        <v>4047</v>
      </c>
      <c r="V345" s="2"/>
      <c r="W345" s="10" t="s">
        <v>5722</v>
      </c>
      <c r="X345" s="7" t="b">
        <v>0</v>
      </c>
      <c r="Y345" s="12">
        <f>SUMPRODUCT(Table_milestone[Số tiền phải thanh toán (VND)],--(Table_milestone[Số HĐ]=Table_Contracts[[#This Row],[Số hợp đồng]]),--(Table_milestone[Đã thanh toán?]=TRUE))</f>
        <v>120000000</v>
      </c>
      <c r="Z345" s="13">
        <f>SUMPRODUCT(Table_milestone[Số tiền phải thanh toán (VND)],--(Table_milestone[Số HĐ]=Table_Contracts[[#This Row],[Số hợp đồng]]),--(Table_milestone[Đã thanh toán?]=FALSE))</f>
        <v>0</v>
      </c>
      <c r="AA345">
        <f>Table_Contracts[[#This Row],[Số tiền đã thanh toán (theo điểm mốc)]]+Table_Contracts[[#This Row],[Số tiền chưa thanh toán (Theo điểm mốc)]]-Table_Contracts[[#This Row],[Doanh số]]</f>
        <v>0</v>
      </c>
    </row>
    <row r="346" spans="1:27" x14ac:dyDescent="0.25">
      <c r="A346" s="11" t="str">
        <f>TRIM(REPLACE(Table_Contracts[[#This Row],[Vụ việc]],1,FIND("#",Table_Contracts[[#This Row],[Vụ việc]],1),""))</f>
        <v>IU12025</v>
      </c>
      <c r="B346" s="2" t="s">
        <v>3193</v>
      </c>
      <c r="C346" s="2" t="s">
        <v>4526</v>
      </c>
      <c r="D346" s="4">
        <v>41649</v>
      </c>
      <c r="E346" s="2" t="s">
        <v>4525</v>
      </c>
      <c r="F346" s="3" t="s">
        <v>194</v>
      </c>
      <c r="G346" s="5">
        <v>66000000</v>
      </c>
      <c r="H346" s="3" t="s">
        <v>98</v>
      </c>
      <c r="I346" s="3" t="s">
        <v>4062</v>
      </c>
      <c r="J346" s="3" t="s">
        <v>192</v>
      </c>
      <c r="K346" s="3" t="s">
        <v>190</v>
      </c>
      <c r="L346" s="4"/>
      <c r="M346" s="2" t="s">
        <v>404</v>
      </c>
      <c r="N346" s="11">
        <f>IF(MONTH(Table_Contracts[[#This Row],[Ngày ký]])&gt;3, YEAR(Table_Contracts[[#This Row],[Ngày ký]]),YEAR(Table_Contracts[[#This Row],[Ngày ký]])-1)</f>
        <v>2013</v>
      </c>
      <c r="O346" s="4">
        <v>42004</v>
      </c>
      <c r="P346" s="4"/>
      <c r="Q346" s="6">
        <v>0</v>
      </c>
      <c r="R346" s="4"/>
      <c r="S346" s="7" t="b">
        <v>0</v>
      </c>
      <c r="T346" s="3" t="s">
        <v>92</v>
      </c>
      <c r="U346" s="3" t="s">
        <v>4047</v>
      </c>
      <c r="V346" s="2" t="s">
        <v>4068</v>
      </c>
      <c r="W346" s="10" t="s">
        <v>5722</v>
      </c>
      <c r="X346" s="7" t="b">
        <v>0</v>
      </c>
      <c r="Y346" s="12">
        <f>SUMPRODUCT(Table_milestone[Số tiền phải thanh toán (VND)],--(Table_milestone[Số HĐ]=Table_Contracts[[#This Row],[Số hợp đồng]]),--(Table_milestone[Đã thanh toán?]=TRUE))</f>
        <v>66000000</v>
      </c>
      <c r="Z346" s="13">
        <f>SUMPRODUCT(Table_milestone[Số tiền phải thanh toán (VND)],--(Table_milestone[Số HĐ]=Table_Contracts[[#This Row],[Số hợp đồng]]),--(Table_milestone[Đã thanh toán?]=FALSE))</f>
        <v>0</v>
      </c>
      <c r="AA346">
        <f>Table_Contracts[[#This Row],[Số tiền đã thanh toán (theo điểm mốc)]]+Table_Contracts[[#This Row],[Số tiền chưa thanh toán (Theo điểm mốc)]]-Table_Contracts[[#This Row],[Doanh số]]</f>
        <v>0</v>
      </c>
    </row>
    <row r="347" spans="1:27" x14ac:dyDescent="0.25">
      <c r="A347" s="11" t="str">
        <f>TRIM(REPLACE(Table_Contracts[[#This Row],[Vụ việc]],1,FIND("#",Table_Contracts[[#This Row],[Vụ việc]],1),""))</f>
        <v>IU12026</v>
      </c>
      <c r="B347" s="2" t="s">
        <v>2502</v>
      </c>
      <c r="C347" s="2" t="s">
        <v>4611</v>
      </c>
      <c r="D347" s="4">
        <v>41544</v>
      </c>
      <c r="E347" s="2" t="s">
        <v>4610</v>
      </c>
      <c r="F347" s="3" t="s">
        <v>194</v>
      </c>
      <c r="G347" s="5">
        <v>490000000</v>
      </c>
      <c r="H347" s="3" t="s">
        <v>98</v>
      </c>
      <c r="I347" s="3" t="s">
        <v>3493</v>
      </c>
      <c r="J347" s="3" t="s">
        <v>192</v>
      </c>
      <c r="K347" s="3" t="s">
        <v>190</v>
      </c>
      <c r="L347" s="4">
        <v>41638</v>
      </c>
      <c r="M347" s="2" t="s">
        <v>558</v>
      </c>
      <c r="N347" s="11">
        <f>IF(MONTH(Table_Contracts[[#This Row],[Ngày ký]])&gt;3, YEAR(Table_Contracts[[#This Row],[Ngày ký]]),YEAR(Table_Contracts[[#This Row],[Ngày ký]])-1)</f>
        <v>2013</v>
      </c>
      <c r="O347" s="4">
        <v>41608</v>
      </c>
      <c r="P347" s="4"/>
      <c r="Q347" s="6">
        <v>12</v>
      </c>
      <c r="R347" s="4"/>
      <c r="S347" s="7" t="b">
        <v>0</v>
      </c>
      <c r="T347" s="3" t="s">
        <v>100</v>
      </c>
      <c r="U347" s="3" t="s">
        <v>4047</v>
      </c>
      <c r="V347" s="2"/>
      <c r="W347" s="10" t="s">
        <v>5722</v>
      </c>
      <c r="X347" s="7"/>
      <c r="Y347" s="12">
        <f>SUMPRODUCT(Table_milestone[Số tiền phải thanh toán (VND)],--(Table_milestone[Số HĐ]=Table_Contracts[[#This Row],[Số hợp đồng]]),--(Table_milestone[Đã thanh toán?]=TRUE))</f>
        <v>490000000</v>
      </c>
      <c r="Z347" s="13">
        <f>SUMPRODUCT(Table_milestone[Số tiền phải thanh toán (VND)],--(Table_milestone[Số HĐ]=Table_Contracts[[#This Row],[Số hợp đồng]]),--(Table_milestone[Đã thanh toán?]=FALSE))</f>
        <v>0</v>
      </c>
      <c r="AA347">
        <f>Table_Contracts[[#This Row],[Số tiền đã thanh toán (theo điểm mốc)]]+Table_Contracts[[#This Row],[Số tiền chưa thanh toán (Theo điểm mốc)]]-Table_Contracts[[#This Row],[Doanh số]]</f>
        <v>0</v>
      </c>
    </row>
    <row r="348" spans="1:27" x14ac:dyDescent="0.25">
      <c r="A348" s="11" t="str">
        <f>TRIM(REPLACE(Table_Contracts[[#This Row],[Vụ việc]],1,FIND("#",Table_Contracts[[#This Row],[Vụ việc]],1),""))</f>
        <v>IU12028</v>
      </c>
      <c r="B348" s="2" t="s">
        <v>441</v>
      </c>
      <c r="C348" s="2" t="s">
        <v>443</v>
      </c>
      <c r="D348" s="4">
        <v>42206</v>
      </c>
      <c r="E348" s="2" t="s">
        <v>442</v>
      </c>
      <c r="F348" s="3" t="s">
        <v>444</v>
      </c>
      <c r="G348" s="5">
        <v>988000000</v>
      </c>
      <c r="H348" s="3" t="s">
        <v>98</v>
      </c>
      <c r="I348" s="3" t="s">
        <v>88</v>
      </c>
      <c r="J348" s="3" t="s">
        <v>192</v>
      </c>
      <c r="K348" s="3" t="s">
        <v>190</v>
      </c>
      <c r="L348" s="4"/>
      <c r="M348" s="2" t="s">
        <v>93</v>
      </c>
      <c r="N348" s="11">
        <f>IF(MONTH(Table_Contracts[[#This Row],[Ngày ký]])&gt;3, YEAR(Table_Contracts[[#This Row],[Ngày ký]]),YEAR(Table_Contracts[[#This Row],[Ngày ký]])-1)</f>
        <v>2015</v>
      </c>
      <c r="O348" s="4">
        <v>42369</v>
      </c>
      <c r="P348" s="4"/>
      <c r="Q348" s="6">
        <v>24</v>
      </c>
      <c r="R348" s="4"/>
      <c r="S348" s="7" t="b">
        <v>0</v>
      </c>
      <c r="T348" s="3" t="s">
        <v>100</v>
      </c>
      <c r="U348" s="3" t="s">
        <v>4047</v>
      </c>
      <c r="V348" s="2" t="s">
        <v>4049</v>
      </c>
      <c r="W348" s="10" t="s">
        <v>5722</v>
      </c>
      <c r="X348" s="7" t="b">
        <v>0</v>
      </c>
      <c r="Y348" s="12">
        <f>SUMPRODUCT(Table_milestone[Số tiền phải thanh toán (VND)],--(Table_milestone[Số HĐ]=Table_Contracts[[#This Row],[Số hợp đồng]]),--(Table_milestone[Đã thanh toán?]=TRUE))</f>
        <v>988000000</v>
      </c>
      <c r="Z348" s="13">
        <f>SUMPRODUCT(Table_milestone[Số tiền phải thanh toán (VND)],--(Table_milestone[Số HĐ]=Table_Contracts[[#This Row],[Số hợp đồng]]),--(Table_milestone[Đã thanh toán?]=FALSE))</f>
        <v>0</v>
      </c>
      <c r="AA348">
        <f>Table_Contracts[[#This Row],[Số tiền đã thanh toán (theo điểm mốc)]]+Table_Contracts[[#This Row],[Số tiền chưa thanh toán (Theo điểm mốc)]]-Table_Contracts[[#This Row],[Doanh số]]</f>
        <v>0</v>
      </c>
    </row>
    <row r="349" spans="1:27" x14ac:dyDescent="0.25">
      <c r="A349" s="11" t="str">
        <f>TRIM(REPLACE(Table_Contracts[[#This Row],[Vụ việc]],1,FIND("#",Table_Contracts[[#This Row],[Vụ việc]],1),""))</f>
        <v>IU12029</v>
      </c>
      <c r="B349" s="2" t="s">
        <v>2400</v>
      </c>
      <c r="C349" s="2" t="s">
        <v>4686</v>
      </c>
      <c r="D349" s="4">
        <v>41465</v>
      </c>
      <c r="E349" s="2" t="s">
        <v>4685</v>
      </c>
      <c r="F349" s="3" t="s">
        <v>321</v>
      </c>
      <c r="G349" s="5">
        <v>345000000</v>
      </c>
      <c r="H349" s="3" t="s">
        <v>98</v>
      </c>
      <c r="I349" s="3" t="s">
        <v>3493</v>
      </c>
      <c r="J349" s="3" t="s">
        <v>192</v>
      </c>
      <c r="K349" s="3" t="s">
        <v>190</v>
      </c>
      <c r="L349" s="4">
        <v>41663</v>
      </c>
      <c r="M349" s="2" t="s">
        <v>558</v>
      </c>
      <c r="N349" s="11">
        <f>IF(MONTH(Table_Contracts[[#This Row],[Ngày ký]])&gt;3, YEAR(Table_Contracts[[#This Row],[Ngày ký]]),YEAR(Table_Contracts[[#This Row],[Ngày ký]])-1)</f>
        <v>2013</v>
      </c>
      <c r="O349" s="4">
        <v>41508</v>
      </c>
      <c r="P349" s="4"/>
      <c r="Q349" s="6">
        <v>12</v>
      </c>
      <c r="R349" s="4"/>
      <c r="S349" s="7" t="b">
        <v>0</v>
      </c>
      <c r="T349" s="3" t="s">
        <v>100</v>
      </c>
      <c r="U349" s="3" t="s">
        <v>4047</v>
      </c>
      <c r="V349" s="2" t="s">
        <v>4100</v>
      </c>
      <c r="W349" s="10" t="s">
        <v>5722</v>
      </c>
      <c r="X349" s="7"/>
      <c r="Y349" s="12">
        <f>SUMPRODUCT(Table_milestone[Số tiền phải thanh toán (VND)],--(Table_milestone[Số HĐ]=Table_Contracts[[#This Row],[Số hợp đồng]]),--(Table_milestone[Đã thanh toán?]=TRUE))</f>
        <v>345000000</v>
      </c>
      <c r="Z349" s="13">
        <f>SUMPRODUCT(Table_milestone[Số tiền phải thanh toán (VND)],--(Table_milestone[Số HĐ]=Table_Contracts[[#This Row],[Số hợp đồng]]),--(Table_milestone[Đã thanh toán?]=FALSE))</f>
        <v>0</v>
      </c>
      <c r="AA349">
        <f>Table_Contracts[[#This Row],[Số tiền đã thanh toán (theo điểm mốc)]]+Table_Contracts[[#This Row],[Số tiền chưa thanh toán (Theo điểm mốc)]]-Table_Contracts[[#This Row],[Doanh số]]</f>
        <v>0</v>
      </c>
    </row>
    <row r="350" spans="1:27" x14ac:dyDescent="0.25">
      <c r="A350" s="11" t="str">
        <f>TRIM(REPLACE(Table_Contracts[[#This Row],[Vụ việc]],1,FIND("#",Table_Contracts[[#This Row],[Vụ việc]],1),""))</f>
        <v>IU13001</v>
      </c>
      <c r="B350" s="2" t="s">
        <v>616</v>
      </c>
      <c r="C350" s="2" t="s">
        <v>618</v>
      </c>
      <c r="D350" s="4">
        <v>41348</v>
      </c>
      <c r="E350" s="2" t="s">
        <v>617</v>
      </c>
      <c r="F350" s="3" t="s">
        <v>321</v>
      </c>
      <c r="G350" s="5">
        <v>150000000</v>
      </c>
      <c r="H350" s="3" t="s">
        <v>98</v>
      </c>
      <c r="I350" s="3" t="s">
        <v>88</v>
      </c>
      <c r="J350" s="3" t="s">
        <v>192</v>
      </c>
      <c r="K350" s="3" t="s">
        <v>190</v>
      </c>
      <c r="L350" s="4"/>
      <c r="M350" s="2" t="s">
        <v>558</v>
      </c>
      <c r="N350" s="11">
        <f>IF(MONTH(Table_Contracts[[#This Row],[Ngày ký]])&gt;3, YEAR(Table_Contracts[[#This Row],[Ngày ký]]),YEAR(Table_Contracts[[#This Row],[Ngày ký]])-1)</f>
        <v>2012</v>
      </c>
      <c r="O350" s="4">
        <v>43174</v>
      </c>
      <c r="P350" s="4"/>
      <c r="Q350" s="6">
        <v>12</v>
      </c>
      <c r="R350" s="4"/>
      <c r="S350" s="7" t="b">
        <v>0</v>
      </c>
      <c r="T350" s="3" t="s">
        <v>145</v>
      </c>
      <c r="U350" s="3" t="s">
        <v>4047</v>
      </c>
      <c r="V350" s="2"/>
      <c r="W350" s="10" t="s">
        <v>5722</v>
      </c>
      <c r="X350" s="7" t="b">
        <v>0</v>
      </c>
      <c r="Y350" s="12">
        <f>SUMPRODUCT(Table_milestone[Số tiền phải thanh toán (VND)],--(Table_milestone[Số HĐ]=Table_Contracts[[#This Row],[Số hợp đồng]]),--(Table_milestone[Đã thanh toán?]=TRUE))</f>
        <v>42500000</v>
      </c>
      <c r="Z350" s="13">
        <f>SUMPRODUCT(Table_milestone[Số tiền phải thanh toán (VND)],--(Table_milestone[Số HĐ]=Table_Contracts[[#This Row],[Số hợp đồng]]),--(Table_milestone[Đã thanh toán?]=FALSE))</f>
        <v>107500000</v>
      </c>
      <c r="AA350">
        <f>Table_Contracts[[#This Row],[Số tiền đã thanh toán (theo điểm mốc)]]+Table_Contracts[[#This Row],[Số tiền chưa thanh toán (Theo điểm mốc)]]-Table_Contracts[[#This Row],[Doanh số]]</f>
        <v>0</v>
      </c>
    </row>
    <row r="351" spans="1:27" x14ac:dyDescent="0.25">
      <c r="A351" s="11" t="str">
        <f>TRIM(REPLACE(Table_Contracts[[#This Row],[Vụ việc]],1,FIND("#",Table_Contracts[[#This Row],[Vụ việc]],1),""))</f>
        <v>IU13002</v>
      </c>
      <c r="B351" s="2" t="s">
        <v>1586</v>
      </c>
      <c r="C351" s="2" t="s">
        <v>4753</v>
      </c>
      <c r="D351" s="4">
        <v>41384</v>
      </c>
      <c r="E351" s="2" t="s">
        <v>4752</v>
      </c>
      <c r="F351" s="3" t="s">
        <v>4754</v>
      </c>
      <c r="G351" s="5">
        <v>30000000</v>
      </c>
      <c r="H351" s="3" t="s">
        <v>98</v>
      </c>
      <c r="I351" s="3" t="s">
        <v>4062</v>
      </c>
      <c r="J351" s="3" t="s">
        <v>192</v>
      </c>
      <c r="K351" s="3" t="s">
        <v>190</v>
      </c>
      <c r="L351" s="4"/>
      <c r="M351" s="2" t="s">
        <v>558</v>
      </c>
      <c r="N351" s="11">
        <f>IF(MONTH(Table_Contracts[[#This Row],[Ngày ký]])&gt;3, YEAR(Table_Contracts[[#This Row],[Ngày ký]]),YEAR(Table_Contracts[[#This Row],[Ngày ký]])-1)</f>
        <v>2013</v>
      </c>
      <c r="O351" s="4">
        <v>41749</v>
      </c>
      <c r="P351" s="4"/>
      <c r="Q351" s="6">
        <v>12</v>
      </c>
      <c r="R351" s="4"/>
      <c r="S351" s="7" t="b">
        <v>0</v>
      </c>
      <c r="T351" s="3" t="s">
        <v>92</v>
      </c>
      <c r="U351" s="3" t="s">
        <v>4047</v>
      </c>
      <c r="V351" s="2"/>
      <c r="W351" s="10" t="s">
        <v>5722</v>
      </c>
      <c r="X351" s="7" t="b">
        <v>0</v>
      </c>
      <c r="Y351" s="12">
        <f>SUMPRODUCT(Table_milestone[Số tiền phải thanh toán (VND)],--(Table_milestone[Số HĐ]=Table_Contracts[[#This Row],[Số hợp đồng]]),--(Table_milestone[Đã thanh toán?]=TRUE))</f>
        <v>30000000</v>
      </c>
      <c r="Z351" s="13">
        <f>SUMPRODUCT(Table_milestone[Số tiền phải thanh toán (VND)],--(Table_milestone[Số HĐ]=Table_Contracts[[#This Row],[Số hợp đồng]]),--(Table_milestone[Đã thanh toán?]=FALSE))</f>
        <v>0</v>
      </c>
      <c r="AA351">
        <f>Table_Contracts[[#This Row],[Số tiền đã thanh toán (theo điểm mốc)]]+Table_Contracts[[#This Row],[Số tiền chưa thanh toán (Theo điểm mốc)]]-Table_Contracts[[#This Row],[Doanh số]]</f>
        <v>0</v>
      </c>
    </row>
    <row r="352" spans="1:27" x14ac:dyDescent="0.25">
      <c r="A352" s="11" t="str">
        <f>TRIM(REPLACE(Table_Contracts[[#This Row],[Vụ việc]],1,FIND("#",Table_Contracts[[#This Row],[Vụ việc]],1),""))</f>
        <v>IU13003</v>
      </c>
      <c r="B352" s="2" t="s">
        <v>601</v>
      </c>
      <c r="C352" s="2" t="s">
        <v>603</v>
      </c>
      <c r="D352" s="4">
        <v>41334</v>
      </c>
      <c r="E352" s="2" t="s">
        <v>602</v>
      </c>
      <c r="F352" s="3" t="s">
        <v>604</v>
      </c>
      <c r="G352" s="5">
        <v>165000000</v>
      </c>
      <c r="H352" s="3" t="s">
        <v>98</v>
      </c>
      <c r="I352" s="3" t="s">
        <v>88</v>
      </c>
      <c r="J352" s="3" t="s">
        <v>192</v>
      </c>
      <c r="K352" s="3" t="s">
        <v>190</v>
      </c>
      <c r="L352" s="4">
        <v>41878</v>
      </c>
      <c r="M352" s="2" t="s">
        <v>558</v>
      </c>
      <c r="N352" s="11">
        <f>IF(MONTH(Table_Contracts[[#This Row],[Ngày ký]])&gt;3, YEAR(Table_Contracts[[#This Row],[Ngày ký]]),YEAR(Table_Contracts[[#This Row],[Ngày ký]])-1)</f>
        <v>2012</v>
      </c>
      <c r="O352" s="4">
        <v>42428</v>
      </c>
      <c r="P352" s="4"/>
      <c r="Q352" s="6">
        <v>12</v>
      </c>
      <c r="R352" s="4"/>
      <c r="S352" s="7" t="b">
        <v>0</v>
      </c>
      <c r="T352" s="3" t="s">
        <v>92</v>
      </c>
      <c r="U352" s="3" t="s">
        <v>4047</v>
      </c>
      <c r="V352" s="2"/>
      <c r="W352" s="10" t="s">
        <v>5722</v>
      </c>
      <c r="X352" s="7" t="b">
        <v>0</v>
      </c>
      <c r="Y352" s="12">
        <f>SUMPRODUCT(Table_milestone[Số tiền phải thanh toán (VND)],--(Table_milestone[Số HĐ]=Table_Contracts[[#This Row],[Số hợp đồng]]),--(Table_milestone[Đã thanh toán?]=TRUE))</f>
        <v>110000000</v>
      </c>
      <c r="Z352" s="13">
        <f>SUMPRODUCT(Table_milestone[Số tiền phải thanh toán (VND)],--(Table_milestone[Số HĐ]=Table_Contracts[[#This Row],[Số hợp đồng]]),--(Table_milestone[Đã thanh toán?]=FALSE))</f>
        <v>55000000</v>
      </c>
      <c r="AA352">
        <f>Table_Contracts[[#This Row],[Số tiền đã thanh toán (theo điểm mốc)]]+Table_Contracts[[#This Row],[Số tiền chưa thanh toán (Theo điểm mốc)]]-Table_Contracts[[#This Row],[Doanh số]]</f>
        <v>0</v>
      </c>
    </row>
    <row r="353" spans="1:27" x14ac:dyDescent="0.25">
      <c r="A353" s="11" t="str">
        <f>TRIM(REPLACE(Table_Contracts[[#This Row],[Vụ việc]],1,FIND("#",Table_Contracts[[#This Row],[Vụ việc]],1),""))</f>
        <v>IU13005</v>
      </c>
      <c r="B353" s="2" t="s">
        <v>597</v>
      </c>
      <c r="C353" s="2" t="s">
        <v>599</v>
      </c>
      <c r="D353" s="4">
        <v>41422</v>
      </c>
      <c r="E353" s="2" t="s">
        <v>598</v>
      </c>
      <c r="F353" s="3" t="s">
        <v>600</v>
      </c>
      <c r="G353" s="5">
        <v>0</v>
      </c>
      <c r="H353" s="3" t="s">
        <v>98</v>
      </c>
      <c r="I353" s="3" t="s">
        <v>88</v>
      </c>
      <c r="J353" s="3" t="s">
        <v>192</v>
      </c>
      <c r="K353" s="3" t="s">
        <v>190</v>
      </c>
      <c r="L353" s="4"/>
      <c r="M353" s="2" t="s">
        <v>558</v>
      </c>
      <c r="N353" s="11">
        <f>IF(MONTH(Table_Contracts[[#This Row],[Ngày ký]])&gt;3, YEAR(Table_Contracts[[#This Row],[Ngày ký]]),YEAR(Table_Contracts[[#This Row],[Ngày ký]])-1)</f>
        <v>2013</v>
      </c>
      <c r="O353" s="4">
        <v>41787</v>
      </c>
      <c r="P353" s="4"/>
      <c r="Q353" s="6">
        <v>12</v>
      </c>
      <c r="R353" s="4"/>
      <c r="S353" s="7" t="b">
        <v>0</v>
      </c>
      <c r="T353" s="3" t="s">
        <v>92</v>
      </c>
      <c r="U353" s="3" t="s">
        <v>4047</v>
      </c>
      <c r="V353" s="2"/>
      <c r="W353" s="10" t="s">
        <v>5722</v>
      </c>
      <c r="X353" s="7" t="b">
        <v>0</v>
      </c>
      <c r="Y353" s="12">
        <f>SUMPRODUCT(Table_milestone[Số tiền phải thanh toán (VND)],--(Table_milestone[Số HĐ]=Table_Contracts[[#This Row],[Số hợp đồng]]),--(Table_milestone[Đã thanh toán?]=TRUE))</f>
        <v>0</v>
      </c>
      <c r="Z353" s="13">
        <f>SUMPRODUCT(Table_milestone[Số tiền phải thanh toán (VND)],--(Table_milestone[Số HĐ]=Table_Contracts[[#This Row],[Số hợp đồng]]),--(Table_milestone[Đã thanh toán?]=FALSE))</f>
        <v>0</v>
      </c>
      <c r="AA353">
        <f>Table_Contracts[[#This Row],[Số tiền đã thanh toán (theo điểm mốc)]]+Table_Contracts[[#This Row],[Số tiền chưa thanh toán (Theo điểm mốc)]]-Table_Contracts[[#This Row],[Doanh số]]</f>
        <v>0</v>
      </c>
    </row>
    <row r="354" spans="1:27" x14ac:dyDescent="0.25">
      <c r="A354" s="11" t="str">
        <f>TRIM(REPLACE(Table_Contracts[[#This Row],[Vụ việc]],1,FIND("#",Table_Contracts[[#This Row],[Vụ việc]],1),""))</f>
        <v>IU13007</v>
      </c>
      <c r="B354" s="2" t="s">
        <v>608</v>
      </c>
      <c r="C354" s="2" t="s">
        <v>610</v>
      </c>
      <c r="D354" s="4">
        <v>41395</v>
      </c>
      <c r="E354" s="2" t="s">
        <v>609</v>
      </c>
      <c r="F354" s="3" t="s">
        <v>611</v>
      </c>
      <c r="G354" s="5">
        <v>70000000</v>
      </c>
      <c r="H354" s="3" t="s">
        <v>98</v>
      </c>
      <c r="I354" s="3" t="s">
        <v>88</v>
      </c>
      <c r="J354" s="3" t="s">
        <v>192</v>
      </c>
      <c r="K354" s="3" t="s">
        <v>190</v>
      </c>
      <c r="L354" s="4"/>
      <c r="M354" s="2" t="s">
        <v>558</v>
      </c>
      <c r="N354" s="11">
        <f>IF(MONTH(Table_Contracts[[#This Row],[Ngày ký]])&gt;3, YEAR(Table_Contracts[[#This Row],[Ngày ký]]),YEAR(Table_Contracts[[#This Row],[Ngày ký]])-1)</f>
        <v>2013</v>
      </c>
      <c r="O354" s="4">
        <v>42491</v>
      </c>
      <c r="P354" s="4"/>
      <c r="Q354" s="6">
        <v>12</v>
      </c>
      <c r="R354" s="4"/>
      <c r="S354" s="7" t="b">
        <v>0</v>
      </c>
      <c r="T354" s="3" t="s">
        <v>92</v>
      </c>
      <c r="U354" s="3" t="s">
        <v>4047</v>
      </c>
      <c r="V354" s="2"/>
      <c r="W354" s="10" t="s">
        <v>5722</v>
      </c>
      <c r="X354" s="7" t="b">
        <v>0</v>
      </c>
      <c r="Y354" s="12">
        <f>SUMPRODUCT(Table_milestone[Số tiền phải thanh toán (VND)],--(Table_milestone[Số HĐ]=Table_Contracts[[#This Row],[Số hợp đồng]]),--(Table_milestone[Đã thanh toán?]=TRUE))</f>
        <v>70000000</v>
      </c>
      <c r="Z354" s="13">
        <f>SUMPRODUCT(Table_milestone[Số tiền phải thanh toán (VND)],--(Table_milestone[Số HĐ]=Table_Contracts[[#This Row],[Số hợp đồng]]),--(Table_milestone[Đã thanh toán?]=FALSE))</f>
        <v>140000000</v>
      </c>
      <c r="AA354">
        <f>Table_Contracts[[#This Row],[Số tiền đã thanh toán (theo điểm mốc)]]+Table_Contracts[[#This Row],[Số tiền chưa thanh toán (Theo điểm mốc)]]-Table_Contracts[[#This Row],[Doanh số]]</f>
        <v>140000000</v>
      </c>
    </row>
    <row r="355" spans="1:27" x14ac:dyDescent="0.25">
      <c r="A355" s="11" t="str">
        <f>TRIM(REPLACE(Table_Contracts[[#This Row],[Vụ việc]],1,FIND("#",Table_Contracts[[#This Row],[Vụ việc]],1),""))</f>
        <v>IU13009</v>
      </c>
      <c r="B355" s="2" t="s">
        <v>581</v>
      </c>
      <c r="C355" s="2" t="s">
        <v>583</v>
      </c>
      <c r="D355" s="4">
        <v>41275</v>
      </c>
      <c r="E355" s="2" t="s">
        <v>582</v>
      </c>
      <c r="F355" s="3" t="s">
        <v>584</v>
      </c>
      <c r="G355" s="5">
        <v>150000000</v>
      </c>
      <c r="H355" s="3" t="s">
        <v>98</v>
      </c>
      <c r="I355" s="3" t="s">
        <v>88</v>
      </c>
      <c r="J355" s="3" t="s">
        <v>192</v>
      </c>
      <c r="K355" s="3" t="s">
        <v>190</v>
      </c>
      <c r="L355" s="4"/>
      <c r="M355" s="2" t="s">
        <v>558</v>
      </c>
      <c r="N355" s="11">
        <f>IF(MONTH(Table_Contracts[[#This Row],[Ngày ký]])&gt;3, YEAR(Table_Contracts[[#This Row],[Ngày ký]]),YEAR(Table_Contracts[[#This Row],[Ngày ký]])-1)</f>
        <v>2012</v>
      </c>
      <c r="O355" s="4">
        <v>42370</v>
      </c>
      <c r="P355" s="4"/>
      <c r="Q355" s="6">
        <v>12</v>
      </c>
      <c r="R355" s="4"/>
      <c r="S355" s="7" t="b">
        <v>0</v>
      </c>
      <c r="T355" s="3" t="s">
        <v>92</v>
      </c>
      <c r="U355" s="3" t="s">
        <v>4047</v>
      </c>
      <c r="V355" s="2"/>
      <c r="W355" s="10" t="s">
        <v>5722</v>
      </c>
      <c r="X355" s="7" t="b">
        <v>0</v>
      </c>
      <c r="Y355" s="12">
        <f>SUMPRODUCT(Table_milestone[Số tiền phải thanh toán (VND)],--(Table_milestone[Số HĐ]=Table_Contracts[[#This Row],[Số hợp đồng]]),--(Table_milestone[Đã thanh toán?]=TRUE))</f>
        <v>100000000</v>
      </c>
      <c r="Z355" s="13">
        <f>SUMPRODUCT(Table_milestone[Số tiền phải thanh toán (VND)],--(Table_milestone[Số HĐ]=Table_Contracts[[#This Row],[Số hợp đồng]]),--(Table_milestone[Đã thanh toán?]=FALSE))</f>
        <v>50000000</v>
      </c>
      <c r="AA355">
        <f>Table_Contracts[[#This Row],[Số tiền đã thanh toán (theo điểm mốc)]]+Table_Contracts[[#This Row],[Số tiền chưa thanh toán (Theo điểm mốc)]]-Table_Contracts[[#This Row],[Doanh số]]</f>
        <v>0</v>
      </c>
    </row>
    <row r="356" spans="1:27" x14ac:dyDescent="0.25">
      <c r="A356" s="11" t="str">
        <f>TRIM(REPLACE(Table_Contracts[[#This Row],[Vụ việc]],1,FIND("#",Table_Contracts[[#This Row],[Vụ việc]],1),""))</f>
        <v>IU13010</v>
      </c>
      <c r="B356" s="2" t="s">
        <v>2792</v>
      </c>
      <c r="C356" s="2" t="s">
        <v>4564</v>
      </c>
      <c r="D356" s="4">
        <v>41609</v>
      </c>
      <c r="E356" s="2" t="s">
        <v>4563</v>
      </c>
      <c r="F356" s="3" t="s">
        <v>409</v>
      </c>
      <c r="G356" s="5">
        <v>50000000</v>
      </c>
      <c r="H356" s="3" t="s">
        <v>98</v>
      </c>
      <c r="I356" s="3" t="s">
        <v>4062</v>
      </c>
      <c r="J356" s="3" t="s">
        <v>192</v>
      </c>
      <c r="K356" s="3" t="s">
        <v>190</v>
      </c>
      <c r="L356" s="4"/>
      <c r="M356" s="2" t="s">
        <v>558</v>
      </c>
      <c r="N356" s="11">
        <f>IF(MONTH(Table_Contracts[[#This Row],[Ngày ký]])&gt;3, YEAR(Table_Contracts[[#This Row],[Ngày ký]]),YEAR(Table_Contracts[[#This Row],[Ngày ký]])-1)</f>
        <v>2013</v>
      </c>
      <c r="O356" s="4">
        <v>42004</v>
      </c>
      <c r="P356" s="4"/>
      <c r="Q356" s="6">
        <v>12</v>
      </c>
      <c r="R356" s="4"/>
      <c r="S356" s="7" t="b">
        <v>0</v>
      </c>
      <c r="T356" s="3" t="s">
        <v>92</v>
      </c>
      <c r="U356" s="3" t="s">
        <v>4047</v>
      </c>
      <c r="V356" s="2"/>
      <c r="W356" s="10" t="s">
        <v>5722</v>
      </c>
      <c r="X356" s="7" t="b">
        <v>0</v>
      </c>
      <c r="Y356" s="12">
        <f>SUMPRODUCT(Table_milestone[Số tiền phải thanh toán (VND)],--(Table_milestone[Số HĐ]=Table_Contracts[[#This Row],[Số hợp đồng]]),--(Table_milestone[Đã thanh toán?]=TRUE))</f>
        <v>50000000</v>
      </c>
      <c r="Z356" s="13">
        <f>SUMPRODUCT(Table_milestone[Số tiền phải thanh toán (VND)],--(Table_milestone[Số HĐ]=Table_Contracts[[#This Row],[Số hợp đồng]]),--(Table_milestone[Đã thanh toán?]=FALSE))</f>
        <v>0</v>
      </c>
      <c r="AA356">
        <f>Table_Contracts[[#This Row],[Số tiền đã thanh toán (theo điểm mốc)]]+Table_Contracts[[#This Row],[Số tiền chưa thanh toán (Theo điểm mốc)]]-Table_Contracts[[#This Row],[Doanh số]]</f>
        <v>0</v>
      </c>
    </row>
    <row r="357" spans="1:27" x14ac:dyDescent="0.25">
      <c r="A357" s="11" t="str">
        <f>TRIM(REPLACE(Table_Contracts[[#This Row],[Vụ việc]],1,FIND("#",Table_Contracts[[#This Row],[Vụ việc]],1),""))</f>
        <v>IU13011</v>
      </c>
      <c r="B357" s="2" t="s">
        <v>555</v>
      </c>
      <c r="C357" s="2" t="s">
        <v>557</v>
      </c>
      <c r="D357" s="4">
        <v>41518</v>
      </c>
      <c r="E357" s="2" t="s">
        <v>556</v>
      </c>
      <c r="F357" s="3" t="s">
        <v>559</v>
      </c>
      <c r="G357" s="5">
        <v>150000000</v>
      </c>
      <c r="H357" s="3" t="s">
        <v>98</v>
      </c>
      <c r="I357" s="3" t="s">
        <v>88</v>
      </c>
      <c r="J357" s="3" t="s">
        <v>192</v>
      </c>
      <c r="K357" s="3" t="s">
        <v>190</v>
      </c>
      <c r="L357" s="4"/>
      <c r="M357" s="2" t="s">
        <v>558</v>
      </c>
      <c r="N357" s="11">
        <f>IF(MONTH(Table_Contracts[[#This Row],[Ngày ký]])&gt;3, YEAR(Table_Contracts[[#This Row],[Ngày ký]]),YEAR(Table_Contracts[[#This Row],[Ngày ký]])-1)</f>
        <v>2013</v>
      </c>
      <c r="O357" s="4">
        <v>42613</v>
      </c>
      <c r="P357" s="4"/>
      <c r="Q357" s="6">
        <v>12</v>
      </c>
      <c r="R357" s="4"/>
      <c r="S357" s="7" t="b">
        <v>0</v>
      </c>
      <c r="T357" s="3" t="s">
        <v>92</v>
      </c>
      <c r="U357" s="3" t="s">
        <v>4047</v>
      </c>
      <c r="V357" s="2"/>
      <c r="W357" s="10" t="s">
        <v>5722</v>
      </c>
      <c r="X357" s="7" t="b">
        <v>0</v>
      </c>
      <c r="Y357" s="12">
        <f>SUMPRODUCT(Table_milestone[Số tiền phải thanh toán (VND)],--(Table_milestone[Số HĐ]=Table_Contracts[[#This Row],[Số hợp đồng]]),--(Table_milestone[Đã thanh toán?]=TRUE))</f>
        <v>100000000</v>
      </c>
      <c r="Z357" s="13">
        <f>SUMPRODUCT(Table_milestone[Số tiền phải thanh toán (VND)],--(Table_milestone[Số HĐ]=Table_Contracts[[#This Row],[Số hợp đồng]]),--(Table_milestone[Đã thanh toán?]=FALSE))</f>
        <v>50000000</v>
      </c>
      <c r="AA357">
        <f>Table_Contracts[[#This Row],[Số tiền đã thanh toán (theo điểm mốc)]]+Table_Contracts[[#This Row],[Số tiền chưa thanh toán (Theo điểm mốc)]]-Table_Contracts[[#This Row],[Doanh số]]</f>
        <v>0</v>
      </c>
    </row>
    <row r="358" spans="1:27" x14ac:dyDescent="0.25">
      <c r="A358" s="11" t="str">
        <f>TRIM(REPLACE(Table_Contracts[[#This Row],[Vụ việc]],1,FIND("#",Table_Contracts[[#This Row],[Vụ việc]],1),""))</f>
        <v>IU13012</v>
      </c>
      <c r="B358" s="2" t="s">
        <v>2578</v>
      </c>
      <c r="C358" s="2" t="s">
        <v>4725</v>
      </c>
      <c r="D358" s="4">
        <v>41426</v>
      </c>
      <c r="E358" s="2" t="s">
        <v>4724</v>
      </c>
      <c r="F358" s="3" t="s">
        <v>405</v>
      </c>
      <c r="G358" s="5">
        <v>50000000</v>
      </c>
      <c r="H358" s="3" t="s">
        <v>98</v>
      </c>
      <c r="I358" s="3" t="s">
        <v>4062</v>
      </c>
      <c r="J358" s="3" t="s">
        <v>192</v>
      </c>
      <c r="K358" s="3" t="s">
        <v>190</v>
      </c>
      <c r="L358" s="4"/>
      <c r="M358" s="2" t="s">
        <v>558</v>
      </c>
      <c r="N358" s="11">
        <f>IF(MONTH(Table_Contracts[[#This Row],[Ngày ký]])&gt;3, YEAR(Table_Contracts[[#This Row],[Ngày ký]]),YEAR(Table_Contracts[[#This Row],[Ngày ký]])-1)</f>
        <v>2013</v>
      </c>
      <c r="O358" s="4">
        <v>42159</v>
      </c>
      <c r="P358" s="4"/>
      <c r="Q358" s="6"/>
      <c r="R358" s="4"/>
      <c r="S358" s="7" t="b">
        <v>0</v>
      </c>
      <c r="T358" s="3" t="s">
        <v>92</v>
      </c>
      <c r="U358" s="3" t="s">
        <v>4047</v>
      </c>
      <c r="V358" s="2" t="s">
        <v>4068</v>
      </c>
      <c r="W358" s="10" t="s">
        <v>5722</v>
      </c>
      <c r="X358" s="7" t="b">
        <v>0</v>
      </c>
      <c r="Y358" s="12">
        <f>SUMPRODUCT(Table_milestone[Số tiền phải thanh toán (VND)],--(Table_milestone[Số HĐ]=Table_Contracts[[#This Row],[Số hợp đồng]]),--(Table_milestone[Đã thanh toán?]=TRUE))</f>
        <v>50000000</v>
      </c>
      <c r="Z358" s="13">
        <f>SUMPRODUCT(Table_milestone[Số tiền phải thanh toán (VND)],--(Table_milestone[Số HĐ]=Table_Contracts[[#This Row],[Số hợp đồng]]),--(Table_milestone[Đã thanh toán?]=FALSE))</f>
        <v>0</v>
      </c>
      <c r="AA358">
        <f>Table_Contracts[[#This Row],[Số tiền đã thanh toán (theo điểm mốc)]]+Table_Contracts[[#This Row],[Số tiền chưa thanh toán (Theo điểm mốc)]]-Table_Contracts[[#This Row],[Doanh số]]</f>
        <v>0</v>
      </c>
    </row>
    <row r="359" spans="1:27" x14ac:dyDescent="0.25">
      <c r="A359" s="11" t="str">
        <f>TRIM(REPLACE(Table_Contracts[[#This Row],[Vụ việc]],1,FIND("#",Table_Contracts[[#This Row],[Vụ việc]],1),""))</f>
        <v>IU13015</v>
      </c>
      <c r="B359" s="2" t="s">
        <v>2397</v>
      </c>
      <c r="C359" s="2" t="s">
        <v>4688</v>
      </c>
      <c r="D359" s="4">
        <v>41465</v>
      </c>
      <c r="E359" s="2" t="s">
        <v>4687</v>
      </c>
      <c r="F359" s="3" t="s">
        <v>321</v>
      </c>
      <c r="G359" s="5">
        <v>380000000</v>
      </c>
      <c r="H359" s="3" t="s">
        <v>98</v>
      </c>
      <c r="I359" s="3" t="s">
        <v>3493</v>
      </c>
      <c r="J359" s="3" t="s">
        <v>192</v>
      </c>
      <c r="K359" s="3" t="s">
        <v>190</v>
      </c>
      <c r="L359" s="4">
        <v>41663</v>
      </c>
      <c r="M359" s="2" t="s">
        <v>558</v>
      </c>
      <c r="N359" s="11">
        <f>IF(MONTH(Table_Contracts[[#This Row],[Ngày ký]])&gt;3, YEAR(Table_Contracts[[#This Row],[Ngày ký]]),YEAR(Table_Contracts[[#This Row],[Ngày ký]])-1)</f>
        <v>2013</v>
      </c>
      <c r="O359" s="4">
        <v>41508</v>
      </c>
      <c r="P359" s="4"/>
      <c r="Q359" s="6">
        <v>12</v>
      </c>
      <c r="R359" s="4"/>
      <c r="S359" s="7" t="b">
        <v>0</v>
      </c>
      <c r="T359" s="3" t="s">
        <v>100</v>
      </c>
      <c r="U359" s="3" t="s">
        <v>4047</v>
      </c>
      <c r="V359" s="2" t="s">
        <v>4100</v>
      </c>
      <c r="W359" s="10" t="s">
        <v>5722</v>
      </c>
      <c r="X359" s="7"/>
      <c r="Y359" s="12">
        <f>SUMPRODUCT(Table_milestone[Số tiền phải thanh toán (VND)],--(Table_milestone[Số HĐ]=Table_Contracts[[#This Row],[Số hợp đồng]]),--(Table_milestone[Đã thanh toán?]=TRUE))</f>
        <v>380000000</v>
      </c>
      <c r="Z359" s="13">
        <f>SUMPRODUCT(Table_milestone[Số tiền phải thanh toán (VND)],--(Table_milestone[Số HĐ]=Table_Contracts[[#This Row],[Số hợp đồng]]),--(Table_milestone[Đã thanh toán?]=FALSE))</f>
        <v>0</v>
      </c>
      <c r="AA359">
        <f>Table_Contracts[[#This Row],[Số tiền đã thanh toán (theo điểm mốc)]]+Table_Contracts[[#This Row],[Số tiền chưa thanh toán (Theo điểm mốc)]]-Table_Contracts[[#This Row],[Doanh số]]</f>
        <v>0</v>
      </c>
    </row>
    <row r="360" spans="1:27" x14ac:dyDescent="0.25">
      <c r="A360" s="11" t="str">
        <f>TRIM(REPLACE(Table_Contracts[[#This Row],[Vụ việc]],1,FIND("#",Table_Contracts[[#This Row],[Vụ việc]],1),""))</f>
        <v>IU13016</v>
      </c>
      <c r="B360" s="2" t="s">
        <v>2293</v>
      </c>
      <c r="C360" s="2" t="s">
        <v>4723</v>
      </c>
      <c r="D360" s="4">
        <v>41426</v>
      </c>
      <c r="E360" s="2" t="s">
        <v>4722</v>
      </c>
      <c r="F360" s="3" t="s">
        <v>400</v>
      </c>
      <c r="G360" s="5">
        <v>55000000</v>
      </c>
      <c r="H360" s="3" t="s">
        <v>98</v>
      </c>
      <c r="I360" s="3" t="s">
        <v>4062</v>
      </c>
      <c r="J360" s="3" t="s">
        <v>192</v>
      </c>
      <c r="K360" s="3" t="s">
        <v>190</v>
      </c>
      <c r="L360" s="4"/>
      <c r="M360" s="2" t="s">
        <v>558</v>
      </c>
      <c r="N360" s="11">
        <f>IF(MONTH(Table_Contracts[[#This Row],[Ngày ký]])&gt;3, YEAR(Table_Contracts[[#This Row],[Ngày ký]]),YEAR(Table_Contracts[[#This Row],[Ngày ký]])-1)</f>
        <v>2013</v>
      </c>
      <c r="O360" s="4">
        <v>41790</v>
      </c>
      <c r="P360" s="4"/>
      <c r="Q360" s="6">
        <v>12</v>
      </c>
      <c r="R360" s="4"/>
      <c r="S360" s="7" t="b">
        <v>0</v>
      </c>
      <c r="T360" s="3" t="s">
        <v>92</v>
      </c>
      <c r="U360" s="3" t="s">
        <v>4047</v>
      </c>
      <c r="V360" s="2"/>
      <c r="W360" s="10" t="s">
        <v>5722</v>
      </c>
      <c r="X360" s="7" t="b">
        <v>0</v>
      </c>
      <c r="Y360" s="12">
        <f>SUMPRODUCT(Table_milestone[Số tiền phải thanh toán (VND)],--(Table_milestone[Số HĐ]=Table_Contracts[[#This Row],[Số hợp đồng]]),--(Table_milestone[Đã thanh toán?]=TRUE))</f>
        <v>55000000</v>
      </c>
      <c r="Z360" s="13">
        <f>SUMPRODUCT(Table_milestone[Số tiền phải thanh toán (VND)],--(Table_milestone[Số HĐ]=Table_Contracts[[#This Row],[Số hợp đồng]]),--(Table_milestone[Đã thanh toán?]=FALSE))</f>
        <v>0</v>
      </c>
      <c r="AA360">
        <f>Table_Contracts[[#This Row],[Số tiền đã thanh toán (theo điểm mốc)]]+Table_Contracts[[#This Row],[Số tiền chưa thanh toán (Theo điểm mốc)]]-Table_Contracts[[#This Row],[Doanh số]]</f>
        <v>0</v>
      </c>
    </row>
    <row r="361" spans="1:27" x14ac:dyDescent="0.25">
      <c r="A361" s="11" t="str">
        <f>TRIM(REPLACE(Table_Contracts[[#This Row],[Vụ việc]],1,FIND("#",Table_Contracts[[#This Row],[Vụ việc]],1),""))</f>
        <v>IU13021</v>
      </c>
      <c r="B361" s="2" t="s">
        <v>2532</v>
      </c>
      <c r="C361" s="2" t="s">
        <v>4622</v>
      </c>
      <c r="D361" s="4">
        <v>41532</v>
      </c>
      <c r="E361" s="2" t="s">
        <v>4621</v>
      </c>
      <c r="F361" s="3" t="s">
        <v>4596</v>
      </c>
      <c r="G361" s="5">
        <v>70000000</v>
      </c>
      <c r="H361" s="3" t="s">
        <v>98</v>
      </c>
      <c r="I361" s="3" t="s">
        <v>3493</v>
      </c>
      <c r="J361" s="3" t="s">
        <v>192</v>
      </c>
      <c r="K361" s="3" t="s">
        <v>190</v>
      </c>
      <c r="L361" s="4">
        <v>41613</v>
      </c>
      <c r="M361" s="2" t="s">
        <v>558</v>
      </c>
      <c r="N361" s="11">
        <f>IF(MONTH(Table_Contracts[[#This Row],[Ngày ký]])&gt;3, YEAR(Table_Contracts[[#This Row],[Ngày ký]]),YEAR(Table_Contracts[[#This Row],[Ngày ký]])-1)</f>
        <v>2013</v>
      </c>
      <c r="O361" s="4">
        <v>41548</v>
      </c>
      <c r="P361" s="4"/>
      <c r="Q361" s="6">
        <v>12</v>
      </c>
      <c r="R361" s="4"/>
      <c r="S361" s="7" t="b">
        <v>0</v>
      </c>
      <c r="T361" s="3" t="s">
        <v>100</v>
      </c>
      <c r="U361" s="3" t="s">
        <v>4047</v>
      </c>
      <c r="V361" s="2"/>
      <c r="W361" s="10" t="s">
        <v>5722</v>
      </c>
      <c r="X361" s="7"/>
      <c r="Y361" s="12">
        <f>SUMPRODUCT(Table_milestone[Số tiền phải thanh toán (VND)],--(Table_milestone[Số HĐ]=Table_Contracts[[#This Row],[Số hợp đồng]]),--(Table_milestone[Đã thanh toán?]=TRUE))</f>
        <v>70000000</v>
      </c>
      <c r="Z361" s="13">
        <f>SUMPRODUCT(Table_milestone[Số tiền phải thanh toán (VND)],--(Table_milestone[Số HĐ]=Table_Contracts[[#This Row],[Số hợp đồng]]),--(Table_milestone[Đã thanh toán?]=FALSE))</f>
        <v>0</v>
      </c>
      <c r="AA361">
        <f>Table_Contracts[[#This Row],[Số tiền đã thanh toán (theo điểm mốc)]]+Table_Contracts[[#This Row],[Số tiền chưa thanh toán (Theo điểm mốc)]]-Table_Contracts[[#This Row],[Doanh số]]</f>
        <v>0</v>
      </c>
    </row>
    <row r="362" spans="1:27" x14ac:dyDescent="0.25">
      <c r="A362" s="11" t="str">
        <f>TRIM(REPLACE(Table_Contracts[[#This Row],[Vụ việc]],1,FIND("#",Table_Contracts[[#This Row],[Vụ việc]],1),""))</f>
        <v>IU13022</v>
      </c>
      <c r="B362" s="2" t="s">
        <v>2543</v>
      </c>
      <c r="C362" s="2" t="s">
        <v>4595</v>
      </c>
      <c r="D362" s="4">
        <v>41549</v>
      </c>
      <c r="E362" s="2" t="s">
        <v>4594</v>
      </c>
      <c r="F362" s="3" t="s">
        <v>4596</v>
      </c>
      <c r="G362" s="5">
        <v>70000000</v>
      </c>
      <c r="H362" s="3" t="s">
        <v>98</v>
      </c>
      <c r="I362" s="3" t="s">
        <v>4261</v>
      </c>
      <c r="J362" s="3" t="s">
        <v>192</v>
      </c>
      <c r="K362" s="3" t="s">
        <v>190</v>
      </c>
      <c r="L362" s="4"/>
      <c r="M362" s="2" t="s">
        <v>558</v>
      </c>
      <c r="N362" s="11">
        <f>IF(MONTH(Table_Contracts[[#This Row],[Ngày ký]])&gt;3, YEAR(Table_Contracts[[#This Row],[Ngày ký]]),YEAR(Table_Contracts[[#This Row],[Ngày ký]])-1)</f>
        <v>2013</v>
      </c>
      <c r="O362" s="4">
        <v>41596</v>
      </c>
      <c r="P362" s="4"/>
      <c r="Q362" s="6">
        <v>12</v>
      </c>
      <c r="R362" s="4"/>
      <c r="S362" s="7" t="b">
        <v>0</v>
      </c>
      <c r="T362" s="3" t="s">
        <v>100</v>
      </c>
      <c r="U362" s="3" t="s">
        <v>4047</v>
      </c>
      <c r="V362" s="2" t="s">
        <v>4108</v>
      </c>
      <c r="W362" s="10" t="s">
        <v>5722</v>
      </c>
      <c r="X362" s="7" t="b">
        <v>0</v>
      </c>
      <c r="Y362" s="12">
        <f>SUMPRODUCT(Table_milestone[Số tiền phải thanh toán (VND)],--(Table_milestone[Số HĐ]=Table_Contracts[[#This Row],[Số hợp đồng]]),--(Table_milestone[Đã thanh toán?]=TRUE))</f>
        <v>70000000</v>
      </c>
      <c r="Z362" s="13">
        <f>SUMPRODUCT(Table_milestone[Số tiền phải thanh toán (VND)],--(Table_milestone[Số HĐ]=Table_Contracts[[#This Row],[Số hợp đồng]]),--(Table_milestone[Đã thanh toán?]=FALSE))</f>
        <v>0</v>
      </c>
      <c r="AA362">
        <f>Table_Contracts[[#This Row],[Số tiền đã thanh toán (theo điểm mốc)]]+Table_Contracts[[#This Row],[Số tiền chưa thanh toán (Theo điểm mốc)]]-Table_Contracts[[#This Row],[Doanh số]]</f>
        <v>0</v>
      </c>
    </row>
    <row r="363" spans="1:27" x14ac:dyDescent="0.25">
      <c r="A363" s="11" t="str">
        <f>TRIM(REPLACE(Table_Contracts[[#This Row],[Vụ việc]],1,FIND("#",Table_Contracts[[#This Row],[Vụ việc]],1),""))</f>
        <v>IU13023</v>
      </c>
      <c r="B363" s="2" t="s">
        <v>2620</v>
      </c>
      <c r="C363" s="2" t="s">
        <v>4555</v>
      </c>
      <c r="D363" s="4">
        <v>41618</v>
      </c>
      <c r="E363" s="2" t="s">
        <v>4554</v>
      </c>
      <c r="F363" s="3" t="s">
        <v>4556</v>
      </c>
      <c r="G363" s="5">
        <v>860000000</v>
      </c>
      <c r="H363" s="3" t="s">
        <v>98</v>
      </c>
      <c r="I363" s="3" t="s">
        <v>3493</v>
      </c>
      <c r="J363" s="3" t="s">
        <v>192</v>
      </c>
      <c r="K363" s="3" t="s">
        <v>190</v>
      </c>
      <c r="L363" s="4">
        <v>41639</v>
      </c>
      <c r="M363" s="2" t="s">
        <v>558</v>
      </c>
      <c r="N363" s="11">
        <f>IF(MONTH(Table_Contracts[[#This Row],[Ngày ký]])&gt;3, YEAR(Table_Contracts[[#This Row],[Ngày ký]]),YEAR(Table_Contracts[[#This Row],[Ngày ký]])-1)</f>
        <v>2013</v>
      </c>
      <c r="O363" s="4">
        <v>41660</v>
      </c>
      <c r="P363" s="4">
        <v>41639</v>
      </c>
      <c r="Q363" s="6">
        <v>12</v>
      </c>
      <c r="R363" s="4"/>
      <c r="S363" s="7" t="b">
        <v>0</v>
      </c>
      <c r="T363" s="3" t="s">
        <v>100</v>
      </c>
      <c r="U363" s="3" t="s">
        <v>4047</v>
      </c>
      <c r="V363" s="2"/>
      <c r="W363" s="10" t="s">
        <v>5722</v>
      </c>
      <c r="X363" s="7"/>
      <c r="Y363" s="12">
        <f>SUMPRODUCT(Table_milestone[Số tiền phải thanh toán (VND)],--(Table_milestone[Số HĐ]=Table_Contracts[[#This Row],[Số hợp đồng]]),--(Table_milestone[Đã thanh toán?]=TRUE))</f>
        <v>860000000</v>
      </c>
      <c r="Z363" s="13">
        <f>SUMPRODUCT(Table_milestone[Số tiền phải thanh toán (VND)],--(Table_milestone[Số HĐ]=Table_Contracts[[#This Row],[Số hợp đồng]]),--(Table_milestone[Đã thanh toán?]=FALSE))</f>
        <v>0</v>
      </c>
      <c r="AA363">
        <f>Table_Contracts[[#This Row],[Số tiền đã thanh toán (theo điểm mốc)]]+Table_Contracts[[#This Row],[Số tiền chưa thanh toán (Theo điểm mốc)]]-Table_Contracts[[#This Row],[Doanh số]]</f>
        <v>0</v>
      </c>
    </row>
    <row r="364" spans="1:27" x14ac:dyDescent="0.25">
      <c r="A364" s="11" t="str">
        <f>TRIM(REPLACE(Table_Contracts[[#This Row],[Vụ việc]],1,FIND("#",Table_Contracts[[#This Row],[Vụ việc]],1),""))</f>
        <v>IU13024</v>
      </c>
      <c r="B364" s="2" t="s">
        <v>585</v>
      </c>
      <c r="C364" s="2" t="s">
        <v>587</v>
      </c>
      <c r="D364" s="4">
        <v>41579</v>
      </c>
      <c r="E364" s="2" t="s">
        <v>586</v>
      </c>
      <c r="F364" s="3" t="s">
        <v>588</v>
      </c>
      <c r="G364" s="5">
        <v>180000000</v>
      </c>
      <c r="H364" s="3" t="s">
        <v>98</v>
      </c>
      <c r="I364" s="3" t="s">
        <v>88</v>
      </c>
      <c r="J364" s="3" t="s">
        <v>192</v>
      </c>
      <c r="K364" s="3" t="s">
        <v>190</v>
      </c>
      <c r="L364" s="4"/>
      <c r="M364" s="2" t="s">
        <v>558</v>
      </c>
      <c r="N364" s="11">
        <f>IF(MONTH(Table_Contracts[[#This Row],[Ngày ký]])&gt;3, YEAR(Table_Contracts[[#This Row],[Ngày ký]]),YEAR(Table_Contracts[[#This Row],[Ngày ký]])-1)</f>
        <v>2013</v>
      </c>
      <c r="O364" s="4">
        <v>42675</v>
      </c>
      <c r="P364" s="4"/>
      <c r="Q364" s="6">
        <v>12</v>
      </c>
      <c r="R364" s="4"/>
      <c r="S364" s="7" t="b">
        <v>0</v>
      </c>
      <c r="T364" s="3" t="s">
        <v>92</v>
      </c>
      <c r="U364" s="3" t="s">
        <v>4047</v>
      </c>
      <c r="V364" s="2"/>
      <c r="W364" s="10" t="s">
        <v>5722</v>
      </c>
      <c r="X364" s="7" t="b">
        <v>0</v>
      </c>
      <c r="Y364" s="12">
        <f>SUMPRODUCT(Table_milestone[Số tiền phải thanh toán (VND)],--(Table_milestone[Số HĐ]=Table_Contracts[[#This Row],[Số hợp đồng]]),--(Table_milestone[Đã thanh toán?]=TRUE))</f>
        <v>90000000</v>
      </c>
      <c r="Z364" s="13">
        <f>SUMPRODUCT(Table_milestone[Số tiền phải thanh toán (VND)],--(Table_milestone[Số HĐ]=Table_Contracts[[#This Row],[Số hợp đồng]]),--(Table_milestone[Đã thanh toán?]=FALSE))</f>
        <v>90000000</v>
      </c>
      <c r="AA364">
        <f>Table_Contracts[[#This Row],[Số tiền đã thanh toán (theo điểm mốc)]]+Table_Contracts[[#This Row],[Số tiền chưa thanh toán (Theo điểm mốc)]]-Table_Contracts[[#This Row],[Doanh số]]</f>
        <v>0</v>
      </c>
    </row>
    <row r="365" spans="1:27" x14ac:dyDescent="0.25">
      <c r="A365" s="11" t="str">
        <f>TRIM(REPLACE(Table_Contracts[[#This Row],[Vụ việc]],1,FIND("#",Table_Contracts[[#This Row],[Vụ việc]],1),""))</f>
        <v>IU13025</v>
      </c>
      <c r="B365" s="2" t="s">
        <v>589</v>
      </c>
      <c r="C365" s="2" t="s">
        <v>591</v>
      </c>
      <c r="D365" s="4">
        <v>41550</v>
      </c>
      <c r="E365" s="2" t="s">
        <v>590</v>
      </c>
      <c r="F365" s="3" t="s">
        <v>592</v>
      </c>
      <c r="G365" s="5">
        <v>150000000</v>
      </c>
      <c r="H365" s="3" t="s">
        <v>98</v>
      </c>
      <c r="I365" s="3" t="s">
        <v>88</v>
      </c>
      <c r="J365" s="3" t="s">
        <v>192</v>
      </c>
      <c r="K365" s="3" t="s">
        <v>190</v>
      </c>
      <c r="L365" s="4"/>
      <c r="M365" s="2" t="s">
        <v>558</v>
      </c>
      <c r="N365" s="11">
        <f>IF(MONTH(Table_Contracts[[#This Row],[Ngày ký]])&gt;3, YEAR(Table_Contracts[[#This Row],[Ngày ký]]),YEAR(Table_Contracts[[#This Row],[Ngày ký]])-1)</f>
        <v>2013</v>
      </c>
      <c r="O365" s="4">
        <v>42645</v>
      </c>
      <c r="P365" s="4"/>
      <c r="Q365" s="6">
        <v>12</v>
      </c>
      <c r="R365" s="4"/>
      <c r="S365" s="7" t="b">
        <v>0</v>
      </c>
      <c r="T365" s="3" t="s">
        <v>92</v>
      </c>
      <c r="U365" s="3" t="s">
        <v>4047</v>
      </c>
      <c r="V365" s="2" t="s">
        <v>4068</v>
      </c>
      <c r="W365" s="10" t="s">
        <v>5722</v>
      </c>
      <c r="X365" s="7" t="b">
        <v>0</v>
      </c>
      <c r="Y365" s="12">
        <f>SUMPRODUCT(Table_milestone[Số tiền phải thanh toán (VND)],--(Table_milestone[Số HĐ]=Table_Contracts[[#This Row],[Số hợp đồng]]),--(Table_milestone[Đã thanh toán?]=TRUE))</f>
        <v>100000000</v>
      </c>
      <c r="Z365" s="13">
        <f>SUMPRODUCT(Table_milestone[Số tiền phải thanh toán (VND)],--(Table_milestone[Số HĐ]=Table_Contracts[[#This Row],[Số hợp đồng]]),--(Table_milestone[Đã thanh toán?]=FALSE))</f>
        <v>50000000</v>
      </c>
      <c r="AA365">
        <f>Table_Contracts[[#This Row],[Số tiền đã thanh toán (theo điểm mốc)]]+Table_Contracts[[#This Row],[Số tiền chưa thanh toán (Theo điểm mốc)]]-Table_Contracts[[#This Row],[Doanh số]]</f>
        <v>0</v>
      </c>
    </row>
    <row r="366" spans="1:27" x14ac:dyDescent="0.25">
      <c r="A366" s="11" t="str">
        <f>TRIM(REPLACE(Table_Contracts[[#This Row],[Vụ việc]],1,FIND("#",Table_Contracts[[#This Row],[Vụ việc]],1),""))</f>
        <v>IU13026</v>
      </c>
      <c r="B366" s="2" t="s">
        <v>2527</v>
      </c>
      <c r="C366" s="2" t="s">
        <v>4606</v>
      </c>
      <c r="D366" s="4">
        <v>41548</v>
      </c>
      <c r="E366" s="2" t="s">
        <v>4605</v>
      </c>
      <c r="F366" s="3" t="s">
        <v>194</v>
      </c>
      <c r="G366" s="5">
        <v>144000000</v>
      </c>
      <c r="H366" s="3" t="s">
        <v>98</v>
      </c>
      <c r="I366" s="3" t="s">
        <v>3493</v>
      </c>
      <c r="J366" s="3" t="s">
        <v>192</v>
      </c>
      <c r="K366" s="3" t="s">
        <v>190</v>
      </c>
      <c r="L366" s="4">
        <v>41619</v>
      </c>
      <c r="M366" s="2" t="s">
        <v>558</v>
      </c>
      <c r="N366" s="11">
        <f>IF(MONTH(Table_Contracts[[#This Row],[Ngày ký]])&gt;3, YEAR(Table_Contracts[[#This Row],[Ngày ký]]),YEAR(Table_Contracts[[#This Row],[Ngày ký]])-1)</f>
        <v>2013</v>
      </c>
      <c r="O366" s="4">
        <v>41638</v>
      </c>
      <c r="P366" s="4"/>
      <c r="Q366" s="6">
        <v>12</v>
      </c>
      <c r="R366" s="4"/>
      <c r="S366" s="7" t="b">
        <v>0</v>
      </c>
      <c r="T366" s="3" t="s">
        <v>100</v>
      </c>
      <c r="U366" s="3" t="s">
        <v>4047</v>
      </c>
      <c r="V366" s="2"/>
      <c r="W366" s="10" t="s">
        <v>5722</v>
      </c>
      <c r="X366" s="7"/>
      <c r="Y366" s="12">
        <f>SUMPRODUCT(Table_milestone[Số tiền phải thanh toán (VND)],--(Table_milestone[Số HĐ]=Table_Contracts[[#This Row],[Số hợp đồng]]),--(Table_milestone[Đã thanh toán?]=TRUE))</f>
        <v>144000000</v>
      </c>
      <c r="Z366" s="13">
        <f>SUMPRODUCT(Table_milestone[Số tiền phải thanh toán (VND)],--(Table_milestone[Số HĐ]=Table_Contracts[[#This Row],[Số hợp đồng]]),--(Table_milestone[Đã thanh toán?]=FALSE))</f>
        <v>0</v>
      </c>
      <c r="AA366">
        <f>Table_Contracts[[#This Row],[Số tiền đã thanh toán (theo điểm mốc)]]+Table_Contracts[[#This Row],[Số tiền chưa thanh toán (Theo điểm mốc)]]-Table_Contracts[[#This Row],[Doanh số]]</f>
        <v>0</v>
      </c>
    </row>
    <row r="367" spans="1:27" x14ac:dyDescent="0.25">
      <c r="A367" s="11" t="str">
        <f>TRIM(REPLACE(Table_Contracts[[#This Row],[Vụ việc]],1,FIND("#",Table_Contracts[[#This Row],[Vụ việc]],1),""))</f>
        <v>IU13031</v>
      </c>
      <c r="B367" s="2" t="s">
        <v>512</v>
      </c>
      <c r="C367" s="2" t="s">
        <v>514</v>
      </c>
      <c r="D367" s="4">
        <v>41943</v>
      </c>
      <c r="E367" s="2" t="s">
        <v>513</v>
      </c>
      <c r="F367" s="3" t="s">
        <v>515</v>
      </c>
      <c r="G367" s="5">
        <v>1286000000</v>
      </c>
      <c r="H367" s="3" t="s">
        <v>98</v>
      </c>
      <c r="I367" s="3" t="s">
        <v>88</v>
      </c>
      <c r="J367" s="3" t="s">
        <v>192</v>
      </c>
      <c r="K367" s="3" t="s">
        <v>190</v>
      </c>
      <c r="L367" s="4"/>
      <c r="M367" s="2" t="s">
        <v>404</v>
      </c>
      <c r="N367" s="11">
        <f>IF(MONTH(Table_Contracts[[#This Row],[Ngày ký]])&gt;3, YEAR(Table_Contracts[[#This Row],[Ngày ký]]),YEAR(Table_Contracts[[#This Row],[Ngày ký]])-1)</f>
        <v>2014</v>
      </c>
      <c r="O367" s="4">
        <v>42122</v>
      </c>
      <c r="P367" s="4"/>
      <c r="Q367" s="6">
        <v>12</v>
      </c>
      <c r="R367" s="4"/>
      <c r="S367" s="7" t="b">
        <v>0</v>
      </c>
      <c r="T367" s="3" t="s">
        <v>100</v>
      </c>
      <c r="U367" s="3" t="s">
        <v>4047</v>
      </c>
      <c r="V367" s="2" t="s">
        <v>4100</v>
      </c>
      <c r="W367" s="10" t="s">
        <v>5722</v>
      </c>
      <c r="X367" s="7" t="b">
        <v>0</v>
      </c>
      <c r="Y367" s="12">
        <f>SUMPRODUCT(Table_milestone[Số tiền phải thanh toán (VND)],--(Table_milestone[Số HĐ]=Table_Contracts[[#This Row],[Số hợp đồng]]),--(Table_milestone[Đã thanh toán?]=TRUE))</f>
        <v>257200000</v>
      </c>
      <c r="Z367" s="13">
        <f>SUMPRODUCT(Table_milestone[Số tiền phải thanh toán (VND)],--(Table_milestone[Số HĐ]=Table_Contracts[[#This Row],[Số hợp đồng]]),--(Table_milestone[Đã thanh toán?]=FALSE))</f>
        <v>1028800000</v>
      </c>
      <c r="AA367">
        <f>Table_Contracts[[#This Row],[Số tiền đã thanh toán (theo điểm mốc)]]+Table_Contracts[[#This Row],[Số tiền chưa thanh toán (Theo điểm mốc)]]-Table_Contracts[[#This Row],[Doanh số]]</f>
        <v>0</v>
      </c>
    </row>
    <row r="368" spans="1:27" x14ac:dyDescent="0.25">
      <c r="A368" s="11" t="str">
        <f>TRIM(REPLACE(Table_Contracts[[#This Row],[Vụ việc]],1,FIND("#",Table_Contracts[[#This Row],[Vụ việc]],1),""))</f>
        <v>IU13032</v>
      </c>
      <c r="B368" s="2" t="s">
        <v>2591</v>
      </c>
      <c r="C368" s="2" t="s">
        <v>4532</v>
      </c>
      <c r="D368" s="4">
        <v>41640</v>
      </c>
      <c r="E368" s="2" t="s">
        <v>4531</v>
      </c>
      <c r="F368" s="3" t="s">
        <v>4533</v>
      </c>
      <c r="G368" s="5">
        <v>490000000</v>
      </c>
      <c r="H368" s="3" t="s">
        <v>98</v>
      </c>
      <c r="I368" s="3" t="s">
        <v>3493</v>
      </c>
      <c r="J368" s="3" t="s">
        <v>192</v>
      </c>
      <c r="K368" s="3" t="s">
        <v>190</v>
      </c>
      <c r="L368" s="4"/>
      <c r="M368" s="2" t="s">
        <v>404</v>
      </c>
      <c r="N368" s="11">
        <f>IF(MONTH(Table_Contracts[[#This Row],[Ngày ký]])&gt;3, YEAR(Table_Contracts[[#This Row],[Ngày ký]]),YEAR(Table_Contracts[[#This Row],[Ngày ký]])-1)</f>
        <v>2013</v>
      </c>
      <c r="O368" s="4">
        <v>41699</v>
      </c>
      <c r="P368" s="4">
        <v>42000</v>
      </c>
      <c r="Q368" s="6">
        <v>12</v>
      </c>
      <c r="R368" s="4"/>
      <c r="S368" s="7" t="b">
        <v>0</v>
      </c>
      <c r="T368" s="3" t="s">
        <v>100</v>
      </c>
      <c r="U368" s="3" t="s">
        <v>4047</v>
      </c>
      <c r="V368" s="2" t="s">
        <v>4108</v>
      </c>
      <c r="W368" s="10" t="s">
        <v>5722</v>
      </c>
      <c r="X368" s="7" t="b">
        <v>0</v>
      </c>
      <c r="Y368" s="12">
        <f>SUMPRODUCT(Table_milestone[Số tiền phải thanh toán (VND)],--(Table_milestone[Số HĐ]=Table_Contracts[[#This Row],[Số hợp đồng]]),--(Table_milestone[Đã thanh toán?]=TRUE))</f>
        <v>490000000</v>
      </c>
      <c r="Z368" s="13">
        <f>SUMPRODUCT(Table_milestone[Số tiền phải thanh toán (VND)],--(Table_milestone[Số HĐ]=Table_Contracts[[#This Row],[Số hợp đồng]]),--(Table_milestone[Đã thanh toán?]=FALSE))</f>
        <v>0</v>
      </c>
      <c r="AA368">
        <f>Table_Contracts[[#This Row],[Số tiền đã thanh toán (theo điểm mốc)]]+Table_Contracts[[#This Row],[Số tiền chưa thanh toán (Theo điểm mốc)]]-Table_Contracts[[#This Row],[Doanh số]]</f>
        <v>0</v>
      </c>
    </row>
    <row r="369" spans="1:27" x14ac:dyDescent="0.25">
      <c r="A369" s="11" t="str">
        <f>TRIM(REPLACE(Table_Contracts[[#This Row],[Vụ việc]],1,FIND("#",Table_Contracts[[#This Row],[Vụ việc]],1),""))</f>
        <v>IU13033</v>
      </c>
      <c r="B369" s="2" t="s">
        <v>573</v>
      </c>
      <c r="C369" s="2" t="s">
        <v>575</v>
      </c>
      <c r="D369" s="4">
        <v>41610</v>
      </c>
      <c r="E369" s="2" t="s">
        <v>574</v>
      </c>
      <c r="F369" s="3" t="s">
        <v>576</v>
      </c>
      <c r="G369" s="5">
        <v>110000000</v>
      </c>
      <c r="H369" s="3" t="s">
        <v>98</v>
      </c>
      <c r="I369" s="3" t="s">
        <v>88</v>
      </c>
      <c r="J369" s="3" t="s">
        <v>192</v>
      </c>
      <c r="K369" s="3" t="s">
        <v>190</v>
      </c>
      <c r="L369" s="4"/>
      <c r="M369" s="2" t="s">
        <v>558</v>
      </c>
      <c r="N369" s="11">
        <f>IF(MONTH(Table_Contracts[[#This Row],[Ngày ký]])&gt;3, YEAR(Table_Contracts[[#This Row],[Ngày ký]]),YEAR(Table_Contracts[[#This Row],[Ngày ký]])-1)</f>
        <v>2013</v>
      </c>
      <c r="O369" s="4">
        <v>43436</v>
      </c>
      <c r="P369" s="4"/>
      <c r="Q369" s="6">
        <v>12</v>
      </c>
      <c r="R369" s="4"/>
      <c r="S369" s="7" t="b">
        <v>0</v>
      </c>
      <c r="T369" s="3" t="s">
        <v>145</v>
      </c>
      <c r="U369" s="3" t="s">
        <v>4047</v>
      </c>
      <c r="V369" s="2"/>
      <c r="W369" s="10" t="s">
        <v>5722</v>
      </c>
      <c r="X369" s="7" t="b">
        <v>0</v>
      </c>
      <c r="Y369" s="12">
        <f>SUMPRODUCT(Table_milestone[Số tiền phải thanh toán (VND)],--(Table_milestone[Số HĐ]=Table_Contracts[[#This Row],[Số hợp đồng]]),--(Table_milestone[Đã thanh toán?]=TRUE))</f>
        <v>30000000</v>
      </c>
      <c r="Z369" s="13">
        <f>SUMPRODUCT(Table_milestone[Số tiền phải thanh toán (VND)],--(Table_milestone[Số HĐ]=Table_Contracts[[#This Row],[Số hợp đồng]]),--(Table_milestone[Đã thanh toán?]=FALSE))</f>
        <v>80000000</v>
      </c>
      <c r="AA369">
        <f>Table_Contracts[[#This Row],[Số tiền đã thanh toán (theo điểm mốc)]]+Table_Contracts[[#This Row],[Số tiền chưa thanh toán (Theo điểm mốc)]]-Table_Contracts[[#This Row],[Doanh số]]</f>
        <v>0</v>
      </c>
    </row>
    <row r="370" spans="1:27" x14ac:dyDescent="0.25">
      <c r="A370" s="11" t="str">
        <f>TRIM(REPLACE(Table_Contracts[[#This Row],[Vụ việc]],1,FIND("#",Table_Contracts[[#This Row],[Vụ việc]],1),""))</f>
        <v>IU13035</v>
      </c>
      <c r="B370" s="2" t="s">
        <v>3022</v>
      </c>
      <c r="C370" s="2" t="s">
        <v>4522</v>
      </c>
      <c r="D370" s="4">
        <v>41671</v>
      </c>
      <c r="E370" s="2" t="s">
        <v>4521</v>
      </c>
      <c r="F370" s="3" t="s">
        <v>101</v>
      </c>
      <c r="G370" s="5">
        <v>80000000</v>
      </c>
      <c r="H370" s="3" t="s">
        <v>98</v>
      </c>
      <c r="I370" s="3" t="s">
        <v>4062</v>
      </c>
      <c r="J370" s="3" t="s">
        <v>192</v>
      </c>
      <c r="K370" s="3" t="s">
        <v>190</v>
      </c>
      <c r="L370" s="4">
        <v>41958</v>
      </c>
      <c r="M370" s="2" t="s">
        <v>404</v>
      </c>
      <c r="N370" s="11">
        <f>IF(MONTH(Table_Contracts[[#This Row],[Ngày ký]])&gt;3, YEAR(Table_Contracts[[#This Row],[Ngày ký]]),YEAR(Table_Contracts[[#This Row],[Ngày ký]])-1)</f>
        <v>2013</v>
      </c>
      <c r="O370" s="4">
        <v>41912</v>
      </c>
      <c r="P370" s="4"/>
      <c r="Q370" s="6">
        <v>12</v>
      </c>
      <c r="R370" s="4"/>
      <c r="S370" s="7" t="b">
        <v>0</v>
      </c>
      <c r="T370" s="3" t="s">
        <v>92</v>
      </c>
      <c r="U370" s="3" t="s">
        <v>4047</v>
      </c>
      <c r="V370" s="2" t="s">
        <v>4100</v>
      </c>
      <c r="W370" s="10" t="s">
        <v>5722</v>
      </c>
      <c r="X370" s="7" t="b">
        <v>0</v>
      </c>
      <c r="Y370" s="12">
        <f>SUMPRODUCT(Table_milestone[Số tiền phải thanh toán (VND)],--(Table_milestone[Số HĐ]=Table_Contracts[[#This Row],[Số hợp đồng]]),--(Table_milestone[Đã thanh toán?]=TRUE))</f>
        <v>80000000</v>
      </c>
      <c r="Z370" s="13">
        <f>SUMPRODUCT(Table_milestone[Số tiền phải thanh toán (VND)],--(Table_milestone[Số HĐ]=Table_Contracts[[#This Row],[Số hợp đồng]]),--(Table_milestone[Đã thanh toán?]=FALSE))</f>
        <v>0</v>
      </c>
      <c r="AA370">
        <f>Table_Contracts[[#This Row],[Số tiền đã thanh toán (theo điểm mốc)]]+Table_Contracts[[#This Row],[Số tiền chưa thanh toán (Theo điểm mốc)]]-Table_Contracts[[#This Row],[Doanh số]]</f>
        <v>0</v>
      </c>
    </row>
    <row r="371" spans="1:27" x14ac:dyDescent="0.25">
      <c r="A371" s="11" t="str">
        <f>TRIM(REPLACE(Table_Contracts[[#This Row],[Vụ việc]],1,FIND("#",Table_Contracts[[#This Row],[Vụ việc]],1),""))</f>
        <v>IU13036</v>
      </c>
      <c r="B371" s="2" t="s">
        <v>2999</v>
      </c>
      <c r="C371" s="2" t="s">
        <v>4359</v>
      </c>
      <c r="D371" s="4">
        <v>41893</v>
      </c>
      <c r="E371" s="2" t="s">
        <v>4358</v>
      </c>
      <c r="F371" s="3" t="s">
        <v>4360</v>
      </c>
      <c r="G371" s="5">
        <v>485000000</v>
      </c>
      <c r="H371" s="3" t="s">
        <v>192</v>
      </c>
      <c r="I371" s="3" t="s">
        <v>3493</v>
      </c>
      <c r="J371" s="3" t="s">
        <v>192</v>
      </c>
      <c r="K371" s="3" t="s">
        <v>190</v>
      </c>
      <c r="L371" s="4"/>
      <c r="M371" s="2" t="s">
        <v>404</v>
      </c>
      <c r="N371" s="11">
        <f>IF(MONTH(Table_Contracts[[#This Row],[Ngày ký]])&gt;3, YEAR(Table_Contracts[[#This Row],[Ngày ký]]),YEAR(Table_Contracts[[#This Row],[Ngày ký]])-1)</f>
        <v>2014</v>
      </c>
      <c r="O371" s="4">
        <v>41913</v>
      </c>
      <c r="P371" s="4"/>
      <c r="Q371" s="6">
        <v>12</v>
      </c>
      <c r="R371" s="4"/>
      <c r="S371" s="7" t="b">
        <v>0</v>
      </c>
      <c r="T371" s="3" t="s">
        <v>100</v>
      </c>
      <c r="U371" s="3" t="s">
        <v>4047</v>
      </c>
      <c r="V371" s="2" t="s">
        <v>4049</v>
      </c>
      <c r="W371" s="10" t="s">
        <v>5722</v>
      </c>
      <c r="X371" s="7" t="b">
        <v>0</v>
      </c>
      <c r="Y371" s="12">
        <f>SUMPRODUCT(Table_milestone[Số tiền phải thanh toán (VND)],--(Table_milestone[Số HĐ]=Table_Contracts[[#This Row],[Số hợp đồng]]),--(Table_milestone[Đã thanh toán?]=TRUE))</f>
        <v>485000000</v>
      </c>
      <c r="Z371" s="13">
        <f>SUMPRODUCT(Table_milestone[Số tiền phải thanh toán (VND)],--(Table_milestone[Số HĐ]=Table_Contracts[[#This Row],[Số hợp đồng]]),--(Table_milestone[Đã thanh toán?]=FALSE))</f>
        <v>0</v>
      </c>
      <c r="AA371">
        <f>Table_Contracts[[#This Row],[Số tiền đã thanh toán (theo điểm mốc)]]+Table_Contracts[[#This Row],[Số tiền chưa thanh toán (Theo điểm mốc)]]-Table_Contracts[[#This Row],[Doanh số]]</f>
        <v>0</v>
      </c>
    </row>
    <row r="372" spans="1:27" x14ac:dyDescent="0.25">
      <c r="A372" s="11" t="str">
        <f>TRIM(REPLACE(Table_Contracts[[#This Row],[Vụ việc]],1,FIND("#",Table_Contracts[[#This Row],[Vụ việc]],1),""))</f>
        <v>IU13038</v>
      </c>
      <c r="B372" s="2" t="s">
        <v>2749</v>
      </c>
      <c r="C372" s="2" t="s">
        <v>4468</v>
      </c>
      <c r="D372" s="4">
        <v>41730</v>
      </c>
      <c r="E372" s="2" t="s">
        <v>4467</v>
      </c>
      <c r="F372" s="3" t="s">
        <v>4455</v>
      </c>
      <c r="G372" s="5">
        <v>80000000</v>
      </c>
      <c r="H372" s="3" t="s">
        <v>98</v>
      </c>
      <c r="I372" s="3" t="s">
        <v>4062</v>
      </c>
      <c r="J372" s="3" t="s">
        <v>192</v>
      </c>
      <c r="K372" s="3" t="s">
        <v>190</v>
      </c>
      <c r="L372" s="4"/>
      <c r="M372" s="2" t="s">
        <v>404</v>
      </c>
      <c r="N372" s="11">
        <f>IF(MONTH(Table_Contracts[[#This Row],[Ngày ký]])&gt;3, YEAR(Table_Contracts[[#This Row],[Ngày ký]]),YEAR(Table_Contracts[[#This Row],[Ngày ký]])-1)</f>
        <v>2014</v>
      </c>
      <c r="O372" s="4">
        <v>41749</v>
      </c>
      <c r="P372" s="4"/>
      <c r="Q372" s="6">
        <v>12</v>
      </c>
      <c r="R372" s="4"/>
      <c r="S372" s="7" t="b">
        <v>0</v>
      </c>
      <c r="T372" s="3" t="s">
        <v>100</v>
      </c>
      <c r="U372" s="3" t="s">
        <v>4047</v>
      </c>
      <c r="V372" s="2"/>
      <c r="W372" s="10" t="s">
        <v>5722</v>
      </c>
      <c r="X372" s="7" t="b">
        <v>0</v>
      </c>
      <c r="Y372" s="12">
        <f>SUMPRODUCT(Table_milestone[Số tiền phải thanh toán (VND)],--(Table_milestone[Số HĐ]=Table_Contracts[[#This Row],[Số hợp đồng]]),--(Table_milestone[Đã thanh toán?]=TRUE))</f>
        <v>80000000</v>
      </c>
      <c r="Z372" s="13">
        <f>SUMPRODUCT(Table_milestone[Số tiền phải thanh toán (VND)],--(Table_milestone[Số HĐ]=Table_Contracts[[#This Row],[Số hợp đồng]]),--(Table_milestone[Đã thanh toán?]=FALSE))</f>
        <v>0</v>
      </c>
      <c r="AA372">
        <f>Table_Contracts[[#This Row],[Số tiền đã thanh toán (theo điểm mốc)]]+Table_Contracts[[#This Row],[Số tiền chưa thanh toán (Theo điểm mốc)]]-Table_Contracts[[#This Row],[Doanh số]]</f>
        <v>0</v>
      </c>
    </row>
    <row r="373" spans="1:27" x14ac:dyDescent="0.25">
      <c r="A373" s="11" t="str">
        <f>TRIM(REPLACE(Table_Contracts[[#This Row],[Vụ việc]],1,FIND("#",Table_Contracts[[#This Row],[Vụ việc]],1),""))</f>
        <v>IU13039</v>
      </c>
      <c r="B373" s="2" t="s">
        <v>2762</v>
      </c>
      <c r="C373" s="2" t="s">
        <v>4454</v>
      </c>
      <c r="D373" s="4">
        <v>41744</v>
      </c>
      <c r="E373" s="2" t="s">
        <v>4453</v>
      </c>
      <c r="F373" s="3" t="s">
        <v>4455</v>
      </c>
      <c r="G373" s="5">
        <v>70000000</v>
      </c>
      <c r="H373" s="3" t="s">
        <v>98</v>
      </c>
      <c r="I373" s="3" t="s">
        <v>3493</v>
      </c>
      <c r="J373" s="3" t="s">
        <v>192</v>
      </c>
      <c r="K373" s="3" t="s">
        <v>190</v>
      </c>
      <c r="L373" s="4"/>
      <c r="M373" s="2" t="s">
        <v>404</v>
      </c>
      <c r="N373" s="11">
        <f>IF(MONTH(Table_Contracts[[#This Row],[Ngày ký]])&gt;3, YEAR(Table_Contracts[[#This Row],[Ngày ký]]),YEAR(Table_Contracts[[#This Row],[Ngày ký]])-1)</f>
        <v>2014</v>
      </c>
      <c r="O373" s="4">
        <v>41764</v>
      </c>
      <c r="P373" s="4"/>
      <c r="Q373" s="6">
        <v>12</v>
      </c>
      <c r="R373" s="4"/>
      <c r="S373" s="7" t="b">
        <v>0</v>
      </c>
      <c r="T373" s="3" t="s">
        <v>100</v>
      </c>
      <c r="U373" s="3" t="s">
        <v>4047</v>
      </c>
      <c r="V373" s="2"/>
      <c r="W373" s="10" t="s">
        <v>5722</v>
      </c>
      <c r="X373" s="7" t="b">
        <v>0</v>
      </c>
      <c r="Y373" s="12">
        <f>SUMPRODUCT(Table_milestone[Số tiền phải thanh toán (VND)],--(Table_milestone[Số HĐ]=Table_Contracts[[#This Row],[Số hợp đồng]]),--(Table_milestone[Đã thanh toán?]=TRUE))</f>
        <v>70000000</v>
      </c>
      <c r="Z373" s="13">
        <f>SUMPRODUCT(Table_milestone[Số tiền phải thanh toán (VND)],--(Table_milestone[Số HĐ]=Table_Contracts[[#This Row],[Số hợp đồng]]),--(Table_milestone[Đã thanh toán?]=FALSE))</f>
        <v>0</v>
      </c>
      <c r="AA373">
        <f>Table_Contracts[[#This Row],[Số tiền đã thanh toán (theo điểm mốc)]]+Table_Contracts[[#This Row],[Số tiền chưa thanh toán (Theo điểm mốc)]]-Table_Contracts[[#This Row],[Doanh số]]</f>
        <v>0</v>
      </c>
    </row>
    <row r="374" spans="1:27" x14ac:dyDescent="0.25">
      <c r="A374" s="11" t="str">
        <f>TRIM(REPLACE(Table_Contracts[[#This Row],[Vụ việc]],1,FIND("#",Table_Contracts[[#This Row],[Vụ việc]],1),""))</f>
        <v>IU13040</v>
      </c>
      <c r="B374" s="2" t="s">
        <v>2724</v>
      </c>
      <c r="C374" s="2" t="s">
        <v>4498</v>
      </c>
      <c r="D374" s="4">
        <v>41708</v>
      </c>
      <c r="E374" s="2" t="s">
        <v>4497</v>
      </c>
      <c r="F374" s="3" t="s">
        <v>4455</v>
      </c>
      <c r="G374" s="5">
        <v>80000000</v>
      </c>
      <c r="H374" s="3" t="s">
        <v>98</v>
      </c>
      <c r="I374" s="3" t="s">
        <v>4062</v>
      </c>
      <c r="J374" s="3" t="s">
        <v>192</v>
      </c>
      <c r="K374" s="3" t="s">
        <v>190</v>
      </c>
      <c r="L374" s="4"/>
      <c r="M374" s="2" t="s">
        <v>404</v>
      </c>
      <c r="N374" s="11">
        <f>IF(MONTH(Table_Contracts[[#This Row],[Ngày ký]])&gt;3, YEAR(Table_Contracts[[#This Row],[Ngày ký]]),YEAR(Table_Contracts[[#This Row],[Ngày ký]])-1)</f>
        <v>2013</v>
      </c>
      <c r="O374" s="4">
        <v>41726</v>
      </c>
      <c r="P374" s="4">
        <v>41914</v>
      </c>
      <c r="Q374" s="6">
        <v>12</v>
      </c>
      <c r="R374" s="4"/>
      <c r="S374" s="7" t="b">
        <v>0</v>
      </c>
      <c r="T374" s="3" t="s">
        <v>100</v>
      </c>
      <c r="U374" s="3" t="s">
        <v>4047</v>
      </c>
      <c r="V374" s="2"/>
      <c r="W374" s="10" t="s">
        <v>5722</v>
      </c>
      <c r="X374" s="7" t="b">
        <v>0</v>
      </c>
      <c r="Y374" s="12">
        <f>SUMPRODUCT(Table_milestone[Số tiền phải thanh toán (VND)],--(Table_milestone[Số HĐ]=Table_Contracts[[#This Row],[Số hợp đồng]]),--(Table_milestone[Đã thanh toán?]=TRUE))</f>
        <v>80000000</v>
      </c>
      <c r="Z374" s="13">
        <f>SUMPRODUCT(Table_milestone[Số tiền phải thanh toán (VND)],--(Table_milestone[Số HĐ]=Table_Contracts[[#This Row],[Số hợp đồng]]),--(Table_milestone[Đã thanh toán?]=FALSE))</f>
        <v>0</v>
      </c>
      <c r="AA374">
        <f>Table_Contracts[[#This Row],[Số tiền đã thanh toán (theo điểm mốc)]]+Table_Contracts[[#This Row],[Số tiền chưa thanh toán (Theo điểm mốc)]]-Table_Contracts[[#This Row],[Doanh số]]</f>
        <v>0</v>
      </c>
    </row>
    <row r="375" spans="1:27" x14ac:dyDescent="0.25">
      <c r="A375" s="11" t="str">
        <f>TRIM(REPLACE(Table_Contracts[[#This Row],[Vụ việc]],1,FIND("#",Table_Contracts[[#This Row],[Vụ việc]],1),""))</f>
        <v>IU13041</v>
      </c>
      <c r="B375" s="2" t="s">
        <v>552</v>
      </c>
      <c r="C375" s="2" t="s">
        <v>554</v>
      </c>
      <c r="D375" s="4">
        <v>41699</v>
      </c>
      <c r="E375" s="2" t="s">
        <v>553</v>
      </c>
      <c r="F375" s="3" t="s">
        <v>200</v>
      </c>
      <c r="G375" s="5">
        <v>100000000</v>
      </c>
      <c r="H375" s="3" t="s">
        <v>98</v>
      </c>
      <c r="I375" s="3" t="s">
        <v>88</v>
      </c>
      <c r="J375" s="3" t="s">
        <v>192</v>
      </c>
      <c r="K375" s="3" t="s">
        <v>190</v>
      </c>
      <c r="L375" s="4"/>
      <c r="M375" s="2" t="s">
        <v>404</v>
      </c>
      <c r="N375" s="11">
        <f>IF(MONTH(Table_Contracts[[#This Row],[Ngày ký]])&gt;3, YEAR(Table_Contracts[[#This Row],[Ngày ký]]),YEAR(Table_Contracts[[#This Row],[Ngày ký]])-1)</f>
        <v>2013</v>
      </c>
      <c r="O375" s="4">
        <v>43525</v>
      </c>
      <c r="P375" s="4"/>
      <c r="Q375" s="6">
        <v>12</v>
      </c>
      <c r="R375" s="4"/>
      <c r="S375" s="7" t="b">
        <v>0</v>
      </c>
      <c r="T375" s="3" t="s">
        <v>145</v>
      </c>
      <c r="U375" s="3" t="s">
        <v>4047</v>
      </c>
      <c r="V375" s="2"/>
      <c r="W375" s="10" t="s">
        <v>5722</v>
      </c>
      <c r="X375" s="7" t="b">
        <v>0</v>
      </c>
      <c r="Y375" s="12">
        <f>SUMPRODUCT(Table_milestone[Số tiền phải thanh toán (VND)],--(Table_milestone[Số HĐ]=Table_Contracts[[#This Row],[Số hợp đồng]]),--(Table_milestone[Đã thanh toán?]=TRUE))</f>
        <v>30000000</v>
      </c>
      <c r="Z375" s="13">
        <f>SUMPRODUCT(Table_milestone[Số tiền phải thanh toán (VND)],--(Table_milestone[Số HĐ]=Table_Contracts[[#This Row],[Số hợp đồng]]),--(Table_milestone[Đã thanh toán?]=FALSE))</f>
        <v>70000000</v>
      </c>
      <c r="AA375">
        <f>Table_Contracts[[#This Row],[Số tiền đã thanh toán (theo điểm mốc)]]+Table_Contracts[[#This Row],[Số tiền chưa thanh toán (Theo điểm mốc)]]-Table_Contracts[[#This Row],[Doanh số]]</f>
        <v>0</v>
      </c>
    </row>
    <row r="376" spans="1:27" x14ac:dyDescent="0.25">
      <c r="A376" s="11" t="str">
        <f>TRIM(REPLACE(Table_Contracts[[#This Row],[Vụ việc]],1,FIND("#",Table_Contracts[[#This Row],[Vụ việc]],1),""))</f>
        <v>IU14003</v>
      </c>
      <c r="B376" s="2" t="s">
        <v>3116</v>
      </c>
      <c r="C376" s="2" t="s">
        <v>4288</v>
      </c>
      <c r="D376" s="4">
        <v>41955</v>
      </c>
      <c r="E376" s="2" t="s">
        <v>4287</v>
      </c>
      <c r="F376" s="3" t="s">
        <v>4107</v>
      </c>
      <c r="G376" s="5">
        <v>99000000</v>
      </c>
      <c r="H376" s="3" t="s">
        <v>98</v>
      </c>
      <c r="I376" s="3" t="s">
        <v>3493</v>
      </c>
      <c r="J376" s="3" t="s">
        <v>192</v>
      </c>
      <c r="K376" s="3" t="s">
        <v>190</v>
      </c>
      <c r="L376" s="4">
        <v>41971</v>
      </c>
      <c r="M376" s="2" t="s">
        <v>404</v>
      </c>
      <c r="N376" s="11">
        <f>IF(MONTH(Table_Contracts[[#This Row],[Ngày ký]])&gt;3, YEAR(Table_Contracts[[#This Row],[Ngày ký]]),YEAR(Table_Contracts[[#This Row],[Ngày ký]])-1)</f>
        <v>2014</v>
      </c>
      <c r="O376" s="4">
        <v>41973</v>
      </c>
      <c r="P376" s="4">
        <v>41971</v>
      </c>
      <c r="Q376" s="6">
        <v>12</v>
      </c>
      <c r="R376" s="4"/>
      <c r="S376" s="7" t="b">
        <v>0</v>
      </c>
      <c r="T376" s="3" t="s">
        <v>100</v>
      </c>
      <c r="U376" s="3" t="s">
        <v>4047</v>
      </c>
      <c r="V376" s="2" t="s">
        <v>4108</v>
      </c>
      <c r="W376" s="10" t="s">
        <v>5722</v>
      </c>
      <c r="X376" s="7" t="b">
        <v>0</v>
      </c>
      <c r="Y376" s="12">
        <f>SUMPRODUCT(Table_milestone[Số tiền phải thanh toán (VND)],--(Table_milestone[Số HĐ]=Table_Contracts[[#This Row],[Số hợp đồng]]),--(Table_milestone[Đã thanh toán?]=TRUE))</f>
        <v>99000000</v>
      </c>
      <c r="Z376" s="13">
        <f>SUMPRODUCT(Table_milestone[Số tiền phải thanh toán (VND)],--(Table_milestone[Số HĐ]=Table_Contracts[[#This Row],[Số hợp đồng]]),--(Table_milestone[Đã thanh toán?]=FALSE))</f>
        <v>0</v>
      </c>
      <c r="AA376">
        <f>Table_Contracts[[#This Row],[Số tiền đã thanh toán (theo điểm mốc)]]+Table_Contracts[[#This Row],[Số tiền chưa thanh toán (Theo điểm mốc)]]-Table_Contracts[[#This Row],[Doanh số]]</f>
        <v>0</v>
      </c>
    </row>
    <row r="377" spans="1:27" x14ac:dyDescent="0.25">
      <c r="A377" s="11" t="str">
        <f>TRIM(REPLACE(Table_Contracts[[#This Row],[Vụ việc]],1,FIND("#",Table_Contracts[[#This Row],[Vụ việc]],1),""))</f>
        <v>IU14004</v>
      </c>
      <c r="B377" s="2" t="s">
        <v>3596</v>
      </c>
      <c r="C377" s="2" t="s">
        <v>4106</v>
      </c>
      <c r="D377" s="4">
        <v>42223</v>
      </c>
      <c r="E377" s="2" t="s">
        <v>4105</v>
      </c>
      <c r="F377" s="3" t="s">
        <v>4107</v>
      </c>
      <c r="G377" s="5">
        <v>96000000</v>
      </c>
      <c r="H377" s="3" t="s">
        <v>98</v>
      </c>
      <c r="I377" s="3" t="s">
        <v>3493</v>
      </c>
      <c r="J377" s="3" t="s">
        <v>192</v>
      </c>
      <c r="K377" s="3" t="s">
        <v>190</v>
      </c>
      <c r="L377" s="4"/>
      <c r="M377" s="2" t="s">
        <v>93</v>
      </c>
      <c r="N377" s="11">
        <f>IF(MONTH(Table_Contracts[[#This Row],[Ngày ký]])&gt;3, YEAR(Table_Contracts[[#This Row],[Ngày ký]]),YEAR(Table_Contracts[[#This Row],[Ngày ký]])-1)</f>
        <v>2015</v>
      </c>
      <c r="O377" s="4">
        <v>42241</v>
      </c>
      <c r="P377" s="4"/>
      <c r="Q377" s="6">
        <v>12</v>
      </c>
      <c r="R377" s="4"/>
      <c r="S377" s="7" t="b">
        <v>0</v>
      </c>
      <c r="T377" s="3" t="s">
        <v>100</v>
      </c>
      <c r="U377" s="3" t="s">
        <v>4047</v>
      </c>
      <c r="V377" s="2" t="s">
        <v>4108</v>
      </c>
      <c r="W377" s="10" t="s">
        <v>5722</v>
      </c>
      <c r="X377" s="7" t="b">
        <v>0</v>
      </c>
      <c r="Y377" s="12">
        <f>SUMPRODUCT(Table_milestone[Số tiền phải thanh toán (VND)],--(Table_milestone[Số HĐ]=Table_Contracts[[#This Row],[Số hợp đồng]]),--(Table_milestone[Đã thanh toán?]=TRUE))</f>
        <v>96000000</v>
      </c>
      <c r="Z377" s="13">
        <f>SUMPRODUCT(Table_milestone[Số tiền phải thanh toán (VND)],--(Table_milestone[Số HĐ]=Table_Contracts[[#This Row],[Số hợp đồng]]),--(Table_milestone[Đã thanh toán?]=FALSE))</f>
        <v>0</v>
      </c>
      <c r="AA377">
        <f>Table_Contracts[[#This Row],[Số tiền đã thanh toán (theo điểm mốc)]]+Table_Contracts[[#This Row],[Số tiền chưa thanh toán (Theo điểm mốc)]]-Table_Contracts[[#This Row],[Doanh số]]</f>
        <v>0</v>
      </c>
    </row>
    <row r="378" spans="1:27" x14ac:dyDescent="0.25">
      <c r="A378" s="11" t="str">
        <f>TRIM(REPLACE(Table_Contracts[[#This Row],[Vụ việc]],1,FIND("#",Table_Contracts[[#This Row],[Vụ việc]],1),""))</f>
        <v>IU14007</v>
      </c>
      <c r="B378" s="2" t="s">
        <v>3267</v>
      </c>
      <c r="C378" s="2" t="s">
        <v>4263</v>
      </c>
      <c r="D378" s="4">
        <v>41996</v>
      </c>
      <c r="E378" s="2" t="s">
        <v>4262</v>
      </c>
      <c r="F378" s="3" t="s">
        <v>106</v>
      </c>
      <c r="G378" s="5">
        <v>30000000</v>
      </c>
      <c r="H378" s="3" t="s">
        <v>98</v>
      </c>
      <c r="I378" s="3" t="s">
        <v>4261</v>
      </c>
      <c r="J378" s="3" t="s">
        <v>192</v>
      </c>
      <c r="K378" s="3" t="s">
        <v>190</v>
      </c>
      <c r="L378" s="4"/>
      <c r="M378" s="2" t="s">
        <v>404</v>
      </c>
      <c r="N378" s="11">
        <f>IF(MONTH(Table_Contracts[[#This Row],[Ngày ký]])&gt;3, YEAR(Table_Contracts[[#This Row],[Ngày ký]]),YEAR(Table_Contracts[[#This Row],[Ngày ký]])-1)</f>
        <v>2014</v>
      </c>
      <c r="O378" s="4">
        <v>42369</v>
      </c>
      <c r="P378" s="4"/>
      <c r="Q378" s="6">
        <v>12</v>
      </c>
      <c r="R378" s="4"/>
      <c r="S378" s="7" t="b">
        <v>0</v>
      </c>
      <c r="T378" s="3" t="s">
        <v>92</v>
      </c>
      <c r="U378" s="3" t="s">
        <v>4047</v>
      </c>
      <c r="V378" s="2"/>
      <c r="W378" s="10" t="s">
        <v>5722</v>
      </c>
      <c r="X378" s="7" t="b">
        <v>0</v>
      </c>
      <c r="Y378" s="12">
        <f>SUMPRODUCT(Table_milestone[Số tiền phải thanh toán (VND)],--(Table_milestone[Số HĐ]=Table_Contracts[[#This Row],[Số hợp đồng]]),--(Table_milestone[Đã thanh toán?]=TRUE))</f>
        <v>15000000</v>
      </c>
      <c r="Z378" s="13">
        <f>SUMPRODUCT(Table_milestone[Số tiền phải thanh toán (VND)],--(Table_milestone[Số HĐ]=Table_Contracts[[#This Row],[Số hợp đồng]]),--(Table_milestone[Đã thanh toán?]=FALSE))</f>
        <v>15000000</v>
      </c>
      <c r="AA378">
        <f>Table_Contracts[[#This Row],[Số tiền đã thanh toán (theo điểm mốc)]]+Table_Contracts[[#This Row],[Số tiền chưa thanh toán (Theo điểm mốc)]]-Table_Contracts[[#This Row],[Doanh số]]</f>
        <v>0</v>
      </c>
    </row>
    <row r="379" spans="1:27" x14ac:dyDescent="0.25">
      <c r="A379" s="11" t="str">
        <f>TRIM(REPLACE(Table_Contracts[[#This Row],[Vụ việc]],1,FIND("#",Table_Contracts[[#This Row],[Vụ việc]],1),""))</f>
        <v>IU14008</v>
      </c>
      <c r="B379" s="2" t="s">
        <v>371</v>
      </c>
      <c r="C379" s="2" t="s">
        <v>374</v>
      </c>
      <c r="D379" s="4">
        <v>42215</v>
      </c>
      <c r="E379" s="2" t="s">
        <v>373</v>
      </c>
      <c r="F379" s="3" t="s">
        <v>375</v>
      </c>
      <c r="G379" s="5">
        <v>1256000000</v>
      </c>
      <c r="H379" s="3" t="s">
        <v>98</v>
      </c>
      <c r="I379" s="3" t="s">
        <v>372</v>
      </c>
      <c r="J379" s="3" t="s">
        <v>192</v>
      </c>
      <c r="K379" s="3" t="s">
        <v>190</v>
      </c>
      <c r="L379" s="4"/>
      <c r="M379" s="2" t="s">
        <v>93</v>
      </c>
      <c r="N379" s="11">
        <f>IF(MONTH(Table_Contracts[[#This Row],[Ngày ký]])&gt;3, YEAR(Table_Contracts[[#This Row],[Ngày ký]]),YEAR(Table_Contracts[[#This Row],[Ngày ký]])-1)</f>
        <v>2015</v>
      </c>
      <c r="O379" s="4">
        <v>42257</v>
      </c>
      <c r="P379" s="4"/>
      <c r="Q379" s="6">
        <v>12</v>
      </c>
      <c r="R379" s="4"/>
      <c r="S379" s="7" t="b">
        <v>0</v>
      </c>
      <c r="T379" s="3" t="s">
        <v>100</v>
      </c>
      <c r="U379" s="3" t="s">
        <v>4047</v>
      </c>
      <c r="V379" s="2" t="s">
        <v>4100</v>
      </c>
      <c r="W379" s="10" t="s">
        <v>5722</v>
      </c>
      <c r="X379" s="7" t="b">
        <v>0</v>
      </c>
      <c r="Y379" s="12">
        <f>SUMPRODUCT(Table_milestone[Số tiền phải thanh toán (VND)],--(Table_milestone[Số HĐ]=Table_Contracts[[#This Row],[Số hợp đồng]]),--(Table_milestone[Đã thanh toán?]=TRUE))</f>
        <v>1256000000</v>
      </c>
      <c r="Z379" s="13">
        <f>SUMPRODUCT(Table_milestone[Số tiền phải thanh toán (VND)],--(Table_milestone[Số HĐ]=Table_Contracts[[#This Row],[Số hợp đồng]]),--(Table_milestone[Đã thanh toán?]=FALSE))</f>
        <v>0</v>
      </c>
      <c r="AA379">
        <f>Table_Contracts[[#This Row],[Số tiền đã thanh toán (theo điểm mốc)]]+Table_Contracts[[#This Row],[Số tiền chưa thanh toán (Theo điểm mốc)]]-Table_Contracts[[#This Row],[Doanh số]]</f>
        <v>0</v>
      </c>
    </row>
    <row r="380" spans="1:27" x14ac:dyDescent="0.25">
      <c r="A380" s="11" t="str">
        <f>TRIM(REPLACE(Table_Contracts[[#This Row],[Vụ việc]],1,FIND("#",Table_Contracts[[#This Row],[Vụ việc]],1),""))</f>
        <v>IU14009</v>
      </c>
      <c r="B380" s="2" t="s">
        <v>2843</v>
      </c>
      <c r="C380" s="2" t="s">
        <v>4421</v>
      </c>
      <c r="D380" s="4">
        <v>41791</v>
      </c>
      <c r="E380" s="2" t="s">
        <v>4420</v>
      </c>
      <c r="F380" s="3" t="s">
        <v>400</v>
      </c>
      <c r="G380" s="5">
        <v>55000000</v>
      </c>
      <c r="H380" s="3" t="s">
        <v>98</v>
      </c>
      <c r="I380" s="3" t="s">
        <v>4062</v>
      </c>
      <c r="J380" s="3" t="s">
        <v>192</v>
      </c>
      <c r="K380" s="3" t="s">
        <v>190</v>
      </c>
      <c r="L380" s="4">
        <v>42156</v>
      </c>
      <c r="M380" s="2" t="s">
        <v>404</v>
      </c>
      <c r="N380" s="11">
        <f>IF(MONTH(Table_Contracts[[#This Row],[Ngày ký]])&gt;3, YEAR(Table_Contracts[[#This Row],[Ngày ký]]),YEAR(Table_Contracts[[#This Row],[Ngày ký]])-1)</f>
        <v>2014</v>
      </c>
      <c r="O380" s="4">
        <v>42155</v>
      </c>
      <c r="P380" s="4">
        <v>42156</v>
      </c>
      <c r="Q380" s="6">
        <v>12</v>
      </c>
      <c r="R380" s="4"/>
      <c r="S380" s="7" t="b">
        <v>0</v>
      </c>
      <c r="T380" s="3" t="s">
        <v>92</v>
      </c>
      <c r="U380" s="3" t="s">
        <v>4047</v>
      </c>
      <c r="V380" s="2" t="s">
        <v>4108</v>
      </c>
      <c r="W380" s="10" t="s">
        <v>5722</v>
      </c>
      <c r="X380" s="7" t="b">
        <v>0</v>
      </c>
      <c r="Y380" s="12">
        <f>SUMPRODUCT(Table_milestone[Số tiền phải thanh toán (VND)],--(Table_milestone[Số HĐ]=Table_Contracts[[#This Row],[Số hợp đồng]]),--(Table_milestone[Đã thanh toán?]=TRUE))</f>
        <v>55000000</v>
      </c>
      <c r="Z380" s="13">
        <f>SUMPRODUCT(Table_milestone[Số tiền phải thanh toán (VND)],--(Table_milestone[Số HĐ]=Table_Contracts[[#This Row],[Số hợp đồng]]),--(Table_milestone[Đã thanh toán?]=FALSE))</f>
        <v>0</v>
      </c>
      <c r="AA380">
        <f>Table_Contracts[[#This Row],[Số tiền đã thanh toán (theo điểm mốc)]]+Table_Contracts[[#This Row],[Số tiền chưa thanh toán (Theo điểm mốc)]]-Table_Contracts[[#This Row],[Doanh số]]</f>
        <v>0</v>
      </c>
    </row>
    <row r="381" spans="1:27" x14ac:dyDescent="0.25">
      <c r="A381" s="11" t="str">
        <f>TRIM(REPLACE(Table_Contracts[[#This Row],[Vụ việc]],1,FIND("#",Table_Contracts[[#This Row],[Vụ việc]],1),""))</f>
        <v>IU14015</v>
      </c>
      <c r="B381" s="2" t="s">
        <v>3098</v>
      </c>
      <c r="C381" s="2" t="s">
        <v>4312</v>
      </c>
      <c r="D381" s="4">
        <v>41934</v>
      </c>
      <c r="E381" s="2" t="s">
        <v>4311</v>
      </c>
      <c r="F381" s="3" t="s">
        <v>4313</v>
      </c>
      <c r="G381" s="5">
        <v>250000000</v>
      </c>
      <c r="H381" s="3" t="s">
        <v>98</v>
      </c>
      <c r="I381" s="3" t="s">
        <v>3493</v>
      </c>
      <c r="J381" s="3" t="s">
        <v>192</v>
      </c>
      <c r="K381" s="3" t="s">
        <v>190</v>
      </c>
      <c r="L381" s="4"/>
      <c r="M381" s="2" t="s">
        <v>404</v>
      </c>
      <c r="N381" s="11">
        <f>IF(MONTH(Table_Contracts[[#This Row],[Ngày ký]])&gt;3, YEAR(Table_Contracts[[#This Row],[Ngày ký]]),YEAR(Table_Contracts[[#This Row],[Ngày ký]])-1)</f>
        <v>2014</v>
      </c>
      <c r="O381" s="4">
        <v>41975</v>
      </c>
      <c r="P381" s="4"/>
      <c r="Q381" s="6">
        <v>12</v>
      </c>
      <c r="R381" s="4"/>
      <c r="S381" s="7" t="b">
        <v>0</v>
      </c>
      <c r="T381" s="3" t="s">
        <v>100</v>
      </c>
      <c r="U381" s="3" t="s">
        <v>4047</v>
      </c>
      <c r="V381" s="2" t="s">
        <v>4108</v>
      </c>
      <c r="W381" s="10" t="s">
        <v>5722</v>
      </c>
      <c r="X381" s="7" t="b">
        <v>0</v>
      </c>
      <c r="Y381" s="12">
        <f>SUMPRODUCT(Table_milestone[Số tiền phải thanh toán (VND)],--(Table_milestone[Số HĐ]=Table_Contracts[[#This Row],[Số hợp đồng]]),--(Table_milestone[Đã thanh toán?]=TRUE))</f>
        <v>250000000</v>
      </c>
      <c r="Z381" s="13">
        <f>SUMPRODUCT(Table_milestone[Số tiền phải thanh toán (VND)],--(Table_milestone[Số HĐ]=Table_Contracts[[#This Row],[Số hợp đồng]]),--(Table_milestone[Đã thanh toán?]=FALSE))</f>
        <v>0</v>
      </c>
      <c r="AA381">
        <f>Table_Contracts[[#This Row],[Số tiền đã thanh toán (theo điểm mốc)]]+Table_Contracts[[#This Row],[Số tiền chưa thanh toán (Theo điểm mốc)]]-Table_Contracts[[#This Row],[Doanh số]]</f>
        <v>0</v>
      </c>
    </row>
    <row r="382" spans="1:27" x14ac:dyDescent="0.25">
      <c r="A382" s="11" t="str">
        <f>TRIM(REPLACE(Table_Contracts[[#This Row],[Vụ việc]],1,FIND("#",Table_Contracts[[#This Row],[Vụ việc]],1),""))</f>
        <v>IU14016</v>
      </c>
      <c r="B382" s="2" t="s">
        <v>317</v>
      </c>
      <c r="C382" s="2" t="s">
        <v>320</v>
      </c>
      <c r="D382" s="4">
        <v>42278</v>
      </c>
      <c r="E382" s="2" t="s">
        <v>319</v>
      </c>
      <c r="F382" s="3" t="s">
        <v>321</v>
      </c>
      <c r="G382" s="5">
        <v>1028000000</v>
      </c>
      <c r="H382" s="3" t="s">
        <v>98</v>
      </c>
      <c r="I382" s="3" t="s">
        <v>88</v>
      </c>
      <c r="J382" s="3" t="s">
        <v>192</v>
      </c>
      <c r="K382" s="3" t="s">
        <v>318</v>
      </c>
      <c r="L382" s="4"/>
      <c r="M382" s="2" t="s">
        <v>93</v>
      </c>
      <c r="N382" s="11">
        <f>IF(MONTH(Table_Contracts[[#This Row],[Ngày ký]])&gt;3, YEAR(Table_Contracts[[#This Row],[Ngày ký]]),YEAR(Table_Contracts[[#This Row],[Ngày ký]])-1)</f>
        <v>2015</v>
      </c>
      <c r="O382" s="4">
        <v>42429</v>
      </c>
      <c r="P382" s="4"/>
      <c r="Q382" s="6">
        <v>12</v>
      </c>
      <c r="R382" s="4"/>
      <c r="S382" s="7" t="b">
        <v>0</v>
      </c>
      <c r="T382" s="3" t="s">
        <v>100</v>
      </c>
      <c r="U382" s="3" t="s">
        <v>4047</v>
      </c>
      <c r="V382" s="2" t="s">
        <v>4068</v>
      </c>
      <c r="W382" s="10" t="s">
        <v>5722</v>
      </c>
      <c r="X382" s="7" t="b">
        <v>0</v>
      </c>
      <c r="Y382" s="12">
        <f>SUMPRODUCT(Table_milestone[Số tiền phải thanh toán (VND)],--(Table_milestone[Số HĐ]=Table_Contracts[[#This Row],[Số hợp đồng]]),--(Table_milestone[Đã thanh toán?]=TRUE))</f>
        <v>308400000</v>
      </c>
      <c r="Z382" s="13">
        <f>SUMPRODUCT(Table_milestone[Số tiền phải thanh toán (VND)],--(Table_milestone[Số HĐ]=Table_Contracts[[#This Row],[Số hợp đồng]]),--(Table_milestone[Đã thanh toán?]=FALSE))</f>
        <v>719600000</v>
      </c>
      <c r="AA382">
        <f>Table_Contracts[[#This Row],[Số tiền đã thanh toán (theo điểm mốc)]]+Table_Contracts[[#This Row],[Số tiền chưa thanh toán (Theo điểm mốc)]]-Table_Contracts[[#This Row],[Doanh số]]</f>
        <v>0</v>
      </c>
    </row>
    <row r="383" spans="1:27" x14ac:dyDescent="0.25">
      <c r="A383" s="11" t="str">
        <f>TRIM(REPLACE(Table_Contracts[[#This Row],[Vụ việc]],1,FIND("#",Table_Contracts[[#This Row],[Vụ việc]],1),""))</f>
        <v>IU14018</v>
      </c>
      <c r="B383" s="2" t="s">
        <v>3260</v>
      </c>
      <c r="C383" s="2" t="s">
        <v>4340</v>
      </c>
      <c r="D383" s="4">
        <v>41913</v>
      </c>
      <c r="E383" s="2" t="s">
        <v>4339</v>
      </c>
      <c r="F383" s="3" t="s">
        <v>101</v>
      </c>
      <c r="G383" s="5">
        <v>40000000</v>
      </c>
      <c r="H383" s="3" t="s">
        <v>98</v>
      </c>
      <c r="I383" s="3" t="s">
        <v>4062</v>
      </c>
      <c r="J383" s="3" t="s">
        <v>192</v>
      </c>
      <c r="K383" s="3" t="s">
        <v>190</v>
      </c>
      <c r="L383" s="4"/>
      <c r="M383" s="2" t="s">
        <v>404</v>
      </c>
      <c r="N383" s="11">
        <f>IF(MONTH(Table_Contracts[[#This Row],[Ngày ký]])&gt;3, YEAR(Table_Contracts[[#This Row],[Ngày ký]]),YEAR(Table_Contracts[[#This Row],[Ngày ký]])-1)</f>
        <v>2014</v>
      </c>
      <c r="O383" s="4">
        <v>42035</v>
      </c>
      <c r="P383" s="4"/>
      <c r="Q383" s="6">
        <v>12</v>
      </c>
      <c r="R383" s="4"/>
      <c r="S383" s="7" t="b">
        <v>0</v>
      </c>
      <c r="T383" s="3" t="s">
        <v>92</v>
      </c>
      <c r="U383" s="3" t="s">
        <v>4047</v>
      </c>
      <c r="V383" s="2" t="s">
        <v>4068</v>
      </c>
      <c r="W383" s="10" t="s">
        <v>5722</v>
      </c>
      <c r="X383" s="7" t="b">
        <v>0</v>
      </c>
      <c r="Y383" s="12">
        <f>SUMPRODUCT(Table_milestone[Số tiền phải thanh toán (VND)],--(Table_milestone[Số HĐ]=Table_Contracts[[#This Row],[Số hợp đồng]]),--(Table_milestone[Đã thanh toán?]=TRUE))</f>
        <v>40000000</v>
      </c>
      <c r="Z383" s="13">
        <f>SUMPRODUCT(Table_milestone[Số tiền phải thanh toán (VND)],--(Table_milestone[Số HĐ]=Table_Contracts[[#This Row],[Số hợp đồng]]),--(Table_milestone[Đã thanh toán?]=FALSE))</f>
        <v>0</v>
      </c>
      <c r="AA383">
        <f>Table_Contracts[[#This Row],[Số tiền đã thanh toán (theo điểm mốc)]]+Table_Contracts[[#This Row],[Số tiền chưa thanh toán (Theo điểm mốc)]]-Table_Contracts[[#This Row],[Doanh số]]</f>
        <v>0</v>
      </c>
    </row>
    <row r="384" spans="1:27" x14ac:dyDescent="0.25">
      <c r="A384" s="11" t="str">
        <f>TRIM(REPLACE(Table_Contracts[[#This Row],[Vụ việc]],1,FIND("#",Table_Contracts[[#This Row],[Vụ việc]],1),""))</f>
        <v>IU14020</v>
      </c>
      <c r="B384" s="2" t="s">
        <v>3137</v>
      </c>
      <c r="C384" s="2" t="s">
        <v>4297</v>
      </c>
      <c r="D384" s="4">
        <v>41946</v>
      </c>
      <c r="E384" s="2" t="s">
        <v>4296</v>
      </c>
      <c r="F384" s="3" t="s">
        <v>4298</v>
      </c>
      <c r="G384" s="5">
        <v>350000000</v>
      </c>
      <c r="H384" s="3" t="s">
        <v>197</v>
      </c>
      <c r="I384" s="3" t="s">
        <v>4062</v>
      </c>
      <c r="J384" s="3" t="s">
        <v>192</v>
      </c>
      <c r="K384" s="3" t="s">
        <v>96</v>
      </c>
      <c r="L384" s="4">
        <v>41976</v>
      </c>
      <c r="M384" s="2" t="s">
        <v>404</v>
      </c>
      <c r="N384" s="11">
        <f>IF(MONTH(Table_Contracts[[#This Row],[Ngày ký]])&gt;3, YEAR(Table_Contracts[[#This Row],[Ngày ký]]),YEAR(Table_Contracts[[#This Row],[Ngày ký]])-1)</f>
        <v>2014</v>
      </c>
      <c r="O384" s="4">
        <v>41976</v>
      </c>
      <c r="P384" s="4">
        <v>41976</v>
      </c>
      <c r="Q384" s="6">
        <v>12</v>
      </c>
      <c r="R384" s="4"/>
      <c r="S384" s="7" t="b">
        <v>0</v>
      </c>
      <c r="T384" s="3" t="s">
        <v>100</v>
      </c>
      <c r="U384" s="3" t="s">
        <v>4047</v>
      </c>
      <c r="V384" s="2" t="s">
        <v>4100</v>
      </c>
      <c r="W384" s="10" t="s">
        <v>5722</v>
      </c>
      <c r="X384" s="7" t="b">
        <v>0</v>
      </c>
      <c r="Y384" s="12">
        <f>SUMPRODUCT(Table_milestone[Số tiền phải thanh toán (VND)],--(Table_milestone[Số HĐ]=Table_Contracts[[#This Row],[Số hợp đồng]]),--(Table_milestone[Đã thanh toán?]=TRUE))</f>
        <v>350000000</v>
      </c>
      <c r="Z384" s="13">
        <f>SUMPRODUCT(Table_milestone[Số tiền phải thanh toán (VND)],--(Table_milestone[Số HĐ]=Table_Contracts[[#This Row],[Số hợp đồng]]),--(Table_milestone[Đã thanh toán?]=FALSE))</f>
        <v>0</v>
      </c>
      <c r="AA384">
        <f>Table_Contracts[[#This Row],[Số tiền đã thanh toán (theo điểm mốc)]]+Table_Contracts[[#This Row],[Số tiền chưa thanh toán (Theo điểm mốc)]]-Table_Contracts[[#This Row],[Doanh số]]</f>
        <v>0</v>
      </c>
    </row>
    <row r="385" spans="1:27" x14ac:dyDescent="0.25">
      <c r="A385" s="11" t="str">
        <f>TRIM(REPLACE(Table_Contracts[[#This Row],[Vụ việc]],1,FIND("#",Table_Contracts[[#This Row],[Vụ việc]],1),""))</f>
        <v>IU14021</v>
      </c>
      <c r="B385" s="2" t="s">
        <v>3110</v>
      </c>
      <c r="C385" s="2" t="s">
        <v>4303</v>
      </c>
      <c r="D385" s="4">
        <v>41944</v>
      </c>
      <c r="E385" s="2" t="s">
        <v>4302</v>
      </c>
      <c r="F385" s="3" t="s">
        <v>522</v>
      </c>
      <c r="G385" s="5">
        <v>74500000</v>
      </c>
      <c r="H385" s="3" t="s">
        <v>98</v>
      </c>
      <c r="I385" s="3" t="s">
        <v>3493</v>
      </c>
      <c r="J385" s="3" t="s">
        <v>192</v>
      </c>
      <c r="K385" s="3" t="s">
        <v>318</v>
      </c>
      <c r="L385" s="4"/>
      <c r="M385" s="2" t="s">
        <v>404</v>
      </c>
      <c r="N385" s="11">
        <f>IF(MONTH(Table_Contracts[[#This Row],[Ngày ký]])&gt;3, YEAR(Table_Contracts[[#This Row],[Ngày ký]]),YEAR(Table_Contracts[[#This Row],[Ngày ký]])-1)</f>
        <v>2014</v>
      </c>
      <c r="O385" s="4">
        <v>41978</v>
      </c>
      <c r="P385" s="4">
        <v>42102</v>
      </c>
      <c r="Q385" s="6">
        <v>12</v>
      </c>
      <c r="R385" s="4">
        <v>41963</v>
      </c>
      <c r="S385" s="7" t="b">
        <v>0</v>
      </c>
      <c r="T385" s="3" t="s">
        <v>100</v>
      </c>
      <c r="U385" s="3" t="s">
        <v>4047</v>
      </c>
      <c r="V385" s="2" t="s">
        <v>4108</v>
      </c>
      <c r="W385" s="10" t="s">
        <v>5722</v>
      </c>
      <c r="X385" s="7" t="b">
        <v>0</v>
      </c>
      <c r="Y385" s="12">
        <f>SUMPRODUCT(Table_milestone[Số tiền phải thanh toán (VND)],--(Table_milestone[Số HĐ]=Table_Contracts[[#This Row],[Số hợp đồng]]),--(Table_milestone[Đã thanh toán?]=TRUE))</f>
        <v>74500000</v>
      </c>
      <c r="Z385" s="13">
        <f>SUMPRODUCT(Table_milestone[Số tiền phải thanh toán (VND)],--(Table_milestone[Số HĐ]=Table_Contracts[[#This Row],[Số hợp đồng]]),--(Table_milestone[Đã thanh toán?]=FALSE))</f>
        <v>0</v>
      </c>
      <c r="AA385">
        <f>Table_Contracts[[#This Row],[Số tiền đã thanh toán (theo điểm mốc)]]+Table_Contracts[[#This Row],[Số tiền chưa thanh toán (Theo điểm mốc)]]-Table_Contracts[[#This Row],[Doanh số]]</f>
        <v>0</v>
      </c>
    </row>
    <row r="386" spans="1:27" x14ac:dyDescent="0.25">
      <c r="A386" s="11" t="str">
        <f>TRIM(REPLACE(Table_Contracts[[#This Row],[Vụ việc]],1,FIND("#",Table_Contracts[[#This Row],[Vụ việc]],1),""))</f>
        <v>IU14022</v>
      </c>
      <c r="B386" s="2" t="s">
        <v>523</v>
      </c>
      <c r="C386" s="2" t="s">
        <v>525</v>
      </c>
      <c r="D386" s="4">
        <v>41641</v>
      </c>
      <c r="E386" s="2" t="s">
        <v>524</v>
      </c>
      <c r="F386" s="3" t="s">
        <v>335</v>
      </c>
      <c r="G386" s="5">
        <v>144000000</v>
      </c>
      <c r="H386" s="3" t="s">
        <v>197</v>
      </c>
      <c r="I386" s="3" t="s">
        <v>88</v>
      </c>
      <c r="J386" s="3" t="s">
        <v>192</v>
      </c>
      <c r="K386" s="3" t="s">
        <v>96</v>
      </c>
      <c r="L386" s="4"/>
      <c r="M386" s="2" t="s">
        <v>404</v>
      </c>
      <c r="N386" s="11">
        <f>IF(MONTH(Table_Contracts[[#This Row],[Ngày ký]])&gt;3, YEAR(Table_Contracts[[#This Row],[Ngày ký]]),YEAR(Table_Contracts[[#This Row],[Ngày ký]])-1)</f>
        <v>2013</v>
      </c>
      <c r="O386" s="4">
        <v>42735</v>
      </c>
      <c r="P386" s="4"/>
      <c r="Q386" s="6">
        <v>12</v>
      </c>
      <c r="R386" s="4"/>
      <c r="S386" s="7" t="b">
        <v>0</v>
      </c>
      <c r="T386" s="3" t="s">
        <v>92</v>
      </c>
      <c r="U386" s="3" t="s">
        <v>4047</v>
      </c>
      <c r="V386" s="2"/>
      <c r="W386" s="10" t="s">
        <v>5722</v>
      </c>
      <c r="X386" s="7" t="b">
        <v>0</v>
      </c>
      <c r="Y386" s="12">
        <f>SUMPRODUCT(Table_milestone[Số tiền phải thanh toán (VND)],--(Table_milestone[Số HĐ]=Table_Contracts[[#This Row],[Số hợp đồng]]),--(Table_milestone[Đã thanh toán?]=TRUE))</f>
        <v>48000000</v>
      </c>
      <c r="Z386" s="13">
        <f>SUMPRODUCT(Table_milestone[Số tiền phải thanh toán (VND)],--(Table_milestone[Số HĐ]=Table_Contracts[[#This Row],[Số hợp đồng]]),--(Table_milestone[Đã thanh toán?]=FALSE))</f>
        <v>96000000</v>
      </c>
      <c r="AA386">
        <f>Table_Contracts[[#This Row],[Số tiền đã thanh toán (theo điểm mốc)]]+Table_Contracts[[#This Row],[Số tiền chưa thanh toán (Theo điểm mốc)]]-Table_Contracts[[#This Row],[Doanh số]]</f>
        <v>0</v>
      </c>
    </row>
    <row r="387" spans="1:27" x14ac:dyDescent="0.25">
      <c r="A387" s="11" t="str">
        <f>TRIM(REPLACE(Table_Contracts[[#This Row],[Vụ việc]],1,FIND("#",Table_Contracts[[#This Row],[Vụ việc]],1),""))</f>
        <v>IU14023</v>
      </c>
      <c r="B387" s="2" t="s">
        <v>519</v>
      </c>
      <c r="C387" s="2" t="s">
        <v>521</v>
      </c>
      <c r="D387" s="4">
        <v>41960</v>
      </c>
      <c r="E387" s="2" t="s">
        <v>520</v>
      </c>
      <c r="F387" s="3" t="s">
        <v>522</v>
      </c>
      <c r="G387" s="5">
        <v>75500000</v>
      </c>
      <c r="H387" s="3" t="s">
        <v>98</v>
      </c>
      <c r="I387" s="3" t="s">
        <v>88</v>
      </c>
      <c r="J387" s="3" t="s">
        <v>192</v>
      </c>
      <c r="K387" s="3" t="s">
        <v>318</v>
      </c>
      <c r="L387" s="4"/>
      <c r="M387" s="2" t="s">
        <v>404</v>
      </c>
      <c r="N387" s="11">
        <f>IF(MONTH(Table_Contracts[[#This Row],[Ngày ký]])&gt;3, YEAR(Table_Contracts[[#This Row],[Ngày ký]]),YEAR(Table_Contracts[[#This Row],[Ngày ký]])-1)</f>
        <v>2014</v>
      </c>
      <c r="O387" s="4">
        <v>41993</v>
      </c>
      <c r="P387" s="4"/>
      <c r="Q387" s="6">
        <v>12</v>
      </c>
      <c r="R387" s="4">
        <v>41978</v>
      </c>
      <c r="S387" s="7" t="b">
        <v>0</v>
      </c>
      <c r="T387" s="3" t="s">
        <v>100</v>
      </c>
      <c r="U387" s="3" t="s">
        <v>4047</v>
      </c>
      <c r="V387" s="2" t="s">
        <v>4108</v>
      </c>
      <c r="W387" s="10" t="s">
        <v>5722</v>
      </c>
      <c r="X387" s="7" t="b">
        <v>0</v>
      </c>
      <c r="Y387" s="12">
        <f>SUMPRODUCT(Table_milestone[Số tiền phải thanh toán (VND)],--(Table_milestone[Số HĐ]=Table_Contracts[[#This Row],[Số hợp đồng]]),--(Table_milestone[Đã thanh toán?]=TRUE))</f>
        <v>0</v>
      </c>
      <c r="Z387" s="13">
        <f>SUMPRODUCT(Table_milestone[Số tiền phải thanh toán (VND)],--(Table_milestone[Số HĐ]=Table_Contracts[[#This Row],[Số hợp đồng]]),--(Table_milestone[Đã thanh toán?]=FALSE))</f>
        <v>75500000</v>
      </c>
      <c r="AA387">
        <f>Table_Contracts[[#This Row],[Số tiền đã thanh toán (theo điểm mốc)]]+Table_Contracts[[#This Row],[Số tiền chưa thanh toán (Theo điểm mốc)]]-Table_Contracts[[#This Row],[Doanh số]]</f>
        <v>0</v>
      </c>
    </row>
    <row r="388" spans="1:27" x14ac:dyDescent="0.25">
      <c r="A388" s="11" t="str">
        <f>TRIM(REPLACE(Table_Contracts[[#This Row],[Vụ việc]],1,FIND("#",Table_Contracts[[#This Row],[Vụ việc]],1),""))</f>
        <v>IU14025</v>
      </c>
      <c r="B388" s="2" t="s">
        <v>3249</v>
      </c>
      <c r="C388" s="2" t="s">
        <v>4234</v>
      </c>
      <c r="D388" s="4">
        <v>42020</v>
      </c>
      <c r="E388" s="2" t="s">
        <v>4233</v>
      </c>
      <c r="F388" s="3" t="s">
        <v>4201</v>
      </c>
      <c r="G388" s="5">
        <v>97000000</v>
      </c>
      <c r="H388" s="3" t="s">
        <v>197</v>
      </c>
      <c r="I388" s="3" t="s">
        <v>3493</v>
      </c>
      <c r="J388" s="3" t="s">
        <v>192</v>
      </c>
      <c r="K388" s="3" t="s">
        <v>96</v>
      </c>
      <c r="L388" s="4">
        <v>42034</v>
      </c>
      <c r="M388" s="2" t="s">
        <v>93</v>
      </c>
      <c r="N388" s="11">
        <f>IF(MONTH(Table_Contracts[[#This Row],[Ngày ký]])&gt;3, YEAR(Table_Contracts[[#This Row],[Ngày ký]]),YEAR(Table_Contracts[[#This Row],[Ngày ký]])-1)</f>
        <v>2014</v>
      </c>
      <c r="O388" s="4">
        <v>42051</v>
      </c>
      <c r="P388" s="4">
        <v>42040</v>
      </c>
      <c r="Q388" s="6">
        <v>12</v>
      </c>
      <c r="R388" s="4"/>
      <c r="S388" s="7" t="b">
        <v>0</v>
      </c>
      <c r="T388" s="3" t="s">
        <v>100</v>
      </c>
      <c r="U388" s="3" t="s">
        <v>4047</v>
      </c>
      <c r="V388" s="2"/>
      <c r="W388" s="10" t="s">
        <v>5722</v>
      </c>
      <c r="X388" s="7" t="b">
        <v>0</v>
      </c>
      <c r="Y388" s="12">
        <f>SUMPRODUCT(Table_milestone[Số tiền phải thanh toán (VND)],--(Table_milestone[Số HĐ]=Table_Contracts[[#This Row],[Số hợp đồng]]),--(Table_milestone[Đã thanh toán?]=TRUE))</f>
        <v>97000000</v>
      </c>
      <c r="Z388" s="13">
        <f>SUMPRODUCT(Table_milestone[Số tiền phải thanh toán (VND)],--(Table_milestone[Số HĐ]=Table_Contracts[[#This Row],[Số hợp đồng]]),--(Table_milestone[Đã thanh toán?]=FALSE))</f>
        <v>0</v>
      </c>
      <c r="AA388">
        <f>Table_Contracts[[#This Row],[Số tiền đã thanh toán (theo điểm mốc)]]+Table_Contracts[[#This Row],[Số tiền chưa thanh toán (Theo điểm mốc)]]-Table_Contracts[[#This Row],[Doanh số]]</f>
        <v>0</v>
      </c>
    </row>
    <row r="389" spans="1:27" x14ac:dyDescent="0.25">
      <c r="A389" s="11" t="str">
        <f>TRIM(REPLACE(Table_Contracts[[#This Row],[Vụ việc]],1,FIND("#",Table_Contracts[[#This Row],[Vụ việc]],1),""))</f>
        <v>IU14027</v>
      </c>
      <c r="B389" s="2" t="s">
        <v>3339</v>
      </c>
      <c r="C389" s="2" t="s">
        <v>4200</v>
      </c>
      <c r="D389" s="4">
        <v>42068</v>
      </c>
      <c r="E389" s="2" t="s">
        <v>4199</v>
      </c>
      <c r="F389" s="3" t="s">
        <v>4201</v>
      </c>
      <c r="G389" s="5">
        <v>66000000</v>
      </c>
      <c r="H389" s="3" t="s">
        <v>197</v>
      </c>
      <c r="I389" s="3" t="s">
        <v>3493</v>
      </c>
      <c r="J389" s="3" t="s">
        <v>192</v>
      </c>
      <c r="K389" s="3" t="s">
        <v>96</v>
      </c>
      <c r="L389" s="4">
        <v>42369</v>
      </c>
      <c r="M389" s="2" t="s">
        <v>93</v>
      </c>
      <c r="N389" s="11">
        <f>IF(MONTH(Table_Contracts[[#This Row],[Ngày ký]])&gt;3, YEAR(Table_Contracts[[#This Row],[Ngày ký]]),YEAR(Table_Contracts[[#This Row],[Ngày ký]])-1)</f>
        <v>2014</v>
      </c>
      <c r="O389" s="4">
        <v>42094</v>
      </c>
      <c r="P389" s="4">
        <v>42369</v>
      </c>
      <c r="Q389" s="6">
        <v>24</v>
      </c>
      <c r="R389" s="4"/>
      <c r="S389" s="7" t="b">
        <v>0</v>
      </c>
      <c r="T389" s="3" t="s">
        <v>100</v>
      </c>
      <c r="U389" s="3" t="s">
        <v>4047</v>
      </c>
      <c r="V389" s="2" t="s">
        <v>4049</v>
      </c>
      <c r="W389" s="10" t="s">
        <v>5722</v>
      </c>
      <c r="X389" s="7" t="b">
        <v>0</v>
      </c>
      <c r="Y389" s="12">
        <f>SUMPRODUCT(Table_milestone[Số tiền phải thanh toán (VND)],--(Table_milestone[Số HĐ]=Table_Contracts[[#This Row],[Số hợp đồng]]),--(Table_milestone[Đã thanh toán?]=TRUE))</f>
        <v>66000000</v>
      </c>
      <c r="Z389" s="13">
        <f>SUMPRODUCT(Table_milestone[Số tiền phải thanh toán (VND)],--(Table_milestone[Số HĐ]=Table_Contracts[[#This Row],[Số hợp đồng]]),--(Table_milestone[Đã thanh toán?]=FALSE))</f>
        <v>0</v>
      </c>
      <c r="AA389">
        <f>Table_Contracts[[#This Row],[Số tiền đã thanh toán (theo điểm mốc)]]+Table_Contracts[[#This Row],[Số tiền chưa thanh toán (Theo điểm mốc)]]-Table_Contracts[[#This Row],[Doanh số]]</f>
        <v>0</v>
      </c>
    </row>
    <row r="390" spans="1:27" x14ac:dyDescent="0.25">
      <c r="A390" s="11" t="str">
        <f>TRIM(REPLACE(Table_Contracts[[#This Row],[Vụ việc]],1,FIND("#",Table_Contracts[[#This Row],[Vụ việc]],1),""))</f>
        <v>IU14030</v>
      </c>
      <c r="B390" s="2" t="s">
        <v>490</v>
      </c>
      <c r="C390" s="2" t="s">
        <v>492</v>
      </c>
      <c r="D390" s="4">
        <v>42036</v>
      </c>
      <c r="E390" s="2" t="s">
        <v>491</v>
      </c>
      <c r="F390" s="3" t="s">
        <v>101</v>
      </c>
      <c r="G390" s="5">
        <v>60000000</v>
      </c>
      <c r="H390" s="3" t="s">
        <v>98</v>
      </c>
      <c r="I390" s="3" t="s">
        <v>88</v>
      </c>
      <c r="J390" s="3" t="s">
        <v>192</v>
      </c>
      <c r="K390" s="3" t="s">
        <v>190</v>
      </c>
      <c r="L390" s="4"/>
      <c r="M390" s="2" t="s">
        <v>93</v>
      </c>
      <c r="N390" s="11">
        <f>IF(MONTH(Table_Contracts[[#This Row],[Ngày ký]])&gt;3, YEAR(Table_Contracts[[#This Row],[Ngày ký]]),YEAR(Table_Contracts[[#This Row],[Ngày ký]])-1)</f>
        <v>2014</v>
      </c>
      <c r="O390" s="4">
        <v>42216</v>
      </c>
      <c r="P390" s="4"/>
      <c r="Q390" s="6">
        <v>12</v>
      </c>
      <c r="R390" s="4"/>
      <c r="S390" s="7" t="b">
        <v>0</v>
      </c>
      <c r="T390" s="3" t="s">
        <v>92</v>
      </c>
      <c r="U390" s="3" t="s">
        <v>4047</v>
      </c>
      <c r="V390" s="2" t="s">
        <v>4068</v>
      </c>
      <c r="W390" s="10" t="s">
        <v>5722</v>
      </c>
      <c r="X390" s="7" t="b">
        <v>0</v>
      </c>
      <c r="Y390" s="12">
        <f>SUMPRODUCT(Table_milestone[Số tiền phải thanh toán (VND)],--(Table_milestone[Số HĐ]=Table_Contracts[[#This Row],[Số hợp đồng]]),--(Table_milestone[Đã thanh toán?]=TRUE))</f>
        <v>0</v>
      </c>
      <c r="Z390" s="13">
        <f>SUMPRODUCT(Table_milestone[Số tiền phải thanh toán (VND)],--(Table_milestone[Số HĐ]=Table_Contracts[[#This Row],[Số hợp đồng]]),--(Table_milestone[Đã thanh toán?]=FALSE))</f>
        <v>60000000</v>
      </c>
      <c r="AA390">
        <f>Table_Contracts[[#This Row],[Số tiền đã thanh toán (theo điểm mốc)]]+Table_Contracts[[#This Row],[Số tiền chưa thanh toán (Theo điểm mốc)]]-Table_Contracts[[#This Row],[Doanh số]]</f>
        <v>0</v>
      </c>
    </row>
    <row r="391" spans="1:27" x14ac:dyDescent="0.25">
      <c r="A391" s="11" t="str">
        <f>TRIM(REPLACE(Table_Contracts[[#This Row],[Vụ việc]],1,FIND("#",Table_Contracts[[#This Row],[Vụ việc]],1),""))</f>
        <v>IU14031</v>
      </c>
      <c r="B391" s="2" t="s">
        <v>3487</v>
      </c>
      <c r="C391" s="2" t="s">
        <v>4225</v>
      </c>
      <c r="D391" s="4">
        <v>42026</v>
      </c>
      <c r="E391" s="2" t="s">
        <v>4224</v>
      </c>
      <c r="F391" s="3" t="s">
        <v>584</v>
      </c>
      <c r="G391" s="5">
        <v>350000000</v>
      </c>
      <c r="H391" s="3" t="s">
        <v>192</v>
      </c>
      <c r="I391" s="3" t="s">
        <v>3493</v>
      </c>
      <c r="J391" s="3" t="s">
        <v>192</v>
      </c>
      <c r="K391" s="3" t="s">
        <v>318</v>
      </c>
      <c r="L391" s="4">
        <v>42047</v>
      </c>
      <c r="M391" s="2" t="s">
        <v>93</v>
      </c>
      <c r="N391" s="11">
        <f>IF(MONTH(Table_Contracts[[#This Row],[Ngày ký]])&gt;3, YEAR(Table_Contracts[[#This Row],[Ngày ký]]),YEAR(Table_Contracts[[#This Row],[Ngày ký]])-1)</f>
        <v>2014</v>
      </c>
      <c r="O391" s="4">
        <v>42177</v>
      </c>
      <c r="P391" s="4"/>
      <c r="Q391" s="6">
        <v>12</v>
      </c>
      <c r="R391" s="4"/>
      <c r="S391" s="7" t="b">
        <v>0</v>
      </c>
      <c r="T391" s="3" t="s">
        <v>100</v>
      </c>
      <c r="U391" s="3" t="s">
        <v>4047</v>
      </c>
      <c r="V391" s="2" t="s">
        <v>4049</v>
      </c>
      <c r="W391" s="10" t="s">
        <v>5722</v>
      </c>
      <c r="X391" s="7" t="b">
        <v>0</v>
      </c>
      <c r="Y391" s="12">
        <f>SUMPRODUCT(Table_milestone[Số tiền phải thanh toán (VND)],--(Table_milestone[Số HĐ]=Table_Contracts[[#This Row],[Số hợp đồng]]),--(Table_milestone[Đã thanh toán?]=TRUE))</f>
        <v>350000000</v>
      </c>
      <c r="Z391" s="13">
        <f>SUMPRODUCT(Table_milestone[Số tiền phải thanh toán (VND)],--(Table_milestone[Số HĐ]=Table_Contracts[[#This Row],[Số hợp đồng]]),--(Table_milestone[Đã thanh toán?]=FALSE))</f>
        <v>0</v>
      </c>
      <c r="AA391">
        <f>Table_Contracts[[#This Row],[Số tiền đã thanh toán (theo điểm mốc)]]+Table_Contracts[[#This Row],[Số tiền chưa thanh toán (Theo điểm mốc)]]-Table_Contracts[[#This Row],[Doanh số]]</f>
        <v>0</v>
      </c>
    </row>
    <row r="392" spans="1:27" x14ac:dyDescent="0.25">
      <c r="A392" s="11" t="str">
        <f>TRIM(REPLACE(Table_Contracts[[#This Row],[Vụ việc]],1,FIND("#",Table_Contracts[[#This Row],[Vụ việc]],1),""))</f>
        <v>IU14032</v>
      </c>
      <c r="B392" s="2" t="s">
        <v>5748</v>
      </c>
      <c r="C392" s="2" t="s">
        <v>5750</v>
      </c>
      <c r="D392" s="4">
        <v>42215</v>
      </c>
      <c r="E392" s="2" t="s">
        <v>5749</v>
      </c>
      <c r="F392" s="3" t="s">
        <v>101</v>
      </c>
      <c r="G392" s="5">
        <v>60000000</v>
      </c>
      <c r="H392" s="3" t="s">
        <v>98</v>
      </c>
      <c r="I392" s="3" t="s">
        <v>88</v>
      </c>
      <c r="J392" s="3" t="s">
        <v>102</v>
      </c>
      <c r="K392" s="3" t="s">
        <v>190</v>
      </c>
      <c r="L392" s="4"/>
      <c r="M392" s="2" t="s">
        <v>93</v>
      </c>
      <c r="N392" s="11">
        <f>IF(MONTH(Table_Contracts[[#This Row],[Ngày ký]])&gt;3, YEAR(Table_Contracts[[#This Row],[Ngày ký]]),YEAR(Table_Contracts[[#This Row],[Ngày ký]])-1)</f>
        <v>2015</v>
      </c>
      <c r="O392" s="4">
        <v>42400</v>
      </c>
      <c r="P392" s="4"/>
      <c r="Q392" s="6">
        <v>12</v>
      </c>
      <c r="R392" s="4"/>
      <c r="S392" s="7" t="b">
        <v>0</v>
      </c>
      <c r="T392" s="3" t="s">
        <v>92</v>
      </c>
      <c r="U392" s="3" t="s">
        <v>4047</v>
      </c>
      <c r="V392" s="2"/>
      <c r="W392" s="10" t="s">
        <v>5722</v>
      </c>
      <c r="X392" s="7" t="b">
        <v>0</v>
      </c>
      <c r="Y392" s="12">
        <f>SUMPRODUCT(Table_milestone[Số tiền phải thanh toán (VND)],--(Table_milestone[Số HĐ]=Table_Contracts[[#This Row],[Số hợp đồng]]),--(Table_milestone[Đã thanh toán?]=TRUE))</f>
        <v>0</v>
      </c>
      <c r="Z392" s="13">
        <f>SUMPRODUCT(Table_milestone[Số tiền phải thanh toán (VND)],--(Table_milestone[Số HĐ]=Table_Contracts[[#This Row],[Số hợp đồng]]),--(Table_milestone[Đã thanh toán?]=FALSE))</f>
        <v>60000000</v>
      </c>
      <c r="AA392">
        <f>Table_Contracts[[#This Row],[Số tiền đã thanh toán (theo điểm mốc)]]+Table_Contracts[[#This Row],[Số tiền chưa thanh toán (Theo điểm mốc)]]-Table_Contracts[[#This Row],[Doanh số]]</f>
        <v>0</v>
      </c>
    </row>
    <row r="393" spans="1:27" x14ac:dyDescent="0.25">
      <c r="A393" s="11" t="str">
        <f>TRIM(REPLACE(Table_Contracts[[#This Row],[Vụ việc]],1,FIND("#",Table_Contracts[[#This Row],[Vụ việc]],1),""))</f>
        <v>IU14033</v>
      </c>
      <c r="B393" s="2" t="s">
        <v>401</v>
      </c>
      <c r="C393" s="2" t="s">
        <v>403</v>
      </c>
      <c r="D393" s="4">
        <v>41791</v>
      </c>
      <c r="E393" s="2" t="s">
        <v>402</v>
      </c>
      <c r="F393" s="3" t="s">
        <v>405</v>
      </c>
      <c r="G393" s="5">
        <v>250000000</v>
      </c>
      <c r="H393" s="3" t="s">
        <v>98</v>
      </c>
      <c r="I393" s="3" t="s">
        <v>88</v>
      </c>
      <c r="J393" s="3" t="s">
        <v>192</v>
      </c>
      <c r="K393" s="3" t="s">
        <v>190</v>
      </c>
      <c r="L393" s="4"/>
      <c r="M393" s="2" t="s">
        <v>404</v>
      </c>
      <c r="N393" s="11">
        <f>IF(MONTH(Table_Contracts[[#This Row],[Ngày ký]])&gt;3, YEAR(Table_Contracts[[#This Row],[Ngày ký]]),YEAR(Table_Contracts[[#This Row],[Ngày ký]])-1)</f>
        <v>2014</v>
      </c>
      <c r="O393" s="4">
        <v>43617</v>
      </c>
      <c r="P393" s="4"/>
      <c r="Q393" s="6">
        <v>12</v>
      </c>
      <c r="R393" s="4"/>
      <c r="S393" s="7" t="b">
        <v>0</v>
      </c>
      <c r="T393" s="3" t="s">
        <v>92</v>
      </c>
      <c r="U393" s="3" t="s">
        <v>4047</v>
      </c>
      <c r="V393" s="2"/>
      <c r="W393" s="10" t="s">
        <v>5722</v>
      </c>
      <c r="X393" s="7" t="b">
        <v>0</v>
      </c>
      <c r="Y393" s="12">
        <f>SUMPRODUCT(Table_milestone[Số tiền phải thanh toán (VND)],--(Table_milestone[Số HĐ]=Table_Contracts[[#This Row],[Số hợp đồng]]),--(Table_milestone[Đã thanh toán?]=TRUE))</f>
        <v>85000000</v>
      </c>
      <c r="Z393" s="13">
        <f>SUMPRODUCT(Table_milestone[Số tiền phải thanh toán (VND)],--(Table_milestone[Số HĐ]=Table_Contracts[[#This Row],[Số hợp đồng]]),--(Table_milestone[Đã thanh toán?]=FALSE))</f>
        <v>165000000</v>
      </c>
      <c r="AA393">
        <f>Table_Contracts[[#This Row],[Số tiền đã thanh toán (theo điểm mốc)]]+Table_Contracts[[#This Row],[Số tiền chưa thanh toán (Theo điểm mốc)]]-Table_Contracts[[#This Row],[Doanh số]]</f>
        <v>0</v>
      </c>
    </row>
    <row r="394" spans="1:27" x14ac:dyDescent="0.25">
      <c r="A394" s="11" t="str">
        <f>TRIM(REPLACE(Table_Contracts[[#This Row],[Vụ việc]],1,FIND("#",Table_Contracts[[#This Row],[Vụ việc]],1),""))</f>
        <v>IU14034</v>
      </c>
      <c r="B394" s="2" t="s">
        <v>241</v>
      </c>
      <c r="C394" s="2" t="s">
        <v>243</v>
      </c>
      <c r="D394" s="4">
        <v>42262</v>
      </c>
      <c r="E394" s="2" t="s">
        <v>242</v>
      </c>
      <c r="F394" s="3" t="s">
        <v>244</v>
      </c>
      <c r="G394" s="5">
        <v>197802000</v>
      </c>
      <c r="H394" s="3" t="s">
        <v>98</v>
      </c>
      <c r="I394" s="3" t="s">
        <v>88</v>
      </c>
      <c r="J394" s="3" t="s">
        <v>102</v>
      </c>
      <c r="K394" s="3" t="s">
        <v>190</v>
      </c>
      <c r="L394" s="4"/>
      <c r="M394" s="2" t="s">
        <v>93</v>
      </c>
      <c r="N394" s="11">
        <f>IF(MONTH(Table_Contracts[[#This Row],[Ngày ký]])&gt;3, YEAR(Table_Contracts[[#This Row],[Ngày ký]]),YEAR(Table_Contracts[[#This Row],[Ngày ký]])-1)</f>
        <v>2015</v>
      </c>
      <c r="O394" s="4">
        <v>43358</v>
      </c>
      <c r="P394" s="4"/>
      <c r="Q394" s="6">
        <v>12</v>
      </c>
      <c r="R394" s="4"/>
      <c r="S394" s="7" t="b">
        <v>0</v>
      </c>
      <c r="T394" s="3" t="s">
        <v>92</v>
      </c>
      <c r="U394" s="3" t="s">
        <v>4047</v>
      </c>
      <c r="V394" s="2" t="s">
        <v>4095</v>
      </c>
      <c r="W394" s="10" t="s">
        <v>5722</v>
      </c>
      <c r="X394" s="7" t="b">
        <v>0</v>
      </c>
      <c r="Y394" s="12">
        <f>SUMPRODUCT(Table_milestone[Số tiền phải thanh toán (VND)],--(Table_milestone[Số HĐ]=Table_Contracts[[#This Row],[Số hợp đồng]]),--(Table_milestone[Đã thanh toán?]=TRUE))</f>
        <v>0</v>
      </c>
      <c r="Z394" s="13">
        <f>SUMPRODUCT(Table_milestone[Số tiền phải thanh toán (VND)],--(Table_milestone[Số HĐ]=Table_Contracts[[#This Row],[Số hợp đồng]]),--(Table_milestone[Đã thanh toán?]=FALSE))</f>
        <v>197802000</v>
      </c>
      <c r="AA394">
        <f>Table_Contracts[[#This Row],[Số tiền đã thanh toán (theo điểm mốc)]]+Table_Contracts[[#This Row],[Số tiền chưa thanh toán (Theo điểm mốc)]]-Table_Contracts[[#This Row],[Doanh số]]</f>
        <v>0</v>
      </c>
    </row>
    <row r="395" spans="1:27" x14ac:dyDescent="0.25">
      <c r="A395" s="11" t="str">
        <f>TRIM(REPLACE(Table_Contracts[[#This Row],[Vụ việc]],1,FIND("#",Table_Contracts[[#This Row],[Vụ việc]],1),""))</f>
        <v>IU15001</v>
      </c>
      <c r="B395" s="2" t="s">
        <v>486</v>
      </c>
      <c r="C395" s="2" t="s">
        <v>488</v>
      </c>
      <c r="D395" s="4">
        <v>42090</v>
      </c>
      <c r="E395" s="2" t="s">
        <v>487</v>
      </c>
      <c r="F395" s="3" t="s">
        <v>489</v>
      </c>
      <c r="G395" s="5">
        <v>85000000</v>
      </c>
      <c r="H395" s="3" t="s">
        <v>98</v>
      </c>
      <c r="I395" s="3" t="s">
        <v>88</v>
      </c>
      <c r="J395" s="3" t="s">
        <v>192</v>
      </c>
      <c r="K395" s="3" t="s">
        <v>190</v>
      </c>
      <c r="L395" s="4"/>
      <c r="M395" s="2" t="s">
        <v>93</v>
      </c>
      <c r="N395" s="11">
        <f>IF(MONTH(Table_Contracts[[#This Row],[Ngày ký]])&gt;3, YEAR(Table_Contracts[[#This Row],[Ngày ký]]),YEAR(Table_Contracts[[#This Row],[Ngày ký]])-1)</f>
        <v>2014</v>
      </c>
      <c r="O395" s="4">
        <v>43831</v>
      </c>
      <c r="P395" s="4"/>
      <c r="Q395" s="6">
        <v>12</v>
      </c>
      <c r="R395" s="4"/>
      <c r="S395" s="7" t="b">
        <v>0</v>
      </c>
      <c r="T395" s="3" t="s">
        <v>145</v>
      </c>
      <c r="U395" s="3" t="s">
        <v>4047</v>
      </c>
      <c r="V395" s="2"/>
      <c r="W395" s="10" t="s">
        <v>5722</v>
      </c>
      <c r="X395" s="7" t="b">
        <v>0</v>
      </c>
      <c r="Y395" s="12">
        <f>SUMPRODUCT(Table_milestone[Số tiền phải thanh toán (VND)],--(Table_milestone[Số HĐ]=Table_Contracts[[#This Row],[Số hợp đồng]]),--(Table_milestone[Đã thanh toán?]=TRUE))</f>
        <v>0</v>
      </c>
      <c r="Z395" s="13">
        <f>SUMPRODUCT(Table_milestone[Số tiền phải thanh toán (VND)],--(Table_milestone[Số HĐ]=Table_Contracts[[#This Row],[Số hợp đồng]]),--(Table_milestone[Đã thanh toán?]=FALSE))</f>
        <v>85000000</v>
      </c>
      <c r="AA395">
        <f>Table_Contracts[[#This Row],[Số tiền đã thanh toán (theo điểm mốc)]]+Table_Contracts[[#This Row],[Số tiền chưa thanh toán (Theo điểm mốc)]]-Table_Contracts[[#This Row],[Doanh số]]</f>
        <v>0</v>
      </c>
    </row>
    <row r="396" spans="1:27" x14ac:dyDescent="0.25">
      <c r="A396" s="11" t="str">
        <f>TRIM(REPLACE(Table_Contracts[[#This Row],[Vụ việc]],1,FIND("#",Table_Contracts[[#This Row],[Vụ việc]],1),""))</f>
        <v>IU15003</v>
      </c>
      <c r="B396" s="2" t="s">
        <v>397</v>
      </c>
      <c r="C396" s="2" t="s">
        <v>399</v>
      </c>
      <c r="D396" s="4">
        <v>42156</v>
      </c>
      <c r="E396" s="2" t="s">
        <v>398</v>
      </c>
      <c r="F396" s="3" t="s">
        <v>400</v>
      </c>
      <c r="G396" s="5">
        <v>55000000</v>
      </c>
      <c r="H396" s="3" t="s">
        <v>98</v>
      </c>
      <c r="I396" s="3" t="s">
        <v>88</v>
      </c>
      <c r="J396" s="3" t="s">
        <v>192</v>
      </c>
      <c r="K396" s="3" t="s">
        <v>190</v>
      </c>
      <c r="L396" s="4"/>
      <c r="M396" s="2" t="s">
        <v>93</v>
      </c>
      <c r="N396" s="11">
        <f>IF(MONTH(Table_Contracts[[#This Row],[Ngày ký]])&gt;3, YEAR(Table_Contracts[[#This Row],[Ngày ký]]),YEAR(Table_Contracts[[#This Row],[Ngày ký]])-1)</f>
        <v>2015</v>
      </c>
      <c r="O396" s="4">
        <v>42521</v>
      </c>
      <c r="P396" s="4"/>
      <c r="Q396" s="6">
        <v>12</v>
      </c>
      <c r="R396" s="4"/>
      <c r="S396" s="7" t="b">
        <v>0</v>
      </c>
      <c r="T396" s="3" t="s">
        <v>92</v>
      </c>
      <c r="U396" s="3" t="s">
        <v>4047</v>
      </c>
      <c r="V396" s="2" t="s">
        <v>4068</v>
      </c>
      <c r="W396" s="10" t="s">
        <v>5722</v>
      </c>
      <c r="X396" s="7" t="b">
        <v>0</v>
      </c>
      <c r="Y396" s="12">
        <f>SUMPRODUCT(Table_milestone[Số tiền phải thanh toán (VND)],--(Table_milestone[Số HĐ]=Table_Contracts[[#This Row],[Số hợp đồng]]),--(Table_milestone[Đã thanh toán?]=TRUE))</f>
        <v>38500000</v>
      </c>
      <c r="Z396" s="13">
        <f>SUMPRODUCT(Table_milestone[Số tiền phải thanh toán (VND)],--(Table_milestone[Số HĐ]=Table_Contracts[[#This Row],[Số hợp đồng]]),--(Table_milestone[Đã thanh toán?]=FALSE))</f>
        <v>16500000</v>
      </c>
      <c r="AA396">
        <f>Table_Contracts[[#This Row],[Số tiền đã thanh toán (theo điểm mốc)]]+Table_Contracts[[#This Row],[Số tiền chưa thanh toán (Theo điểm mốc)]]-Table_Contracts[[#This Row],[Doanh số]]</f>
        <v>0</v>
      </c>
    </row>
    <row r="397" spans="1:27" x14ac:dyDescent="0.25">
      <c r="A397" s="11" t="str">
        <f>TRIM(REPLACE(Table_Contracts[[#This Row],[Vụ việc]],1,FIND("#",Table_Contracts[[#This Row],[Vụ việc]],1),""))</f>
        <v>IU15004</v>
      </c>
      <c r="B397" s="2" t="s">
        <v>3536</v>
      </c>
      <c r="C397" s="2" t="s">
        <v>4134</v>
      </c>
      <c r="D397" s="4">
        <v>42191</v>
      </c>
      <c r="E397" s="2" t="s">
        <v>4133</v>
      </c>
      <c r="F397" s="3" t="s">
        <v>4094</v>
      </c>
      <c r="G397" s="5">
        <v>140000000</v>
      </c>
      <c r="H397" s="3" t="s">
        <v>98</v>
      </c>
      <c r="I397" s="3" t="s">
        <v>3493</v>
      </c>
      <c r="J397" s="3" t="s">
        <v>192</v>
      </c>
      <c r="K397" s="3" t="s">
        <v>96</v>
      </c>
      <c r="L397" s="4"/>
      <c r="M397" s="2" t="s">
        <v>93</v>
      </c>
      <c r="N397" s="11">
        <f>IF(MONTH(Table_Contracts[[#This Row],[Ngày ký]])&gt;3, YEAR(Table_Contracts[[#This Row],[Ngày ký]]),YEAR(Table_Contracts[[#This Row],[Ngày ký]])-1)</f>
        <v>2015</v>
      </c>
      <c r="O397" s="4">
        <v>42253</v>
      </c>
      <c r="P397" s="4"/>
      <c r="Q397" s="6">
        <v>12</v>
      </c>
      <c r="R397" s="4"/>
      <c r="S397" s="7" t="b">
        <v>0</v>
      </c>
      <c r="T397" s="3" t="s">
        <v>100</v>
      </c>
      <c r="U397" s="3" t="s">
        <v>4047</v>
      </c>
      <c r="V397" s="2" t="s">
        <v>4135</v>
      </c>
      <c r="W397" s="10" t="s">
        <v>5722</v>
      </c>
      <c r="X397" s="7" t="b">
        <v>0</v>
      </c>
      <c r="Y397" s="12">
        <f>SUMPRODUCT(Table_milestone[Số tiền phải thanh toán (VND)],--(Table_milestone[Số HĐ]=Table_Contracts[[#This Row],[Số hợp đồng]]),--(Table_milestone[Đã thanh toán?]=TRUE))</f>
        <v>140000000</v>
      </c>
      <c r="Z397" s="13">
        <f>SUMPRODUCT(Table_milestone[Số tiền phải thanh toán (VND)],--(Table_milestone[Số HĐ]=Table_Contracts[[#This Row],[Số hợp đồng]]),--(Table_milestone[Đã thanh toán?]=FALSE))</f>
        <v>0</v>
      </c>
      <c r="AA397">
        <f>Table_Contracts[[#This Row],[Số tiền đã thanh toán (theo điểm mốc)]]+Table_Contracts[[#This Row],[Số tiền chưa thanh toán (Theo điểm mốc)]]-Table_Contracts[[#This Row],[Doanh số]]</f>
        <v>0</v>
      </c>
    </row>
    <row r="398" spans="1:27" x14ac:dyDescent="0.25">
      <c r="A398" s="11" t="str">
        <f>TRIM(REPLACE(Table_Contracts[[#This Row],[Vụ việc]],1,FIND("#",Table_Contracts[[#This Row],[Vụ việc]],1),""))</f>
        <v>IU15007</v>
      </c>
      <c r="B398" s="2" t="s">
        <v>332</v>
      </c>
      <c r="C398" s="2" t="s">
        <v>334</v>
      </c>
      <c r="D398" s="4">
        <v>42234</v>
      </c>
      <c r="E398" s="2" t="s">
        <v>333</v>
      </c>
      <c r="F398" s="3" t="s">
        <v>335</v>
      </c>
      <c r="G398" s="5">
        <v>450000000</v>
      </c>
      <c r="H398" s="3" t="s">
        <v>98</v>
      </c>
      <c r="I398" s="3" t="s">
        <v>88</v>
      </c>
      <c r="J398" s="3" t="s">
        <v>192</v>
      </c>
      <c r="K398" s="3" t="s">
        <v>96</v>
      </c>
      <c r="L398" s="4"/>
      <c r="M398" s="2" t="s">
        <v>93</v>
      </c>
      <c r="N398" s="11">
        <f>IF(MONTH(Table_Contracts[[#This Row],[Ngày ký]])&gt;3, YEAR(Table_Contracts[[#This Row],[Ngày ký]]),YEAR(Table_Contracts[[#This Row],[Ngày ký]])-1)</f>
        <v>2015</v>
      </c>
      <c r="O398" s="4">
        <v>42295</v>
      </c>
      <c r="P398" s="4"/>
      <c r="Q398" s="6">
        <v>12</v>
      </c>
      <c r="R398" s="4"/>
      <c r="S398" s="7" t="b">
        <v>0</v>
      </c>
      <c r="T398" s="3" t="s">
        <v>100</v>
      </c>
      <c r="U398" s="3" t="s">
        <v>4047</v>
      </c>
      <c r="V398" s="2" t="s">
        <v>4100</v>
      </c>
      <c r="W398" s="10" t="s">
        <v>5722</v>
      </c>
      <c r="X398" s="7" t="b">
        <v>0</v>
      </c>
      <c r="Y398" s="12">
        <f>SUMPRODUCT(Table_milestone[Số tiền phải thanh toán (VND)],--(Table_milestone[Số HĐ]=Table_Contracts[[#This Row],[Số hợp đồng]]),--(Table_milestone[Đã thanh toán?]=TRUE))</f>
        <v>450000000</v>
      </c>
      <c r="Z398" s="13">
        <f>SUMPRODUCT(Table_milestone[Số tiền phải thanh toán (VND)],--(Table_milestone[Số HĐ]=Table_Contracts[[#This Row],[Số hợp đồng]]),--(Table_milestone[Đã thanh toán?]=FALSE))</f>
        <v>0</v>
      </c>
      <c r="AA398">
        <f>Table_Contracts[[#This Row],[Số tiền đã thanh toán (theo điểm mốc)]]+Table_Contracts[[#This Row],[Số tiền chưa thanh toán (Theo điểm mốc)]]-Table_Contracts[[#This Row],[Doanh số]]</f>
        <v>0</v>
      </c>
    </row>
    <row r="399" spans="1:27" x14ac:dyDescent="0.25">
      <c r="A399" s="11" t="str">
        <f>TRIM(REPLACE(Table_Contracts[[#This Row],[Vụ việc]],1,FIND("#",Table_Contracts[[#This Row],[Vụ việc]],1),""))</f>
        <v>IU15008</v>
      </c>
      <c r="B399" s="2" t="s">
        <v>3675</v>
      </c>
      <c r="C399" s="2" t="s">
        <v>4093</v>
      </c>
      <c r="D399" s="4">
        <v>42271</v>
      </c>
      <c r="E399" s="2" t="s">
        <v>4092</v>
      </c>
      <c r="F399" s="3" t="s">
        <v>4094</v>
      </c>
      <c r="G399" s="5">
        <v>460600000</v>
      </c>
      <c r="H399" s="3" t="s">
        <v>98</v>
      </c>
      <c r="I399" s="3" t="s">
        <v>3493</v>
      </c>
      <c r="J399" s="3" t="s">
        <v>192</v>
      </c>
      <c r="K399" s="3" t="s">
        <v>190</v>
      </c>
      <c r="L399" s="4"/>
      <c r="M399" s="2" t="s">
        <v>93</v>
      </c>
      <c r="N399" s="11">
        <f>IF(MONTH(Table_Contracts[[#This Row],[Ngày ký]])&gt;3, YEAR(Table_Contracts[[#This Row],[Ngày ký]]),YEAR(Table_Contracts[[#This Row],[Ngày ký]])-1)</f>
        <v>2015</v>
      </c>
      <c r="O399" s="4">
        <v>42355</v>
      </c>
      <c r="P399" s="4"/>
      <c r="Q399" s="6">
        <v>12</v>
      </c>
      <c r="R399" s="4"/>
      <c r="S399" s="7" t="b">
        <v>0</v>
      </c>
      <c r="T399" s="3" t="s">
        <v>100</v>
      </c>
      <c r="U399" s="3" t="s">
        <v>4047</v>
      </c>
      <c r="V399" s="2" t="s">
        <v>4049</v>
      </c>
      <c r="W399" s="10" t="s">
        <v>5722</v>
      </c>
      <c r="X399" s="7" t="b">
        <v>0</v>
      </c>
      <c r="Y399" s="12">
        <f>SUMPRODUCT(Table_milestone[Số tiền phải thanh toán (VND)],--(Table_milestone[Số HĐ]=Table_Contracts[[#This Row],[Số hợp đồng]]),--(Table_milestone[Đã thanh toán?]=TRUE))</f>
        <v>460600000</v>
      </c>
      <c r="Z399" s="13">
        <f>SUMPRODUCT(Table_milestone[Số tiền phải thanh toán (VND)],--(Table_milestone[Số HĐ]=Table_Contracts[[#This Row],[Số hợp đồng]]),--(Table_milestone[Đã thanh toán?]=FALSE))</f>
        <v>0</v>
      </c>
      <c r="AA399">
        <f>Table_Contracts[[#This Row],[Số tiền đã thanh toán (theo điểm mốc)]]+Table_Contracts[[#This Row],[Số tiền chưa thanh toán (Theo điểm mốc)]]-Table_Contracts[[#This Row],[Doanh số]]</f>
        <v>0</v>
      </c>
    </row>
    <row r="400" spans="1:27" x14ac:dyDescent="0.25">
      <c r="A400" s="11" t="str">
        <f>TRIM(REPLACE(Table_Contracts[[#This Row],[Vụ việc]],1,FIND("#",Table_Contracts[[#This Row],[Vụ việc]],1),""))</f>
        <v>IU15009</v>
      </c>
      <c r="B400" s="2" t="s">
        <v>406</v>
      </c>
      <c r="C400" s="2" t="s">
        <v>408</v>
      </c>
      <c r="D400" s="4">
        <v>42241</v>
      </c>
      <c r="E400" s="2" t="s">
        <v>407</v>
      </c>
      <c r="F400" s="3" t="s">
        <v>409</v>
      </c>
      <c r="G400" s="5">
        <v>50000000</v>
      </c>
      <c r="H400" s="3" t="s">
        <v>98</v>
      </c>
      <c r="I400" s="3" t="s">
        <v>88</v>
      </c>
      <c r="J400" s="3" t="s">
        <v>192</v>
      </c>
      <c r="K400" s="3" t="s">
        <v>190</v>
      </c>
      <c r="L400" s="4"/>
      <c r="M400" s="2" t="s">
        <v>93</v>
      </c>
      <c r="N400" s="11">
        <f>IF(MONTH(Table_Contracts[[#This Row],[Ngày ký]])&gt;3, YEAR(Table_Contracts[[#This Row],[Ngày ký]]),YEAR(Table_Contracts[[#This Row],[Ngày ký]])-1)</f>
        <v>2015</v>
      </c>
      <c r="O400" s="4">
        <v>42369</v>
      </c>
      <c r="P400" s="4"/>
      <c r="Q400" s="6">
        <v>12</v>
      </c>
      <c r="R400" s="4"/>
      <c r="S400" s="7" t="b">
        <v>0</v>
      </c>
      <c r="T400" s="3" t="s">
        <v>92</v>
      </c>
      <c r="U400" s="3" t="s">
        <v>4047</v>
      </c>
      <c r="V400" s="2" t="s">
        <v>4068</v>
      </c>
      <c r="W400" s="10" t="s">
        <v>5722</v>
      </c>
      <c r="X400" s="7" t="b">
        <v>0</v>
      </c>
      <c r="Y400" s="12">
        <f>SUMPRODUCT(Table_milestone[Số tiền phải thanh toán (VND)],--(Table_milestone[Số HĐ]=Table_Contracts[[#This Row],[Số hợp đồng]]),--(Table_milestone[Đã thanh toán?]=TRUE))</f>
        <v>0</v>
      </c>
      <c r="Z400" s="13">
        <f>SUMPRODUCT(Table_milestone[Số tiền phải thanh toán (VND)],--(Table_milestone[Số HĐ]=Table_Contracts[[#This Row],[Số hợp đồng]]),--(Table_milestone[Đã thanh toán?]=FALSE))</f>
        <v>50000000</v>
      </c>
      <c r="AA400">
        <f>Table_Contracts[[#This Row],[Số tiền đã thanh toán (theo điểm mốc)]]+Table_Contracts[[#This Row],[Số tiền chưa thanh toán (Theo điểm mốc)]]-Table_Contracts[[#This Row],[Doanh số]]</f>
        <v>0</v>
      </c>
    </row>
    <row r="401" spans="1:27" x14ac:dyDescent="0.25">
      <c r="A401" s="11" t="str">
        <f>TRIM(REPLACE(Table_Contracts[[#This Row],[Vụ việc]],1,FIND("#",Table_Contracts[[#This Row],[Vụ việc]],1),""))</f>
        <v>IU15010</v>
      </c>
      <c r="B401" s="2" t="s">
        <v>189</v>
      </c>
      <c r="C401" s="2" t="s">
        <v>193</v>
      </c>
      <c r="D401" s="4">
        <v>42339</v>
      </c>
      <c r="E401" s="2" t="s">
        <v>191</v>
      </c>
      <c r="F401" s="3" t="s">
        <v>194</v>
      </c>
      <c r="G401" s="5">
        <v>66000000</v>
      </c>
      <c r="H401" s="3" t="s">
        <v>192</v>
      </c>
      <c r="I401" s="3" t="s">
        <v>88</v>
      </c>
      <c r="J401" s="3" t="s">
        <v>102</v>
      </c>
      <c r="K401" s="3" t="s">
        <v>190</v>
      </c>
      <c r="L401" s="4"/>
      <c r="M401" s="2" t="s">
        <v>93</v>
      </c>
      <c r="N401" s="11">
        <f>IF(MONTH(Table_Contracts[[#This Row],[Ngày ký]])&gt;3, YEAR(Table_Contracts[[#This Row],[Ngày ký]]),YEAR(Table_Contracts[[#This Row],[Ngày ký]])-1)</f>
        <v>2015</v>
      </c>
      <c r="O401" s="4">
        <v>42369</v>
      </c>
      <c r="P401" s="4"/>
      <c r="Q401" s="6">
        <v>12</v>
      </c>
      <c r="R401" s="4"/>
      <c r="S401" s="7" t="b">
        <v>0</v>
      </c>
      <c r="T401" s="3" t="s">
        <v>100</v>
      </c>
      <c r="U401" s="3" t="s">
        <v>4047</v>
      </c>
      <c r="V401" s="2"/>
      <c r="W401" s="10" t="s">
        <v>5722</v>
      </c>
      <c r="X401" s="7" t="b">
        <v>0</v>
      </c>
      <c r="Y401" s="12">
        <f>SUMPRODUCT(Table_milestone[Số tiền phải thanh toán (VND)],--(Table_milestone[Số HĐ]=Table_Contracts[[#This Row],[Số hợp đồng]]),--(Table_milestone[Đã thanh toán?]=TRUE))</f>
        <v>66000000</v>
      </c>
      <c r="Z401" s="13">
        <f>SUMPRODUCT(Table_milestone[Số tiền phải thanh toán (VND)],--(Table_milestone[Số HĐ]=Table_Contracts[[#This Row],[Số hợp đồng]]),--(Table_milestone[Đã thanh toán?]=FALSE))</f>
        <v>0</v>
      </c>
      <c r="AA401">
        <f>Table_Contracts[[#This Row],[Số tiền đã thanh toán (theo điểm mốc)]]+Table_Contracts[[#This Row],[Số tiền chưa thanh toán (Theo điểm mốc)]]-Table_Contracts[[#This Row],[Doanh số]]</f>
        <v>0</v>
      </c>
    </row>
    <row r="402" spans="1:27" x14ac:dyDescent="0.25">
      <c r="A402" s="11" t="str">
        <f>TRIM(REPLACE(Table_Contracts[[#This Row],[Vụ việc]],1,FIND("#",Table_Contracts[[#This Row],[Vụ việc]],1),""))</f>
        <v>IU15011</v>
      </c>
      <c r="B402" s="2" t="s">
        <v>329</v>
      </c>
      <c r="C402" s="2" t="s">
        <v>331</v>
      </c>
      <c r="D402" s="4">
        <v>42248</v>
      </c>
      <c r="E402" s="2" t="s">
        <v>330</v>
      </c>
      <c r="F402" s="3" t="s">
        <v>194</v>
      </c>
      <c r="G402" s="5">
        <v>110000000</v>
      </c>
      <c r="H402" s="3" t="s">
        <v>98</v>
      </c>
      <c r="I402" s="3" t="s">
        <v>88</v>
      </c>
      <c r="J402" s="3" t="s">
        <v>192</v>
      </c>
      <c r="K402" s="3" t="s">
        <v>190</v>
      </c>
      <c r="L402" s="4"/>
      <c r="M402" s="2" t="s">
        <v>93</v>
      </c>
      <c r="N402" s="11">
        <f>IF(MONTH(Table_Contracts[[#This Row],[Ngày ký]])&gt;3, YEAR(Table_Contracts[[#This Row],[Ngày ký]]),YEAR(Table_Contracts[[#This Row],[Ngày ký]])-1)</f>
        <v>2015</v>
      </c>
      <c r="O402" s="4">
        <v>44075</v>
      </c>
      <c r="P402" s="4"/>
      <c r="Q402" s="6">
        <v>12</v>
      </c>
      <c r="R402" s="4"/>
      <c r="S402" s="7" t="b">
        <v>0</v>
      </c>
      <c r="T402" s="3" t="s">
        <v>145</v>
      </c>
      <c r="U402" s="3" t="s">
        <v>4047</v>
      </c>
      <c r="V402" s="2"/>
      <c r="W402" s="10" t="s">
        <v>5722</v>
      </c>
      <c r="X402" s="7" t="b">
        <v>0</v>
      </c>
      <c r="Y402" s="12">
        <f>SUMPRODUCT(Table_milestone[Số tiền phải thanh toán (VND)],--(Table_milestone[Số HĐ]=Table_Contracts[[#This Row],[Số hợp đồng]]),--(Table_milestone[Đã thanh toán?]=TRUE))</f>
        <v>0</v>
      </c>
      <c r="Z402" s="13">
        <f>SUMPRODUCT(Table_milestone[Số tiền phải thanh toán (VND)],--(Table_milestone[Số HĐ]=Table_Contracts[[#This Row],[Số hợp đồng]]),--(Table_milestone[Đã thanh toán?]=FALSE))</f>
        <v>110000000</v>
      </c>
      <c r="AA402">
        <f>Table_Contracts[[#This Row],[Số tiền đã thanh toán (theo điểm mốc)]]+Table_Contracts[[#This Row],[Số tiền chưa thanh toán (Theo điểm mốc)]]-Table_Contracts[[#This Row],[Doanh số]]</f>
        <v>0</v>
      </c>
    </row>
    <row r="403" spans="1:27" x14ac:dyDescent="0.25">
      <c r="A403" s="11" t="str">
        <f>TRIM(REPLACE(Table_Contracts[[#This Row],[Vụ việc]],1,FIND("#",Table_Contracts[[#This Row],[Vụ việc]],1),""))</f>
        <v>IU15013</v>
      </c>
      <c r="B403" s="2" t="s">
        <v>322</v>
      </c>
      <c r="C403" s="2" t="s">
        <v>324</v>
      </c>
      <c r="D403" s="4">
        <v>42289</v>
      </c>
      <c r="E403" s="2" t="s">
        <v>323</v>
      </c>
      <c r="F403" s="3" t="s">
        <v>296</v>
      </c>
      <c r="G403" s="5">
        <v>110000000</v>
      </c>
      <c r="H403" s="3" t="s">
        <v>98</v>
      </c>
      <c r="I403" s="3" t="s">
        <v>88</v>
      </c>
      <c r="J403" s="3" t="s">
        <v>192</v>
      </c>
      <c r="K403" s="3" t="s">
        <v>190</v>
      </c>
      <c r="L403" s="4"/>
      <c r="M403" s="2" t="s">
        <v>93</v>
      </c>
      <c r="N403" s="11">
        <f>IF(MONTH(Table_Contracts[[#This Row],[Ngày ký]])&gt;3, YEAR(Table_Contracts[[#This Row],[Ngày ký]]),YEAR(Table_Contracts[[#This Row],[Ngày ký]])-1)</f>
        <v>2015</v>
      </c>
      <c r="O403" s="4">
        <v>44116</v>
      </c>
      <c r="P403" s="4"/>
      <c r="Q403" s="6">
        <v>12</v>
      </c>
      <c r="R403" s="4"/>
      <c r="S403" s="7" t="b">
        <v>0</v>
      </c>
      <c r="T403" s="3" t="s">
        <v>145</v>
      </c>
      <c r="U403" s="3" t="s">
        <v>4047</v>
      </c>
      <c r="V403" s="2"/>
      <c r="W403" s="10" t="s">
        <v>5722</v>
      </c>
      <c r="X403" s="7" t="b">
        <v>0</v>
      </c>
      <c r="Y403" s="12">
        <f>SUMPRODUCT(Table_milestone[Số tiền phải thanh toán (VND)],--(Table_milestone[Số HĐ]=Table_Contracts[[#This Row],[Số hợp đồng]]),--(Table_milestone[Đã thanh toán?]=TRUE))</f>
        <v>0</v>
      </c>
      <c r="Z403" s="13">
        <f>SUMPRODUCT(Table_milestone[Số tiền phải thanh toán (VND)],--(Table_milestone[Số HĐ]=Table_Contracts[[#This Row],[Số hợp đồng]]),--(Table_milestone[Đã thanh toán?]=FALSE))</f>
        <v>110000000</v>
      </c>
      <c r="AA403">
        <f>Table_Contracts[[#This Row],[Số tiền đã thanh toán (theo điểm mốc)]]+Table_Contracts[[#This Row],[Số tiền chưa thanh toán (Theo điểm mốc)]]-Table_Contracts[[#This Row],[Doanh số]]</f>
        <v>0</v>
      </c>
    </row>
    <row r="404" spans="1:27" x14ac:dyDescent="0.25">
      <c r="A404" s="11" t="str">
        <f>TRIM(REPLACE(Table_Contracts[[#This Row],[Vụ việc]],1,FIND("#",Table_Contracts[[#This Row],[Vụ việc]],1),""))</f>
        <v>IU15014</v>
      </c>
      <c r="B404" s="2" t="s">
        <v>301</v>
      </c>
      <c r="C404" s="2" t="s">
        <v>303</v>
      </c>
      <c r="D404" s="4">
        <v>42278</v>
      </c>
      <c r="E404" s="2" t="s">
        <v>302</v>
      </c>
      <c r="F404" s="3" t="s">
        <v>304</v>
      </c>
      <c r="G404" s="5">
        <v>110000000</v>
      </c>
      <c r="H404" s="3" t="s">
        <v>98</v>
      </c>
      <c r="I404" s="3" t="s">
        <v>88</v>
      </c>
      <c r="J404" s="3" t="s">
        <v>192</v>
      </c>
      <c r="K404" s="3" t="s">
        <v>190</v>
      </c>
      <c r="L404" s="4"/>
      <c r="M404" s="2" t="s">
        <v>93</v>
      </c>
      <c r="N404" s="11">
        <f>IF(MONTH(Table_Contracts[[#This Row],[Ngày ký]])&gt;3, YEAR(Table_Contracts[[#This Row],[Ngày ký]]),YEAR(Table_Contracts[[#This Row],[Ngày ký]])-1)</f>
        <v>2015</v>
      </c>
      <c r="O404" s="4">
        <v>44105</v>
      </c>
      <c r="P404" s="4"/>
      <c r="Q404" s="6">
        <v>12</v>
      </c>
      <c r="R404" s="4"/>
      <c r="S404" s="7" t="b">
        <v>0</v>
      </c>
      <c r="T404" s="3" t="s">
        <v>145</v>
      </c>
      <c r="U404" s="3" t="s">
        <v>4047</v>
      </c>
      <c r="V404" s="2"/>
      <c r="W404" s="10" t="s">
        <v>5722</v>
      </c>
      <c r="X404" s="7" t="b">
        <v>0</v>
      </c>
      <c r="Y404" s="12">
        <f>SUMPRODUCT(Table_milestone[Số tiền phải thanh toán (VND)],--(Table_milestone[Số HĐ]=Table_Contracts[[#This Row],[Số hợp đồng]]),--(Table_milestone[Đã thanh toán?]=TRUE))</f>
        <v>0</v>
      </c>
      <c r="Z404" s="13">
        <f>SUMPRODUCT(Table_milestone[Số tiền phải thanh toán (VND)],--(Table_milestone[Số HĐ]=Table_Contracts[[#This Row],[Số hợp đồng]]),--(Table_milestone[Đã thanh toán?]=FALSE))</f>
        <v>15000000</v>
      </c>
      <c r="AA404">
        <f>Table_Contracts[[#This Row],[Số tiền đã thanh toán (theo điểm mốc)]]+Table_Contracts[[#This Row],[Số tiền chưa thanh toán (Theo điểm mốc)]]-Table_Contracts[[#This Row],[Doanh số]]</f>
        <v>-95000000</v>
      </c>
    </row>
    <row r="405" spans="1:27" x14ac:dyDescent="0.25">
      <c r="A405" s="11" t="str">
        <f>TRIM(REPLACE(Table_Contracts[[#This Row],[Vụ việc]],1,FIND("#",Table_Contracts[[#This Row],[Vụ việc]],1),""))</f>
        <v>IU15017</v>
      </c>
      <c r="B405" s="2" t="s">
        <v>293</v>
      </c>
      <c r="C405" s="2" t="s">
        <v>295</v>
      </c>
      <c r="D405" s="4">
        <v>42307</v>
      </c>
      <c r="E405" s="2" t="s">
        <v>294</v>
      </c>
      <c r="F405" s="3" t="s">
        <v>296</v>
      </c>
      <c r="G405" s="5">
        <v>30000000</v>
      </c>
      <c r="H405" s="3" t="s">
        <v>98</v>
      </c>
      <c r="I405" s="3" t="s">
        <v>88</v>
      </c>
      <c r="J405" s="3" t="s">
        <v>102</v>
      </c>
      <c r="K405" s="3" t="s">
        <v>190</v>
      </c>
      <c r="L405" s="4"/>
      <c r="M405" s="2" t="s">
        <v>93</v>
      </c>
      <c r="N405" s="11">
        <f>IF(MONTH(Table_Contracts[[#This Row],[Ngày ký]])&gt;3, YEAR(Table_Contracts[[#This Row],[Ngày ký]]),YEAR(Table_Contracts[[#This Row],[Ngày ký]])-1)</f>
        <v>2015</v>
      </c>
      <c r="O405" s="4">
        <v>43403</v>
      </c>
      <c r="P405" s="4"/>
      <c r="Q405" s="6">
        <v>12</v>
      </c>
      <c r="R405" s="4"/>
      <c r="S405" s="7" t="b">
        <v>0</v>
      </c>
      <c r="T405" s="3" t="s">
        <v>145</v>
      </c>
      <c r="U405" s="3" t="s">
        <v>4047</v>
      </c>
      <c r="V405" s="2"/>
      <c r="W405" s="10" t="s">
        <v>5722</v>
      </c>
      <c r="X405" s="7" t="b">
        <v>0</v>
      </c>
      <c r="Y405" s="12">
        <f>SUMPRODUCT(Table_milestone[Số tiền phải thanh toán (VND)],--(Table_milestone[Số HĐ]=Table_Contracts[[#This Row],[Số hợp đồng]]),--(Table_milestone[Đã thanh toán?]=TRUE))</f>
        <v>0</v>
      </c>
      <c r="Z405" s="13">
        <f>SUMPRODUCT(Table_milestone[Số tiền phải thanh toán (VND)],--(Table_milestone[Số HĐ]=Table_Contracts[[#This Row],[Số hợp đồng]]),--(Table_milestone[Đã thanh toán?]=FALSE))</f>
        <v>30000000</v>
      </c>
      <c r="AA405">
        <f>Table_Contracts[[#This Row],[Số tiền đã thanh toán (theo điểm mốc)]]+Table_Contracts[[#This Row],[Số tiền chưa thanh toán (Theo điểm mốc)]]-Table_Contracts[[#This Row],[Doanh số]]</f>
        <v>0</v>
      </c>
    </row>
    <row r="406" spans="1:27" x14ac:dyDescent="0.25">
      <c r="A406" s="11" t="str">
        <f>TRIM(REPLACE(Table_Contracts[[#This Row],[Vụ việc]],1,FIND("#",Table_Contracts[[#This Row],[Vụ việc]],1),""))</f>
        <v>IU15018</v>
      </c>
      <c r="B406" s="2" t="s">
        <v>252</v>
      </c>
      <c r="C406" s="2" t="s">
        <v>254</v>
      </c>
      <c r="D406" s="4">
        <v>42333</v>
      </c>
      <c r="E406" s="2" t="s">
        <v>253</v>
      </c>
      <c r="F406" s="3" t="s">
        <v>255</v>
      </c>
      <c r="G406" s="5">
        <v>750000000</v>
      </c>
      <c r="H406" s="3" t="s">
        <v>98</v>
      </c>
      <c r="I406" s="3" t="s">
        <v>88</v>
      </c>
      <c r="J406" s="3" t="s">
        <v>102</v>
      </c>
      <c r="K406" s="3" t="s">
        <v>190</v>
      </c>
      <c r="L406" s="4"/>
      <c r="M406" s="2" t="s">
        <v>93</v>
      </c>
      <c r="N406" s="11">
        <f>IF(MONTH(Table_Contracts[[#This Row],[Ngày ký]])&gt;3, YEAR(Table_Contracts[[#This Row],[Ngày ký]]),YEAR(Table_Contracts[[#This Row],[Ngày ký]])-1)</f>
        <v>2015</v>
      </c>
      <c r="O406" s="4">
        <v>42367</v>
      </c>
      <c r="P406" s="4"/>
      <c r="Q406" s="6">
        <v>12</v>
      </c>
      <c r="R406" s="4"/>
      <c r="S406" s="7" t="b">
        <v>0</v>
      </c>
      <c r="T406" s="3" t="s">
        <v>100</v>
      </c>
      <c r="U406" s="3" t="s">
        <v>4047</v>
      </c>
      <c r="V406" s="2" t="s">
        <v>4049</v>
      </c>
      <c r="W406" s="10" t="s">
        <v>5722</v>
      </c>
      <c r="X406" s="7" t="b">
        <v>0</v>
      </c>
      <c r="Y406" s="12">
        <f>SUMPRODUCT(Table_milestone[Số tiền phải thanh toán (VND)],--(Table_milestone[Số HĐ]=Table_Contracts[[#This Row],[Số hợp đồng]]),--(Table_milestone[Đã thanh toán?]=TRUE))</f>
        <v>225000000</v>
      </c>
      <c r="Z406" s="13">
        <f>SUMPRODUCT(Table_milestone[Số tiền phải thanh toán (VND)],--(Table_milestone[Số HĐ]=Table_Contracts[[#This Row],[Số hợp đồng]]),--(Table_milestone[Đã thanh toán?]=FALSE))</f>
        <v>525000000</v>
      </c>
      <c r="AA406">
        <f>Table_Contracts[[#This Row],[Số tiền đã thanh toán (theo điểm mốc)]]+Table_Contracts[[#This Row],[Số tiền chưa thanh toán (Theo điểm mốc)]]-Table_Contracts[[#This Row],[Doanh số]]</f>
        <v>0</v>
      </c>
    </row>
    <row r="407" spans="1:27" x14ac:dyDescent="0.25">
      <c r="A407" s="11" t="str">
        <f>TRIM(REPLACE(Table_Contracts[[#This Row],[Vụ việc]],1,FIND("#",Table_Contracts[[#This Row],[Vụ việc]],1),""))</f>
        <v>IU15021</v>
      </c>
      <c r="B407" s="2" t="s">
        <v>95</v>
      </c>
      <c r="C407" s="2" t="s">
        <v>99</v>
      </c>
      <c r="D407" s="4">
        <v>42368</v>
      </c>
      <c r="E407" s="2" t="s">
        <v>97</v>
      </c>
      <c r="F407" s="3" t="s">
        <v>101</v>
      </c>
      <c r="G407" s="5">
        <v>544700000</v>
      </c>
      <c r="H407" s="3" t="s">
        <v>98</v>
      </c>
      <c r="I407" s="3" t="s">
        <v>88</v>
      </c>
      <c r="J407" s="3" t="s">
        <v>102</v>
      </c>
      <c r="K407" s="3" t="s">
        <v>96</v>
      </c>
      <c r="L407" s="4"/>
      <c r="M407" s="2" t="s">
        <v>93</v>
      </c>
      <c r="N407" s="11">
        <f>IF(MONTH(Table_Contracts[[#This Row],[Ngày ký]])&gt;3, YEAR(Table_Contracts[[#This Row],[Ngày ký]]),YEAR(Table_Contracts[[#This Row],[Ngày ký]])-1)</f>
        <v>2015</v>
      </c>
      <c r="O407" s="4">
        <v>42551</v>
      </c>
      <c r="P407" s="4"/>
      <c r="Q407" s="6">
        <v>12</v>
      </c>
      <c r="R407" s="4"/>
      <c r="S407" s="7" t="b">
        <v>0</v>
      </c>
      <c r="T407" s="3" t="s">
        <v>100</v>
      </c>
      <c r="U407" s="3" t="s">
        <v>4047</v>
      </c>
      <c r="V407" s="2"/>
      <c r="W407" s="10" t="s">
        <v>5722</v>
      </c>
      <c r="X407" s="7" t="b">
        <v>0</v>
      </c>
      <c r="Y407" s="12">
        <f>SUMPRODUCT(Table_milestone[Số tiền phải thanh toán (VND)],--(Table_milestone[Số HĐ]=Table_Contracts[[#This Row],[Số hợp đồng]]),--(Table_milestone[Đã thanh toán?]=TRUE))</f>
        <v>272350000</v>
      </c>
      <c r="Z407" s="13">
        <f>SUMPRODUCT(Table_milestone[Số tiền phải thanh toán (VND)],--(Table_milestone[Số HĐ]=Table_Contracts[[#This Row],[Số hợp đồng]]),--(Table_milestone[Đã thanh toán?]=FALSE))</f>
        <v>272350000</v>
      </c>
      <c r="AA407">
        <f>Table_Contracts[[#This Row],[Số tiền đã thanh toán (theo điểm mốc)]]+Table_Contracts[[#This Row],[Số tiền chưa thanh toán (Theo điểm mốc)]]-Table_Contracts[[#This Row],[Doanh số]]</f>
        <v>0</v>
      </c>
    </row>
    <row r="408" spans="1:27" x14ac:dyDescent="0.25">
      <c r="A408" s="11" t="str">
        <f>TRIM(REPLACE(Table_Contracts[[#This Row],[Vụ việc]],1,FIND("#",Table_Contracts[[#This Row],[Vụ việc]],1),""))</f>
        <v>IU15024</v>
      </c>
      <c r="B408" s="2" t="s">
        <v>3827</v>
      </c>
      <c r="C408" s="2" t="s">
        <v>4066</v>
      </c>
      <c r="D408" s="4">
        <v>42317</v>
      </c>
      <c r="E408" s="2" t="s">
        <v>4065</v>
      </c>
      <c r="F408" s="3" t="s">
        <v>4067</v>
      </c>
      <c r="G408" s="5">
        <v>200000000</v>
      </c>
      <c r="H408" s="3" t="s">
        <v>98</v>
      </c>
      <c r="I408" s="3" t="s">
        <v>3493</v>
      </c>
      <c r="J408" s="3" t="s">
        <v>102</v>
      </c>
      <c r="K408" s="3" t="s">
        <v>96</v>
      </c>
      <c r="L408" s="4"/>
      <c r="M408" s="2" t="s">
        <v>93</v>
      </c>
      <c r="N408" s="11">
        <f>IF(MONTH(Table_Contracts[[#This Row],[Ngày ký]])&gt;3, YEAR(Table_Contracts[[#This Row],[Ngày ký]]),YEAR(Table_Contracts[[#This Row],[Ngày ký]])-1)</f>
        <v>2015</v>
      </c>
      <c r="O408" s="4">
        <v>42347</v>
      </c>
      <c r="P408" s="4"/>
      <c r="Q408" s="6">
        <v>12</v>
      </c>
      <c r="R408" s="4"/>
      <c r="S408" s="7" t="b">
        <v>0</v>
      </c>
      <c r="T408" s="3" t="s">
        <v>100</v>
      </c>
      <c r="U408" s="3" t="s">
        <v>4047</v>
      </c>
      <c r="V408" s="2" t="s">
        <v>4068</v>
      </c>
      <c r="W408" s="10" t="s">
        <v>5722</v>
      </c>
      <c r="X408" s="7" t="b">
        <v>0</v>
      </c>
      <c r="Y408" s="12">
        <f>SUMPRODUCT(Table_milestone[Số tiền phải thanh toán (VND)],--(Table_milestone[Số HĐ]=Table_Contracts[[#This Row],[Số hợp đồng]]),--(Table_milestone[Đã thanh toán?]=TRUE))</f>
        <v>0</v>
      </c>
      <c r="Z408" s="13">
        <f>SUMPRODUCT(Table_milestone[Số tiền phải thanh toán (VND)],--(Table_milestone[Số HĐ]=Table_Contracts[[#This Row],[Số hợp đồng]]),--(Table_milestone[Đã thanh toán?]=FALSE))</f>
        <v>200000000</v>
      </c>
      <c r="AA408">
        <f>Table_Contracts[[#This Row],[Số tiền đã thanh toán (theo điểm mốc)]]+Table_Contracts[[#This Row],[Số tiền chưa thanh toán (Theo điểm mốc)]]-Table_Contracts[[#This Row],[Doanh số]]</f>
        <v>0</v>
      </c>
    </row>
    <row r="409" spans="1:27" x14ac:dyDescent="0.25">
      <c r="A409" s="11" t="str">
        <f>TRIM(REPLACE(Table_Contracts[[#This Row],[Vụ việc]],1,FIND("#",Table_Contracts[[#This Row],[Vụ việc]],1),""))</f>
        <v>IU15025</v>
      </c>
      <c r="B409" s="2" t="s">
        <v>103</v>
      </c>
      <c r="C409" s="2" t="s">
        <v>105</v>
      </c>
      <c r="D409" s="4">
        <v>42368</v>
      </c>
      <c r="E409" s="2" t="s">
        <v>104</v>
      </c>
      <c r="F409" s="3" t="s">
        <v>106</v>
      </c>
      <c r="G409" s="5">
        <v>30000000</v>
      </c>
      <c r="H409" s="3" t="s">
        <v>98</v>
      </c>
      <c r="I409" s="3" t="s">
        <v>88</v>
      </c>
      <c r="J409" s="3" t="s">
        <v>102</v>
      </c>
      <c r="K409" s="3" t="s">
        <v>96</v>
      </c>
      <c r="L409" s="4"/>
      <c r="M409" s="2" t="s">
        <v>93</v>
      </c>
      <c r="N409" s="11">
        <f>IF(MONTH(Table_Contracts[[#This Row],[Ngày ký]])&gt;3, YEAR(Table_Contracts[[#This Row],[Ngày ký]]),YEAR(Table_Contracts[[#This Row],[Ngày ký]])-1)</f>
        <v>2015</v>
      </c>
      <c r="O409" s="4">
        <v>42735</v>
      </c>
      <c r="P409" s="4"/>
      <c r="Q409" s="6">
        <v>12</v>
      </c>
      <c r="R409" s="4"/>
      <c r="S409" s="7" t="b">
        <v>0</v>
      </c>
      <c r="T409" s="3" t="s">
        <v>92</v>
      </c>
      <c r="U409" s="3" t="s">
        <v>4047</v>
      </c>
      <c r="V409" s="2"/>
      <c r="W409" s="10" t="s">
        <v>5722</v>
      </c>
      <c r="X409" s="7" t="b">
        <v>0</v>
      </c>
      <c r="Y409" s="12">
        <f>SUMPRODUCT(Table_milestone[Số tiền phải thanh toán (VND)],--(Table_milestone[Số HĐ]=Table_Contracts[[#This Row],[Số hợp đồng]]),--(Table_milestone[Đã thanh toán?]=TRUE))</f>
        <v>0</v>
      </c>
      <c r="Z409" s="13">
        <f>SUMPRODUCT(Table_milestone[Số tiền phải thanh toán (VND)],--(Table_milestone[Số HĐ]=Table_Contracts[[#This Row],[Số hợp đồng]]),--(Table_milestone[Đã thanh toán?]=FALSE))</f>
        <v>30000000</v>
      </c>
      <c r="AA409">
        <f>Table_Contracts[[#This Row],[Số tiền đã thanh toán (theo điểm mốc)]]+Table_Contracts[[#This Row],[Số tiền chưa thanh toán (Theo điểm mốc)]]-Table_Contracts[[#This Row],[Doanh số]]</f>
        <v>0</v>
      </c>
    </row>
    <row r="410" spans="1:27" x14ac:dyDescent="0.25">
      <c r="A410" s="11" t="str">
        <f>TRIM(REPLACE(Table_Contracts[[#This Row],[Vụ việc]],1,FIND("#",Table_Contracts[[#This Row],[Vụ việc]],1),""))</f>
        <v>MAC13001</v>
      </c>
      <c r="B410" s="2" t="s">
        <v>25</v>
      </c>
      <c r="C410" s="2" t="s">
        <v>22</v>
      </c>
      <c r="D410" s="4">
        <v>41505</v>
      </c>
      <c r="E410" s="2" t="s">
        <v>4640</v>
      </c>
      <c r="F410" s="3" t="s">
        <v>4641</v>
      </c>
      <c r="G410" s="5">
        <v>928000000</v>
      </c>
      <c r="H410" s="3" t="s">
        <v>197</v>
      </c>
      <c r="I410" s="3" t="s">
        <v>4062</v>
      </c>
      <c r="J410" s="3" t="s">
        <v>21</v>
      </c>
      <c r="K410" s="3" t="s">
        <v>27</v>
      </c>
      <c r="L410" s="4"/>
      <c r="M410" s="2" t="s">
        <v>558</v>
      </c>
      <c r="N410" s="11">
        <f>IF(MONTH(Table_Contracts[[#This Row],[Ngày ký]])&gt;3, YEAR(Table_Contracts[[#This Row],[Ngày ký]]),YEAR(Table_Contracts[[#This Row],[Ngày ký]])-1)</f>
        <v>2013</v>
      </c>
      <c r="O410" s="4">
        <v>41638</v>
      </c>
      <c r="P410" s="4"/>
      <c r="Q410" s="6">
        <v>12</v>
      </c>
      <c r="R410" s="4"/>
      <c r="S410" s="7" t="b">
        <v>1</v>
      </c>
      <c r="T410" s="3" t="s">
        <v>100</v>
      </c>
      <c r="U410" s="3" t="s">
        <v>24</v>
      </c>
      <c r="V410" s="2" t="s">
        <v>4116</v>
      </c>
      <c r="W410" s="10" t="s">
        <v>5722</v>
      </c>
      <c r="X410" s="7" t="b">
        <v>1</v>
      </c>
      <c r="Y410" s="12">
        <f>SUMPRODUCT(Table_milestone[Số tiền phải thanh toán (VND)],--(Table_milestone[Số HĐ]=Table_Contracts[[#This Row],[Số hợp đồng]]),--(Table_milestone[Đã thanh toán?]=TRUE))</f>
        <v>278400000</v>
      </c>
      <c r="Z410" s="13">
        <f>SUMPRODUCT(Table_milestone[Số tiền phải thanh toán (VND)],--(Table_milestone[Số HĐ]=Table_Contracts[[#This Row],[Số hợp đồng]]),--(Table_milestone[Đã thanh toán?]=FALSE))</f>
        <v>649600000</v>
      </c>
      <c r="AA410">
        <f>Table_Contracts[[#This Row],[Số tiền đã thanh toán (theo điểm mốc)]]+Table_Contracts[[#This Row],[Số tiền chưa thanh toán (Theo điểm mốc)]]-Table_Contracts[[#This Row],[Doanh số]]</f>
        <v>0</v>
      </c>
    </row>
    <row r="411" spans="1:27" x14ac:dyDescent="0.25">
      <c r="A411" s="11" t="str">
        <f>TRIM(REPLACE(Table_Contracts[[#This Row],[Vụ việc]],1,FIND("#",Table_Contracts[[#This Row],[Vụ việc]],1),""))</f>
        <v>MAC13012</v>
      </c>
      <c r="B411" s="2" t="s">
        <v>2655</v>
      </c>
      <c r="C411" s="2" t="s">
        <v>4544</v>
      </c>
      <c r="D411" s="4">
        <v>41638</v>
      </c>
      <c r="E411" s="2" t="s">
        <v>4543</v>
      </c>
      <c r="F411" s="3" t="s">
        <v>200</v>
      </c>
      <c r="G411" s="5">
        <v>805000000</v>
      </c>
      <c r="H411" s="3" t="s">
        <v>681</v>
      </c>
      <c r="I411" s="3" t="s">
        <v>4062</v>
      </c>
      <c r="J411" s="3" t="s">
        <v>14</v>
      </c>
      <c r="K411" s="3" t="s">
        <v>37</v>
      </c>
      <c r="L411" s="4">
        <v>42013</v>
      </c>
      <c r="M411" s="2" t="s">
        <v>558</v>
      </c>
      <c r="N411" s="11">
        <f>IF(MONTH(Table_Contracts[[#This Row],[Ngày ký]])&gt;3, YEAR(Table_Contracts[[#This Row],[Ngày ký]]),YEAR(Table_Contracts[[#This Row],[Ngày ký]])-1)</f>
        <v>2013</v>
      </c>
      <c r="O411" s="4">
        <v>42003</v>
      </c>
      <c r="P411" s="4">
        <v>42013</v>
      </c>
      <c r="Q411" s="6">
        <v>0</v>
      </c>
      <c r="R411" s="4"/>
      <c r="S411" s="7" t="b">
        <v>0</v>
      </c>
      <c r="T411" s="3" t="s">
        <v>92</v>
      </c>
      <c r="U411" s="3"/>
      <c r="V411" s="2" t="s">
        <v>4061</v>
      </c>
      <c r="W411" s="10" t="s">
        <v>5722</v>
      </c>
      <c r="X411" s="7"/>
      <c r="Y411" s="12">
        <f>SUMPRODUCT(Table_milestone[Số tiền phải thanh toán (VND)],--(Table_milestone[Số HĐ]=Table_Contracts[[#This Row],[Số hợp đồng]]),--(Table_milestone[Đã thanh toán?]=TRUE))</f>
        <v>805000000</v>
      </c>
      <c r="Z411" s="13">
        <f>SUMPRODUCT(Table_milestone[Số tiền phải thanh toán (VND)],--(Table_milestone[Số HĐ]=Table_Contracts[[#This Row],[Số hợp đồng]]),--(Table_milestone[Đã thanh toán?]=FALSE))</f>
        <v>0</v>
      </c>
      <c r="AA411">
        <f>Table_Contracts[[#This Row],[Số tiền đã thanh toán (theo điểm mốc)]]+Table_Contracts[[#This Row],[Số tiền chưa thanh toán (Theo điểm mốc)]]-Table_Contracts[[#This Row],[Doanh số]]</f>
        <v>0</v>
      </c>
    </row>
    <row r="412" spans="1:27" x14ac:dyDescent="0.25">
      <c r="A412" s="11" t="str">
        <f>TRIM(REPLACE(Table_Contracts[[#This Row],[Vụ việc]],1,FIND("#",Table_Contracts[[#This Row],[Vụ việc]],1),""))</f>
        <v>MAC13016</v>
      </c>
      <c r="B412" s="2" t="s">
        <v>2629</v>
      </c>
      <c r="C412" s="2" t="s">
        <v>4546</v>
      </c>
      <c r="D412" s="4">
        <v>41633</v>
      </c>
      <c r="E412" s="2" t="s">
        <v>4545</v>
      </c>
      <c r="F412" s="3" t="s">
        <v>217</v>
      </c>
      <c r="G412" s="5">
        <v>7776000000</v>
      </c>
      <c r="H412" s="3" t="s">
        <v>197</v>
      </c>
      <c r="I412" s="3" t="s">
        <v>3493</v>
      </c>
      <c r="J412" s="3" t="s">
        <v>197</v>
      </c>
      <c r="K412" s="3" t="s">
        <v>2630</v>
      </c>
      <c r="L412" s="4"/>
      <c r="M412" s="2" t="s">
        <v>558</v>
      </c>
      <c r="N412" s="11">
        <f>IF(MONTH(Table_Contracts[[#This Row],[Ngày ký]])&gt;3, YEAR(Table_Contracts[[#This Row],[Ngày ký]]),YEAR(Table_Contracts[[#This Row],[Ngày ký]])-1)</f>
        <v>2013</v>
      </c>
      <c r="O412" s="4">
        <v>41695</v>
      </c>
      <c r="P412" s="4"/>
      <c r="Q412" s="6">
        <v>12</v>
      </c>
      <c r="R412" s="4"/>
      <c r="S412" s="7" t="b">
        <v>0</v>
      </c>
      <c r="T412" s="3" t="s">
        <v>100</v>
      </c>
      <c r="U412" s="3"/>
      <c r="V412" s="2"/>
      <c r="W412" s="10" t="s">
        <v>5722</v>
      </c>
      <c r="X412" s="7"/>
      <c r="Y412" s="12">
        <f>SUMPRODUCT(Table_milestone[Số tiền phải thanh toán (VND)],--(Table_milestone[Số HĐ]=Table_Contracts[[#This Row],[Số hợp đồng]]),--(Table_milestone[Đã thanh toán?]=TRUE))</f>
        <v>7776000000</v>
      </c>
      <c r="Z412" s="13">
        <f>SUMPRODUCT(Table_milestone[Số tiền phải thanh toán (VND)],--(Table_milestone[Số HĐ]=Table_Contracts[[#This Row],[Số hợp đồng]]),--(Table_milestone[Đã thanh toán?]=FALSE))</f>
        <v>0</v>
      </c>
      <c r="AA412">
        <f>Table_Contracts[[#This Row],[Số tiền đã thanh toán (theo điểm mốc)]]+Table_Contracts[[#This Row],[Số tiền chưa thanh toán (Theo điểm mốc)]]-Table_Contracts[[#This Row],[Doanh số]]</f>
        <v>0</v>
      </c>
    </row>
    <row r="413" spans="1:27" x14ac:dyDescent="0.25">
      <c r="A413" s="11" t="str">
        <f>TRIM(REPLACE(Table_Contracts[[#This Row],[Vụ việc]],1,FIND("#",Table_Contracts[[#This Row],[Vụ việc]],1),""))</f>
        <v>MAC13017</v>
      </c>
      <c r="B413" s="2" t="s">
        <v>2704</v>
      </c>
      <c r="C413" s="2" t="s">
        <v>4511</v>
      </c>
      <c r="D413" s="4">
        <v>41696</v>
      </c>
      <c r="E413" s="2" t="s">
        <v>4510</v>
      </c>
      <c r="F413" s="3" t="s">
        <v>4512</v>
      </c>
      <c r="G413" s="5">
        <v>1500000000</v>
      </c>
      <c r="H413" s="3" t="s">
        <v>197</v>
      </c>
      <c r="I413" s="3" t="s">
        <v>3493</v>
      </c>
      <c r="J413" s="3" t="s">
        <v>47</v>
      </c>
      <c r="K413" s="3" t="s">
        <v>52</v>
      </c>
      <c r="L413" s="4">
        <v>41834</v>
      </c>
      <c r="M413" s="2" t="s">
        <v>404</v>
      </c>
      <c r="N413" s="11">
        <f>IF(MONTH(Table_Contracts[[#This Row],[Ngày ký]])&gt;3, YEAR(Table_Contracts[[#This Row],[Ngày ký]]),YEAR(Table_Contracts[[#This Row],[Ngày ký]])-1)</f>
        <v>2013</v>
      </c>
      <c r="O413" s="4">
        <v>41770</v>
      </c>
      <c r="P413" s="4">
        <v>42199</v>
      </c>
      <c r="Q413" s="6">
        <v>12</v>
      </c>
      <c r="R413" s="4"/>
      <c r="S413" s="7" t="b">
        <v>0</v>
      </c>
      <c r="T413" s="3" t="s">
        <v>100</v>
      </c>
      <c r="U413" s="3" t="s">
        <v>50</v>
      </c>
      <c r="V413" s="2" t="s">
        <v>4160</v>
      </c>
      <c r="W413" s="10" t="s">
        <v>5722</v>
      </c>
      <c r="X413" s="7" t="b">
        <v>0</v>
      </c>
      <c r="Y413" s="12">
        <f>SUMPRODUCT(Table_milestone[Số tiền phải thanh toán (VND)],--(Table_milestone[Số HĐ]=Table_Contracts[[#This Row],[Số hợp đồng]]),--(Table_milestone[Đã thanh toán?]=TRUE))</f>
        <v>1500000000</v>
      </c>
      <c r="Z413" s="13">
        <f>SUMPRODUCT(Table_milestone[Số tiền phải thanh toán (VND)],--(Table_milestone[Số HĐ]=Table_Contracts[[#This Row],[Số hợp đồng]]),--(Table_milestone[Đã thanh toán?]=FALSE))</f>
        <v>0</v>
      </c>
      <c r="AA413">
        <f>Table_Contracts[[#This Row],[Số tiền đã thanh toán (theo điểm mốc)]]+Table_Contracts[[#This Row],[Số tiền chưa thanh toán (Theo điểm mốc)]]-Table_Contracts[[#This Row],[Doanh số]]</f>
        <v>0</v>
      </c>
    </row>
    <row r="414" spans="1:27" x14ac:dyDescent="0.25">
      <c r="A414" s="11" t="str">
        <f>TRIM(REPLACE(Table_Contracts[[#This Row],[Vụ việc]],1,FIND("#",Table_Contracts[[#This Row],[Vụ việc]],1),""))</f>
        <v>MAC13019</v>
      </c>
      <c r="B414" s="2" t="s">
        <v>2772</v>
      </c>
      <c r="C414" s="2" t="s">
        <v>4478</v>
      </c>
      <c r="D414" s="4">
        <v>41729</v>
      </c>
      <c r="E414" s="2" t="s">
        <v>4477</v>
      </c>
      <c r="F414" s="3" t="s">
        <v>217</v>
      </c>
      <c r="G414" s="5">
        <v>2860000000</v>
      </c>
      <c r="H414" s="3" t="s">
        <v>197</v>
      </c>
      <c r="I414" s="3" t="s">
        <v>3493</v>
      </c>
      <c r="J414" s="3" t="s">
        <v>4309</v>
      </c>
      <c r="K414" s="3" t="s">
        <v>37</v>
      </c>
      <c r="L414" s="4">
        <v>42037</v>
      </c>
      <c r="M414" s="2" t="s">
        <v>404</v>
      </c>
      <c r="N414" s="11">
        <f>IF(MONTH(Table_Contracts[[#This Row],[Ngày ký]])&gt;3, YEAR(Table_Contracts[[#This Row],[Ngày ký]]),YEAR(Table_Contracts[[#This Row],[Ngày ký]])-1)</f>
        <v>2013</v>
      </c>
      <c r="O414" s="4">
        <v>42035</v>
      </c>
      <c r="P414" s="4">
        <v>42075</v>
      </c>
      <c r="Q414" s="6">
        <v>12</v>
      </c>
      <c r="R414" s="4"/>
      <c r="S414" s="7" t="b">
        <v>1</v>
      </c>
      <c r="T414" s="3" t="s">
        <v>100</v>
      </c>
      <c r="U414" s="3"/>
      <c r="V414" s="2" t="s">
        <v>4310</v>
      </c>
      <c r="W414" s="10" t="s">
        <v>5722</v>
      </c>
      <c r="X414" s="7" t="b">
        <v>0</v>
      </c>
      <c r="Y414" s="12">
        <f>SUMPRODUCT(Table_milestone[Số tiền phải thanh toán (VND)],--(Table_milestone[Số HĐ]=Table_Contracts[[#This Row],[Số hợp đồng]]),--(Table_milestone[Đã thanh toán?]=TRUE))</f>
        <v>2734985000</v>
      </c>
      <c r="Z414" s="13">
        <f>SUMPRODUCT(Table_milestone[Số tiền phải thanh toán (VND)],--(Table_milestone[Số HĐ]=Table_Contracts[[#This Row],[Số hợp đồng]]),--(Table_milestone[Đã thanh toán?]=FALSE))</f>
        <v>0</v>
      </c>
      <c r="AA414">
        <f>Table_Contracts[[#This Row],[Số tiền đã thanh toán (theo điểm mốc)]]+Table_Contracts[[#This Row],[Số tiền chưa thanh toán (Theo điểm mốc)]]-Table_Contracts[[#This Row],[Doanh số]]</f>
        <v>-125015000</v>
      </c>
    </row>
    <row r="415" spans="1:27" x14ac:dyDescent="0.25">
      <c r="A415" s="11" t="str">
        <f>TRIM(REPLACE(Table_Contracts[[#This Row],[Vụ việc]],1,FIND("#",Table_Contracts[[#This Row],[Vụ việc]],1),""))</f>
        <v>MAC13023</v>
      </c>
      <c r="B415" s="2" t="s">
        <v>51</v>
      </c>
      <c r="C415" s="2" t="s">
        <v>48</v>
      </c>
      <c r="D415" s="4">
        <v>41771</v>
      </c>
      <c r="E415" s="2" t="s">
        <v>4431</v>
      </c>
      <c r="F415" s="3" t="s">
        <v>94</v>
      </c>
      <c r="G415" s="5">
        <v>485000000</v>
      </c>
      <c r="H415" s="3" t="s">
        <v>197</v>
      </c>
      <c r="I415" s="3" t="s">
        <v>4343</v>
      </c>
      <c r="J415" s="3" t="s">
        <v>47</v>
      </c>
      <c r="K415" s="3" t="s">
        <v>52</v>
      </c>
      <c r="L415" s="4"/>
      <c r="M415" s="2" t="s">
        <v>404</v>
      </c>
      <c r="N415" s="11">
        <f>IF(MONTH(Table_Contracts[[#This Row],[Ngày ký]])&gt;3, YEAR(Table_Contracts[[#This Row],[Ngày ký]]),YEAR(Table_Contracts[[#This Row],[Ngày ký]])-1)</f>
        <v>2014</v>
      </c>
      <c r="O415" s="4">
        <v>41993</v>
      </c>
      <c r="P415" s="4"/>
      <c r="Q415" s="6">
        <v>12</v>
      </c>
      <c r="R415" s="4"/>
      <c r="S415" s="7" t="b">
        <v>1</v>
      </c>
      <c r="T415" s="3" t="s">
        <v>100</v>
      </c>
      <c r="U415" s="3" t="s">
        <v>50</v>
      </c>
      <c r="V415" s="2" t="s">
        <v>4160</v>
      </c>
      <c r="W415" s="10" t="s">
        <v>5722</v>
      </c>
      <c r="X415" s="7" t="b">
        <v>1</v>
      </c>
      <c r="Y415" s="12">
        <f>SUMPRODUCT(Table_milestone[Số tiền phải thanh toán (VND)],--(Table_milestone[Số HĐ]=Table_Contracts[[#This Row],[Số hợp đồng]]),--(Table_milestone[Đã thanh toán?]=TRUE))</f>
        <v>240000000</v>
      </c>
      <c r="Z415" s="13">
        <f>SUMPRODUCT(Table_milestone[Số tiền phải thanh toán (VND)],--(Table_milestone[Số HĐ]=Table_Contracts[[#This Row],[Số hợp đồng]]),--(Table_milestone[Đã thanh toán?]=FALSE))</f>
        <v>245000000</v>
      </c>
      <c r="AA415">
        <f>Table_Contracts[[#This Row],[Số tiền đã thanh toán (theo điểm mốc)]]+Table_Contracts[[#This Row],[Số tiền chưa thanh toán (Theo điểm mốc)]]-Table_Contracts[[#This Row],[Doanh số]]</f>
        <v>0</v>
      </c>
    </row>
    <row r="416" spans="1:27" x14ac:dyDescent="0.25">
      <c r="A416" s="11" t="str">
        <f>TRIM(REPLACE(Table_Contracts[[#This Row],[Vụ việc]],1,FIND("#",Table_Contracts[[#This Row],[Vụ việc]],1),""))</f>
        <v>MAC13024</v>
      </c>
      <c r="B416" s="2" t="s">
        <v>2753</v>
      </c>
      <c r="C416" s="2" t="s">
        <v>4484</v>
      </c>
      <c r="D416" s="4">
        <v>41716</v>
      </c>
      <c r="E416" s="2" t="s">
        <v>4483</v>
      </c>
      <c r="F416" s="3" t="s">
        <v>474</v>
      </c>
      <c r="G416" s="5">
        <v>33000000</v>
      </c>
      <c r="H416" s="3" t="s">
        <v>197</v>
      </c>
      <c r="I416" s="3" t="s">
        <v>4062</v>
      </c>
      <c r="J416" s="3" t="s">
        <v>47</v>
      </c>
      <c r="K416" s="3" t="s">
        <v>52</v>
      </c>
      <c r="L416" s="4"/>
      <c r="M416" s="2" t="s">
        <v>404</v>
      </c>
      <c r="N416" s="11">
        <f>IF(MONTH(Table_Contracts[[#This Row],[Ngày ký]])&gt;3, YEAR(Table_Contracts[[#This Row],[Ngày ký]]),YEAR(Table_Contracts[[#This Row],[Ngày ký]])-1)</f>
        <v>2013</v>
      </c>
      <c r="O416" s="4">
        <v>42081</v>
      </c>
      <c r="P416" s="4"/>
      <c r="Q416" s="6">
        <v>12</v>
      </c>
      <c r="R416" s="4"/>
      <c r="S416" s="7" t="b">
        <v>0</v>
      </c>
      <c r="T416" s="3" t="s">
        <v>92</v>
      </c>
      <c r="U416" s="3" t="s">
        <v>50</v>
      </c>
      <c r="V416" s="2"/>
      <c r="W416" s="10" t="s">
        <v>5722</v>
      </c>
      <c r="X416" s="7" t="b">
        <v>0</v>
      </c>
      <c r="Y416" s="12">
        <f>SUMPRODUCT(Table_milestone[Số tiền phải thanh toán (VND)],--(Table_milestone[Số HĐ]=Table_Contracts[[#This Row],[Số hợp đồng]]),--(Table_milestone[Đã thanh toán?]=TRUE))</f>
        <v>33000000</v>
      </c>
      <c r="Z416" s="13">
        <f>SUMPRODUCT(Table_milestone[Số tiền phải thanh toán (VND)],--(Table_milestone[Số HĐ]=Table_Contracts[[#This Row],[Số hợp đồng]]),--(Table_milestone[Đã thanh toán?]=FALSE))</f>
        <v>0</v>
      </c>
      <c r="AA416">
        <f>Table_Contracts[[#This Row],[Số tiền đã thanh toán (theo điểm mốc)]]+Table_Contracts[[#This Row],[Số tiền chưa thanh toán (Theo điểm mốc)]]-Table_Contracts[[#This Row],[Doanh số]]</f>
        <v>0</v>
      </c>
    </row>
    <row r="417" spans="1:27" x14ac:dyDescent="0.25">
      <c r="A417" s="11" t="str">
        <f>TRIM(REPLACE(Table_Contracts[[#This Row],[Vụ việc]],1,FIND("#",Table_Contracts[[#This Row],[Vụ việc]],1),""))</f>
        <v>MAC14001</v>
      </c>
      <c r="B417" s="2" t="s">
        <v>2809</v>
      </c>
      <c r="C417" s="2" t="s">
        <v>4433</v>
      </c>
      <c r="D417" s="4">
        <v>41766</v>
      </c>
      <c r="E417" s="2" t="s">
        <v>4432</v>
      </c>
      <c r="F417" s="3" t="s">
        <v>200</v>
      </c>
      <c r="G417" s="5">
        <v>65000000</v>
      </c>
      <c r="H417" s="3" t="s">
        <v>197</v>
      </c>
      <c r="I417" s="3" t="s">
        <v>4062</v>
      </c>
      <c r="J417" s="3" t="s">
        <v>47</v>
      </c>
      <c r="K417" s="3" t="s">
        <v>2810</v>
      </c>
      <c r="L417" s="4"/>
      <c r="M417" s="2" t="s">
        <v>404</v>
      </c>
      <c r="N417" s="11">
        <f>IF(MONTH(Table_Contracts[[#This Row],[Ngày ký]])&gt;3, YEAR(Table_Contracts[[#This Row],[Ngày ký]]),YEAR(Table_Contracts[[#This Row],[Ngày ký]])-1)</f>
        <v>2014</v>
      </c>
      <c r="O417" s="4">
        <v>42131</v>
      </c>
      <c r="P417" s="4">
        <v>42131</v>
      </c>
      <c r="Q417" s="6"/>
      <c r="R417" s="4"/>
      <c r="S417" s="7" t="b">
        <v>0</v>
      </c>
      <c r="T417" s="3" t="s">
        <v>92</v>
      </c>
      <c r="U417" s="3" t="s">
        <v>50</v>
      </c>
      <c r="V417" s="2" t="s">
        <v>4160</v>
      </c>
      <c r="W417" s="10" t="s">
        <v>5722</v>
      </c>
      <c r="X417" s="7" t="b">
        <v>0</v>
      </c>
      <c r="Y417" s="12">
        <f>SUMPRODUCT(Table_milestone[Số tiền phải thanh toán (VND)],--(Table_milestone[Số HĐ]=Table_Contracts[[#This Row],[Số hợp đồng]]),--(Table_milestone[Đã thanh toán?]=TRUE))</f>
        <v>65000000</v>
      </c>
      <c r="Z417" s="13">
        <f>SUMPRODUCT(Table_milestone[Số tiền phải thanh toán (VND)],--(Table_milestone[Số HĐ]=Table_Contracts[[#This Row],[Số hợp đồng]]),--(Table_milestone[Đã thanh toán?]=FALSE))</f>
        <v>0</v>
      </c>
      <c r="AA417">
        <f>Table_Contracts[[#This Row],[Số tiền đã thanh toán (theo điểm mốc)]]+Table_Contracts[[#This Row],[Số tiền chưa thanh toán (Theo điểm mốc)]]-Table_Contracts[[#This Row],[Doanh số]]</f>
        <v>0</v>
      </c>
    </row>
    <row r="418" spans="1:27" x14ac:dyDescent="0.25">
      <c r="A418" s="11" t="str">
        <f>TRIM(REPLACE(Table_Contracts[[#This Row],[Vụ việc]],1,FIND("#",Table_Contracts[[#This Row],[Vụ việc]],1),""))</f>
        <v>MAC14002</v>
      </c>
      <c r="B418" s="2" t="s">
        <v>2837</v>
      </c>
      <c r="C418" s="2" t="s">
        <v>4435</v>
      </c>
      <c r="D418" s="4">
        <v>41758</v>
      </c>
      <c r="E418" s="2" t="s">
        <v>4434</v>
      </c>
      <c r="F418" s="3" t="s">
        <v>4436</v>
      </c>
      <c r="G418" s="5">
        <v>97000000</v>
      </c>
      <c r="H418" s="3" t="s">
        <v>197</v>
      </c>
      <c r="I418" s="3" t="s">
        <v>4062</v>
      </c>
      <c r="J418" s="3" t="s">
        <v>47</v>
      </c>
      <c r="K418" s="3" t="s">
        <v>2810</v>
      </c>
      <c r="L418" s="4">
        <v>42132</v>
      </c>
      <c r="M418" s="2" t="s">
        <v>404</v>
      </c>
      <c r="N418" s="11">
        <f>IF(MONTH(Table_Contracts[[#This Row],[Ngày ký]])&gt;3, YEAR(Table_Contracts[[#This Row],[Ngày ký]]),YEAR(Table_Contracts[[#This Row],[Ngày ký]])-1)</f>
        <v>2014</v>
      </c>
      <c r="O418" s="4">
        <v>42123</v>
      </c>
      <c r="P418" s="4">
        <v>42132</v>
      </c>
      <c r="Q418" s="6"/>
      <c r="R418" s="4"/>
      <c r="S418" s="7" t="b">
        <v>0</v>
      </c>
      <c r="T418" s="3" t="s">
        <v>92</v>
      </c>
      <c r="U418" s="3" t="s">
        <v>50</v>
      </c>
      <c r="V418" s="2" t="s">
        <v>4160</v>
      </c>
      <c r="W418" s="10" t="s">
        <v>5722</v>
      </c>
      <c r="X418" s="7" t="b">
        <v>0</v>
      </c>
      <c r="Y418" s="12">
        <f>SUMPRODUCT(Table_milestone[Số tiền phải thanh toán (VND)],--(Table_milestone[Số HĐ]=Table_Contracts[[#This Row],[Số hợp đồng]]),--(Table_milestone[Đã thanh toán?]=TRUE))</f>
        <v>97000000</v>
      </c>
      <c r="Z418" s="13">
        <f>SUMPRODUCT(Table_milestone[Số tiền phải thanh toán (VND)],--(Table_milestone[Số HĐ]=Table_Contracts[[#This Row],[Số hợp đồng]]),--(Table_milestone[Đã thanh toán?]=FALSE))</f>
        <v>0</v>
      </c>
      <c r="AA418">
        <f>Table_Contracts[[#This Row],[Số tiền đã thanh toán (theo điểm mốc)]]+Table_Contracts[[#This Row],[Số tiền chưa thanh toán (Theo điểm mốc)]]-Table_Contracts[[#This Row],[Doanh số]]</f>
        <v>0</v>
      </c>
    </row>
    <row r="419" spans="1:27" x14ac:dyDescent="0.25">
      <c r="A419" s="11" t="str">
        <f>TRIM(REPLACE(Table_Contracts[[#This Row],[Vụ việc]],1,FIND("#",Table_Contracts[[#This Row],[Vụ việc]],1),""))</f>
        <v>MAC14004</v>
      </c>
      <c r="B419" s="2" t="s">
        <v>2986</v>
      </c>
      <c r="C419" s="2" t="s">
        <v>4385</v>
      </c>
      <c r="D419" s="4">
        <v>41865</v>
      </c>
      <c r="E419" s="2" t="s">
        <v>4384</v>
      </c>
      <c r="F419" s="3" t="s">
        <v>200</v>
      </c>
      <c r="G419" s="5">
        <v>1965000000</v>
      </c>
      <c r="H419" s="3" t="s">
        <v>197</v>
      </c>
      <c r="I419" s="3" t="s">
        <v>3493</v>
      </c>
      <c r="J419" s="3" t="s">
        <v>14</v>
      </c>
      <c r="K419" s="3" t="s">
        <v>37</v>
      </c>
      <c r="L419" s="4">
        <v>41978</v>
      </c>
      <c r="M419" s="2" t="s">
        <v>404</v>
      </c>
      <c r="N419" s="11">
        <f>IF(MONTH(Table_Contracts[[#This Row],[Ngày ký]])&gt;3, YEAR(Table_Contracts[[#This Row],[Ngày ký]]),YEAR(Table_Contracts[[#This Row],[Ngày ký]])-1)</f>
        <v>2014</v>
      </c>
      <c r="O419" s="4">
        <v>41957</v>
      </c>
      <c r="P419" s="4">
        <v>41981</v>
      </c>
      <c r="Q419" s="6">
        <v>12</v>
      </c>
      <c r="R419" s="4"/>
      <c r="S419" s="7" t="b">
        <v>0</v>
      </c>
      <c r="T419" s="3" t="s">
        <v>100</v>
      </c>
      <c r="U419" s="3"/>
      <c r="V419" s="2" t="s">
        <v>4061</v>
      </c>
      <c r="W419" s="10" t="s">
        <v>5722</v>
      </c>
      <c r="X419" s="7" t="b">
        <v>0</v>
      </c>
      <c r="Y419" s="12">
        <f>SUMPRODUCT(Table_milestone[Số tiền phải thanh toán (VND)],--(Table_milestone[Số HĐ]=Table_Contracts[[#This Row],[Số hợp đồng]]),--(Table_milestone[Đã thanh toán?]=TRUE))</f>
        <v>1965000000</v>
      </c>
      <c r="Z419" s="13">
        <f>SUMPRODUCT(Table_milestone[Số tiền phải thanh toán (VND)],--(Table_milestone[Số HĐ]=Table_Contracts[[#This Row],[Số hợp đồng]]),--(Table_milestone[Đã thanh toán?]=FALSE))</f>
        <v>0</v>
      </c>
      <c r="AA419">
        <f>Table_Contracts[[#This Row],[Số tiền đã thanh toán (theo điểm mốc)]]+Table_Contracts[[#This Row],[Số tiền chưa thanh toán (Theo điểm mốc)]]-Table_Contracts[[#This Row],[Doanh số]]</f>
        <v>0</v>
      </c>
    </row>
    <row r="420" spans="1:27" x14ac:dyDescent="0.25">
      <c r="A420" s="11" t="str">
        <f>TRIM(REPLACE(Table_Contracts[[#This Row],[Vụ việc]],1,FIND("#",Table_Contracts[[#This Row],[Vụ việc]],1),""))</f>
        <v>MAC14008</v>
      </c>
      <c r="B420" s="2" t="s">
        <v>35</v>
      </c>
      <c r="C420" s="2" t="s">
        <v>33</v>
      </c>
      <c r="D420" s="4">
        <v>41892</v>
      </c>
      <c r="E420" s="2" t="s">
        <v>526</v>
      </c>
      <c r="F420" s="3" t="s">
        <v>527</v>
      </c>
      <c r="G420" s="5">
        <v>3386000000</v>
      </c>
      <c r="H420" s="3" t="s">
        <v>197</v>
      </c>
      <c r="I420" s="3" t="s">
        <v>88</v>
      </c>
      <c r="J420" s="3" t="s">
        <v>32</v>
      </c>
      <c r="K420" s="3" t="s">
        <v>37</v>
      </c>
      <c r="L420" s="4"/>
      <c r="M420" s="2" t="s">
        <v>404</v>
      </c>
      <c r="N420" s="11">
        <f>IF(MONTH(Table_Contracts[[#This Row],[Ngày ký]])&gt;3, YEAR(Table_Contracts[[#This Row],[Ngày ký]]),YEAR(Table_Contracts[[#This Row],[Ngày ký]])-1)</f>
        <v>2014</v>
      </c>
      <c r="O420" s="4">
        <v>42228</v>
      </c>
      <c r="P420" s="4"/>
      <c r="Q420" s="6">
        <v>12</v>
      </c>
      <c r="R420" s="4"/>
      <c r="S420" s="7" t="b">
        <v>1</v>
      </c>
      <c r="T420" s="3" t="s">
        <v>100</v>
      </c>
      <c r="U420" s="3" t="s">
        <v>34</v>
      </c>
      <c r="V420" s="2" t="s">
        <v>4050</v>
      </c>
      <c r="W420" s="10" t="s">
        <v>5722</v>
      </c>
      <c r="X420" s="7" t="b">
        <v>1</v>
      </c>
      <c r="Y420" s="12">
        <f>SUMPRODUCT(Table_milestone[Số tiền phải thanh toán (VND)],--(Table_milestone[Số HĐ]=Table_Contracts[[#This Row],[Số hợp đồng]]),--(Table_milestone[Đã thanh toán?]=TRUE))</f>
        <v>2572400000</v>
      </c>
      <c r="Z420" s="13">
        <f>SUMPRODUCT(Table_milestone[Số tiền phải thanh toán (VND)],--(Table_milestone[Số HĐ]=Table_Contracts[[#This Row],[Số hợp đồng]]),--(Table_milestone[Đã thanh toán?]=FALSE))</f>
        <v>169310000</v>
      </c>
      <c r="AA420">
        <f>Table_Contracts[[#This Row],[Số tiền đã thanh toán (theo điểm mốc)]]+Table_Contracts[[#This Row],[Số tiền chưa thanh toán (Theo điểm mốc)]]-Table_Contracts[[#This Row],[Doanh số]]</f>
        <v>-644290000</v>
      </c>
    </row>
    <row r="421" spans="1:27" x14ac:dyDescent="0.25">
      <c r="A421" s="11" t="str">
        <f>TRIM(REPLACE(Table_Contracts[[#This Row],[Vụ việc]],1,FIND("#",Table_Contracts[[#This Row],[Vụ việc]],1),""))</f>
        <v>MAC14009</v>
      </c>
      <c r="B421" s="2" t="s">
        <v>3235</v>
      </c>
      <c r="C421" s="2" t="s">
        <v>4347</v>
      </c>
      <c r="D421" s="4">
        <v>41908</v>
      </c>
      <c r="E421" s="2" t="s">
        <v>4346</v>
      </c>
      <c r="F421" s="3" t="s">
        <v>4348</v>
      </c>
      <c r="G421" s="5">
        <v>949000000</v>
      </c>
      <c r="H421" s="3" t="s">
        <v>197</v>
      </c>
      <c r="I421" s="3" t="s">
        <v>4062</v>
      </c>
      <c r="J421" s="3" t="s">
        <v>41</v>
      </c>
      <c r="K421" s="3" t="s">
        <v>96</v>
      </c>
      <c r="L421" s="4"/>
      <c r="M421" s="2" t="s">
        <v>404</v>
      </c>
      <c r="N421" s="11">
        <f>IF(MONTH(Table_Contracts[[#This Row],[Ngày ký]])&gt;3, YEAR(Table_Contracts[[#This Row],[Ngày ký]]),YEAR(Table_Contracts[[#This Row],[Ngày ký]])-1)</f>
        <v>2014</v>
      </c>
      <c r="O421" s="4">
        <v>42181</v>
      </c>
      <c r="P421" s="4"/>
      <c r="Q421" s="6">
        <v>12</v>
      </c>
      <c r="R421" s="4"/>
      <c r="S421" s="7" t="b">
        <v>0</v>
      </c>
      <c r="T421" s="3" t="s">
        <v>100</v>
      </c>
      <c r="U421" s="3" t="s">
        <v>62</v>
      </c>
      <c r="V421" s="2" t="s">
        <v>4316</v>
      </c>
      <c r="W421" s="10" t="s">
        <v>5722</v>
      </c>
      <c r="X421" s="7" t="b">
        <v>0</v>
      </c>
      <c r="Y421" s="12">
        <f>SUMPRODUCT(Table_milestone[Số tiền phải thanh toán (VND)],--(Table_milestone[Số HĐ]=Table_Contracts[[#This Row],[Số hợp đồng]]),--(Table_milestone[Đã thanh toán?]=TRUE))</f>
        <v>854100000</v>
      </c>
      <c r="Z421" s="13">
        <f>SUMPRODUCT(Table_milestone[Số tiền phải thanh toán (VND)],--(Table_milestone[Số HĐ]=Table_Contracts[[#This Row],[Số hợp đồng]]),--(Table_milestone[Đã thanh toán?]=FALSE))</f>
        <v>94900000</v>
      </c>
      <c r="AA421">
        <f>Table_Contracts[[#This Row],[Số tiền đã thanh toán (theo điểm mốc)]]+Table_Contracts[[#This Row],[Số tiền chưa thanh toán (Theo điểm mốc)]]-Table_Contracts[[#This Row],[Doanh số]]</f>
        <v>0</v>
      </c>
    </row>
    <row r="422" spans="1:27" x14ac:dyDescent="0.25">
      <c r="A422" s="11" t="str">
        <f>TRIM(REPLACE(Table_Contracts[[#This Row],[Vụ việc]],1,FIND("#",Table_Contracts[[#This Row],[Vụ việc]],1),""))</f>
        <v>MAC14011</v>
      </c>
      <c r="B422" s="2" t="s">
        <v>545</v>
      </c>
      <c r="C422" s="2" t="s">
        <v>547</v>
      </c>
      <c r="D422" s="4">
        <v>41883</v>
      </c>
      <c r="E422" s="2" t="s">
        <v>546</v>
      </c>
      <c r="F422" s="3" t="s">
        <v>462</v>
      </c>
      <c r="G422" s="5">
        <v>233376000</v>
      </c>
      <c r="H422" s="3" t="s">
        <v>173</v>
      </c>
      <c r="I422" s="3" t="s">
        <v>88</v>
      </c>
      <c r="J422" s="3" t="s">
        <v>41</v>
      </c>
      <c r="K422" s="3" t="s">
        <v>46</v>
      </c>
      <c r="L422" s="4"/>
      <c r="M422" s="2" t="s">
        <v>404</v>
      </c>
      <c r="N422" s="11">
        <f>IF(MONTH(Table_Contracts[[#This Row],[Ngày ký]])&gt;3, YEAR(Table_Contracts[[#This Row],[Ngày ký]]),YEAR(Table_Contracts[[#This Row],[Ngày ký]])-1)</f>
        <v>2014</v>
      </c>
      <c r="O422" s="4">
        <v>42675</v>
      </c>
      <c r="P422" s="4"/>
      <c r="Q422" s="6">
        <v>12</v>
      </c>
      <c r="R422" s="4"/>
      <c r="S422" s="7" t="b">
        <v>0</v>
      </c>
      <c r="T422" s="3" t="s">
        <v>145</v>
      </c>
      <c r="U422" s="3"/>
      <c r="V422" s="2"/>
      <c r="W422" s="10" t="s">
        <v>5722</v>
      </c>
      <c r="X422" s="7" t="b">
        <v>0</v>
      </c>
      <c r="Y422" s="12">
        <f>SUMPRODUCT(Table_milestone[Số tiền phải thanh toán (VND)],--(Table_milestone[Số HĐ]=Table_Contracts[[#This Row],[Số hợp đồng]]),--(Table_milestone[Đã thanh toán?]=TRUE))</f>
        <v>116688000</v>
      </c>
      <c r="Z422" s="13">
        <f>SUMPRODUCT(Table_milestone[Số tiền phải thanh toán (VND)],--(Table_milestone[Số HĐ]=Table_Contracts[[#This Row],[Số hợp đồng]]),--(Table_milestone[Đã thanh toán?]=FALSE))</f>
        <v>116688000</v>
      </c>
      <c r="AA422">
        <f>Table_Contracts[[#This Row],[Số tiền đã thanh toán (theo điểm mốc)]]+Table_Contracts[[#This Row],[Số tiền chưa thanh toán (Theo điểm mốc)]]-Table_Contracts[[#This Row],[Doanh số]]</f>
        <v>0</v>
      </c>
    </row>
    <row r="423" spans="1:27" x14ac:dyDescent="0.25">
      <c r="A423" s="11" t="str">
        <f>TRIM(REPLACE(Table_Contracts[[#This Row],[Vụ việc]],1,FIND("#",Table_Contracts[[#This Row],[Vụ việc]],1),""))</f>
        <v>MAC14013</v>
      </c>
      <c r="B423" s="2" t="s">
        <v>2962</v>
      </c>
      <c r="C423" s="2" t="s">
        <v>4381</v>
      </c>
      <c r="D423" s="4">
        <v>41870</v>
      </c>
      <c r="E423" s="2" t="s">
        <v>4380</v>
      </c>
      <c r="F423" s="3" t="s">
        <v>188</v>
      </c>
      <c r="G423" s="5">
        <v>850800000</v>
      </c>
      <c r="H423" s="3" t="s">
        <v>197</v>
      </c>
      <c r="I423" s="3" t="s">
        <v>4062</v>
      </c>
      <c r="J423" s="3" t="s">
        <v>41</v>
      </c>
      <c r="K423" s="3" t="s">
        <v>96</v>
      </c>
      <c r="L423" s="4"/>
      <c r="M423" s="2" t="s">
        <v>404</v>
      </c>
      <c r="N423" s="11">
        <f>IF(MONTH(Table_Contracts[[#This Row],[Ngày ký]])&gt;3, YEAR(Table_Contracts[[#This Row],[Ngày ký]]),YEAR(Table_Contracts[[#This Row],[Ngày ký]])-1)</f>
        <v>2014</v>
      </c>
      <c r="O423" s="4">
        <v>41901</v>
      </c>
      <c r="P423" s="4"/>
      <c r="Q423" s="6">
        <v>12</v>
      </c>
      <c r="R423" s="4"/>
      <c r="S423" s="7" t="b">
        <v>0</v>
      </c>
      <c r="T423" s="3" t="s">
        <v>100</v>
      </c>
      <c r="U423" s="3" t="s">
        <v>62</v>
      </c>
      <c r="V423" s="2" t="s">
        <v>4316</v>
      </c>
      <c r="W423" s="10" t="s">
        <v>5722</v>
      </c>
      <c r="X423" s="7" t="b">
        <v>0</v>
      </c>
      <c r="Y423" s="12">
        <f>SUMPRODUCT(Table_milestone[Số tiền phải thanh toán (VND)],--(Table_milestone[Số HĐ]=Table_Contracts[[#This Row],[Số hợp đồng]]),--(Table_milestone[Đã thanh toán?]=TRUE))</f>
        <v>850800000</v>
      </c>
      <c r="Z423" s="13">
        <f>SUMPRODUCT(Table_milestone[Số tiền phải thanh toán (VND)],--(Table_milestone[Số HĐ]=Table_Contracts[[#This Row],[Số hợp đồng]]),--(Table_milestone[Đã thanh toán?]=FALSE))</f>
        <v>0</v>
      </c>
      <c r="AA423">
        <f>Table_Contracts[[#This Row],[Số tiền đã thanh toán (theo điểm mốc)]]+Table_Contracts[[#This Row],[Số tiền chưa thanh toán (Theo điểm mốc)]]-Table_Contracts[[#This Row],[Doanh số]]</f>
        <v>0</v>
      </c>
    </row>
    <row r="424" spans="1:27" x14ac:dyDescent="0.25">
      <c r="A424" s="11" t="str">
        <f>TRIM(REPLACE(Table_Contracts[[#This Row],[Vụ việc]],1,FIND("#",Table_Contracts[[#This Row],[Vụ việc]],1),""))</f>
        <v>MAC14015</v>
      </c>
      <c r="B424" s="2" t="s">
        <v>3114</v>
      </c>
      <c r="C424" s="2" t="s">
        <v>4308</v>
      </c>
      <c r="D424" s="4">
        <v>41936</v>
      </c>
      <c r="E424" s="2" t="s">
        <v>4307</v>
      </c>
      <c r="F424" s="3" t="s">
        <v>217</v>
      </c>
      <c r="G424" s="5">
        <v>2280000000</v>
      </c>
      <c r="H424" s="3" t="s">
        <v>197</v>
      </c>
      <c r="I424" s="3" t="s">
        <v>3493</v>
      </c>
      <c r="J424" s="3" t="s">
        <v>4309</v>
      </c>
      <c r="K424" s="3" t="s">
        <v>37</v>
      </c>
      <c r="L424" s="4">
        <v>41995</v>
      </c>
      <c r="M424" s="2" t="s">
        <v>404</v>
      </c>
      <c r="N424" s="11">
        <f>IF(MONTH(Table_Contracts[[#This Row],[Ngày ký]])&gt;3, YEAR(Table_Contracts[[#This Row],[Ngày ký]]),YEAR(Table_Contracts[[#This Row],[Ngày ký]])-1)</f>
        <v>2014</v>
      </c>
      <c r="O424" s="4">
        <v>41997</v>
      </c>
      <c r="P424" s="4"/>
      <c r="Q424" s="6">
        <v>12</v>
      </c>
      <c r="R424" s="4"/>
      <c r="S424" s="7" t="b">
        <v>0</v>
      </c>
      <c r="T424" s="3" t="s">
        <v>100</v>
      </c>
      <c r="U424" s="3"/>
      <c r="V424" s="2" t="s">
        <v>4310</v>
      </c>
      <c r="W424" s="10" t="s">
        <v>5722</v>
      </c>
      <c r="X424" s="7" t="b">
        <v>0</v>
      </c>
      <c r="Y424" s="12">
        <f>SUMPRODUCT(Table_milestone[Số tiền phải thanh toán (VND)],--(Table_milestone[Số HĐ]=Table_Contracts[[#This Row],[Số hợp đồng]]),--(Table_milestone[Đã thanh toán?]=TRUE))</f>
        <v>2280000000</v>
      </c>
      <c r="Z424" s="13">
        <f>SUMPRODUCT(Table_milestone[Số tiền phải thanh toán (VND)],--(Table_milestone[Số HĐ]=Table_Contracts[[#This Row],[Số hợp đồng]]),--(Table_milestone[Đã thanh toán?]=FALSE))</f>
        <v>0</v>
      </c>
      <c r="AA424">
        <f>Table_Contracts[[#This Row],[Số tiền đã thanh toán (theo điểm mốc)]]+Table_Contracts[[#This Row],[Số tiền chưa thanh toán (Theo điểm mốc)]]-Table_Contracts[[#This Row],[Doanh số]]</f>
        <v>0</v>
      </c>
    </row>
    <row r="425" spans="1:27" x14ac:dyDescent="0.25">
      <c r="A425" s="11" t="str">
        <f>TRIM(REPLACE(Table_Contracts[[#This Row],[Vụ việc]],1,FIND("#",Table_Contracts[[#This Row],[Vụ việc]],1),""))</f>
        <v>MAC14016</v>
      </c>
      <c r="B425" s="2" t="s">
        <v>3150</v>
      </c>
      <c r="C425" s="2" t="s">
        <v>4290</v>
      </c>
      <c r="D425" s="4">
        <v>41955</v>
      </c>
      <c r="E425" s="2" t="s">
        <v>4289</v>
      </c>
      <c r="F425" s="3" t="s">
        <v>4291</v>
      </c>
      <c r="G425" s="5">
        <v>2880000000</v>
      </c>
      <c r="H425" s="3" t="s">
        <v>197</v>
      </c>
      <c r="I425" s="3" t="s">
        <v>4062</v>
      </c>
      <c r="J425" s="3" t="s">
        <v>197</v>
      </c>
      <c r="K425" s="3" t="s">
        <v>96</v>
      </c>
      <c r="L425" s="4">
        <v>42004</v>
      </c>
      <c r="M425" s="2" t="s">
        <v>404</v>
      </c>
      <c r="N425" s="11">
        <f>IF(MONTH(Table_Contracts[[#This Row],[Ngày ký]])&gt;3, YEAR(Table_Contracts[[#This Row],[Ngày ký]]),YEAR(Table_Contracts[[#This Row],[Ngày ký]])-1)</f>
        <v>2014</v>
      </c>
      <c r="O425" s="4">
        <v>42000</v>
      </c>
      <c r="P425" s="4"/>
      <c r="Q425" s="6">
        <v>12</v>
      </c>
      <c r="R425" s="4"/>
      <c r="S425" s="7" t="b">
        <v>0</v>
      </c>
      <c r="T425" s="3" t="s">
        <v>199</v>
      </c>
      <c r="U425" s="3"/>
      <c r="V425" s="2" t="s">
        <v>4292</v>
      </c>
      <c r="W425" s="10" t="s">
        <v>5722</v>
      </c>
      <c r="X425" s="7"/>
      <c r="Y425" s="12">
        <f>SUMPRODUCT(Table_milestone[Số tiền phải thanh toán (VND)],--(Table_milestone[Số HĐ]=Table_Contracts[[#This Row],[Số hợp đồng]]),--(Table_milestone[Đã thanh toán?]=TRUE))</f>
        <v>2880000000</v>
      </c>
      <c r="Z425" s="13">
        <f>SUMPRODUCT(Table_milestone[Số tiền phải thanh toán (VND)],--(Table_milestone[Số HĐ]=Table_Contracts[[#This Row],[Số hợp đồng]]),--(Table_milestone[Đã thanh toán?]=FALSE))</f>
        <v>0</v>
      </c>
      <c r="AA425">
        <f>Table_Contracts[[#This Row],[Số tiền đã thanh toán (theo điểm mốc)]]+Table_Contracts[[#This Row],[Số tiền chưa thanh toán (Theo điểm mốc)]]-Table_Contracts[[#This Row],[Doanh số]]</f>
        <v>0</v>
      </c>
    </row>
    <row r="426" spans="1:27" x14ac:dyDescent="0.25">
      <c r="A426" s="11" t="str">
        <f>TRIM(REPLACE(Table_Contracts[[#This Row],[Vụ việc]],1,FIND("#",Table_Contracts[[#This Row],[Vụ việc]],1),""))</f>
        <v>MAC14017</v>
      </c>
      <c r="B426" s="2" t="s">
        <v>438</v>
      </c>
      <c r="C426" s="2" t="s">
        <v>440</v>
      </c>
      <c r="D426" s="4">
        <v>42184</v>
      </c>
      <c r="E426" s="2" t="s">
        <v>439</v>
      </c>
      <c r="F426" s="3" t="s">
        <v>200</v>
      </c>
      <c r="G426" s="5">
        <v>2040000000</v>
      </c>
      <c r="H426" s="3" t="s">
        <v>197</v>
      </c>
      <c r="I426" s="3" t="s">
        <v>88</v>
      </c>
      <c r="J426" s="3" t="s">
        <v>14</v>
      </c>
      <c r="K426" s="3" t="s">
        <v>37</v>
      </c>
      <c r="L426" s="4"/>
      <c r="M426" s="2" t="s">
        <v>93</v>
      </c>
      <c r="N426" s="11">
        <f>IF(MONTH(Table_Contracts[[#This Row],[Ngày ký]])&gt;3, YEAR(Table_Contracts[[#This Row],[Ngày ký]]),YEAR(Table_Contracts[[#This Row],[Ngày ký]])-1)</f>
        <v>2015</v>
      </c>
      <c r="O426" s="4">
        <v>43280</v>
      </c>
      <c r="P426" s="4"/>
      <c r="Q426" s="6">
        <v>12</v>
      </c>
      <c r="R426" s="4"/>
      <c r="S426" s="7" t="b">
        <v>0</v>
      </c>
      <c r="T426" s="3" t="s">
        <v>92</v>
      </c>
      <c r="U426" s="3"/>
      <c r="V426" s="2" t="s">
        <v>4061</v>
      </c>
      <c r="W426" s="10" t="s">
        <v>5722</v>
      </c>
      <c r="X426" s="7" t="b">
        <v>0</v>
      </c>
      <c r="Y426" s="12">
        <f>SUMPRODUCT(Table_milestone[Số tiền phải thanh toán (VND)],--(Table_milestone[Số HĐ]=Table_Contracts[[#This Row],[Số hợp đồng]]),--(Table_milestone[Đã thanh toán?]=TRUE))</f>
        <v>395207560</v>
      </c>
      <c r="Z426" s="13">
        <f>SUMPRODUCT(Table_milestone[Số tiền phải thanh toán (VND)],--(Table_milestone[Số HĐ]=Table_Contracts[[#This Row],[Số hợp đồng]]),--(Table_milestone[Đã thanh toán?]=FALSE))</f>
        <v>1644792440</v>
      </c>
      <c r="AA426">
        <f>Table_Contracts[[#This Row],[Số tiền đã thanh toán (theo điểm mốc)]]+Table_Contracts[[#This Row],[Số tiền chưa thanh toán (Theo điểm mốc)]]-Table_Contracts[[#This Row],[Doanh số]]</f>
        <v>0</v>
      </c>
    </row>
    <row r="427" spans="1:27" x14ac:dyDescent="0.25">
      <c r="A427" s="11" t="str">
        <f>TRIM(REPLACE(Table_Contracts[[#This Row],[Vụ việc]],1,FIND("#",Table_Contracts[[#This Row],[Vụ việc]],1),""))</f>
        <v>MAC14019</v>
      </c>
      <c r="B427" s="2" t="s">
        <v>256</v>
      </c>
      <c r="C427" s="2" t="s">
        <v>258</v>
      </c>
      <c r="D427" s="4">
        <v>42325</v>
      </c>
      <c r="E427" s="2" t="s">
        <v>257</v>
      </c>
      <c r="F427" s="3" t="s">
        <v>259</v>
      </c>
      <c r="G427" s="5">
        <v>4268600000</v>
      </c>
      <c r="H427" s="3" t="s">
        <v>197</v>
      </c>
      <c r="I427" s="3" t="s">
        <v>88</v>
      </c>
      <c r="J427" s="3" t="s">
        <v>14</v>
      </c>
      <c r="K427" s="3" t="s">
        <v>37</v>
      </c>
      <c r="L427" s="4"/>
      <c r="M427" s="2" t="s">
        <v>93</v>
      </c>
      <c r="N427" s="11">
        <f>IF(MONTH(Table_Contracts[[#This Row],[Ngày ký]])&gt;3, YEAR(Table_Contracts[[#This Row],[Ngày ký]]),YEAR(Table_Contracts[[#This Row],[Ngày ký]])-1)</f>
        <v>2015</v>
      </c>
      <c r="O427" s="4">
        <v>42703</v>
      </c>
      <c r="P427" s="4"/>
      <c r="Q427" s="6">
        <v>12</v>
      </c>
      <c r="R427" s="4"/>
      <c r="S427" s="7" t="b">
        <v>0</v>
      </c>
      <c r="T427" s="3" t="s">
        <v>100</v>
      </c>
      <c r="U427" s="3"/>
      <c r="V427" s="2" t="s">
        <v>4061</v>
      </c>
      <c r="W427" s="10" t="s">
        <v>5722</v>
      </c>
      <c r="X427" s="7" t="b">
        <v>0</v>
      </c>
      <c r="Y427" s="12">
        <f>SUMPRODUCT(Table_milestone[Số tiền phải thanh toán (VND)],--(Table_milestone[Số HĐ]=Table_Contracts[[#This Row],[Số hợp đồng]]),--(Table_milestone[Đã thanh toán?]=TRUE))</f>
        <v>1067150000</v>
      </c>
      <c r="Z427" s="13">
        <f>SUMPRODUCT(Table_milestone[Số tiền phải thanh toán (VND)],--(Table_milestone[Số HĐ]=Table_Contracts[[#This Row],[Số hợp đồng]]),--(Table_milestone[Đã thanh toán?]=FALSE))</f>
        <v>3201450000</v>
      </c>
      <c r="AA427">
        <f>Table_Contracts[[#This Row],[Số tiền đã thanh toán (theo điểm mốc)]]+Table_Contracts[[#This Row],[Số tiền chưa thanh toán (Theo điểm mốc)]]-Table_Contracts[[#This Row],[Doanh số]]</f>
        <v>0</v>
      </c>
    </row>
    <row r="428" spans="1:27" x14ac:dyDescent="0.25">
      <c r="A428" s="11" t="str">
        <f>TRIM(REPLACE(Table_Contracts[[#This Row],[Vụ việc]],1,FIND("#",Table_Contracts[[#This Row],[Vụ việc]],1),""))</f>
        <v>MAC14020</v>
      </c>
      <c r="B428" s="2" t="s">
        <v>69</v>
      </c>
      <c r="C428" s="2" t="s">
        <v>67</v>
      </c>
      <c r="D428" s="4">
        <v>41957</v>
      </c>
      <c r="E428" s="2" t="s">
        <v>516</v>
      </c>
      <c r="F428" s="3" t="s">
        <v>517</v>
      </c>
      <c r="G428" s="5">
        <v>6615334471</v>
      </c>
      <c r="H428" s="3" t="s">
        <v>197</v>
      </c>
      <c r="I428" s="3" t="s">
        <v>88</v>
      </c>
      <c r="J428" s="3" t="s">
        <v>14</v>
      </c>
      <c r="K428" s="3" t="s">
        <v>37</v>
      </c>
      <c r="L428" s="4"/>
      <c r="M428" s="2" t="s">
        <v>404</v>
      </c>
      <c r="N428" s="11">
        <f>IF(MONTH(Table_Contracts[[#This Row],[Ngày ký]])&gt;3, YEAR(Table_Contracts[[#This Row],[Ngày ký]]),YEAR(Table_Contracts[[#This Row],[Ngày ký]])-1)</f>
        <v>2014</v>
      </c>
      <c r="O428" s="4">
        <v>42138</v>
      </c>
      <c r="P428" s="4"/>
      <c r="Q428" s="6">
        <v>12</v>
      </c>
      <c r="R428" s="4"/>
      <c r="S428" s="7" t="b">
        <v>1</v>
      </c>
      <c r="T428" s="3" t="s">
        <v>100</v>
      </c>
      <c r="U428" s="3"/>
      <c r="V428" s="2" t="s">
        <v>4061</v>
      </c>
      <c r="W428" s="10" t="s">
        <v>5722</v>
      </c>
      <c r="X428" s="7" t="b">
        <v>1</v>
      </c>
      <c r="Y428" s="12">
        <f>SUMPRODUCT(Table_milestone[Số tiền phải thanh toán (VND)],--(Table_milestone[Số HĐ]=Table_Contracts[[#This Row],[Số hợp đồng]]),--(Table_milestone[Đã thanh toán?]=TRUE))</f>
        <v>4016412435</v>
      </c>
      <c r="Z428" s="13">
        <f>SUMPRODUCT(Table_milestone[Số tiền phải thanh toán (VND)],--(Table_milestone[Số HĐ]=Table_Contracts[[#This Row],[Số hợp đồng]]),--(Table_milestone[Đã thanh toán?]=FALSE))</f>
        <v>2598922036</v>
      </c>
      <c r="AA428">
        <f>Table_Contracts[[#This Row],[Số tiền đã thanh toán (theo điểm mốc)]]+Table_Contracts[[#This Row],[Số tiền chưa thanh toán (Theo điểm mốc)]]-Table_Contracts[[#This Row],[Doanh số]]</f>
        <v>0</v>
      </c>
    </row>
    <row r="429" spans="1:27" x14ac:dyDescent="0.25">
      <c r="A429" s="11" t="str">
        <f>TRIM(REPLACE(Table_Contracts[[#This Row],[Vụ việc]],1,FIND("#",Table_Contracts[[#This Row],[Vụ việc]],1),""))</f>
        <v>MAC14022</v>
      </c>
      <c r="B429" s="2" t="s">
        <v>3210</v>
      </c>
      <c r="C429" s="2" t="s">
        <v>4254</v>
      </c>
      <c r="D429" s="4">
        <v>42004</v>
      </c>
      <c r="E429" s="2" t="s">
        <v>4253</v>
      </c>
      <c r="F429" s="3" t="s">
        <v>4255</v>
      </c>
      <c r="G429" s="5">
        <v>616385799</v>
      </c>
      <c r="H429" s="3" t="s">
        <v>197</v>
      </c>
      <c r="I429" s="3" t="s">
        <v>4062</v>
      </c>
      <c r="J429" s="3" t="s">
        <v>197</v>
      </c>
      <c r="K429" s="3" t="s">
        <v>738</v>
      </c>
      <c r="L429" s="4"/>
      <c r="M429" s="2" t="s">
        <v>404</v>
      </c>
      <c r="N429" s="11">
        <f>IF(MONTH(Table_Contracts[[#This Row],[Ngày ký]])&gt;3, YEAR(Table_Contracts[[#This Row],[Ngày ký]]),YEAR(Table_Contracts[[#This Row],[Ngày ký]])-1)</f>
        <v>2014</v>
      </c>
      <c r="O429" s="4">
        <v>42032</v>
      </c>
      <c r="P429" s="4"/>
      <c r="Q429" s="6">
        <v>12</v>
      </c>
      <c r="R429" s="4"/>
      <c r="S429" s="7" t="b">
        <v>0</v>
      </c>
      <c r="T429" s="3" t="s">
        <v>199</v>
      </c>
      <c r="U429" s="3"/>
      <c r="V429" s="2"/>
      <c r="W429" s="10" t="s">
        <v>5722</v>
      </c>
      <c r="X429" s="7"/>
      <c r="Y429" s="12">
        <f>SUMPRODUCT(Table_milestone[Số tiền phải thanh toán (VND)],--(Table_milestone[Số HĐ]=Table_Contracts[[#This Row],[Số hợp đồng]]),--(Table_milestone[Đã thanh toán?]=TRUE))</f>
        <v>616385799</v>
      </c>
      <c r="Z429" s="13">
        <f>SUMPRODUCT(Table_milestone[Số tiền phải thanh toán (VND)],--(Table_milestone[Số HĐ]=Table_Contracts[[#This Row],[Số hợp đồng]]),--(Table_milestone[Đã thanh toán?]=FALSE))</f>
        <v>0</v>
      </c>
      <c r="AA429">
        <f>Table_Contracts[[#This Row],[Số tiền đã thanh toán (theo điểm mốc)]]+Table_Contracts[[#This Row],[Số tiền chưa thanh toán (Theo điểm mốc)]]-Table_Contracts[[#This Row],[Doanh số]]</f>
        <v>0</v>
      </c>
    </row>
    <row r="430" spans="1:27" x14ac:dyDescent="0.25">
      <c r="A430" s="11" t="str">
        <f>TRIM(REPLACE(Table_Contracts[[#This Row],[Vụ việc]],1,FIND("#",Table_Contracts[[#This Row],[Vụ việc]],1),""))</f>
        <v>MAC15003</v>
      </c>
      <c r="B430" s="2" t="s">
        <v>213</v>
      </c>
      <c r="C430" s="2" t="s">
        <v>216</v>
      </c>
      <c r="D430" s="4">
        <v>42363</v>
      </c>
      <c r="E430" s="2" t="s">
        <v>215</v>
      </c>
      <c r="F430" s="3" t="s">
        <v>217</v>
      </c>
      <c r="G430" s="5">
        <v>15000000000</v>
      </c>
      <c r="H430" s="3" t="s">
        <v>197</v>
      </c>
      <c r="I430" s="3" t="s">
        <v>88</v>
      </c>
      <c r="J430" s="3" t="s">
        <v>197</v>
      </c>
      <c r="K430" s="3" t="s">
        <v>214</v>
      </c>
      <c r="L430" s="4"/>
      <c r="M430" s="2" t="s">
        <v>93</v>
      </c>
      <c r="N430" s="11">
        <f>IF(MONTH(Table_Contracts[[#This Row],[Ngày ký]])&gt;3, YEAR(Table_Contracts[[#This Row],[Ngày ký]]),YEAR(Table_Contracts[[#This Row],[Ngày ký]])-1)</f>
        <v>2015</v>
      </c>
      <c r="O430" s="4">
        <v>43094</v>
      </c>
      <c r="P430" s="4"/>
      <c r="Q430" s="6">
        <v>12</v>
      </c>
      <c r="R430" s="4"/>
      <c r="S430" s="7" t="b">
        <v>0</v>
      </c>
      <c r="T430" s="3" t="s">
        <v>199</v>
      </c>
      <c r="U430" s="3" t="s">
        <v>24</v>
      </c>
      <c r="V430" s="2"/>
      <c r="W430" s="10" t="s">
        <v>5722</v>
      </c>
      <c r="X430" s="7" t="b">
        <v>0</v>
      </c>
      <c r="Y430" s="12">
        <f>SUMPRODUCT(Table_milestone[Số tiền phải thanh toán (VND)],--(Table_milestone[Số HĐ]=Table_Contracts[[#This Row],[Số hợp đồng]]),--(Table_milestone[Đã thanh toán?]=TRUE))</f>
        <v>4500000000</v>
      </c>
      <c r="Z430" s="13">
        <f>SUMPRODUCT(Table_milestone[Số tiền phải thanh toán (VND)],--(Table_milestone[Số HĐ]=Table_Contracts[[#This Row],[Số hợp đồng]]),--(Table_milestone[Đã thanh toán?]=FALSE))</f>
        <v>10500000000</v>
      </c>
      <c r="AA430" s="7">
        <f>Table_Contracts[[#This Row],[Số tiền đã thanh toán (theo điểm mốc)]]+Table_Contracts[[#This Row],[Số tiền chưa thanh toán (Theo điểm mốc)]]-Table_Contracts[[#This Row],[Doanh số]]</f>
        <v>0</v>
      </c>
    </row>
    <row r="431" spans="1:27" x14ac:dyDescent="0.25">
      <c r="A431" s="11" t="str">
        <f>TRIM(REPLACE(Table_Contracts[[#This Row],[Vụ việc]],1,FIND("#",Table_Contracts[[#This Row],[Vụ việc]],1),""))</f>
        <v>MAC15008</v>
      </c>
      <c r="B431" s="2" t="s">
        <v>309</v>
      </c>
      <c r="C431" s="2" t="s">
        <v>311</v>
      </c>
      <c r="D431" s="4">
        <v>42253</v>
      </c>
      <c r="E431" s="2" t="s">
        <v>310</v>
      </c>
      <c r="F431" s="3" t="s">
        <v>312</v>
      </c>
      <c r="G431" s="5">
        <v>843751253</v>
      </c>
      <c r="H431" s="3" t="s">
        <v>197</v>
      </c>
      <c r="I431" s="3" t="s">
        <v>88</v>
      </c>
      <c r="J431" s="3" t="s">
        <v>197</v>
      </c>
      <c r="K431" s="3" t="s">
        <v>37</v>
      </c>
      <c r="L431" s="4"/>
      <c r="M431" s="2" t="s">
        <v>93</v>
      </c>
      <c r="N431" s="11">
        <f>IF(MONTH(Table_Contracts[[#This Row],[Ngày ký]])&gt;3, YEAR(Table_Contracts[[#This Row],[Ngày ký]]),YEAR(Table_Contracts[[#This Row],[Ngày ký]])-1)</f>
        <v>2015</v>
      </c>
      <c r="O431" s="4">
        <v>42375</v>
      </c>
      <c r="P431" s="4"/>
      <c r="Q431" s="6">
        <v>12</v>
      </c>
      <c r="R431" s="4"/>
      <c r="S431" s="7" t="b">
        <v>0</v>
      </c>
      <c r="T431" s="3" t="s">
        <v>100</v>
      </c>
      <c r="U431" s="3" t="s">
        <v>4048</v>
      </c>
      <c r="V431" s="2"/>
      <c r="W431" s="10" t="s">
        <v>5722</v>
      </c>
      <c r="X431" s="7" t="b">
        <v>0</v>
      </c>
      <c r="Y431" s="12">
        <f>SUMPRODUCT(Table_milestone[Số tiền phải thanh toán (VND)],--(Table_milestone[Số HĐ]=Table_Contracts[[#This Row],[Số hợp đồng]]),--(Table_milestone[Đã thanh toán?]=TRUE))</f>
        <v>253125376</v>
      </c>
      <c r="Z431" s="13">
        <f>SUMPRODUCT(Table_milestone[Số tiền phải thanh toán (VND)],--(Table_milestone[Số HĐ]=Table_Contracts[[#This Row],[Số hợp đồng]]),--(Table_milestone[Đã thanh toán?]=FALSE))</f>
        <v>590625877</v>
      </c>
      <c r="AA431">
        <f>Table_Contracts[[#This Row],[Số tiền đã thanh toán (theo điểm mốc)]]+Table_Contracts[[#This Row],[Số tiền chưa thanh toán (Theo điểm mốc)]]-Table_Contracts[[#This Row],[Doanh số]]</f>
        <v>0</v>
      </c>
    </row>
    <row r="432" spans="1:27" x14ac:dyDescent="0.25">
      <c r="A432" s="11" t="str">
        <f>TRIM(REPLACE(Table_Contracts[[#This Row],[Vụ việc]],1,FIND("#",Table_Contracts[[#This Row],[Vụ việc]],1),""))</f>
        <v>MAC15009</v>
      </c>
      <c r="B432" s="2" t="s">
        <v>236</v>
      </c>
      <c r="C432" s="2" t="s">
        <v>239</v>
      </c>
      <c r="D432" s="4">
        <v>42345</v>
      </c>
      <c r="E432" s="2" t="s">
        <v>238</v>
      </c>
      <c r="F432" s="3" t="s">
        <v>240</v>
      </c>
      <c r="G432" s="5">
        <v>1420000000</v>
      </c>
      <c r="H432" s="3" t="s">
        <v>197</v>
      </c>
      <c r="I432" s="3" t="s">
        <v>88</v>
      </c>
      <c r="J432" s="3" t="s">
        <v>197</v>
      </c>
      <c r="K432" s="3" t="s">
        <v>237</v>
      </c>
      <c r="L432" s="4"/>
      <c r="M432" s="2" t="s">
        <v>93</v>
      </c>
      <c r="N432" s="11">
        <f>IF(MONTH(Table_Contracts[[#This Row],[Ngày ký]])&gt;3, YEAR(Table_Contracts[[#This Row],[Ngày ký]]),YEAR(Table_Contracts[[#This Row],[Ngày ký]])-1)</f>
        <v>2015</v>
      </c>
      <c r="O432" s="4">
        <v>42375</v>
      </c>
      <c r="P432" s="4"/>
      <c r="Q432" s="6">
        <v>12</v>
      </c>
      <c r="R432" s="4"/>
      <c r="S432" s="7" t="b">
        <v>0</v>
      </c>
      <c r="T432" s="3" t="s">
        <v>199</v>
      </c>
      <c r="U432" s="3"/>
      <c r="V432" s="2"/>
      <c r="W432" s="10" t="s">
        <v>5722</v>
      </c>
      <c r="X432" s="7" t="b">
        <v>0</v>
      </c>
      <c r="Y432" s="12">
        <f>SUMPRODUCT(Table_milestone[Số tiền phải thanh toán (VND)],--(Table_milestone[Số HĐ]=Table_Contracts[[#This Row],[Số hợp đồng]]),--(Table_milestone[Đã thanh toán?]=TRUE))</f>
        <v>710000000</v>
      </c>
      <c r="Z432" s="13">
        <f>SUMPRODUCT(Table_milestone[Số tiền phải thanh toán (VND)],--(Table_milestone[Số HĐ]=Table_Contracts[[#This Row],[Số hợp đồng]]),--(Table_milestone[Đã thanh toán?]=FALSE))</f>
        <v>710000000</v>
      </c>
      <c r="AA432">
        <f>Table_Contracts[[#This Row],[Số tiền đã thanh toán (theo điểm mốc)]]+Table_Contracts[[#This Row],[Số tiền chưa thanh toán (Theo điểm mốc)]]-Table_Contracts[[#This Row],[Doanh số]]</f>
        <v>0</v>
      </c>
    </row>
    <row r="433" spans="1:27" x14ac:dyDescent="0.25">
      <c r="A433" s="11" t="str">
        <f>TRIM(REPLACE(Table_Contracts[[#This Row],[Vụ việc]],1,FIND("#",Table_Contracts[[#This Row],[Vụ việc]],1),""))</f>
        <v>MAC15011</v>
      </c>
      <c r="B433" s="2" t="s">
        <v>221</v>
      </c>
      <c r="C433" s="2" t="s">
        <v>223</v>
      </c>
      <c r="D433" s="4">
        <v>42361</v>
      </c>
      <c r="E433" s="2" t="s">
        <v>222</v>
      </c>
      <c r="F433" s="3" t="s">
        <v>224</v>
      </c>
      <c r="G433" s="5">
        <v>962000000</v>
      </c>
      <c r="H433" s="3" t="s">
        <v>197</v>
      </c>
      <c r="I433" s="3" t="s">
        <v>88</v>
      </c>
      <c r="J433" s="3" t="s">
        <v>32</v>
      </c>
      <c r="K433" s="3" t="s">
        <v>96</v>
      </c>
      <c r="L433" s="4"/>
      <c r="M433" s="2" t="s">
        <v>93</v>
      </c>
      <c r="N433" s="11">
        <f>IF(MONTH(Table_Contracts[[#This Row],[Ngày ký]])&gt;3, YEAR(Table_Contracts[[#This Row],[Ngày ký]]),YEAR(Table_Contracts[[#This Row],[Ngày ký]])-1)</f>
        <v>2015</v>
      </c>
      <c r="O433" s="4">
        <v>42407</v>
      </c>
      <c r="P433" s="4"/>
      <c r="Q433" s="6">
        <v>12</v>
      </c>
      <c r="R433" s="4"/>
      <c r="S433" s="7" t="b">
        <v>0</v>
      </c>
      <c r="T433" s="3" t="s">
        <v>199</v>
      </c>
      <c r="U433" s="3" t="s">
        <v>34</v>
      </c>
      <c r="V433" s="2" t="s">
        <v>4050</v>
      </c>
      <c r="W433" s="10" t="s">
        <v>5722</v>
      </c>
      <c r="X433" s="7" t="b">
        <v>0</v>
      </c>
      <c r="Y433" s="12">
        <f>SUMPRODUCT(Table_milestone[Số tiền phải thanh toán (VND)],--(Table_milestone[Số HĐ]=Table_Contracts[[#This Row],[Số hợp đồng]]),--(Table_milestone[Đã thanh toán?]=TRUE))</f>
        <v>288600000</v>
      </c>
      <c r="Z433" s="13">
        <f>SUMPRODUCT(Table_milestone[Số tiền phải thanh toán (VND)],--(Table_milestone[Số HĐ]=Table_Contracts[[#This Row],[Số hợp đồng]]),--(Table_milestone[Đã thanh toán?]=FALSE))</f>
        <v>673400000</v>
      </c>
      <c r="AA433">
        <f>Table_Contracts[[#This Row],[Số tiền đã thanh toán (theo điểm mốc)]]+Table_Contracts[[#This Row],[Số tiền chưa thanh toán (Theo điểm mốc)]]-Table_Contracts[[#This Row],[Doanh số]]</f>
        <v>0</v>
      </c>
    </row>
    <row r="434" spans="1:27" x14ac:dyDescent="0.25">
      <c r="A434" s="11" t="str">
        <f>TRIM(REPLACE(Table_Contracts[[#This Row],[Vụ việc]],1,FIND("#",Table_Contracts[[#This Row],[Vụ việc]],1),""))</f>
        <v>MAC15014</v>
      </c>
      <c r="B434" s="2" t="s">
        <v>195</v>
      </c>
      <c r="C434" s="2" t="s">
        <v>198</v>
      </c>
      <c r="D434" s="4">
        <v>42354</v>
      </c>
      <c r="E434" s="2" t="s">
        <v>196</v>
      </c>
      <c r="F434" s="3" t="s">
        <v>200</v>
      </c>
      <c r="G434" s="5">
        <v>910000000</v>
      </c>
      <c r="H434" s="3" t="s">
        <v>197</v>
      </c>
      <c r="I434" s="3" t="s">
        <v>88</v>
      </c>
      <c r="J434" s="3" t="s">
        <v>197</v>
      </c>
      <c r="K434" s="3" t="s">
        <v>37</v>
      </c>
      <c r="L434" s="4"/>
      <c r="M434" s="2" t="s">
        <v>93</v>
      </c>
      <c r="N434" s="11">
        <f>IF(MONTH(Table_Contracts[[#This Row],[Ngày ký]])&gt;3, YEAR(Table_Contracts[[#This Row],[Ngày ký]]),YEAR(Table_Contracts[[#This Row],[Ngày ký]])-1)</f>
        <v>2015</v>
      </c>
      <c r="O434" s="4">
        <v>42385</v>
      </c>
      <c r="P434" s="4"/>
      <c r="Q434" s="6">
        <v>12</v>
      </c>
      <c r="R434" s="4"/>
      <c r="S434" s="7" t="b">
        <v>0</v>
      </c>
      <c r="T434" s="3" t="s">
        <v>199</v>
      </c>
      <c r="U434" s="3" t="s">
        <v>24</v>
      </c>
      <c r="V434" s="2"/>
      <c r="W434" s="10" t="s">
        <v>5722</v>
      </c>
      <c r="X434" s="7" t="b">
        <v>0</v>
      </c>
      <c r="Y434" s="12">
        <f>SUMPRODUCT(Table_milestone[Số tiền phải thanh toán (VND)],--(Table_milestone[Số HĐ]=Table_Contracts[[#This Row],[Số hợp đồng]]),--(Table_milestone[Đã thanh toán?]=TRUE))</f>
        <v>273000000</v>
      </c>
      <c r="Z434" s="13">
        <f>SUMPRODUCT(Table_milestone[Số tiền phải thanh toán (VND)],--(Table_milestone[Số HĐ]=Table_Contracts[[#This Row],[Số hợp đồng]]),--(Table_milestone[Đã thanh toán?]=FALSE))</f>
        <v>637000000</v>
      </c>
      <c r="AA434">
        <f>Table_Contracts[[#This Row],[Số tiền đã thanh toán (theo điểm mốc)]]+Table_Contracts[[#This Row],[Số tiền chưa thanh toán (Theo điểm mốc)]]-Table_Contracts[[#This Row],[Doanh số]]</f>
        <v>0</v>
      </c>
    </row>
    <row r="435" spans="1:27" x14ac:dyDescent="0.25">
      <c r="A435" s="11" t="str">
        <f>TRIM(REPLACE(Table_Contracts[[#This Row],[Vụ việc]],1,FIND("#",Table_Contracts[[#This Row],[Vụ việc]],1),""))</f>
        <v>MAR10014</v>
      </c>
      <c r="B435" s="2" t="s">
        <v>1283</v>
      </c>
      <c r="C435" s="2" t="s">
        <v>5515</v>
      </c>
      <c r="D435" s="4">
        <v>40568</v>
      </c>
      <c r="E435" s="2" t="s">
        <v>5514</v>
      </c>
      <c r="F435" s="3" t="s">
        <v>5516</v>
      </c>
      <c r="G435" s="5">
        <v>46946250</v>
      </c>
      <c r="H435" s="3" t="s">
        <v>737</v>
      </c>
      <c r="I435" s="3" t="s">
        <v>4062</v>
      </c>
      <c r="J435" s="3" t="s">
        <v>47</v>
      </c>
      <c r="K435" s="3" t="s">
        <v>738</v>
      </c>
      <c r="L435" s="4">
        <v>40900</v>
      </c>
      <c r="M435" s="2" t="s">
        <v>651</v>
      </c>
      <c r="N435" s="11">
        <f>IF(MONTH(Table_Contracts[[#This Row],[Ngày ký]])&gt;3, YEAR(Table_Contracts[[#This Row],[Ngày ký]]),YEAR(Table_Contracts[[#This Row],[Ngày ký]])-1)</f>
        <v>2010</v>
      </c>
      <c r="O435" s="4">
        <v>40719</v>
      </c>
      <c r="P435" s="4">
        <v>40900</v>
      </c>
      <c r="Q435" s="6">
        <v>12</v>
      </c>
      <c r="R435" s="4"/>
      <c r="S435" s="7" t="b">
        <v>0</v>
      </c>
      <c r="T435" s="3" t="s">
        <v>100</v>
      </c>
      <c r="U435" s="3" t="s">
        <v>50</v>
      </c>
      <c r="V435" s="2"/>
      <c r="W435" s="10" t="s">
        <v>5722</v>
      </c>
      <c r="X435" s="7"/>
      <c r="Y435" s="12">
        <f>SUMPRODUCT(Table_milestone[Số tiền phải thanh toán (VND)],--(Table_milestone[Số HĐ]=Table_Contracts[[#This Row],[Số hợp đồng]]),--(Table_milestone[Đã thanh toán?]=TRUE))</f>
        <v>46946250</v>
      </c>
      <c r="Z435" s="12">
        <f>SUMPRODUCT(Table_milestone[Số tiền phải thanh toán (VND)],--(Table_milestone[Số HĐ]=Table_Contracts[[#This Row],[Số hợp đồng]]),--(Table_milestone[Đã thanh toán?]=FALSE))</f>
        <v>0</v>
      </c>
      <c r="AA435">
        <f>Table_Contracts[[#This Row],[Số tiền đã thanh toán (theo điểm mốc)]]+Table_Contracts[[#This Row],[Số tiền chưa thanh toán (Theo điểm mốc)]]-Table_Contracts[[#This Row],[Doanh số]]</f>
        <v>0</v>
      </c>
    </row>
    <row r="436" spans="1:27" x14ac:dyDescent="0.25">
      <c r="A436" s="11" t="str">
        <f>TRIM(REPLACE(Table_Contracts[[#This Row],[Vụ việc]],1,FIND("#",Table_Contracts[[#This Row],[Vụ việc]],1),""))</f>
        <v>MAR11001</v>
      </c>
      <c r="B436" s="2" t="s">
        <v>1048</v>
      </c>
      <c r="C436" s="2" t="s">
        <v>5454</v>
      </c>
      <c r="D436" s="4">
        <v>40662</v>
      </c>
      <c r="E436" s="2" t="s">
        <v>5453</v>
      </c>
      <c r="F436" s="3" t="s">
        <v>200</v>
      </c>
      <c r="G436" s="5">
        <v>65000000</v>
      </c>
      <c r="H436" s="3" t="s">
        <v>685</v>
      </c>
      <c r="I436" s="3" t="s">
        <v>4062</v>
      </c>
      <c r="J436" s="3" t="s">
        <v>47</v>
      </c>
      <c r="K436" s="3" t="s">
        <v>694</v>
      </c>
      <c r="L436" s="4">
        <v>41028</v>
      </c>
      <c r="M436" s="2" t="s">
        <v>651</v>
      </c>
      <c r="N436" s="11">
        <f>IF(MONTH(Table_Contracts[[#This Row],[Ngày ký]])&gt;3, YEAR(Table_Contracts[[#This Row],[Ngày ký]]),YEAR(Table_Contracts[[#This Row],[Ngày ký]])-1)</f>
        <v>2011</v>
      </c>
      <c r="O436" s="4">
        <v>41028</v>
      </c>
      <c r="P436" s="4">
        <v>41028</v>
      </c>
      <c r="Q436" s="6">
        <v>12</v>
      </c>
      <c r="R436" s="4">
        <v>40662</v>
      </c>
      <c r="S436" s="7" t="b">
        <v>0</v>
      </c>
      <c r="T436" s="3" t="s">
        <v>92</v>
      </c>
      <c r="U436" s="3" t="s">
        <v>50</v>
      </c>
      <c r="V436" s="2"/>
      <c r="W436" s="10" t="s">
        <v>5722</v>
      </c>
      <c r="X436" s="7" t="b">
        <v>0</v>
      </c>
      <c r="Y436" s="12">
        <f>SUMPRODUCT(Table_milestone[Số tiền phải thanh toán (VND)],--(Table_milestone[Số HĐ]=Table_Contracts[[#This Row],[Số hợp đồng]]),--(Table_milestone[Đã thanh toán?]=TRUE))</f>
        <v>65000000</v>
      </c>
      <c r="Z436" s="13">
        <f>SUMPRODUCT(Table_milestone[Số tiền phải thanh toán (VND)],--(Table_milestone[Số HĐ]=Table_Contracts[[#This Row],[Số hợp đồng]]),--(Table_milestone[Đã thanh toán?]=FALSE))</f>
        <v>0</v>
      </c>
      <c r="AA436">
        <f>Table_Contracts[[#This Row],[Số tiền đã thanh toán (theo điểm mốc)]]+Table_Contracts[[#This Row],[Số tiền chưa thanh toán (Theo điểm mốc)]]-Table_Contracts[[#This Row],[Doanh số]]</f>
        <v>0</v>
      </c>
    </row>
    <row r="437" spans="1:27" x14ac:dyDescent="0.25">
      <c r="A437" s="11" t="str">
        <f>TRIM(REPLACE(Table_Contracts[[#This Row],[Vụ việc]],1,FIND("#",Table_Contracts[[#This Row],[Vụ việc]],1),""))</f>
        <v>MAR11002</v>
      </c>
      <c r="B437" s="2" t="s">
        <v>953</v>
      </c>
      <c r="C437" s="2" t="s">
        <v>5456</v>
      </c>
      <c r="D437" s="4">
        <v>40658</v>
      </c>
      <c r="E437" s="2" t="s">
        <v>5455</v>
      </c>
      <c r="F437" s="3" t="s">
        <v>5457</v>
      </c>
      <c r="G437" s="5">
        <v>399000000</v>
      </c>
      <c r="H437" s="3" t="s">
        <v>685</v>
      </c>
      <c r="I437" s="3" t="s">
        <v>4062</v>
      </c>
      <c r="J437" s="3" t="s">
        <v>47</v>
      </c>
      <c r="K437" s="3" t="s">
        <v>954</v>
      </c>
      <c r="L437" s="4">
        <v>40719</v>
      </c>
      <c r="M437" s="2" t="s">
        <v>651</v>
      </c>
      <c r="N437" s="11">
        <f>IF(MONTH(Table_Contracts[[#This Row],[Ngày ký]])&gt;3, YEAR(Table_Contracts[[#This Row],[Ngày ký]]),YEAR(Table_Contracts[[#This Row],[Ngày ký]])-1)</f>
        <v>2011</v>
      </c>
      <c r="O437" s="4">
        <v>40719</v>
      </c>
      <c r="P437" s="4">
        <v>40853</v>
      </c>
      <c r="Q437" s="6">
        <v>12</v>
      </c>
      <c r="R437" s="4">
        <v>40658</v>
      </c>
      <c r="S437" s="7" t="b">
        <v>0</v>
      </c>
      <c r="T437" s="3" t="s">
        <v>100</v>
      </c>
      <c r="U437" s="3" t="s">
        <v>50</v>
      </c>
      <c r="V437" s="2"/>
      <c r="W437" s="10" t="s">
        <v>5722</v>
      </c>
      <c r="X437" s="7" t="b">
        <v>0</v>
      </c>
      <c r="Y437" s="12">
        <f>SUMPRODUCT(Table_milestone[Số tiền phải thanh toán (VND)],--(Table_milestone[Số HĐ]=Table_Contracts[[#This Row],[Số hợp đồng]]),--(Table_milestone[Đã thanh toán?]=TRUE))</f>
        <v>399000000</v>
      </c>
      <c r="Z437" s="13">
        <f>SUMPRODUCT(Table_milestone[Số tiền phải thanh toán (VND)],--(Table_milestone[Số HĐ]=Table_Contracts[[#This Row],[Số hợp đồng]]),--(Table_milestone[Đã thanh toán?]=FALSE))</f>
        <v>0</v>
      </c>
      <c r="AA437">
        <f>Table_Contracts[[#This Row],[Số tiền đã thanh toán (theo điểm mốc)]]+Table_Contracts[[#This Row],[Số tiền chưa thanh toán (Theo điểm mốc)]]-Table_Contracts[[#This Row],[Doanh số]]</f>
        <v>0</v>
      </c>
    </row>
    <row r="438" spans="1:27" x14ac:dyDescent="0.25">
      <c r="A438" s="11" t="str">
        <f>TRIM(REPLACE(Table_Contracts[[#This Row],[Vụ việc]],1,FIND("#",Table_Contracts[[#This Row],[Vụ việc]],1),""))</f>
        <v>MAR11003</v>
      </c>
      <c r="B438" s="2" t="s">
        <v>1058</v>
      </c>
      <c r="C438" s="2" t="s">
        <v>5468</v>
      </c>
      <c r="D438" s="4">
        <v>40647</v>
      </c>
      <c r="E438" s="2" t="s">
        <v>5467</v>
      </c>
      <c r="F438" s="3" t="s">
        <v>5469</v>
      </c>
      <c r="G438" s="5">
        <v>20000000</v>
      </c>
      <c r="H438" s="3" t="s">
        <v>712</v>
      </c>
      <c r="I438" s="3" t="s">
        <v>4062</v>
      </c>
      <c r="J438" s="3" t="s">
        <v>47</v>
      </c>
      <c r="K438" s="3" t="s">
        <v>1059</v>
      </c>
      <c r="L438" s="4">
        <v>40738</v>
      </c>
      <c r="M438" s="2" t="s">
        <v>651</v>
      </c>
      <c r="N438" s="11">
        <f>IF(MONTH(Table_Contracts[[#This Row],[Ngày ký]])&gt;3, YEAR(Table_Contracts[[#This Row],[Ngày ký]]),YEAR(Table_Contracts[[#This Row],[Ngày ký]])-1)</f>
        <v>2011</v>
      </c>
      <c r="O438" s="4">
        <v>40759</v>
      </c>
      <c r="P438" s="4">
        <v>40759</v>
      </c>
      <c r="Q438" s="6"/>
      <c r="R438" s="4">
        <v>40647</v>
      </c>
      <c r="S438" s="7" t="b">
        <v>0</v>
      </c>
      <c r="T438" s="3" t="s">
        <v>100</v>
      </c>
      <c r="U438" s="3" t="s">
        <v>50</v>
      </c>
      <c r="V438" s="2"/>
      <c r="W438" s="10" t="s">
        <v>5722</v>
      </c>
      <c r="X438" s="7"/>
      <c r="Y438" s="12">
        <f>SUMPRODUCT(Table_milestone[Số tiền phải thanh toán (VND)],--(Table_milestone[Số HĐ]=Table_Contracts[[#This Row],[Số hợp đồng]]),--(Table_milestone[Đã thanh toán?]=TRUE))</f>
        <v>20000000</v>
      </c>
      <c r="Z438" s="13">
        <f>SUMPRODUCT(Table_milestone[Số tiền phải thanh toán (VND)],--(Table_milestone[Số HĐ]=Table_Contracts[[#This Row],[Số hợp đồng]]),--(Table_milestone[Đã thanh toán?]=FALSE))</f>
        <v>0</v>
      </c>
      <c r="AA438">
        <f>Table_Contracts[[#This Row],[Số tiền đã thanh toán (theo điểm mốc)]]+Table_Contracts[[#This Row],[Số tiền chưa thanh toán (Theo điểm mốc)]]-Table_Contracts[[#This Row],[Doanh số]]</f>
        <v>0</v>
      </c>
    </row>
    <row r="439" spans="1:27" x14ac:dyDescent="0.25">
      <c r="A439" s="11" t="str">
        <f>TRIM(REPLACE(Table_Contracts[[#This Row],[Vụ việc]],1,FIND("#",Table_Contracts[[#This Row],[Vụ việc]],1),""))</f>
        <v>MAR11005</v>
      </c>
      <c r="B439" s="2" t="s">
        <v>975</v>
      </c>
      <c r="C439" s="2" t="s">
        <v>5428</v>
      </c>
      <c r="D439" s="4">
        <v>40690</v>
      </c>
      <c r="E439" s="2" t="s">
        <v>5427</v>
      </c>
      <c r="F439" s="3" t="s">
        <v>5429</v>
      </c>
      <c r="G439" s="5">
        <v>190095000</v>
      </c>
      <c r="H439" s="3" t="s">
        <v>685</v>
      </c>
      <c r="I439" s="3" t="s">
        <v>717</v>
      </c>
      <c r="J439" s="3" t="s">
        <v>192</v>
      </c>
      <c r="K439" s="3" t="s">
        <v>694</v>
      </c>
      <c r="L439" s="4"/>
      <c r="M439" s="2" t="s">
        <v>651</v>
      </c>
      <c r="N439" s="11">
        <f>IF(MONTH(Table_Contracts[[#This Row],[Ngày ký]])&gt;3, YEAR(Table_Contracts[[#This Row],[Ngày ký]]),YEAR(Table_Contracts[[#This Row],[Ngày ký]])-1)</f>
        <v>2011</v>
      </c>
      <c r="O439" s="4">
        <v>40751</v>
      </c>
      <c r="P439" s="4"/>
      <c r="Q439" s="6">
        <v>12</v>
      </c>
      <c r="R439" s="4"/>
      <c r="S439" s="7" t="b">
        <v>0</v>
      </c>
      <c r="T439" s="3" t="s">
        <v>100</v>
      </c>
      <c r="U439" s="3" t="s">
        <v>4047</v>
      </c>
      <c r="V439" s="2"/>
      <c r="W439" s="10" t="s">
        <v>5722</v>
      </c>
      <c r="X439" s="7"/>
      <c r="Y439" s="12">
        <f>SUMPRODUCT(Table_milestone[Số tiền phải thanh toán (VND)],--(Table_milestone[Số HĐ]=Table_Contracts[[#This Row],[Số hợp đồng]]),--(Table_milestone[Đã thanh toán?]=TRUE))</f>
        <v>0</v>
      </c>
      <c r="Z439" s="13">
        <f>SUMPRODUCT(Table_milestone[Số tiền phải thanh toán (VND)],--(Table_milestone[Số HĐ]=Table_Contracts[[#This Row],[Số hợp đồng]]),--(Table_milestone[Đã thanh toán?]=FALSE))</f>
        <v>190095000</v>
      </c>
      <c r="AA439">
        <f>Table_Contracts[[#This Row],[Số tiền đã thanh toán (theo điểm mốc)]]+Table_Contracts[[#This Row],[Số tiền chưa thanh toán (Theo điểm mốc)]]-Table_Contracts[[#This Row],[Doanh số]]</f>
        <v>0</v>
      </c>
    </row>
    <row r="440" spans="1:27" x14ac:dyDescent="0.25">
      <c r="A440" s="11" t="str">
        <f>TRIM(REPLACE(Table_Contracts[[#This Row],[Vụ việc]],1,FIND("#",Table_Contracts[[#This Row],[Vụ việc]],1),""))</f>
        <v>MAR11008</v>
      </c>
      <c r="B440" s="2" t="s">
        <v>940</v>
      </c>
      <c r="C440" s="2" t="s">
        <v>5465</v>
      </c>
      <c r="D440" s="4">
        <v>40648</v>
      </c>
      <c r="E440" s="2" t="s">
        <v>5464</v>
      </c>
      <c r="F440" s="3" t="s">
        <v>5466</v>
      </c>
      <c r="G440" s="5">
        <v>396000000</v>
      </c>
      <c r="H440" s="3" t="s">
        <v>685</v>
      </c>
      <c r="I440" s="3" t="s">
        <v>4062</v>
      </c>
      <c r="J440" s="3" t="s">
        <v>32</v>
      </c>
      <c r="K440" s="3" t="s">
        <v>694</v>
      </c>
      <c r="L440" s="4">
        <v>40724</v>
      </c>
      <c r="M440" s="2" t="s">
        <v>651</v>
      </c>
      <c r="N440" s="11">
        <f>IF(MONTH(Table_Contracts[[#This Row],[Ngày ký]])&gt;3, YEAR(Table_Contracts[[#This Row],[Ngày ký]]),YEAR(Table_Contracts[[#This Row],[Ngày ký]])-1)</f>
        <v>2011</v>
      </c>
      <c r="O440" s="4">
        <v>40754</v>
      </c>
      <c r="P440" s="4">
        <v>40754</v>
      </c>
      <c r="Q440" s="6">
        <v>12</v>
      </c>
      <c r="R440" s="4">
        <v>40648</v>
      </c>
      <c r="S440" s="7" t="b">
        <v>0</v>
      </c>
      <c r="T440" s="3" t="s">
        <v>100</v>
      </c>
      <c r="U440" s="3" t="s">
        <v>34</v>
      </c>
      <c r="V440" s="2"/>
      <c r="W440" s="10" t="s">
        <v>5722</v>
      </c>
      <c r="X440" s="7"/>
      <c r="Y440" s="12">
        <f>SUMPRODUCT(Table_milestone[Số tiền phải thanh toán (VND)],--(Table_milestone[Số HĐ]=Table_Contracts[[#This Row],[Số hợp đồng]]),--(Table_milestone[Đã thanh toán?]=TRUE))</f>
        <v>396000000</v>
      </c>
      <c r="Z440" s="13">
        <f>SUMPRODUCT(Table_milestone[Số tiền phải thanh toán (VND)],--(Table_milestone[Số HĐ]=Table_Contracts[[#This Row],[Số hợp đồng]]),--(Table_milestone[Đã thanh toán?]=FALSE))</f>
        <v>0</v>
      </c>
      <c r="AA440">
        <f>Table_Contracts[[#This Row],[Số tiền đã thanh toán (theo điểm mốc)]]+Table_Contracts[[#This Row],[Số tiền chưa thanh toán (Theo điểm mốc)]]-Table_Contracts[[#This Row],[Doanh số]]</f>
        <v>0</v>
      </c>
    </row>
    <row r="441" spans="1:27" x14ac:dyDescent="0.25">
      <c r="A441" s="11" t="str">
        <f>TRIM(REPLACE(Table_Contracts[[#This Row],[Vụ việc]],1,FIND("#",Table_Contracts[[#This Row],[Vụ việc]],1),""))</f>
        <v>MAR11009</v>
      </c>
      <c r="B441" s="2" t="s">
        <v>1000</v>
      </c>
      <c r="C441" s="2" t="s">
        <v>5412</v>
      </c>
      <c r="D441" s="4">
        <v>40709</v>
      </c>
      <c r="E441" s="2" t="s">
        <v>5411</v>
      </c>
      <c r="F441" s="3" t="s">
        <v>5319</v>
      </c>
      <c r="G441" s="5">
        <v>1051320996</v>
      </c>
      <c r="H441" s="3" t="s">
        <v>685</v>
      </c>
      <c r="I441" s="3" t="s">
        <v>4062</v>
      </c>
      <c r="J441" s="3" t="s">
        <v>47</v>
      </c>
      <c r="K441" s="3" t="s">
        <v>89</v>
      </c>
      <c r="L441" s="4">
        <v>40813</v>
      </c>
      <c r="M441" s="2" t="s">
        <v>651</v>
      </c>
      <c r="N441" s="11">
        <f>IF(MONTH(Table_Contracts[[#This Row],[Ngày ký]])&gt;3, YEAR(Table_Contracts[[#This Row],[Ngày ký]]),YEAR(Table_Contracts[[#This Row],[Ngày ký]])-1)</f>
        <v>2011</v>
      </c>
      <c r="O441" s="4">
        <v>40813</v>
      </c>
      <c r="P441" s="4">
        <v>40813</v>
      </c>
      <c r="Q441" s="6">
        <v>12</v>
      </c>
      <c r="R441" s="4">
        <v>40785</v>
      </c>
      <c r="S441" s="7" t="b">
        <v>0</v>
      </c>
      <c r="T441" s="3" t="s">
        <v>100</v>
      </c>
      <c r="U441" s="3" t="s">
        <v>50</v>
      </c>
      <c r="V441" s="2"/>
      <c r="W441" s="10" t="s">
        <v>5722</v>
      </c>
      <c r="X441" s="7"/>
      <c r="Y441" s="12">
        <f>SUMPRODUCT(Table_milestone[Số tiền phải thanh toán (VND)],--(Table_milestone[Số HĐ]=Table_Contracts[[#This Row],[Số hợp đồng]]),--(Table_milestone[Đã thanh toán?]=TRUE))</f>
        <v>1051320996</v>
      </c>
      <c r="Z441" s="13">
        <f>SUMPRODUCT(Table_milestone[Số tiền phải thanh toán (VND)],--(Table_milestone[Số HĐ]=Table_Contracts[[#This Row],[Số hợp đồng]]),--(Table_milestone[Đã thanh toán?]=FALSE))</f>
        <v>0</v>
      </c>
      <c r="AA441">
        <f>Table_Contracts[[#This Row],[Số tiền đã thanh toán (theo điểm mốc)]]+Table_Contracts[[#This Row],[Số tiền chưa thanh toán (Theo điểm mốc)]]-Table_Contracts[[#This Row],[Doanh số]]</f>
        <v>0</v>
      </c>
    </row>
    <row r="442" spans="1:27" x14ac:dyDescent="0.25">
      <c r="A442" s="11" t="str">
        <f>TRIM(REPLACE(Table_Contracts[[#This Row],[Vụ việc]],1,FIND("#",Table_Contracts[[#This Row],[Vụ việc]],1),""))</f>
        <v>MAR11011</v>
      </c>
      <c r="B442" s="2" t="s">
        <v>970</v>
      </c>
      <c r="C442" s="2" t="s">
        <v>5436</v>
      </c>
      <c r="D442" s="4">
        <v>40679</v>
      </c>
      <c r="E442" s="2" t="s">
        <v>5435</v>
      </c>
      <c r="F442" s="3" t="s">
        <v>5437</v>
      </c>
      <c r="G442" s="5">
        <v>360000000</v>
      </c>
      <c r="H442" s="3" t="s">
        <v>621</v>
      </c>
      <c r="I442" s="3" t="s">
        <v>4062</v>
      </c>
      <c r="J442" s="3" t="s">
        <v>192</v>
      </c>
      <c r="K442" s="3" t="s">
        <v>890</v>
      </c>
      <c r="L442" s="4">
        <v>41177</v>
      </c>
      <c r="M442" s="2" t="s">
        <v>651</v>
      </c>
      <c r="N442" s="11">
        <f>IF(MONTH(Table_Contracts[[#This Row],[Ngày ký]])&gt;3, YEAR(Table_Contracts[[#This Row],[Ngày ký]]),YEAR(Table_Contracts[[#This Row],[Ngày ký]])-1)</f>
        <v>2011</v>
      </c>
      <c r="O442" s="4">
        <v>40825</v>
      </c>
      <c r="P442" s="4">
        <v>41178</v>
      </c>
      <c r="Q442" s="6">
        <v>12</v>
      </c>
      <c r="R442" s="4"/>
      <c r="S442" s="7" t="b">
        <v>0</v>
      </c>
      <c r="T442" s="3" t="s">
        <v>100</v>
      </c>
      <c r="U442" s="3" t="s">
        <v>4047</v>
      </c>
      <c r="V442" s="2"/>
      <c r="W442" s="10" t="s">
        <v>5722</v>
      </c>
      <c r="X442" s="7"/>
      <c r="Y442" s="12">
        <f>SUMPRODUCT(Table_milestone[Số tiền phải thanh toán (VND)],--(Table_milestone[Số HĐ]=Table_Contracts[[#This Row],[Số hợp đồng]]),--(Table_milestone[Đã thanh toán?]=TRUE))</f>
        <v>360000000</v>
      </c>
      <c r="Z442" s="13">
        <f>SUMPRODUCT(Table_milestone[Số tiền phải thanh toán (VND)],--(Table_milestone[Số HĐ]=Table_Contracts[[#This Row],[Số hợp đồng]]),--(Table_milestone[Đã thanh toán?]=FALSE))</f>
        <v>0</v>
      </c>
      <c r="AA442">
        <f>Table_Contracts[[#This Row],[Số tiền đã thanh toán (theo điểm mốc)]]+Table_Contracts[[#This Row],[Số tiền chưa thanh toán (Theo điểm mốc)]]-Table_Contracts[[#This Row],[Doanh số]]</f>
        <v>0</v>
      </c>
    </row>
    <row r="443" spans="1:27" x14ac:dyDescent="0.25">
      <c r="A443" s="11" t="str">
        <f>TRIM(REPLACE(Table_Contracts[[#This Row],[Vụ việc]],1,FIND("#",Table_Contracts[[#This Row],[Vụ việc]],1),""))</f>
        <v>MAR11012</v>
      </c>
      <c r="B443" s="2" t="s">
        <v>1023</v>
      </c>
      <c r="C443" s="2" t="s">
        <v>5401</v>
      </c>
      <c r="D443" s="4">
        <v>40724</v>
      </c>
      <c r="E443" s="2" t="s">
        <v>5400</v>
      </c>
      <c r="F443" s="3" t="s">
        <v>5402</v>
      </c>
      <c r="G443" s="5">
        <v>2700000000</v>
      </c>
      <c r="H443" s="3" t="s">
        <v>801</v>
      </c>
      <c r="I443" s="3" t="s">
        <v>4062</v>
      </c>
      <c r="J443" s="3" t="s">
        <v>4864</v>
      </c>
      <c r="K443" s="3" t="s">
        <v>96</v>
      </c>
      <c r="L443" s="4">
        <v>40843</v>
      </c>
      <c r="M443" s="2" t="s">
        <v>651</v>
      </c>
      <c r="N443" s="11">
        <f>IF(MONTH(Table_Contracts[[#This Row],[Ngày ký]])&gt;3, YEAR(Table_Contracts[[#This Row],[Ngày ký]]),YEAR(Table_Contracts[[#This Row],[Ngày ký]])-1)</f>
        <v>2011</v>
      </c>
      <c r="O443" s="4">
        <v>40843</v>
      </c>
      <c r="P443" s="4">
        <v>40847</v>
      </c>
      <c r="Q443" s="6">
        <v>24</v>
      </c>
      <c r="R443" s="4">
        <v>40724</v>
      </c>
      <c r="S443" s="7" t="b">
        <v>0</v>
      </c>
      <c r="T443" s="3" t="s">
        <v>100</v>
      </c>
      <c r="U443" s="3" t="s">
        <v>4865</v>
      </c>
      <c r="V443" s="2"/>
      <c r="W443" s="10" t="s">
        <v>5722</v>
      </c>
      <c r="X443" s="7" t="b">
        <v>0</v>
      </c>
      <c r="Y443" s="12">
        <f>SUMPRODUCT(Table_milestone[Số tiền phải thanh toán (VND)],--(Table_milestone[Số HĐ]=Table_Contracts[[#This Row],[Số hợp đồng]]),--(Table_milestone[Đã thanh toán?]=TRUE))</f>
        <v>2700000000</v>
      </c>
      <c r="Z443" s="13">
        <f>SUMPRODUCT(Table_milestone[Số tiền phải thanh toán (VND)],--(Table_milestone[Số HĐ]=Table_Contracts[[#This Row],[Số hợp đồng]]),--(Table_milestone[Đã thanh toán?]=FALSE))</f>
        <v>0</v>
      </c>
      <c r="AA443">
        <f>Table_Contracts[[#This Row],[Số tiền đã thanh toán (theo điểm mốc)]]+Table_Contracts[[#This Row],[Số tiền chưa thanh toán (Theo điểm mốc)]]-Table_Contracts[[#This Row],[Doanh số]]</f>
        <v>0</v>
      </c>
    </row>
    <row r="444" spans="1:27" x14ac:dyDescent="0.25">
      <c r="A444" s="11" t="str">
        <f>TRIM(REPLACE(Table_Contracts[[#This Row],[Vụ việc]],1,FIND("#",Table_Contracts[[#This Row],[Vụ việc]],1),""))</f>
        <v>MAR11013</v>
      </c>
      <c r="B444" s="2" t="s">
        <v>1027</v>
      </c>
      <c r="C444" s="2" t="s">
        <v>5398</v>
      </c>
      <c r="D444" s="4">
        <v>40725</v>
      </c>
      <c r="E444" s="2" t="s">
        <v>5397</v>
      </c>
      <c r="F444" s="3" t="s">
        <v>5399</v>
      </c>
      <c r="G444" s="5">
        <v>470000000</v>
      </c>
      <c r="H444" s="3" t="s">
        <v>685</v>
      </c>
      <c r="I444" s="3" t="s">
        <v>4062</v>
      </c>
      <c r="J444" s="3" t="s">
        <v>47</v>
      </c>
      <c r="K444" s="3" t="s">
        <v>52</v>
      </c>
      <c r="L444" s="4"/>
      <c r="M444" s="2" t="s">
        <v>651</v>
      </c>
      <c r="N444" s="11">
        <f>IF(MONTH(Table_Contracts[[#This Row],[Ngày ký]])&gt;3, YEAR(Table_Contracts[[#This Row],[Ngày ký]]),YEAR(Table_Contracts[[#This Row],[Ngày ký]])-1)</f>
        <v>2011</v>
      </c>
      <c r="O444" s="4">
        <v>40817</v>
      </c>
      <c r="P444" s="4"/>
      <c r="Q444" s="6">
        <v>0</v>
      </c>
      <c r="R444" s="4">
        <v>40725</v>
      </c>
      <c r="S444" s="7" t="b">
        <v>0</v>
      </c>
      <c r="T444" s="3" t="s">
        <v>100</v>
      </c>
      <c r="U444" s="3" t="s">
        <v>50</v>
      </c>
      <c r="V444" s="2"/>
      <c r="W444" s="10" t="s">
        <v>5722</v>
      </c>
      <c r="X444" s="7" t="b">
        <v>0</v>
      </c>
      <c r="Y444" s="12">
        <f>SUMPRODUCT(Table_milestone[Số tiền phải thanh toán (VND)],--(Table_milestone[Số HĐ]=Table_Contracts[[#This Row],[Số hợp đồng]]),--(Table_milestone[Đã thanh toán?]=TRUE))</f>
        <v>200000000</v>
      </c>
      <c r="Z444" s="13">
        <f>SUMPRODUCT(Table_milestone[Số tiền phải thanh toán (VND)],--(Table_milestone[Số HĐ]=Table_Contracts[[#This Row],[Số hợp đồng]]),--(Table_milestone[Đã thanh toán?]=FALSE))</f>
        <v>270000000</v>
      </c>
      <c r="AA444">
        <f>Table_Contracts[[#This Row],[Số tiền đã thanh toán (theo điểm mốc)]]+Table_Contracts[[#This Row],[Số tiền chưa thanh toán (Theo điểm mốc)]]-Table_Contracts[[#This Row],[Doanh số]]</f>
        <v>0</v>
      </c>
    </row>
    <row r="445" spans="1:27" x14ac:dyDescent="0.25">
      <c r="A445" s="11" t="str">
        <f>TRIM(REPLACE(Table_Contracts[[#This Row],[Vụ việc]],1,FIND("#",Table_Contracts[[#This Row],[Vụ việc]],1),""))</f>
        <v>MAR11015</v>
      </c>
      <c r="B445" s="2" t="s">
        <v>1036</v>
      </c>
      <c r="C445" s="2" t="s">
        <v>5521</v>
      </c>
      <c r="D445" s="4">
        <v>40555</v>
      </c>
      <c r="E445" s="2" t="s">
        <v>5520</v>
      </c>
      <c r="F445" s="3" t="s">
        <v>5154</v>
      </c>
      <c r="G445" s="5">
        <v>150000000</v>
      </c>
      <c r="H445" s="3" t="s">
        <v>685</v>
      </c>
      <c r="I445" s="3" t="s">
        <v>4062</v>
      </c>
      <c r="J445" s="3" t="s">
        <v>32</v>
      </c>
      <c r="K445" s="3" t="s">
        <v>694</v>
      </c>
      <c r="L445" s="4">
        <v>40736</v>
      </c>
      <c r="M445" s="2" t="s">
        <v>651</v>
      </c>
      <c r="N445" s="11">
        <f>IF(MONTH(Table_Contracts[[#This Row],[Ngày ký]])&gt;3, YEAR(Table_Contracts[[#This Row],[Ngày ký]]),YEAR(Table_Contracts[[#This Row],[Ngày ký]])-1)</f>
        <v>2010</v>
      </c>
      <c r="O445" s="4">
        <v>40736</v>
      </c>
      <c r="P445" s="4">
        <v>40744</v>
      </c>
      <c r="Q445" s="6">
        <v>12</v>
      </c>
      <c r="R445" s="4">
        <v>40555</v>
      </c>
      <c r="S445" s="7" t="b">
        <v>0</v>
      </c>
      <c r="T445" s="3" t="s">
        <v>100</v>
      </c>
      <c r="U445" s="3" t="s">
        <v>34</v>
      </c>
      <c r="V445" s="2"/>
      <c r="W445" s="10" t="s">
        <v>5722</v>
      </c>
      <c r="X445" s="7"/>
      <c r="Y445" s="12">
        <f>SUMPRODUCT(Table_milestone[Số tiền phải thanh toán (VND)],--(Table_milestone[Số HĐ]=Table_Contracts[[#This Row],[Số hợp đồng]]),--(Table_milestone[Đã thanh toán?]=TRUE))</f>
        <v>150000000</v>
      </c>
      <c r="Z445" s="13">
        <f>SUMPRODUCT(Table_milestone[Số tiền phải thanh toán (VND)],--(Table_milestone[Số HĐ]=Table_Contracts[[#This Row],[Số hợp đồng]]),--(Table_milestone[Đã thanh toán?]=FALSE))</f>
        <v>0</v>
      </c>
      <c r="AA445">
        <f>Table_Contracts[[#This Row],[Số tiền đã thanh toán (theo điểm mốc)]]+Table_Contracts[[#This Row],[Số tiền chưa thanh toán (Theo điểm mốc)]]-Table_Contracts[[#This Row],[Doanh số]]</f>
        <v>0</v>
      </c>
    </row>
    <row r="446" spans="1:27" x14ac:dyDescent="0.25">
      <c r="A446" s="11" t="str">
        <f>TRIM(REPLACE(Table_Contracts[[#This Row],[Vụ việc]],1,FIND("#",Table_Contracts[[#This Row],[Vụ việc]],1),""))</f>
        <v>MAR11016</v>
      </c>
      <c r="B446" s="2" t="s">
        <v>1128</v>
      </c>
      <c r="C446" s="2" t="s">
        <v>5370</v>
      </c>
      <c r="D446" s="4">
        <v>40757</v>
      </c>
      <c r="E446" s="2" t="s">
        <v>5369</v>
      </c>
      <c r="F446" s="3" t="s">
        <v>4512</v>
      </c>
      <c r="G446" s="5">
        <v>445000000</v>
      </c>
      <c r="H446" s="3" t="s">
        <v>685</v>
      </c>
      <c r="I446" s="3" t="s">
        <v>4062</v>
      </c>
      <c r="J446" s="3" t="s">
        <v>47</v>
      </c>
      <c r="K446" s="3" t="s">
        <v>89</v>
      </c>
      <c r="L446" s="4">
        <v>40818</v>
      </c>
      <c r="M446" s="2" t="s">
        <v>651</v>
      </c>
      <c r="N446" s="11">
        <f>IF(MONTH(Table_Contracts[[#This Row],[Ngày ký]])&gt;3, YEAR(Table_Contracts[[#This Row],[Ngày ký]]),YEAR(Table_Contracts[[#This Row],[Ngày ký]])-1)</f>
        <v>2011</v>
      </c>
      <c r="O446" s="4">
        <v>40896</v>
      </c>
      <c r="P446" s="4">
        <v>40896</v>
      </c>
      <c r="Q446" s="6">
        <v>12</v>
      </c>
      <c r="R446" s="4">
        <v>40757</v>
      </c>
      <c r="S446" s="7" t="b">
        <v>0</v>
      </c>
      <c r="T446" s="3" t="s">
        <v>100</v>
      </c>
      <c r="U446" s="3" t="s">
        <v>50</v>
      </c>
      <c r="V446" s="2"/>
      <c r="W446" s="10" t="s">
        <v>5722</v>
      </c>
      <c r="X446" s="7"/>
      <c r="Y446" s="12">
        <f>SUMPRODUCT(Table_milestone[Số tiền phải thanh toán (VND)],--(Table_milestone[Số HĐ]=Table_Contracts[[#This Row],[Số hợp đồng]]),--(Table_milestone[Đã thanh toán?]=TRUE))</f>
        <v>445000000</v>
      </c>
      <c r="Z446" s="13">
        <f>SUMPRODUCT(Table_milestone[Số tiền phải thanh toán (VND)],--(Table_milestone[Số HĐ]=Table_Contracts[[#This Row],[Số hợp đồng]]),--(Table_milestone[Đã thanh toán?]=FALSE))</f>
        <v>0</v>
      </c>
      <c r="AA446">
        <f>Table_Contracts[[#This Row],[Số tiền đã thanh toán (theo điểm mốc)]]+Table_Contracts[[#This Row],[Số tiền chưa thanh toán (Theo điểm mốc)]]-Table_Contracts[[#This Row],[Doanh số]]</f>
        <v>0</v>
      </c>
    </row>
    <row r="447" spans="1:27" x14ac:dyDescent="0.25">
      <c r="A447" s="11" t="str">
        <f>TRIM(REPLACE(Table_Contracts[[#This Row],[Vụ việc]],1,FIND("#",Table_Contracts[[#This Row],[Vụ việc]],1),""))</f>
        <v>MAR11018</v>
      </c>
      <c r="B447" s="2" t="s">
        <v>1209</v>
      </c>
      <c r="C447" s="2" t="s">
        <v>5326</v>
      </c>
      <c r="D447" s="4">
        <v>40821</v>
      </c>
      <c r="E447" s="2" t="s">
        <v>5325</v>
      </c>
      <c r="F447" s="3" t="s">
        <v>588</v>
      </c>
      <c r="G447" s="5">
        <v>510000000</v>
      </c>
      <c r="H447" s="3" t="s">
        <v>801</v>
      </c>
      <c r="I447" s="3" t="s">
        <v>4062</v>
      </c>
      <c r="J447" s="3" t="s">
        <v>192</v>
      </c>
      <c r="K447" s="3" t="s">
        <v>1159</v>
      </c>
      <c r="L447" s="4">
        <v>40893</v>
      </c>
      <c r="M447" s="2" t="s">
        <v>651</v>
      </c>
      <c r="N447" s="11">
        <f>IF(MONTH(Table_Contracts[[#This Row],[Ngày ký]])&gt;3, YEAR(Table_Contracts[[#This Row],[Ngày ký]]),YEAR(Table_Contracts[[#This Row],[Ngày ký]])-1)</f>
        <v>2011</v>
      </c>
      <c r="O447" s="4">
        <v>41271</v>
      </c>
      <c r="P447" s="4"/>
      <c r="Q447" s="6">
        <v>12</v>
      </c>
      <c r="R447" s="4">
        <v>40836</v>
      </c>
      <c r="S447" s="7" t="b">
        <v>0</v>
      </c>
      <c r="T447" s="3" t="s">
        <v>100</v>
      </c>
      <c r="U447" s="3" t="s">
        <v>4047</v>
      </c>
      <c r="V447" s="2"/>
      <c r="W447" s="10" t="s">
        <v>5722</v>
      </c>
      <c r="X447" s="7"/>
      <c r="Y447" s="12">
        <f>SUMPRODUCT(Table_milestone[Số tiền phải thanh toán (VND)],--(Table_milestone[Số HĐ]=Table_Contracts[[#This Row],[Số hợp đồng]]),--(Table_milestone[Đã thanh toán?]=TRUE))</f>
        <v>510000000</v>
      </c>
      <c r="Z447" s="13">
        <f>SUMPRODUCT(Table_milestone[Số tiền phải thanh toán (VND)],--(Table_milestone[Số HĐ]=Table_Contracts[[#This Row],[Số hợp đồng]]),--(Table_milestone[Đã thanh toán?]=FALSE))</f>
        <v>0</v>
      </c>
      <c r="AA447">
        <f>Table_Contracts[[#This Row],[Số tiền đã thanh toán (theo điểm mốc)]]+Table_Contracts[[#This Row],[Số tiền chưa thanh toán (Theo điểm mốc)]]-Table_Contracts[[#This Row],[Doanh số]]</f>
        <v>0</v>
      </c>
    </row>
    <row r="448" spans="1:27" x14ac:dyDescent="0.25">
      <c r="A448" s="11" t="str">
        <f>TRIM(REPLACE(Table_Contracts[[#This Row],[Vụ việc]],1,FIND("#",Table_Contracts[[#This Row],[Vụ việc]],1),""))</f>
        <v>MAR11019</v>
      </c>
      <c r="B448" s="2" t="s">
        <v>1091</v>
      </c>
      <c r="C448" s="2" t="s">
        <v>5357</v>
      </c>
      <c r="D448" s="4">
        <v>40793</v>
      </c>
      <c r="E448" s="2" t="s">
        <v>5356</v>
      </c>
      <c r="F448" s="3" t="s">
        <v>5358</v>
      </c>
      <c r="G448" s="5">
        <v>440000000</v>
      </c>
      <c r="H448" s="3" t="s">
        <v>712</v>
      </c>
      <c r="I448" s="3" t="s">
        <v>4062</v>
      </c>
      <c r="J448" s="3" t="s">
        <v>192</v>
      </c>
      <c r="K448" s="3" t="s">
        <v>1059</v>
      </c>
      <c r="L448" s="4">
        <v>41199</v>
      </c>
      <c r="M448" s="2" t="s">
        <v>651</v>
      </c>
      <c r="N448" s="11">
        <f>IF(MONTH(Table_Contracts[[#This Row],[Ngày ký]])&gt;3, YEAR(Table_Contracts[[#This Row],[Ngày ký]]),YEAR(Table_Contracts[[#This Row],[Ngày ký]])-1)</f>
        <v>2011</v>
      </c>
      <c r="O448" s="4">
        <v>40899</v>
      </c>
      <c r="P448" s="4">
        <v>41199</v>
      </c>
      <c r="Q448" s="6">
        <v>12</v>
      </c>
      <c r="R448" s="4">
        <v>40798</v>
      </c>
      <c r="S448" s="7" t="b">
        <v>0</v>
      </c>
      <c r="T448" s="3" t="s">
        <v>100</v>
      </c>
      <c r="U448" s="3" t="s">
        <v>4047</v>
      </c>
      <c r="V448" s="2"/>
      <c r="W448" s="10" t="s">
        <v>5722</v>
      </c>
      <c r="X448" s="7"/>
      <c r="Y448" s="12">
        <f>SUMPRODUCT(Table_milestone[Số tiền phải thanh toán (VND)],--(Table_milestone[Số HĐ]=Table_Contracts[[#This Row],[Số hợp đồng]]),--(Table_milestone[Đã thanh toán?]=TRUE))</f>
        <v>242000000</v>
      </c>
      <c r="Z448" s="13">
        <f>SUMPRODUCT(Table_milestone[Số tiền phải thanh toán (VND)],--(Table_milestone[Số HĐ]=Table_Contracts[[#This Row],[Số hợp đồng]]),--(Table_milestone[Đã thanh toán?]=FALSE))</f>
        <v>198000000</v>
      </c>
      <c r="AA448">
        <f>Table_Contracts[[#This Row],[Số tiền đã thanh toán (theo điểm mốc)]]+Table_Contracts[[#This Row],[Số tiền chưa thanh toán (Theo điểm mốc)]]-Table_Contracts[[#This Row],[Doanh số]]</f>
        <v>0</v>
      </c>
    </row>
    <row r="449" spans="1:27" x14ac:dyDescent="0.25">
      <c r="A449" s="11" t="str">
        <f>TRIM(REPLACE(Table_Contracts[[#This Row],[Vụ việc]],1,FIND("#",Table_Contracts[[#This Row],[Vụ việc]],1),""))</f>
        <v>MAR11020</v>
      </c>
      <c r="B449" s="2" t="s">
        <v>1285</v>
      </c>
      <c r="C449" s="2" t="s">
        <v>5368</v>
      </c>
      <c r="D449" s="4">
        <v>40767</v>
      </c>
      <c r="E449" s="2" t="s">
        <v>5367</v>
      </c>
      <c r="F449" s="3" t="s">
        <v>4174</v>
      </c>
      <c r="G449" s="5">
        <v>70000000</v>
      </c>
      <c r="H449" s="3" t="s">
        <v>685</v>
      </c>
      <c r="I449" s="3" t="s">
        <v>4062</v>
      </c>
      <c r="J449" s="3" t="s">
        <v>32</v>
      </c>
      <c r="K449" s="3" t="s">
        <v>694</v>
      </c>
      <c r="L449" s="4">
        <v>40903</v>
      </c>
      <c r="M449" s="2" t="s">
        <v>651</v>
      </c>
      <c r="N449" s="11">
        <f>IF(MONTH(Table_Contracts[[#This Row],[Ngày ký]])&gt;3, YEAR(Table_Contracts[[#This Row],[Ngày ký]]),YEAR(Table_Contracts[[#This Row],[Ngày ký]])-1)</f>
        <v>2011</v>
      </c>
      <c r="O449" s="4">
        <v>40903</v>
      </c>
      <c r="P449" s="4">
        <v>40903</v>
      </c>
      <c r="Q449" s="6"/>
      <c r="R449" s="4">
        <v>40767</v>
      </c>
      <c r="S449" s="7" t="b">
        <v>0</v>
      </c>
      <c r="T449" s="3" t="s">
        <v>100</v>
      </c>
      <c r="U449" s="3" t="s">
        <v>34</v>
      </c>
      <c r="V449" s="2"/>
      <c r="W449" s="10" t="s">
        <v>5722</v>
      </c>
      <c r="X449" s="7"/>
      <c r="Y449" s="12">
        <f>SUMPRODUCT(Table_milestone[Số tiền phải thanh toán (VND)],--(Table_milestone[Số HĐ]=Table_Contracts[[#This Row],[Số hợp đồng]]),--(Table_milestone[Đã thanh toán?]=TRUE))</f>
        <v>70000000</v>
      </c>
      <c r="Z449" s="13">
        <f>SUMPRODUCT(Table_milestone[Số tiền phải thanh toán (VND)],--(Table_milestone[Số HĐ]=Table_Contracts[[#This Row],[Số hợp đồng]]),--(Table_milestone[Đã thanh toán?]=FALSE))</f>
        <v>0</v>
      </c>
      <c r="AA449">
        <f>Table_Contracts[[#This Row],[Số tiền đã thanh toán (theo điểm mốc)]]+Table_Contracts[[#This Row],[Số tiền chưa thanh toán (Theo điểm mốc)]]-Table_Contracts[[#This Row],[Doanh số]]</f>
        <v>0</v>
      </c>
    </row>
    <row r="450" spans="1:27" x14ac:dyDescent="0.25">
      <c r="A450" s="11" t="str">
        <f>TRIM(REPLACE(Table_Contracts[[#This Row],[Vụ việc]],1,FIND("#",Table_Contracts[[#This Row],[Vụ việc]],1),""))</f>
        <v>MAR11021</v>
      </c>
      <c r="B450" s="2" t="s">
        <v>1193</v>
      </c>
      <c r="C450" s="2" t="s">
        <v>5347</v>
      </c>
      <c r="D450" s="4">
        <v>40798</v>
      </c>
      <c r="E450" s="2" t="s">
        <v>5346</v>
      </c>
      <c r="F450" s="3" t="s">
        <v>4191</v>
      </c>
      <c r="G450" s="5">
        <v>65000000</v>
      </c>
      <c r="H450" s="3" t="s">
        <v>685</v>
      </c>
      <c r="I450" s="3" t="s">
        <v>717</v>
      </c>
      <c r="J450" s="3" t="s">
        <v>47</v>
      </c>
      <c r="K450" s="3" t="s">
        <v>832</v>
      </c>
      <c r="L450" s="4"/>
      <c r="M450" s="2" t="s">
        <v>651</v>
      </c>
      <c r="N450" s="11">
        <f>IF(MONTH(Table_Contracts[[#This Row],[Ngày ký]])&gt;3, YEAR(Table_Contracts[[#This Row],[Ngày ký]]),YEAR(Table_Contracts[[#This Row],[Ngày ký]])-1)</f>
        <v>2011</v>
      </c>
      <c r="O450" s="4">
        <v>40859</v>
      </c>
      <c r="P450" s="4"/>
      <c r="Q450" s="6">
        <v>12</v>
      </c>
      <c r="R450" s="4">
        <v>40798</v>
      </c>
      <c r="S450" s="7" t="b">
        <v>0</v>
      </c>
      <c r="T450" s="3" t="s">
        <v>100</v>
      </c>
      <c r="U450" s="3" t="s">
        <v>50</v>
      </c>
      <c r="V450" s="2"/>
      <c r="W450" s="10" t="s">
        <v>5722</v>
      </c>
      <c r="X450" s="7" t="b">
        <v>0</v>
      </c>
      <c r="Y450" s="12">
        <f>SUMPRODUCT(Table_milestone[Số tiền phải thanh toán (VND)],--(Table_milestone[Số HĐ]=Table_Contracts[[#This Row],[Số hợp đồng]]),--(Table_milestone[Đã thanh toán?]=TRUE))</f>
        <v>0</v>
      </c>
      <c r="Z450" s="13">
        <f>SUMPRODUCT(Table_milestone[Số tiền phải thanh toán (VND)],--(Table_milestone[Số HĐ]=Table_Contracts[[#This Row],[Số hợp đồng]]),--(Table_milestone[Đã thanh toán?]=FALSE))</f>
        <v>65000000</v>
      </c>
      <c r="AA450">
        <f>Table_Contracts[[#This Row],[Số tiền đã thanh toán (theo điểm mốc)]]+Table_Contracts[[#This Row],[Số tiền chưa thanh toán (Theo điểm mốc)]]-Table_Contracts[[#This Row],[Doanh số]]</f>
        <v>0</v>
      </c>
    </row>
    <row r="451" spans="1:27" x14ac:dyDescent="0.25">
      <c r="A451" s="11" t="str">
        <f>TRIM(REPLACE(Table_Contracts[[#This Row],[Vụ việc]],1,FIND("#",Table_Contracts[[#This Row],[Vụ việc]],1),""))</f>
        <v>MAR11022</v>
      </c>
      <c r="B451" s="2" t="s">
        <v>1167</v>
      </c>
      <c r="C451" s="2" t="s">
        <v>5290</v>
      </c>
      <c r="D451" s="4">
        <v>40848</v>
      </c>
      <c r="E451" s="2" t="s">
        <v>5289</v>
      </c>
      <c r="F451" s="3" t="s">
        <v>5291</v>
      </c>
      <c r="G451" s="5">
        <v>848844000</v>
      </c>
      <c r="H451" s="3" t="s">
        <v>801</v>
      </c>
      <c r="I451" s="3" t="s">
        <v>4261</v>
      </c>
      <c r="J451" s="3" t="s">
        <v>4864</v>
      </c>
      <c r="K451" s="3" t="s">
        <v>96</v>
      </c>
      <c r="L451" s="4"/>
      <c r="M451" s="2" t="s">
        <v>651</v>
      </c>
      <c r="N451" s="11">
        <f>IF(MONTH(Table_Contracts[[#This Row],[Ngày ký]])&gt;3, YEAR(Table_Contracts[[#This Row],[Ngày ký]]),YEAR(Table_Contracts[[#This Row],[Ngày ký]])-1)</f>
        <v>2011</v>
      </c>
      <c r="O451" s="4">
        <v>40902</v>
      </c>
      <c r="P451" s="4"/>
      <c r="Q451" s="6">
        <v>12</v>
      </c>
      <c r="R451" s="4">
        <v>40848</v>
      </c>
      <c r="S451" s="7" t="b">
        <v>0</v>
      </c>
      <c r="T451" s="3" t="s">
        <v>100</v>
      </c>
      <c r="U451" s="3" t="s">
        <v>4865</v>
      </c>
      <c r="V451" s="2"/>
      <c r="W451" s="10" t="s">
        <v>5722</v>
      </c>
      <c r="X451" s="7" t="b">
        <v>0</v>
      </c>
      <c r="Y451" s="12">
        <f>SUMPRODUCT(Table_milestone[Số tiền phải thanh toán (VND)],--(Table_milestone[Số HĐ]=Table_Contracts[[#This Row],[Số hợp đồng]]),--(Table_milestone[Đã thanh toán?]=TRUE))</f>
        <v>754282000</v>
      </c>
      <c r="Z451" s="13">
        <f>SUMPRODUCT(Table_milestone[Số tiền phải thanh toán (VND)],--(Table_milestone[Số HĐ]=Table_Contracts[[#This Row],[Số hợp đồng]]),--(Table_milestone[Đã thanh toán?]=FALSE))</f>
        <v>79172000</v>
      </c>
      <c r="AA451">
        <f>Table_Contracts[[#This Row],[Số tiền đã thanh toán (theo điểm mốc)]]+Table_Contracts[[#This Row],[Số tiền chưa thanh toán (Theo điểm mốc)]]-Table_Contracts[[#This Row],[Doanh số]]</f>
        <v>-15390000</v>
      </c>
    </row>
    <row r="452" spans="1:27" x14ac:dyDescent="0.25">
      <c r="A452" s="11" t="str">
        <f>TRIM(REPLACE(Table_Contracts[[#This Row],[Vụ việc]],1,FIND("#",Table_Contracts[[#This Row],[Vụ việc]],1),""))</f>
        <v>MAR11023</v>
      </c>
      <c r="B452" s="2" t="s">
        <v>1899</v>
      </c>
      <c r="C452" s="2" t="s">
        <v>4927</v>
      </c>
      <c r="D452" s="4">
        <v>41204</v>
      </c>
      <c r="E452" s="2" t="s">
        <v>4926</v>
      </c>
      <c r="F452" s="3" t="s">
        <v>4928</v>
      </c>
      <c r="G452" s="5">
        <v>600000000</v>
      </c>
      <c r="H452" s="3" t="s">
        <v>685</v>
      </c>
      <c r="I452" s="3" t="s">
        <v>4343</v>
      </c>
      <c r="J452" s="3" t="s">
        <v>32</v>
      </c>
      <c r="K452" s="3" t="s">
        <v>96</v>
      </c>
      <c r="L452" s="4"/>
      <c r="M452" s="2" t="s">
        <v>636</v>
      </c>
      <c r="N452" s="11">
        <f>IF(MONTH(Table_Contracts[[#This Row],[Ngày ký]])&gt;3, YEAR(Table_Contracts[[#This Row],[Ngày ký]]),YEAR(Table_Contracts[[#This Row],[Ngày ký]])-1)</f>
        <v>2012</v>
      </c>
      <c r="O452" s="4">
        <v>41364</v>
      </c>
      <c r="P452" s="4"/>
      <c r="Q452" s="6">
        <v>12</v>
      </c>
      <c r="R452" s="4"/>
      <c r="S452" s="7" t="b">
        <v>0</v>
      </c>
      <c r="T452" s="3" t="s">
        <v>100</v>
      </c>
      <c r="U452" s="3" t="s">
        <v>34</v>
      </c>
      <c r="V452" s="2"/>
      <c r="W452" s="10" t="s">
        <v>5722</v>
      </c>
      <c r="X452" s="7"/>
      <c r="Y452" s="12">
        <f>SUMPRODUCT(Table_milestone[Số tiền phải thanh toán (VND)],--(Table_milestone[Số HĐ]=Table_Contracts[[#This Row],[Số hợp đồng]]),--(Table_milestone[Đã thanh toán?]=TRUE))</f>
        <v>0</v>
      </c>
      <c r="Z452" s="13">
        <f>SUMPRODUCT(Table_milestone[Số tiền phải thanh toán (VND)],--(Table_milestone[Số HĐ]=Table_Contracts[[#This Row],[Số hợp đồng]]),--(Table_milestone[Đã thanh toán?]=FALSE))</f>
        <v>600000000</v>
      </c>
      <c r="AA452">
        <f>Table_Contracts[[#This Row],[Số tiền đã thanh toán (theo điểm mốc)]]+Table_Contracts[[#This Row],[Số tiền chưa thanh toán (Theo điểm mốc)]]-Table_Contracts[[#This Row],[Doanh số]]</f>
        <v>0</v>
      </c>
    </row>
    <row r="453" spans="1:27" x14ac:dyDescent="0.25">
      <c r="A453" s="11" t="str">
        <f>TRIM(REPLACE(Table_Contracts[[#This Row],[Vụ việc]],1,FIND("#",Table_Contracts[[#This Row],[Vụ việc]],1),""))</f>
        <v>MAR11029</v>
      </c>
      <c r="B453" s="2" t="s">
        <v>1195</v>
      </c>
      <c r="C453" s="2" t="s">
        <v>5338</v>
      </c>
      <c r="D453" s="4">
        <v>40808</v>
      </c>
      <c r="E453" s="2" t="s">
        <v>5337</v>
      </c>
      <c r="F453" s="3" t="s">
        <v>4298</v>
      </c>
      <c r="G453" s="5">
        <v>386000000</v>
      </c>
      <c r="H453" s="3" t="s">
        <v>685</v>
      </c>
      <c r="I453" s="3" t="s">
        <v>4062</v>
      </c>
      <c r="J453" s="3" t="s">
        <v>192</v>
      </c>
      <c r="K453" s="3" t="s">
        <v>748</v>
      </c>
      <c r="L453" s="4">
        <v>40827</v>
      </c>
      <c r="M453" s="2" t="s">
        <v>651</v>
      </c>
      <c r="N453" s="11">
        <f>IF(MONTH(Table_Contracts[[#This Row],[Ngày ký]])&gt;3, YEAR(Table_Contracts[[#This Row],[Ngày ký]]),YEAR(Table_Contracts[[#This Row],[Ngày ký]])-1)</f>
        <v>2011</v>
      </c>
      <c r="O453" s="4">
        <v>40861</v>
      </c>
      <c r="P453" s="4">
        <v>40827</v>
      </c>
      <c r="Q453" s="6">
        <v>12</v>
      </c>
      <c r="R453" s="4"/>
      <c r="S453" s="7" t="b">
        <v>0</v>
      </c>
      <c r="T453" s="3" t="s">
        <v>100</v>
      </c>
      <c r="U453" s="3" t="s">
        <v>4047</v>
      </c>
      <c r="V453" s="2" t="s">
        <v>4100</v>
      </c>
      <c r="W453" s="10" t="s">
        <v>5722</v>
      </c>
      <c r="X453" s="7"/>
      <c r="Y453" s="12">
        <f>SUMPRODUCT(Table_milestone[Số tiền phải thanh toán (VND)],--(Table_milestone[Số HĐ]=Table_Contracts[[#This Row],[Số hợp đồng]]),--(Table_milestone[Đã thanh toán?]=TRUE))</f>
        <v>386000000</v>
      </c>
      <c r="Z453" s="13">
        <f>SUMPRODUCT(Table_milestone[Số tiền phải thanh toán (VND)],--(Table_milestone[Số HĐ]=Table_Contracts[[#This Row],[Số hợp đồng]]),--(Table_milestone[Đã thanh toán?]=FALSE))</f>
        <v>0</v>
      </c>
      <c r="AA453">
        <f>Table_Contracts[[#This Row],[Số tiền đã thanh toán (theo điểm mốc)]]+Table_Contracts[[#This Row],[Số tiền chưa thanh toán (Theo điểm mốc)]]-Table_Contracts[[#This Row],[Doanh số]]</f>
        <v>0</v>
      </c>
    </row>
    <row r="454" spans="1:27" x14ac:dyDescent="0.25">
      <c r="A454" s="11" t="str">
        <f>TRIM(REPLACE(Table_Contracts[[#This Row],[Vụ việc]],1,FIND("#",Table_Contracts[[#This Row],[Vụ việc]],1),""))</f>
        <v>MAR11033</v>
      </c>
      <c r="B454" s="2" t="s">
        <v>1370</v>
      </c>
      <c r="C454" s="2" t="s">
        <v>5176</v>
      </c>
      <c r="D454" s="4">
        <v>40913</v>
      </c>
      <c r="E454" s="2" t="s">
        <v>5175</v>
      </c>
      <c r="F454" s="3" t="s">
        <v>300</v>
      </c>
      <c r="G454" s="5">
        <v>4462978100</v>
      </c>
      <c r="H454" s="3" t="s">
        <v>685</v>
      </c>
      <c r="I454" s="3" t="s">
        <v>4062</v>
      </c>
      <c r="J454" s="3" t="s">
        <v>4864</v>
      </c>
      <c r="K454" s="3" t="s">
        <v>694</v>
      </c>
      <c r="L454" s="4">
        <v>41054</v>
      </c>
      <c r="M454" s="2" t="s">
        <v>636</v>
      </c>
      <c r="N454" s="11">
        <f>IF(MONTH(Table_Contracts[[#This Row],[Ngày ký]])&gt;3, YEAR(Table_Contracts[[#This Row],[Ngày ký]]),YEAR(Table_Contracts[[#This Row],[Ngày ký]])-1)</f>
        <v>2011</v>
      </c>
      <c r="O454" s="4">
        <v>41054</v>
      </c>
      <c r="P454" s="4"/>
      <c r="Q454" s="6">
        <v>12</v>
      </c>
      <c r="R454" s="4">
        <v>40913</v>
      </c>
      <c r="S454" s="7" t="b">
        <v>0</v>
      </c>
      <c r="T454" s="3" t="s">
        <v>100</v>
      </c>
      <c r="U454" s="3"/>
      <c r="V454" s="2"/>
      <c r="W454" s="10" t="s">
        <v>5722</v>
      </c>
      <c r="X454" s="7"/>
      <c r="Y454" s="12">
        <f>SUMPRODUCT(Table_milestone[Số tiền phải thanh toán (VND)],--(Table_milestone[Số HĐ]=Table_Contracts[[#This Row],[Số hợp đồng]]),--(Table_milestone[Đã thanh toán?]=TRUE))</f>
        <v>4462978100</v>
      </c>
      <c r="Z454" s="13">
        <f>SUMPRODUCT(Table_milestone[Số tiền phải thanh toán (VND)],--(Table_milestone[Số HĐ]=Table_Contracts[[#This Row],[Số hợp đồng]]),--(Table_milestone[Đã thanh toán?]=FALSE))</f>
        <v>0</v>
      </c>
      <c r="AA454">
        <f>Table_Contracts[[#This Row],[Số tiền đã thanh toán (theo điểm mốc)]]+Table_Contracts[[#This Row],[Số tiền chưa thanh toán (Theo điểm mốc)]]-Table_Contracts[[#This Row],[Doanh số]]</f>
        <v>0</v>
      </c>
    </row>
    <row r="455" spans="1:27" x14ac:dyDescent="0.25">
      <c r="A455" s="11" t="str">
        <f>TRIM(REPLACE(Table_Contracts[[#This Row],[Vụ việc]],1,FIND("#",Table_Contracts[[#This Row],[Vụ việc]],1),""))</f>
        <v>MAR11039</v>
      </c>
      <c r="B455" s="2" t="s">
        <v>1203</v>
      </c>
      <c r="C455" s="2" t="s">
        <v>5278</v>
      </c>
      <c r="D455" s="4">
        <v>40858</v>
      </c>
      <c r="E455" s="2" t="s">
        <v>5277</v>
      </c>
      <c r="F455" s="3" t="s">
        <v>5279</v>
      </c>
      <c r="G455" s="5">
        <v>660000000</v>
      </c>
      <c r="H455" s="3" t="s">
        <v>685</v>
      </c>
      <c r="I455" s="3" t="s">
        <v>4062</v>
      </c>
      <c r="J455" s="3" t="s">
        <v>47</v>
      </c>
      <c r="K455" s="3" t="s">
        <v>694</v>
      </c>
      <c r="L455" s="4">
        <v>40980</v>
      </c>
      <c r="M455" s="2" t="s">
        <v>651</v>
      </c>
      <c r="N455" s="11">
        <f>IF(MONTH(Table_Contracts[[#This Row],[Ngày ký]])&gt;3, YEAR(Table_Contracts[[#This Row],[Ngày ký]]),YEAR(Table_Contracts[[#This Row],[Ngày ký]])-1)</f>
        <v>2011</v>
      </c>
      <c r="O455" s="4">
        <v>40979</v>
      </c>
      <c r="P455" s="4">
        <v>40984</v>
      </c>
      <c r="Q455" s="6">
        <v>12</v>
      </c>
      <c r="R455" s="4">
        <v>40858</v>
      </c>
      <c r="S455" s="7" t="b">
        <v>0</v>
      </c>
      <c r="T455" s="3" t="s">
        <v>100</v>
      </c>
      <c r="U455" s="3" t="s">
        <v>50</v>
      </c>
      <c r="V455" s="2"/>
      <c r="W455" s="10" t="s">
        <v>5722</v>
      </c>
      <c r="X455" s="7"/>
      <c r="Y455" s="12">
        <f>SUMPRODUCT(Table_milestone[Số tiền phải thanh toán (VND)],--(Table_milestone[Số HĐ]=Table_Contracts[[#This Row],[Số hợp đồng]]),--(Table_milestone[Đã thanh toán?]=TRUE))</f>
        <v>660000000</v>
      </c>
      <c r="Z455" s="13">
        <f>SUMPRODUCT(Table_milestone[Số tiền phải thanh toán (VND)],--(Table_milestone[Số HĐ]=Table_Contracts[[#This Row],[Số hợp đồng]]),--(Table_milestone[Đã thanh toán?]=FALSE))</f>
        <v>0</v>
      </c>
      <c r="AA455">
        <f>Table_Contracts[[#This Row],[Số tiền đã thanh toán (theo điểm mốc)]]+Table_Contracts[[#This Row],[Số tiền chưa thanh toán (Theo điểm mốc)]]-Table_Contracts[[#This Row],[Doanh số]]</f>
        <v>0</v>
      </c>
    </row>
    <row r="456" spans="1:27" x14ac:dyDescent="0.25">
      <c r="A456" s="11" t="str">
        <f>TRIM(REPLACE(Table_Contracts[[#This Row],[Vụ việc]],1,FIND("#",Table_Contracts[[#This Row],[Vụ việc]],1),""))</f>
        <v>MAR11050</v>
      </c>
      <c r="B456" s="2" t="s">
        <v>1158</v>
      </c>
      <c r="C456" s="2" t="s">
        <v>5321</v>
      </c>
      <c r="D456" s="4">
        <v>40828</v>
      </c>
      <c r="E456" s="2" t="s">
        <v>5320</v>
      </c>
      <c r="F456" s="3" t="s">
        <v>5322</v>
      </c>
      <c r="G456" s="5">
        <v>4000000</v>
      </c>
      <c r="H456" s="3" t="s">
        <v>801</v>
      </c>
      <c r="I456" s="3" t="s">
        <v>4062</v>
      </c>
      <c r="J456" s="3" t="s">
        <v>32</v>
      </c>
      <c r="K456" s="3" t="s">
        <v>1159</v>
      </c>
      <c r="L456" s="4">
        <v>40838</v>
      </c>
      <c r="M456" s="2" t="s">
        <v>651</v>
      </c>
      <c r="N456" s="11">
        <f>IF(MONTH(Table_Contracts[[#This Row],[Ngày ký]])&gt;3, YEAR(Table_Contracts[[#This Row],[Ngày ký]]),YEAR(Table_Contracts[[#This Row],[Ngày ký]])-1)</f>
        <v>2011</v>
      </c>
      <c r="O456" s="4">
        <v>40838</v>
      </c>
      <c r="P456" s="4">
        <v>40879</v>
      </c>
      <c r="Q456" s="6"/>
      <c r="R456" s="4">
        <v>40828</v>
      </c>
      <c r="S456" s="7" t="b">
        <v>0</v>
      </c>
      <c r="T456" s="3" t="s">
        <v>100</v>
      </c>
      <c r="U456" s="3" t="s">
        <v>34</v>
      </c>
      <c r="V456" s="2"/>
      <c r="W456" s="10" t="s">
        <v>5722</v>
      </c>
      <c r="X456" s="7"/>
      <c r="Y456" s="12">
        <f>SUMPRODUCT(Table_milestone[Số tiền phải thanh toán (VND)],--(Table_milestone[Số HĐ]=Table_Contracts[[#This Row],[Số hợp đồng]]),--(Table_milestone[Đã thanh toán?]=TRUE))</f>
        <v>4000000</v>
      </c>
      <c r="Z456" s="13">
        <f>SUMPRODUCT(Table_milestone[Số tiền phải thanh toán (VND)],--(Table_milestone[Số HĐ]=Table_Contracts[[#This Row],[Số hợp đồng]]),--(Table_milestone[Đã thanh toán?]=FALSE))</f>
        <v>0</v>
      </c>
      <c r="AA456">
        <f>Table_Contracts[[#This Row],[Số tiền đã thanh toán (theo điểm mốc)]]+Table_Contracts[[#This Row],[Số tiền chưa thanh toán (Theo điểm mốc)]]-Table_Contracts[[#This Row],[Doanh số]]</f>
        <v>0</v>
      </c>
    </row>
    <row r="457" spans="1:27" x14ac:dyDescent="0.25">
      <c r="A457" s="11" t="str">
        <f>TRIM(REPLACE(Table_Contracts[[#This Row],[Vụ việc]],1,FIND("#",Table_Contracts[[#This Row],[Vụ việc]],1),""))</f>
        <v>MAR11053</v>
      </c>
      <c r="B457" s="2" t="s">
        <v>1143</v>
      </c>
      <c r="C457" s="2" t="s">
        <v>5318</v>
      </c>
      <c r="D457" s="4">
        <v>40830</v>
      </c>
      <c r="E457" s="2" t="s">
        <v>5317</v>
      </c>
      <c r="F457" s="3" t="s">
        <v>5319</v>
      </c>
      <c r="G457" s="5">
        <v>1580958546</v>
      </c>
      <c r="H457" s="3" t="s">
        <v>685</v>
      </c>
      <c r="I457" s="3" t="s">
        <v>4062</v>
      </c>
      <c r="J457" s="3" t="s">
        <v>47</v>
      </c>
      <c r="K457" s="3" t="s">
        <v>89</v>
      </c>
      <c r="L457" s="4">
        <v>40877</v>
      </c>
      <c r="M457" s="2" t="s">
        <v>651</v>
      </c>
      <c r="N457" s="11">
        <f>IF(MONTH(Table_Contracts[[#This Row],[Ngày ký]])&gt;3, YEAR(Table_Contracts[[#This Row],[Ngày ký]]),YEAR(Table_Contracts[[#This Row],[Ngày ký]])-1)</f>
        <v>2011</v>
      </c>
      <c r="O457" s="4">
        <v>40908</v>
      </c>
      <c r="P457" s="4">
        <v>40908</v>
      </c>
      <c r="Q457" s="6">
        <v>12</v>
      </c>
      <c r="R457" s="4">
        <v>40830</v>
      </c>
      <c r="S457" s="7" t="b">
        <v>0</v>
      </c>
      <c r="T457" s="3" t="s">
        <v>100</v>
      </c>
      <c r="U457" s="3" t="s">
        <v>50</v>
      </c>
      <c r="V457" s="2"/>
      <c r="W457" s="10" t="s">
        <v>5722</v>
      </c>
      <c r="X457" s="7"/>
      <c r="Y457" s="12">
        <f>SUMPRODUCT(Table_milestone[Số tiền phải thanh toán (VND)],--(Table_milestone[Số HĐ]=Table_Contracts[[#This Row],[Số hợp đồng]]),--(Table_milestone[Đã thanh toán?]=TRUE))</f>
        <v>1580958546</v>
      </c>
      <c r="Z457" s="13">
        <f>SUMPRODUCT(Table_milestone[Số tiền phải thanh toán (VND)],--(Table_milestone[Số HĐ]=Table_Contracts[[#This Row],[Số hợp đồng]]),--(Table_milestone[Đã thanh toán?]=FALSE))</f>
        <v>0</v>
      </c>
      <c r="AA457">
        <f>Table_Contracts[[#This Row],[Số tiền đã thanh toán (theo điểm mốc)]]+Table_Contracts[[#This Row],[Số tiền chưa thanh toán (Theo điểm mốc)]]-Table_Contracts[[#This Row],[Doanh số]]</f>
        <v>0</v>
      </c>
    </row>
    <row r="458" spans="1:27" x14ac:dyDescent="0.25">
      <c r="A458" s="11" t="str">
        <f>TRIM(REPLACE(Table_Contracts[[#This Row],[Vụ việc]],1,FIND("#",Table_Contracts[[#This Row],[Vụ việc]],1),""))</f>
        <v>MAR11058</v>
      </c>
      <c r="B458" s="2" t="s">
        <v>1065</v>
      </c>
      <c r="C458" s="2" t="s">
        <v>5404</v>
      </c>
      <c r="D458" s="4">
        <v>40724</v>
      </c>
      <c r="E458" s="2" t="s">
        <v>5403</v>
      </c>
      <c r="F458" s="3" t="s">
        <v>5405</v>
      </c>
      <c r="G458" s="5">
        <v>150000000</v>
      </c>
      <c r="H458" s="3" t="s">
        <v>801</v>
      </c>
      <c r="I458" s="3" t="s">
        <v>4062</v>
      </c>
      <c r="J458" s="3" t="s">
        <v>32</v>
      </c>
      <c r="K458" s="3" t="s">
        <v>1066</v>
      </c>
      <c r="L458" s="4">
        <v>40847</v>
      </c>
      <c r="M458" s="2" t="s">
        <v>651</v>
      </c>
      <c r="N458" s="11">
        <f>IF(MONTH(Table_Contracts[[#This Row],[Ngày ký]])&gt;3, YEAR(Table_Contracts[[#This Row],[Ngày ký]]),YEAR(Table_Contracts[[#This Row],[Ngày ký]])-1)</f>
        <v>2011</v>
      </c>
      <c r="O458" s="4">
        <v>41111</v>
      </c>
      <c r="P458" s="4">
        <v>40847</v>
      </c>
      <c r="Q458" s="6">
        <v>12</v>
      </c>
      <c r="R458" s="4">
        <v>40724</v>
      </c>
      <c r="S458" s="7" t="b">
        <v>0</v>
      </c>
      <c r="T458" s="3" t="s">
        <v>100</v>
      </c>
      <c r="U458" s="3" t="s">
        <v>34</v>
      </c>
      <c r="V458" s="2"/>
      <c r="W458" s="10" t="s">
        <v>5722</v>
      </c>
      <c r="X458" s="7"/>
      <c r="Y458" s="12">
        <f>SUMPRODUCT(Table_milestone[Số tiền phải thanh toán (VND)],--(Table_milestone[Số HĐ]=Table_Contracts[[#This Row],[Số hợp đồng]]),--(Table_milestone[Đã thanh toán?]=TRUE))</f>
        <v>150000000</v>
      </c>
      <c r="Z458" s="13">
        <f>SUMPRODUCT(Table_milestone[Số tiền phải thanh toán (VND)],--(Table_milestone[Số HĐ]=Table_Contracts[[#This Row],[Số hợp đồng]]),--(Table_milestone[Đã thanh toán?]=FALSE))</f>
        <v>0</v>
      </c>
      <c r="AA458">
        <f>Table_Contracts[[#This Row],[Số tiền đã thanh toán (theo điểm mốc)]]+Table_Contracts[[#This Row],[Số tiền chưa thanh toán (Theo điểm mốc)]]-Table_Contracts[[#This Row],[Doanh số]]</f>
        <v>0</v>
      </c>
    </row>
    <row r="459" spans="1:27" x14ac:dyDescent="0.25">
      <c r="A459" s="11" t="str">
        <f>TRIM(REPLACE(Table_Contracts[[#This Row],[Vụ việc]],1,FIND("#",Table_Contracts[[#This Row],[Vụ việc]],1),""))</f>
        <v>MAR11059</v>
      </c>
      <c r="B459" s="2" t="s">
        <v>1178</v>
      </c>
      <c r="C459" s="2" t="s">
        <v>5306</v>
      </c>
      <c r="D459" s="4">
        <v>40835</v>
      </c>
      <c r="E459" s="2" t="s">
        <v>5305</v>
      </c>
      <c r="F459" s="3" t="s">
        <v>5043</v>
      </c>
      <c r="G459" s="5">
        <v>159000000</v>
      </c>
      <c r="H459" s="3" t="s">
        <v>685</v>
      </c>
      <c r="I459" s="3" t="s">
        <v>4062</v>
      </c>
      <c r="J459" s="3" t="s">
        <v>192</v>
      </c>
      <c r="K459" s="3" t="s">
        <v>694</v>
      </c>
      <c r="L459" s="4">
        <v>40856</v>
      </c>
      <c r="M459" s="2" t="s">
        <v>651</v>
      </c>
      <c r="N459" s="11">
        <f>IF(MONTH(Table_Contracts[[#This Row],[Ngày ký]])&gt;3, YEAR(Table_Contracts[[#This Row],[Ngày ký]]),YEAR(Table_Contracts[[#This Row],[Ngày ký]])-1)</f>
        <v>2011</v>
      </c>
      <c r="O459" s="4">
        <v>40854</v>
      </c>
      <c r="P459" s="4"/>
      <c r="Q459" s="6">
        <v>12</v>
      </c>
      <c r="R459" s="4">
        <v>40854</v>
      </c>
      <c r="S459" s="7" t="b">
        <v>0</v>
      </c>
      <c r="T459" s="3" t="s">
        <v>100</v>
      </c>
      <c r="U459" s="3" t="s">
        <v>4047</v>
      </c>
      <c r="V459" s="2"/>
      <c r="W459" s="10" t="s">
        <v>5722</v>
      </c>
      <c r="X459" s="7"/>
      <c r="Y459" s="12">
        <f>SUMPRODUCT(Table_milestone[Số tiền phải thanh toán (VND)],--(Table_milestone[Số HĐ]=Table_Contracts[[#This Row],[Số hợp đồng]]),--(Table_milestone[Đã thanh toán?]=TRUE))</f>
        <v>159000000</v>
      </c>
      <c r="Z459" s="13">
        <f>SUMPRODUCT(Table_milestone[Số tiền phải thanh toán (VND)],--(Table_milestone[Số HĐ]=Table_Contracts[[#This Row],[Số hợp đồng]]),--(Table_milestone[Đã thanh toán?]=FALSE))</f>
        <v>0</v>
      </c>
      <c r="AA459">
        <f>Table_Contracts[[#This Row],[Số tiền đã thanh toán (theo điểm mốc)]]+Table_Contracts[[#This Row],[Số tiền chưa thanh toán (Theo điểm mốc)]]-Table_Contracts[[#This Row],[Doanh số]]</f>
        <v>0</v>
      </c>
    </row>
    <row r="460" spans="1:27" x14ac:dyDescent="0.25">
      <c r="A460" s="11" t="str">
        <f>TRIM(REPLACE(Table_Contracts[[#This Row],[Vụ việc]],1,FIND("#",Table_Contracts[[#This Row],[Vụ việc]],1),""))</f>
        <v>MAR11060</v>
      </c>
      <c r="B460" s="2" t="s">
        <v>1258</v>
      </c>
      <c r="C460" s="2" t="s">
        <v>5272</v>
      </c>
      <c r="D460" s="4">
        <v>40864</v>
      </c>
      <c r="E460" s="2" t="s">
        <v>5271</v>
      </c>
      <c r="F460" s="3" t="s">
        <v>375</v>
      </c>
      <c r="G460" s="5">
        <v>200000000</v>
      </c>
      <c r="H460" s="3" t="s">
        <v>685</v>
      </c>
      <c r="I460" s="3" t="s">
        <v>4062</v>
      </c>
      <c r="J460" s="3" t="s">
        <v>192</v>
      </c>
      <c r="K460" s="3" t="s">
        <v>190</v>
      </c>
      <c r="L460" s="4">
        <v>40907</v>
      </c>
      <c r="M460" s="2" t="s">
        <v>651</v>
      </c>
      <c r="N460" s="11">
        <f>IF(MONTH(Table_Contracts[[#This Row],[Ngày ký]])&gt;3, YEAR(Table_Contracts[[#This Row],[Ngày ký]]),YEAR(Table_Contracts[[#This Row],[Ngày ký]])-1)</f>
        <v>2011</v>
      </c>
      <c r="O460" s="4">
        <v>40907</v>
      </c>
      <c r="P460" s="4"/>
      <c r="Q460" s="6">
        <v>12</v>
      </c>
      <c r="R460" s="4"/>
      <c r="S460" s="7" t="b">
        <v>0</v>
      </c>
      <c r="T460" s="3" t="s">
        <v>100</v>
      </c>
      <c r="U460" s="3" t="s">
        <v>4047</v>
      </c>
      <c r="V460" s="2"/>
      <c r="W460" s="10" t="s">
        <v>5722</v>
      </c>
      <c r="X460" s="7"/>
      <c r="Y460" s="12">
        <f>SUMPRODUCT(Table_milestone[Số tiền phải thanh toán (VND)],--(Table_milestone[Số HĐ]=Table_Contracts[[#This Row],[Số hợp đồng]]),--(Table_milestone[Đã thanh toán?]=TRUE))</f>
        <v>200000000</v>
      </c>
      <c r="Z460" s="13">
        <f>SUMPRODUCT(Table_milestone[Số tiền phải thanh toán (VND)],--(Table_milestone[Số HĐ]=Table_Contracts[[#This Row],[Số hợp đồng]]),--(Table_milestone[Đã thanh toán?]=FALSE))</f>
        <v>0</v>
      </c>
      <c r="AA460">
        <f>Table_Contracts[[#This Row],[Số tiền đã thanh toán (theo điểm mốc)]]+Table_Contracts[[#This Row],[Số tiền chưa thanh toán (Theo điểm mốc)]]-Table_Contracts[[#This Row],[Doanh số]]</f>
        <v>0</v>
      </c>
    </row>
    <row r="461" spans="1:27" x14ac:dyDescent="0.25">
      <c r="A461" s="11" t="str">
        <f>TRIM(REPLACE(Table_Contracts[[#This Row],[Vụ việc]],1,FIND("#",Table_Contracts[[#This Row],[Vụ việc]],1),""))</f>
        <v>MAR11061</v>
      </c>
      <c r="B461" s="2" t="s">
        <v>1181</v>
      </c>
      <c r="C461" s="2" t="s">
        <v>5287</v>
      </c>
      <c r="D461" s="4">
        <v>40848</v>
      </c>
      <c r="E461" s="2" t="s">
        <v>5286</v>
      </c>
      <c r="F461" s="3" t="s">
        <v>5288</v>
      </c>
      <c r="G461" s="5">
        <v>12000000</v>
      </c>
      <c r="H461" s="3" t="s">
        <v>685</v>
      </c>
      <c r="I461" s="3" t="s">
        <v>4062</v>
      </c>
      <c r="J461" s="3" t="s">
        <v>32</v>
      </c>
      <c r="K461" s="3" t="s">
        <v>954</v>
      </c>
      <c r="L461" s="4">
        <v>41214</v>
      </c>
      <c r="M461" s="2" t="s">
        <v>651</v>
      </c>
      <c r="N461" s="11">
        <f>IF(MONTH(Table_Contracts[[#This Row],[Ngày ký]])&gt;3, YEAR(Table_Contracts[[#This Row],[Ngày ký]]),YEAR(Table_Contracts[[#This Row],[Ngày ký]])-1)</f>
        <v>2011</v>
      </c>
      <c r="O461" s="4">
        <v>41214</v>
      </c>
      <c r="P461" s="4">
        <v>41214</v>
      </c>
      <c r="Q461" s="6"/>
      <c r="R461" s="4">
        <v>40848</v>
      </c>
      <c r="S461" s="7" t="b">
        <v>0</v>
      </c>
      <c r="T461" s="3" t="s">
        <v>92</v>
      </c>
      <c r="U461" s="3" t="s">
        <v>34</v>
      </c>
      <c r="V461" s="2"/>
      <c r="W461" s="10" t="s">
        <v>5722</v>
      </c>
      <c r="X461" s="7"/>
      <c r="Y461" s="12">
        <f>SUMPRODUCT(Table_milestone[Số tiền phải thanh toán (VND)],--(Table_milestone[Số HĐ]=Table_Contracts[[#This Row],[Số hợp đồng]]),--(Table_milestone[Đã thanh toán?]=TRUE))</f>
        <v>12000000</v>
      </c>
      <c r="Z461" s="13">
        <f>SUMPRODUCT(Table_milestone[Số tiền phải thanh toán (VND)],--(Table_milestone[Số HĐ]=Table_Contracts[[#This Row],[Số hợp đồng]]),--(Table_milestone[Đã thanh toán?]=FALSE))</f>
        <v>0</v>
      </c>
      <c r="AA461">
        <f>Table_Contracts[[#This Row],[Số tiền đã thanh toán (theo điểm mốc)]]+Table_Contracts[[#This Row],[Số tiền chưa thanh toán (Theo điểm mốc)]]-Table_Contracts[[#This Row],[Doanh số]]</f>
        <v>0</v>
      </c>
    </row>
    <row r="462" spans="1:27" x14ac:dyDescent="0.25">
      <c r="A462" s="11" t="str">
        <f>TRIM(REPLACE(Table_Contracts[[#This Row],[Vụ việc]],1,FIND("#",Table_Contracts[[#This Row],[Vụ việc]],1),""))</f>
        <v>MAR11062</v>
      </c>
      <c r="B462" s="2" t="s">
        <v>1408</v>
      </c>
      <c r="C462" s="2" t="s">
        <v>5164</v>
      </c>
      <c r="D462" s="4">
        <v>40938</v>
      </c>
      <c r="E462" s="2" t="s">
        <v>5163</v>
      </c>
      <c r="F462" s="3" t="s">
        <v>576</v>
      </c>
      <c r="G462" s="5">
        <v>368000000</v>
      </c>
      <c r="H462" s="3" t="s">
        <v>685</v>
      </c>
      <c r="I462" s="3" t="s">
        <v>4062</v>
      </c>
      <c r="J462" s="3" t="s">
        <v>192</v>
      </c>
      <c r="K462" s="3" t="s">
        <v>748</v>
      </c>
      <c r="L462" s="4">
        <v>41267</v>
      </c>
      <c r="M462" s="2" t="s">
        <v>636</v>
      </c>
      <c r="N462" s="11">
        <f>IF(MONTH(Table_Contracts[[#This Row],[Ngày ký]])&gt;3, YEAR(Table_Contracts[[#This Row],[Ngày ký]]),YEAR(Table_Contracts[[#This Row],[Ngày ký]])-1)</f>
        <v>2011</v>
      </c>
      <c r="O462" s="4">
        <v>40959</v>
      </c>
      <c r="P462" s="4">
        <v>41267</v>
      </c>
      <c r="Q462" s="6">
        <v>12</v>
      </c>
      <c r="R462" s="4">
        <v>40938</v>
      </c>
      <c r="S462" s="7" t="b">
        <v>0</v>
      </c>
      <c r="T462" s="3" t="s">
        <v>100</v>
      </c>
      <c r="U462" s="3" t="s">
        <v>4047</v>
      </c>
      <c r="V462" s="2"/>
      <c r="W462" s="10" t="s">
        <v>5722</v>
      </c>
      <c r="X462" s="7"/>
      <c r="Y462" s="12">
        <f>SUMPRODUCT(Table_milestone[Số tiền phải thanh toán (VND)],--(Table_milestone[Số HĐ]=Table_Contracts[[#This Row],[Số hợp đồng]]),--(Table_milestone[Đã thanh toán?]=TRUE))</f>
        <v>368000000</v>
      </c>
      <c r="Z462" s="13">
        <f>SUMPRODUCT(Table_milestone[Số tiền phải thanh toán (VND)],--(Table_milestone[Số HĐ]=Table_Contracts[[#This Row],[Số hợp đồng]]),--(Table_milestone[Đã thanh toán?]=FALSE))</f>
        <v>0</v>
      </c>
      <c r="AA462">
        <f>Table_Contracts[[#This Row],[Số tiền đã thanh toán (theo điểm mốc)]]+Table_Contracts[[#This Row],[Số tiền chưa thanh toán (Theo điểm mốc)]]-Table_Contracts[[#This Row],[Doanh số]]</f>
        <v>0</v>
      </c>
    </row>
    <row r="463" spans="1:27" x14ac:dyDescent="0.25">
      <c r="A463" s="11" t="str">
        <f>TRIM(REPLACE(Table_Contracts[[#This Row],[Vụ việc]],1,FIND("#",Table_Contracts[[#This Row],[Vụ việc]],1),""))</f>
        <v>MAR11065</v>
      </c>
      <c r="B463" s="2" t="s">
        <v>1171</v>
      </c>
      <c r="C463" s="2" t="s">
        <v>5354</v>
      </c>
      <c r="D463" s="4">
        <v>40794</v>
      </c>
      <c r="E463" s="2" t="s">
        <v>5353</v>
      </c>
      <c r="F463" s="3" t="s">
        <v>5355</v>
      </c>
      <c r="G463" s="5">
        <v>43500000</v>
      </c>
      <c r="H463" s="3" t="s">
        <v>685</v>
      </c>
      <c r="I463" s="3" t="s">
        <v>4062</v>
      </c>
      <c r="J463" s="3" t="s">
        <v>32</v>
      </c>
      <c r="K463" s="3" t="s">
        <v>748</v>
      </c>
      <c r="L463" s="4">
        <v>40846</v>
      </c>
      <c r="M463" s="2" t="s">
        <v>651</v>
      </c>
      <c r="N463" s="11">
        <f>IF(MONTH(Table_Contracts[[#This Row],[Ngày ký]])&gt;3, YEAR(Table_Contracts[[#This Row],[Ngày ký]]),YEAR(Table_Contracts[[#This Row],[Ngày ký]])-1)</f>
        <v>2011</v>
      </c>
      <c r="O463" s="4">
        <v>40846</v>
      </c>
      <c r="P463" s="4">
        <v>40877</v>
      </c>
      <c r="Q463" s="6">
        <v>12</v>
      </c>
      <c r="R463" s="4">
        <v>40801</v>
      </c>
      <c r="S463" s="7" t="b">
        <v>0</v>
      </c>
      <c r="T463" s="3" t="s">
        <v>100</v>
      </c>
      <c r="U463" s="3" t="s">
        <v>34</v>
      </c>
      <c r="V463" s="2"/>
      <c r="W463" s="10" t="s">
        <v>5722</v>
      </c>
      <c r="X463" s="7"/>
      <c r="Y463" s="12">
        <f>SUMPRODUCT(Table_milestone[Số tiền phải thanh toán (VND)],--(Table_milestone[Số HĐ]=Table_Contracts[[#This Row],[Số hợp đồng]]),--(Table_milestone[Đã thanh toán?]=TRUE))</f>
        <v>43500000</v>
      </c>
      <c r="Z463" s="13">
        <f>SUMPRODUCT(Table_milestone[Số tiền phải thanh toán (VND)],--(Table_milestone[Số HĐ]=Table_Contracts[[#This Row],[Số hợp đồng]]),--(Table_milestone[Đã thanh toán?]=FALSE))</f>
        <v>0</v>
      </c>
      <c r="AA463">
        <f>Table_Contracts[[#This Row],[Số tiền đã thanh toán (theo điểm mốc)]]+Table_Contracts[[#This Row],[Số tiền chưa thanh toán (Theo điểm mốc)]]-Table_Contracts[[#This Row],[Doanh số]]</f>
        <v>0</v>
      </c>
    </row>
    <row r="464" spans="1:27" x14ac:dyDescent="0.25">
      <c r="A464" s="11" t="str">
        <f>TRIM(REPLACE(Table_Contracts[[#This Row],[Vụ việc]],1,FIND("#",Table_Contracts[[#This Row],[Vụ việc]],1),""))</f>
        <v>MAR11066</v>
      </c>
      <c r="B464" s="2" t="s">
        <v>1237</v>
      </c>
      <c r="C464" s="2" t="s">
        <v>5252</v>
      </c>
      <c r="D464" s="4">
        <v>40878</v>
      </c>
      <c r="E464" s="2" t="s">
        <v>5251</v>
      </c>
      <c r="F464" s="3" t="s">
        <v>5154</v>
      </c>
      <c r="G464" s="5">
        <v>6778800000</v>
      </c>
      <c r="H464" s="3" t="s">
        <v>621</v>
      </c>
      <c r="I464" s="3" t="s">
        <v>4062</v>
      </c>
      <c r="J464" s="3" t="s">
        <v>5243</v>
      </c>
      <c r="K464" s="3" t="s">
        <v>890</v>
      </c>
      <c r="L464" s="4">
        <v>41167</v>
      </c>
      <c r="M464" s="2" t="s">
        <v>651</v>
      </c>
      <c r="N464" s="11">
        <f>IF(MONTH(Table_Contracts[[#This Row],[Ngày ký]])&gt;3, YEAR(Table_Contracts[[#This Row],[Ngày ký]]),YEAR(Table_Contracts[[#This Row],[Ngày ký]])-1)</f>
        <v>2011</v>
      </c>
      <c r="O464" s="4">
        <v>41167</v>
      </c>
      <c r="P464" s="4">
        <v>41167</v>
      </c>
      <c r="Q464" s="6">
        <v>12</v>
      </c>
      <c r="R464" s="4">
        <v>40878</v>
      </c>
      <c r="S464" s="7" t="b">
        <v>0</v>
      </c>
      <c r="T464" s="3" t="s">
        <v>100</v>
      </c>
      <c r="U464" s="3"/>
      <c r="V464" s="2"/>
      <c r="W464" s="10" t="s">
        <v>5722</v>
      </c>
      <c r="X464" s="7"/>
      <c r="Y464" s="12">
        <f>SUMPRODUCT(Table_milestone[Số tiền phải thanh toán (VND)],--(Table_milestone[Số HĐ]=Table_Contracts[[#This Row],[Số hợp đồng]]),--(Table_milestone[Đã thanh toán?]=TRUE))</f>
        <v>6778800000</v>
      </c>
      <c r="Z464" s="13">
        <f>SUMPRODUCT(Table_milestone[Số tiền phải thanh toán (VND)],--(Table_milestone[Số HĐ]=Table_Contracts[[#This Row],[Số hợp đồng]]),--(Table_milestone[Đã thanh toán?]=FALSE))</f>
        <v>0</v>
      </c>
      <c r="AA464">
        <f>Table_Contracts[[#This Row],[Số tiền đã thanh toán (theo điểm mốc)]]+Table_Contracts[[#This Row],[Số tiền chưa thanh toán (Theo điểm mốc)]]-Table_Contracts[[#This Row],[Doanh số]]</f>
        <v>0</v>
      </c>
    </row>
    <row r="465" spans="1:27" x14ac:dyDescent="0.25">
      <c r="A465" s="11" t="str">
        <f>TRIM(REPLACE(Table_Contracts[[#This Row],[Vụ việc]],1,FIND("#",Table_Contracts[[#This Row],[Vụ việc]],1),""))</f>
        <v>MAR11069</v>
      </c>
      <c r="B465" s="2" t="s">
        <v>1207</v>
      </c>
      <c r="C465" s="2" t="s">
        <v>5298</v>
      </c>
      <c r="D465" s="4">
        <v>40847</v>
      </c>
      <c r="E465" s="2" t="s">
        <v>5297</v>
      </c>
      <c r="F465" s="3" t="s">
        <v>5299</v>
      </c>
      <c r="G465" s="5">
        <v>30000000</v>
      </c>
      <c r="H465" s="3" t="s">
        <v>712</v>
      </c>
      <c r="I465" s="3" t="s">
        <v>4261</v>
      </c>
      <c r="J465" s="3" t="s">
        <v>32</v>
      </c>
      <c r="K465" s="3" t="s">
        <v>36</v>
      </c>
      <c r="L465" s="4"/>
      <c r="M465" s="2" t="s">
        <v>651</v>
      </c>
      <c r="N465" s="11">
        <f>IF(MONTH(Table_Contracts[[#This Row],[Ngày ký]])&gt;3, YEAR(Table_Contracts[[#This Row],[Ngày ký]]),YEAR(Table_Contracts[[#This Row],[Ngày ký]])-1)</f>
        <v>2011</v>
      </c>
      <c r="O465" s="4">
        <v>40867</v>
      </c>
      <c r="P465" s="4"/>
      <c r="Q465" s="6">
        <v>12</v>
      </c>
      <c r="R465" s="4">
        <v>40852</v>
      </c>
      <c r="S465" s="7" t="b">
        <v>0</v>
      </c>
      <c r="T465" s="3" t="s">
        <v>100</v>
      </c>
      <c r="U465" s="3" t="s">
        <v>34</v>
      </c>
      <c r="V465" s="2"/>
      <c r="W465" s="10" t="s">
        <v>5722</v>
      </c>
      <c r="X465" s="7"/>
      <c r="Y465" s="12">
        <f>SUMPRODUCT(Table_milestone[Số tiền phải thanh toán (VND)],--(Table_milestone[Số HĐ]=Table_Contracts[[#This Row],[Số hợp đồng]]),--(Table_milestone[Đã thanh toán?]=TRUE))</f>
        <v>20000000</v>
      </c>
      <c r="Z465" s="13">
        <f>SUMPRODUCT(Table_milestone[Số tiền phải thanh toán (VND)],--(Table_milestone[Số HĐ]=Table_Contracts[[#This Row],[Số hợp đồng]]),--(Table_milestone[Đã thanh toán?]=FALSE))</f>
        <v>10000000</v>
      </c>
      <c r="AA465">
        <f>Table_Contracts[[#This Row],[Số tiền đã thanh toán (theo điểm mốc)]]+Table_Contracts[[#This Row],[Số tiền chưa thanh toán (Theo điểm mốc)]]-Table_Contracts[[#This Row],[Doanh số]]</f>
        <v>0</v>
      </c>
    </row>
    <row r="466" spans="1:27" x14ac:dyDescent="0.25">
      <c r="A466" s="11" t="str">
        <f>TRIM(REPLACE(Table_Contracts[[#This Row],[Vụ việc]],1,FIND("#",Table_Contracts[[#This Row],[Vụ việc]],1),""))</f>
        <v>MAR11070</v>
      </c>
      <c r="B466" s="2" t="s">
        <v>1458</v>
      </c>
      <c r="C466" s="2" t="s">
        <v>5141</v>
      </c>
      <c r="D466" s="4">
        <v>40956</v>
      </c>
      <c r="E466" s="2" t="s">
        <v>5140</v>
      </c>
      <c r="F466" s="3" t="s">
        <v>94</v>
      </c>
      <c r="G466" s="5">
        <v>2300000000</v>
      </c>
      <c r="H466" s="3" t="s">
        <v>685</v>
      </c>
      <c r="I466" s="3" t="s">
        <v>3493</v>
      </c>
      <c r="J466" s="3" t="s">
        <v>47</v>
      </c>
      <c r="K466" s="3" t="s">
        <v>52</v>
      </c>
      <c r="L466" s="4">
        <v>41485</v>
      </c>
      <c r="M466" s="2" t="s">
        <v>636</v>
      </c>
      <c r="N466" s="11">
        <f>IF(MONTH(Table_Contracts[[#This Row],[Ngày ký]])&gt;3, YEAR(Table_Contracts[[#This Row],[Ngày ký]]),YEAR(Table_Contracts[[#This Row],[Ngày ký]])-1)</f>
        <v>2011</v>
      </c>
      <c r="O466" s="4">
        <v>41153</v>
      </c>
      <c r="P466" s="4"/>
      <c r="Q466" s="6">
        <v>12</v>
      </c>
      <c r="R466" s="4">
        <v>40959</v>
      </c>
      <c r="S466" s="7" t="b">
        <v>0</v>
      </c>
      <c r="T466" s="3" t="s">
        <v>100</v>
      </c>
      <c r="U466" s="3" t="s">
        <v>50</v>
      </c>
      <c r="V466" s="2" t="s">
        <v>4095</v>
      </c>
      <c r="W466" s="10" t="s">
        <v>5722</v>
      </c>
      <c r="X466" s="7"/>
      <c r="Y466" s="12">
        <f>SUMPRODUCT(Table_milestone[Số tiền phải thanh toán (VND)],--(Table_milestone[Số HĐ]=Table_Contracts[[#This Row],[Số hợp đồng]]),--(Table_milestone[Đã thanh toán?]=TRUE))</f>
        <v>2300000000</v>
      </c>
      <c r="Z466" s="13">
        <f>SUMPRODUCT(Table_milestone[Số tiền phải thanh toán (VND)],--(Table_milestone[Số HĐ]=Table_Contracts[[#This Row],[Số hợp đồng]]),--(Table_milestone[Đã thanh toán?]=FALSE))</f>
        <v>0</v>
      </c>
      <c r="AA466">
        <f>Table_Contracts[[#This Row],[Số tiền đã thanh toán (theo điểm mốc)]]+Table_Contracts[[#This Row],[Số tiền chưa thanh toán (Theo điểm mốc)]]-Table_Contracts[[#This Row],[Doanh số]]</f>
        <v>0</v>
      </c>
    </row>
    <row r="467" spans="1:27" x14ac:dyDescent="0.25">
      <c r="A467" s="11" t="str">
        <f>TRIM(REPLACE(Table_Contracts[[#This Row],[Vụ việc]],1,FIND("#",Table_Contracts[[#This Row],[Vụ việc]],1),""))</f>
        <v>MAR11071</v>
      </c>
      <c r="B467" s="2" t="s">
        <v>1317</v>
      </c>
      <c r="C467" s="2" t="s">
        <v>5232</v>
      </c>
      <c r="D467" s="4">
        <v>40882</v>
      </c>
      <c r="E467" s="2" t="s">
        <v>5231</v>
      </c>
      <c r="F467" s="3" t="s">
        <v>5233</v>
      </c>
      <c r="G467" s="5">
        <v>719500000</v>
      </c>
      <c r="H467" s="3" t="s">
        <v>98</v>
      </c>
      <c r="I467" s="3" t="s">
        <v>4062</v>
      </c>
      <c r="J467" s="3" t="s">
        <v>4864</v>
      </c>
      <c r="K467" s="3" t="s">
        <v>190</v>
      </c>
      <c r="L467" s="4">
        <v>41267</v>
      </c>
      <c r="M467" s="2" t="s">
        <v>651</v>
      </c>
      <c r="N467" s="11">
        <f>IF(MONTH(Table_Contracts[[#This Row],[Ngày ký]])&gt;3, YEAR(Table_Contracts[[#This Row],[Ngày ký]]),YEAR(Table_Contracts[[#This Row],[Ngày ký]])-1)</f>
        <v>2011</v>
      </c>
      <c r="O467" s="4">
        <v>40944</v>
      </c>
      <c r="P467" s="4">
        <v>41267</v>
      </c>
      <c r="Q467" s="6">
        <v>12</v>
      </c>
      <c r="R467" s="4">
        <v>40882</v>
      </c>
      <c r="S467" s="7" t="b">
        <v>0</v>
      </c>
      <c r="T467" s="3" t="s">
        <v>100</v>
      </c>
      <c r="U467" s="3" t="s">
        <v>4047</v>
      </c>
      <c r="V467" s="2"/>
      <c r="W467" s="10" t="s">
        <v>5722</v>
      </c>
      <c r="X467" s="7"/>
      <c r="Y467" s="12">
        <f>SUMPRODUCT(Table_milestone[Số tiền phải thanh toán (VND)],--(Table_milestone[Số HĐ]=Table_Contracts[[#This Row],[Số hợp đồng]]),--(Table_milestone[Đã thanh toán?]=TRUE))</f>
        <v>719500000</v>
      </c>
      <c r="Z467" s="13">
        <f>SUMPRODUCT(Table_milestone[Số tiền phải thanh toán (VND)],--(Table_milestone[Số HĐ]=Table_Contracts[[#This Row],[Số hợp đồng]]),--(Table_milestone[Đã thanh toán?]=FALSE))</f>
        <v>0</v>
      </c>
      <c r="AA467">
        <f>Table_Contracts[[#This Row],[Số tiền đã thanh toán (theo điểm mốc)]]+Table_Contracts[[#This Row],[Số tiền chưa thanh toán (Theo điểm mốc)]]-Table_Contracts[[#This Row],[Doanh số]]</f>
        <v>0</v>
      </c>
    </row>
    <row r="468" spans="1:27" x14ac:dyDescent="0.25">
      <c r="A468" s="11" t="str">
        <f>TRIM(REPLACE(Table_Contracts[[#This Row],[Vụ việc]],1,FIND("#",Table_Contracts[[#This Row],[Vụ việc]],1),""))</f>
        <v>MAR11072</v>
      </c>
      <c r="B468" s="2" t="s">
        <v>1288</v>
      </c>
      <c r="C468" s="2" t="s">
        <v>5209</v>
      </c>
      <c r="D468" s="4">
        <v>40892</v>
      </c>
      <c r="E468" s="2" t="s">
        <v>5208</v>
      </c>
      <c r="F468" s="3" t="s">
        <v>5210</v>
      </c>
      <c r="G468" s="5">
        <v>981000000</v>
      </c>
      <c r="H468" s="3" t="s">
        <v>98</v>
      </c>
      <c r="I468" s="3" t="s">
        <v>4062</v>
      </c>
      <c r="J468" s="3" t="s">
        <v>192</v>
      </c>
      <c r="K468" s="3" t="s">
        <v>190</v>
      </c>
      <c r="L468" s="4">
        <v>41298</v>
      </c>
      <c r="M468" s="2" t="s">
        <v>651</v>
      </c>
      <c r="N468" s="11">
        <f>IF(MONTH(Table_Contracts[[#This Row],[Ngày ký]])&gt;3, YEAR(Table_Contracts[[#This Row],[Ngày ký]]),YEAR(Table_Contracts[[#This Row],[Ngày ký]])-1)</f>
        <v>2011</v>
      </c>
      <c r="O468" s="4">
        <v>40938</v>
      </c>
      <c r="P468" s="4">
        <v>41298</v>
      </c>
      <c r="Q468" s="6">
        <v>24</v>
      </c>
      <c r="R468" s="4">
        <v>40892</v>
      </c>
      <c r="S468" s="7" t="b">
        <v>0</v>
      </c>
      <c r="T468" s="3" t="s">
        <v>100</v>
      </c>
      <c r="U468" s="3" t="s">
        <v>4047</v>
      </c>
      <c r="V468" s="2"/>
      <c r="W468" s="10" t="s">
        <v>5722</v>
      </c>
      <c r="X468" s="7"/>
      <c r="Y468" s="12">
        <f>SUMPRODUCT(Table_milestone[Số tiền phải thanh toán (VND)],--(Table_milestone[Số HĐ]=Table_Contracts[[#This Row],[Số hợp đồng]]),--(Table_milestone[Đã thanh toán?]=TRUE))</f>
        <v>981000000</v>
      </c>
      <c r="Z468" s="13">
        <f>SUMPRODUCT(Table_milestone[Số tiền phải thanh toán (VND)],--(Table_milestone[Số HĐ]=Table_Contracts[[#This Row],[Số hợp đồng]]),--(Table_milestone[Đã thanh toán?]=FALSE))</f>
        <v>0</v>
      </c>
      <c r="AA468">
        <f>Table_Contracts[[#This Row],[Số tiền đã thanh toán (theo điểm mốc)]]+Table_Contracts[[#This Row],[Số tiền chưa thanh toán (Theo điểm mốc)]]-Table_Contracts[[#This Row],[Doanh số]]</f>
        <v>0</v>
      </c>
    </row>
    <row r="469" spans="1:27" x14ac:dyDescent="0.25">
      <c r="A469" s="11" t="str">
        <f>TRIM(REPLACE(Table_Contracts[[#This Row],[Vụ việc]],1,FIND("#",Table_Contracts[[#This Row],[Vụ việc]],1),""))</f>
        <v>MAR11073</v>
      </c>
      <c r="B469" s="2" t="s">
        <v>1613</v>
      </c>
      <c r="C469" s="2" t="s">
        <v>5270</v>
      </c>
      <c r="D469" s="4">
        <v>40865</v>
      </c>
      <c r="E469" s="2" t="s">
        <v>5269</v>
      </c>
      <c r="F469" s="3" t="s">
        <v>4659</v>
      </c>
      <c r="G469" s="5">
        <v>450000000</v>
      </c>
      <c r="H469" s="3" t="s">
        <v>712</v>
      </c>
      <c r="I469" s="3" t="s">
        <v>4062</v>
      </c>
      <c r="J469" s="3" t="s">
        <v>47</v>
      </c>
      <c r="K469" s="3" t="s">
        <v>792</v>
      </c>
      <c r="L469" s="4">
        <v>41355</v>
      </c>
      <c r="M469" s="2" t="s">
        <v>651</v>
      </c>
      <c r="N469" s="11">
        <f>IF(MONTH(Table_Contracts[[#This Row],[Ngày ký]])&gt;3, YEAR(Table_Contracts[[#This Row],[Ngày ký]]),YEAR(Table_Contracts[[#This Row],[Ngày ký]])-1)</f>
        <v>2011</v>
      </c>
      <c r="O469" s="4">
        <v>41231</v>
      </c>
      <c r="P469" s="4">
        <v>41355</v>
      </c>
      <c r="Q469" s="6">
        <v>12</v>
      </c>
      <c r="R469" s="4">
        <v>40865</v>
      </c>
      <c r="S469" s="7" t="b">
        <v>0</v>
      </c>
      <c r="T469" s="3" t="s">
        <v>92</v>
      </c>
      <c r="U469" s="3" t="s">
        <v>50</v>
      </c>
      <c r="V469" s="2"/>
      <c r="W469" s="10" t="s">
        <v>5722</v>
      </c>
      <c r="X469" s="7"/>
      <c r="Y469" s="12">
        <f>SUMPRODUCT(Table_milestone[Số tiền phải thanh toán (VND)],--(Table_milestone[Số HĐ]=Table_Contracts[[#This Row],[Số hợp đồng]]),--(Table_milestone[Đã thanh toán?]=TRUE))</f>
        <v>450000000</v>
      </c>
      <c r="Z469" s="13">
        <f>SUMPRODUCT(Table_milestone[Số tiền phải thanh toán (VND)],--(Table_milestone[Số HĐ]=Table_Contracts[[#This Row],[Số hợp đồng]]),--(Table_milestone[Đã thanh toán?]=FALSE))</f>
        <v>0</v>
      </c>
      <c r="AA469">
        <f>Table_Contracts[[#This Row],[Số tiền đã thanh toán (theo điểm mốc)]]+Table_Contracts[[#This Row],[Số tiền chưa thanh toán (Theo điểm mốc)]]-Table_Contracts[[#This Row],[Doanh số]]</f>
        <v>0</v>
      </c>
    </row>
    <row r="470" spans="1:27" x14ac:dyDescent="0.25">
      <c r="A470" s="11" t="str">
        <f>TRIM(REPLACE(Table_Contracts[[#This Row],[Vụ việc]],1,FIND("#",Table_Contracts[[#This Row],[Vụ việc]],1),""))</f>
        <v>MAR11075</v>
      </c>
      <c r="B470" s="2" t="s">
        <v>1256</v>
      </c>
      <c r="C470" s="2" t="s">
        <v>5230</v>
      </c>
      <c r="D470" s="4">
        <v>40884</v>
      </c>
      <c r="E470" s="2" t="s">
        <v>5229</v>
      </c>
      <c r="F470" s="3" t="s">
        <v>5114</v>
      </c>
      <c r="G470" s="5">
        <v>9588000</v>
      </c>
      <c r="H470" s="3" t="s">
        <v>712</v>
      </c>
      <c r="I470" s="3" t="s">
        <v>4062</v>
      </c>
      <c r="J470" s="3" t="s">
        <v>192</v>
      </c>
      <c r="K470" s="3" t="s">
        <v>1059</v>
      </c>
      <c r="L470" s="4">
        <v>41239</v>
      </c>
      <c r="M470" s="2" t="s">
        <v>651</v>
      </c>
      <c r="N470" s="11">
        <f>IF(MONTH(Table_Contracts[[#This Row],[Ngày ký]])&gt;3, YEAR(Table_Contracts[[#This Row],[Ngày ký]]),YEAR(Table_Contracts[[#This Row],[Ngày ký]])-1)</f>
        <v>2011</v>
      </c>
      <c r="O470" s="4">
        <v>41067</v>
      </c>
      <c r="P470" s="4">
        <v>41239</v>
      </c>
      <c r="Q470" s="6">
        <v>0</v>
      </c>
      <c r="R470" s="4">
        <v>40884</v>
      </c>
      <c r="S470" s="7" t="b">
        <v>0</v>
      </c>
      <c r="T470" s="3" t="s">
        <v>92</v>
      </c>
      <c r="U470" s="3" t="s">
        <v>4047</v>
      </c>
      <c r="V470" s="2"/>
      <c r="W470" s="10" t="s">
        <v>5722</v>
      </c>
      <c r="X470" s="7" t="b">
        <v>0</v>
      </c>
      <c r="Y470" s="12">
        <f>SUMPRODUCT(Table_milestone[Số tiền phải thanh toán (VND)],--(Table_milestone[Số HĐ]=Table_Contracts[[#This Row],[Số hợp đồng]]),--(Table_milestone[Đã thanh toán?]=TRUE))</f>
        <v>4794000</v>
      </c>
      <c r="Z470" s="13">
        <f>SUMPRODUCT(Table_milestone[Số tiền phải thanh toán (VND)],--(Table_milestone[Số HĐ]=Table_Contracts[[#This Row],[Số hợp đồng]]),--(Table_milestone[Đã thanh toán?]=FALSE))</f>
        <v>4794000</v>
      </c>
      <c r="AA470">
        <f>Table_Contracts[[#This Row],[Số tiền đã thanh toán (theo điểm mốc)]]+Table_Contracts[[#This Row],[Số tiền chưa thanh toán (Theo điểm mốc)]]-Table_Contracts[[#This Row],[Doanh số]]</f>
        <v>0</v>
      </c>
    </row>
    <row r="471" spans="1:27" x14ac:dyDescent="0.25">
      <c r="A471" s="11" t="str">
        <f>TRIM(REPLACE(Table_Contracts[[#This Row],[Vụ việc]],1,FIND("#",Table_Contracts[[#This Row],[Vụ việc]],1),""))</f>
        <v>MAR11076</v>
      </c>
      <c r="B471" s="2" t="s">
        <v>1311</v>
      </c>
      <c r="C471" s="2" t="s">
        <v>5235</v>
      </c>
      <c r="D471" s="4">
        <v>40882</v>
      </c>
      <c r="E471" s="2" t="s">
        <v>5234</v>
      </c>
      <c r="F471" s="3" t="s">
        <v>335</v>
      </c>
      <c r="G471" s="5">
        <v>36000000</v>
      </c>
      <c r="H471" s="3" t="s">
        <v>712</v>
      </c>
      <c r="I471" s="3" t="s">
        <v>4062</v>
      </c>
      <c r="J471" s="3" t="s">
        <v>192</v>
      </c>
      <c r="K471" s="3" t="s">
        <v>1059</v>
      </c>
      <c r="L471" s="4">
        <v>41274</v>
      </c>
      <c r="M471" s="2" t="s">
        <v>651</v>
      </c>
      <c r="N471" s="11">
        <f>IF(MONTH(Table_Contracts[[#This Row],[Ngày ký]])&gt;3, YEAR(Table_Contracts[[#This Row],[Ngày ký]]),YEAR(Table_Contracts[[#This Row],[Ngày ký]])-1)</f>
        <v>2011</v>
      </c>
      <c r="O471" s="4">
        <v>41274</v>
      </c>
      <c r="P471" s="4">
        <v>41274</v>
      </c>
      <c r="Q471" s="6"/>
      <c r="R471" s="4">
        <v>40544</v>
      </c>
      <c r="S471" s="7" t="b">
        <v>0</v>
      </c>
      <c r="T471" s="3" t="s">
        <v>92</v>
      </c>
      <c r="U471" s="3" t="s">
        <v>4047</v>
      </c>
      <c r="V471" s="2"/>
      <c r="W471" s="10" t="s">
        <v>5722</v>
      </c>
      <c r="X471" s="7"/>
      <c r="Y471" s="12">
        <f>SUMPRODUCT(Table_milestone[Số tiền phải thanh toán (VND)],--(Table_milestone[Số HĐ]=Table_Contracts[[#This Row],[Số hợp đồng]]),--(Table_milestone[Đã thanh toán?]=TRUE))</f>
        <v>36000000</v>
      </c>
      <c r="Z471" s="13">
        <f>SUMPRODUCT(Table_milestone[Số tiền phải thanh toán (VND)],--(Table_milestone[Số HĐ]=Table_Contracts[[#This Row],[Số hợp đồng]]),--(Table_milestone[Đã thanh toán?]=FALSE))</f>
        <v>0</v>
      </c>
      <c r="AA471">
        <f>Table_Contracts[[#This Row],[Số tiền đã thanh toán (theo điểm mốc)]]+Table_Contracts[[#This Row],[Số tiền chưa thanh toán (Theo điểm mốc)]]-Table_Contracts[[#This Row],[Doanh số]]</f>
        <v>0</v>
      </c>
    </row>
    <row r="472" spans="1:27" x14ac:dyDescent="0.25">
      <c r="A472" s="11" t="str">
        <f>TRIM(REPLACE(Table_Contracts[[#This Row],[Vụ việc]],1,FIND("#",Table_Contracts[[#This Row],[Vụ việc]],1),""))</f>
        <v>MAR11078</v>
      </c>
      <c r="B472" s="2" t="s">
        <v>1247</v>
      </c>
      <c r="C472" s="2" t="s">
        <v>5247</v>
      </c>
      <c r="D472" s="4">
        <v>40878</v>
      </c>
      <c r="E472" s="2" t="s">
        <v>5246</v>
      </c>
      <c r="F472" s="3" t="s">
        <v>604</v>
      </c>
      <c r="G472" s="5">
        <v>21120000</v>
      </c>
      <c r="H472" s="3" t="s">
        <v>712</v>
      </c>
      <c r="I472" s="3" t="s">
        <v>4062</v>
      </c>
      <c r="J472" s="3" t="s">
        <v>192</v>
      </c>
      <c r="K472" s="3" t="s">
        <v>1059</v>
      </c>
      <c r="L472" s="4">
        <v>41012</v>
      </c>
      <c r="M472" s="2" t="s">
        <v>651</v>
      </c>
      <c r="N472" s="11">
        <f>IF(MONTH(Table_Contracts[[#This Row],[Ngày ký]])&gt;3, YEAR(Table_Contracts[[#This Row],[Ngày ký]]),YEAR(Table_Contracts[[#This Row],[Ngày ký]])-1)</f>
        <v>2011</v>
      </c>
      <c r="O472" s="4">
        <v>40907</v>
      </c>
      <c r="P472" s="4">
        <v>41012</v>
      </c>
      <c r="Q472" s="6"/>
      <c r="R472" s="4">
        <v>40878</v>
      </c>
      <c r="S472" s="7" t="b">
        <v>0</v>
      </c>
      <c r="T472" s="3" t="s">
        <v>92</v>
      </c>
      <c r="U472" s="3" t="s">
        <v>4047</v>
      </c>
      <c r="V472" s="2"/>
      <c r="W472" s="10" t="s">
        <v>5722</v>
      </c>
      <c r="X472" s="7"/>
      <c r="Y472" s="12">
        <f>SUMPRODUCT(Table_milestone[Số tiền phải thanh toán (VND)],--(Table_milestone[Số HĐ]=Table_Contracts[[#This Row],[Số hợp đồng]]),--(Table_milestone[Đã thanh toán?]=TRUE))</f>
        <v>21120000</v>
      </c>
      <c r="Z472" s="13">
        <f>SUMPRODUCT(Table_milestone[Số tiền phải thanh toán (VND)],--(Table_milestone[Số HĐ]=Table_Contracts[[#This Row],[Số hợp đồng]]),--(Table_milestone[Đã thanh toán?]=FALSE))</f>
        <v>0</v>
      </c>
      <c r="AA472">
        <f>Table_Contracts[[#This Row],[Số tiền đã thanh toán (theo điểm mốc)]]+Table_Contracts[[#This Row],[Số tiền chưa thanh toán (Theo điểm mốc)]]-Table_Contracts[[#This Row],[Doanh số]]</f>
        <v>0</v>
      </c>
    </row>
    <row r="473" spans="1:27" x14ac:dyDescent="0.25">
      <c r="A473" s="11" t="str">
        <f>TRIM(REPLACE(Table_Contracts[[#This Row],[Vụ việc]],1,FIND("#",Table_Contracts[[#This Row],[Vụ việc]],1),""))</f>
        <v>MAR11079</v>
      </c>
      <c r="B473" s="2" t="s">
        <v>901</v>
      </c>
      <c r="C473" s="2" t="s">
        <v>5203</v>
      </c>
      <c r="D473" s="4">
        <v>40893</v>
      </c>
      <c r="E473" s="2" t="s">
        <v>5202</v>
      </c>
      <c r="F473" s="3" t="s">
        <v>5204</v>
      </c>
      <c r="G473" s="5">
        <v>195000000</v>
      </c>
      <c r="H473" s="3" t="s">
        <v>685</v>
      </c>
      <c r="I473" s="3" t="s">
        <v>4062</v>
      </c>
      <c r="J473" s="3" t="s">
        <v>47</v>
      </c>
      <c r="K473" s="3" t="s">
        <v>89</v>
      </c>
      <c r="L473" s="4">
        <v>40984</v>
      </c>
      <c r="M473" s="2" t="s">
        <v>651</v>
      </c>
      <c r="N473" s="11">
        <f>IF(MONTH(Table_Contracts[[#This Row],[Ngày ký]])&gt;3, YEAR(Table_Contracts[[#This Row],[Ngày ký]]),YEAR(Table_Contracts[[#This Row],[Ngày ký]])-1)</f>
        <v>2011</v>
      </c>
      <c r="O473" s="4">
        <v>41065</v>
      </c>
      <c r="P473" s="4">
        <v>40984</v>
      </c>
      <c r="Q473" s="6">
        <v>12</v>
      </c>
      <c r="R473" s="4">
        <v>40893</v>
      </c>
      <c r="S473" s="7" t="b">
        <v>0</v>
      </c>
      <c r="T473" s="3" t="s">
        <v>100</v>
      </c>
      <c r="U473" s="3" t="s">
        <v>50</v>
      </c>
      <c r="V473" s="2"/>
      <c r="W473" s="10" t="s">
        <v>5722</v>
      </c>
      <c r="X473" s="7"/>
      <c r="Y473" s="12">
        <f>SUMPRODUCT(Table_milestone[Số tiền phải thanh toán (VND)],--(Table_milestone[Số HĐ]=Table_Contracts[[#This Row],[Số hợp đồng]]),--(Table_milestone[Đã thanh toán?]=TRUE))</f>
        <v>195000000</v>
      </c>
      <c r="Z473" s="13">
        <f>SUMPRODUCT(Table_milestone[Số tiền phải thanh toán (VND)],--(Table_milestone[Số HĐ]=Table_Contracts[[#This Row],[Số hợp đồng]]),--(Table_milestone[Đã thanh toán?]=FALSE))</f>
        <v>0</v>
      </c>
      <c r="AA473">
        <f>Table_Contracts[[#This Row],[Số tiền đã thanh toán (theo điểm mốc)]]+Table_Contracts[[#This Row],[Số tiền chưa thanh toán (Theo điểm mốc)]]-Table_Contracts[[#This Row],[Doanh số]]</f>
        <v>0</v>
      </c>
    </row>
    <row r="474" spans="1:27" x14ac:dyDescent="0.25">
      <c r="A474" s="11" t="str">
        <f>TRIM(REPLACE(Table_Contracts[[#This Row],[Vụ việc]],1,FIND("#",Table_Contracts[[#This Row],[Vụ việc]],1),""))</f>
        <v>MAR11080</v>
      </c>
      <c r="B474" s="2" t="s">
        <v>1197</v>
      </c>
      <c r="C474" s="2" t="s">
        <v>5296</v>
      </c>
      <c r="D474" s="4">
        <v>40848</v>
      </c>
      <c r="E474" s="2" t="s">
        <v>5295</v>
      </c>
      <c r="F474" s="3" t="s">
        <v>5265</v>
      </c>
      <c r="G474" s="5">
        <v>70000000</v>
      </c>
      <c r="H474" s="3" t="s">
        <v>98</v>
      </c>
      <c r="I474" s="3" t="s">
        <v>4062</v>
      </c>
      <c r="J474" s="3" t="s">
        <v>192</v>
      </c>
      <c r="K474" s="3" t="s">
        <v>190</v>
      </c>
      <c r="L474" s="4">
        <v>40866</v>
      </c>
      <c r="M474" s="2" t="s">
        <v>651</v>
      </c>
      <c r="N474" s="11">
        <f>IF(MONTH(Table_Contracts[[#This Row],[Ngày ký]])&gt;3, YEAR(Table_Contracts[[#This Row],[Ngày ký]]),YEAR(Table_Contracts[[#This Row],[Ngày ký]])-1)</f>
        <v>2011</v>
      </c>
      <c r="O474" s="4">
        <v>40866</v>
      </c>
      <c r="P474" s="4"/>
      <c r="Q474" s="6">
        <v>12</v>
      </c>
      <c r="R474" s="4"/>
      <c r="S474" s="7" t="b">
        <v>0</v>
      </c>
      <c r="T474" s="3" t="s">
        <v>100</v>
      </c>
      <c r="U474" s="3" t="s">
        <v>4047</v>
      </c>
      <c r="V474" s="2"/>
      <c r="W474" s="10" t="s">
        <v>5722</v>
      </c>
      <c r="X474" s="7"/>
      <c r="Y474" s="12">
        <f>SUMPRODUCT(Table_milestone[Số tiền phải thanh toán (VND)],--(Table_milestone[Số HĐ]=Table_Contracts[[#This Row],[Số hợp đồng]]),--(Table_milestone[Đã thanh toán?]=TRUE))</f>
        <v>70000000</v>
      </c>
      <c r="Z474" s="13">
        <f>SUMPRODUCT(Table_milestone[Số tiền phải thanh toán (VND)],--(Table_milestone[Số HĐ]=Table_Contracts[[#This Row],[Số hợp đồng]]),--(Table_milestone[Đã thanh toán?]=FALSE))</f>
        <v>0</v>
      </c>
      <c r="AA474">
        <f>Table_Contracts[[#This Row],[Số tiền đã thanh toán (theo điểm mốc)]]+Table_Contracts[[#This Row],[Số tiền chưa thanh toán (Theo điểm mốc)]]-Table_Contracts[[#This Row],[Doanh số]]</f>
        <v>0</v>
      </c>
    </row>
    <row r="475" spans="1:27" x14ac:dyDescent="0.25">
      <c r="A475" s="11" t="str">
        <f>TRIM(REPLACE(Table_Contracts[[#This Row],[Vụ việc]],1,FIND("#",Table_Contracts[[#This Row],[Vụ việc]],1),""))</f>
        <v>MAR11081</v>
      </c>
      <c r="B475" s="2" t="s">
        <v>1211</v>
      </c>
      <c r="C475" s="2" t="s">
        <v>5281</v>
      </c>
      <c r="D475" s="4">
        <v>40857</v>
      </c>
      <c r="E475" s="2" t="s">
        <v>5280</v>
      </c>
      <c r="F475" s="3" t="s">
        <v>5265</v>
      </c>
      <c r="G475" s="5">
        <v>90000000</v>
      </c>
      <c r="H475" s="3" t="s">
        <v>98</v>
      </c>
      <c r="I475" s="3" t="s">
        <v>4062</v>
      </c>
      <c r="J475" s="3" t="s">
        <v>192</v>
      </c>
      <c r="K475" s="3" t="s">
        <v>190</v>
      </c>
      <c r="L475" s="4">
        <v>40875</v>
      </c>
      <c r="M475" s="2" t="s">
        <v>651</v>
      </c>
      <c r="N475" s="11">
        <f>IF(MONTH(Table_Contracts[[#This Row],[Ngày ký]])&gt;3, YEAR(Table_Contracts[[#This Row],[Ngày ký]]),YEAR(Table_Contracts[[#This Row],[Ngày ký]])-1)</f>
        <v>2011</v>
      </c>
      <c r="O475" s="4">
        <v>40875</v>
      </c>
      <c r="P475" s="4">
        <v>40875</v>
      </c>
      <c r="Q475" s="6">
        <v>12</v>
      </c>
      <c r="R475" s="4"/>
      <c r="S475" s="7" t="b">
        <v>0</v>
      </c>
      <c r="T475" s="3" t="s">
        <v>100</v>
      </c>
      <c r="U475" s="3" t="s">
        <v>4047</v>
      </c>
      <c r="V475" s="2"/>
      <c r="W475" s="10" t="s">
        <v>5722</v>
      </c>
      <c r="X475" s="7"/>
      <c r="Y475" s="12">
        <f>SUMPRODUCT(Table_milestone[Số tiền phải thanh toán (VND)],--(Table_milestone[Số HĐ]=Table_Contracts[[#This Row],[Số hợp đồng]]),--(Table_milestone[Đã thanh toán?]=TRUE))</f>
        <v>90000000</v>
      </c>
      <c r="Z475" s="13">
        <f>SUMPRODUCT(Table_milestone[Số tiền phải thanh toán (VND)],--(Table_milestone[Số HĐ]=Table_Contracts[[#This Row],[Số hợp đồng]]),--(Table_milestone[Đã thanh toán?]=FALSE))</f>
        <v>0</v>
      </c>
      <c r="AA475">
        <f>Table_Contracts[[#This Row],[Số tiền đã thanh toán (theo điểm mốc)]]+Table_Contracts[[#This Row],[Số tiền chưa thanh toán (Theo điểm mốc)]]-Table_Contracts[[#This Row],[Doanh số]]</f>
        <v>0</v>
      </c>
    </row>
    <row r="476" spans="1:27" x14ac:dyDescent="0.25">
      <c r="A476" s="11" t="str">
        <f>TRIM(REPLACE(Table_Contracts[[#This Row],[Vụ việc]],1,FIND("#",Table_Contracts[[#This Row],[Vụ việc]],1),""))</f>
        <v>MAR11082</v>
      </c>
      <c r="B476" s="2" t="s">
        <v>1243</v>
      </c>
      <c r="C476" s="2" t="s">
        <v>5264</v>
      </c>
      <c r="D476" s="4">
        <v>40872</v>
      </c>
      <c r="E476" s="2" t="s">
        <v>5263</v>
      </c>
      <c r="F476" s="3" t="s">
        <v>5265</v>
      </c>
      <c r="G476" s="5">
        <v>90000000</v>
      </c>
      <c r="H476" s="3" t="s">
        <v>98</v>
      </c>
      <c r="I476" s="3" t="s">
        <v>4062</v>
      </c>
      <c r="J476" s="3" t="s">
        <v>192</v>
      </c>
      <c r="K476" s="3" t="s">
        <v>190</v>
      </c>
      <c r="L476" s="4">
        <v>40890</v>
      </c>
      <c r="M476" s="2" t="s">
        <v>651</v>
      </c>
      <c r="N476" s="11">
        <f>IF(MONTH(Table_Contracts[[#This Row],[Ngày ký]])&gt;3, YEAR(Table_Contracts[[#This Row],[Ngày ký]]),YEAR(Table_Contracts[[#This Row],[Ngày ký]])-1)</f>
        <v>2011</v>
      </c>
      <c r="O476" s="4">
        <v>40890</v>
      </c>
      <c r="P476" s="4">
        <v>40890</v>
      </c>
      <c r="Q476" s="6">
        <v>12</v>
      </c>
      <c r="R476" s="4"/>
      <c r="S476" s="7" t="b">
        <v>0</v>
      </c>
      <c r="T476" s="3" t="s">
        <v>100</v>
      </c>
      <c r="U476" s="3" t="s">
        <v>4047</v>
      </c>
      <c r="V476" s="2"/>
      <c r="W476" s="10" t="s">
        <v>5722</v>
      </c>
      <c r="X476" s="7"/>
      <c r="Y476" s="12">
        <f>SUMPRODUCT(Table_milestone[Số tiền phải thanh toán (VND)],--(Table_milestone[Số HĐ]=Table_Contracts[[#This Row],[Số hợp đồng]]),--(Table_milestone[Đã thanh toán?]=TRUE))</f>
        <v>90000000</v>
      </c>
      <c r="Z476" s="13">
        <f>SUMPRODUCT(Table_milestone[Số tiền phải thanh toán (VND)],--(Table_milestone[Số HĐ]=Table_Contracts[[#This Row],[Số hợp đồng]]),--(Table_milestone[Đã thanh toán?]=FALSE))</f>
        <v>0</v>
      </c>
      <c r="AA476">
        <f>Table_Contracts[[#This Row],[Số tiền đã thanh toán (theo điểm mốc)]]+Table_Contracts[[#This Row],[Số tiền chưa thanh toán (Theo điểm mốc)]]-Table_Contracts[[#This Row],[Doanh số]]</f>
        <v>0</v>
      </c>
    </row>
    <row r="477" spans="1:27" x14ac:dyDescent="0.25">
      <c r="A477" s="11" t="str">
        <f>TRIM(REPLACE(Table_Contracts[[#This Row],[Vụ việc]],1,FIND("#",Table_Contracts[[#This Row],[Vụ việc]],1),""))</f>
        <v>MAR11083</v>
      </c>
      <c r="B477" s="2" t="s">
        <v>1396</v>
      </c>
      <c r="C477" s="2" t="s">
        <v>5249</v>
      </c>
      <c r="D477" s="4">
        <v>40878</v>
      </c>
      <c r="E477" s="2" t="s">
        <v>5248</v>
      </c>
      <c r="F477" s="3" t="s">
        <v>5250</v>
      </c>
      <c r="G477" s="5">
        <v>90000000</v>
      </c>
      <c r="H477" s="3" t="s">
        <v>98</v>
      </c>
      <c r="I477" s="3" t="s">
        <v>4062</v>
      </c>
      <c r="J477" s="3" t="s">
        <v>192</v>
      </c>
      <c r="K477" s="3" t="s">
        <v>190</v>
      </c>
      <c r="L477" s="4">
        <v>41204</v>
      </c>
      <c r="M477" s="2" t="s">
        <v>651</v>
      </c>
      <c r="N477" s="11">
        <f>IF(MONTH(Table_Contracts[[#This Row],[Ngày ký]])&gt;3, YEAR(Table_Contracts[[#This Row],[Ngày ký]]),YEAR(Table_Contracts[[#This Row],[Ngày ký]])-1)</f>
        <v>2011</v>
      </c>
      <c r="O477" s="4">
        <v>40895</v>
      </c>
      <c r="P477" s="4"/>
      <c r="Q477" s="6">
        <v>12</v>
      </c>
      <c r="R477" s="4">
        <v>40878</v>
      </c>
      <c r="S477" s="7" t="b">
        <v>0</v>
      </c>
      <c r="T477" s="3" t="s">
        <v>100</v>
      </c>
      <c r="U477" s="3" t="s">
        <v>4047</v>
      </c>
      <c r="V477" s="2"/>
      <c r="W477" s="10" t="s">
        <v>5722</v>
      </c>
      <c r="X477" s="7"/>
      <c r="Y477" s="12">
        <f>SUMPRODUCT(Table_milestone[Số tiền phải thanh toán (VND)],--(Table_milestone[Số HĐ]=Table_Contracts[[#This Row],[Số hợp đồng]]),--(Table_milestone[Đã thanh toán?]=TRUE))</f>
        <v>90000000</v>
      </c>
      <c r="Z477" s="13">
        <f>SUMPRODUCT(Table_milestone[Số tiền phải thanh toán (VND)],--(Table_milestone[Số HĐ]=Table_Contracts[[#This Row],[Số hợp đồng]]),--(Table_milestone[Đã thanh toán?]=FALSE))</f>
        <v>0</v>
      </c>
      <c r="AA477">
        <f>Table_Contracts[[#This Row],[Số tiền đã thanh toán (theo điểm mốc)]]+Table_Contracts[[#This Row],[Số tiền chưa thanh toán (Theo điểm mốc)]]-Table_Contracts[[#This Row],[Doanh số]]</f>
        <v>0</v>
      </c>
    </row>
    <row r="478" spans="1:27" x14ac:dyDescent="0.25">
      <c r="A478" s="11" t="str">
        <f>TRIM(REPLACE(Table_Contracts[[#This Row],[Vụ việc]],1,FIND("#",Table_Contracts[[#This Row],[Vụ việc]],1),""))</f>
        <v>MAR11084</v>
      </c>
      <c r="B478" s="2" t="s">
        <v>1380</v>
      </c>
      <c r="C478" s="2" t="s">
        <v>5188</v>
      </c>
      <c r="D478" s="4">
        <v>40908</v>
      </c>
      <c r="E478" s="2" t="s">
        <v>5187</v>
      </c>
      <c r="F478" s="3" t="s">
        <v>489</v>
      </c>
      <c r="G478" s="5">
        <v>498600000</v>
      </c>
      <c r="H478" s="3" t="s">
        <v>685</v>
      </c>
      <c r="I478" s="3" t="s">
        <v>4062</v>
      </c>
      <c r="J478" s="3" t="s">
        <v>32</v>
      </c>
      <c r="K478" s="3" t="s">
        <v>694</v>
      </c>
      <c r="L478" s="4">
        <v>40915</v>
      </c>
      <c r="M478" s="2" t="s">
        <v>651</v>
      </c>
      <c r="N478" s="11">
        <f>IF(MONTH(Table_Contracts[[#This Row],[Ngày ký]])&gt;3, YEAR(Table_Contracts[[#This Row],[Ngày ký]]),YEAR(Table_Contracts[[#This Row],[Ngày ký]])-1)</f>
        <v>2011</v>
      </c>
      <c r="O478" s="4">
        <v>40915</v>
      </c>
      <c r="P478" s="4">
        <v>40915</v>
      </c>
      <c r="Q478" s="6">
        <v>12</v>
      </c>
      <c r="R478" s="4">
        <v>40908</v>
      </c>
      <c r="S478" s="7" t="b">
        <v>0</v>
      </c>
      <c r="T478" s="3" t="s">
        <v>100</v>
      </c>
      <c r="U478" s="3" t="s">
        <v>34</v>
      </c>
      <c r="V478" s="2"/>
      <c r="W478" s="10" t="s">
        <v>5722</v>
      </c>
      <c r="X478" s="7"/>
      <c r="Y478" s="12">
        <f>SUMPRODUCT(Table_milestone[Số tiền phải thanh toán (VND)],--(Table_milestone[Số HĐ]=Table_Contracts[[#This Row],[Số hợp đồng]]),--(Table_milestone[Đã thanh toán?]=TRUE))</f>
        <v>498600000</v>
      </c>
      <c r="Z478" s="13">
        <f>SUMPRODUCT(Table_milestone[Số tiền phải thanh toán (VND)],--(Table_milestone[Số HĐ]=Table_Contracts[[#This Row],[Số hợp đồng]]),--(Table_milestone[Đã thanh toán?]=FALSE))</f>
        <v>0</v>
      </c>
      <c r="AA478">
        <f>Table_Contracts[[#This Row],[Số tiền đã thanh toán (theo điểm mốc)]]+Table_Contracts[[#This Row],[Số tiền chưa thanh toán (Theo điểm mốc)]]-Table_Contracts[[#This Row],[Doanh số]]</f>
        <v>0</v>
      </c>
    </row>
    <row r="479" spans="1:27" x14ac:dyDescent="0.25">
      <c r="A479" s="11" t="str">
        <f>TRIM(REPLACE(Table_Contracts[[#This Row],[Vụ việc]],1,FIND("#",Table_Contracts[[#This Row],[Vụ việc]],1),""))</f>
        <v>MAR11086</v>
      </c>
      <c r="B479" s="2" t="s">
        <v>1352</v>
      </c>
      <c r="C479" s="2" t="s">
        <v>5199</v>
      </c>
      <c r="D479" s="4">
        <v>40897</v>
      </c>
      <c r="E479" s="2" t="s">
        <v>5198</v>
      </c>
      <c r="F479" s="3" t="s">
        <v>4174</v>
      </c>
      <c r="G479" s="5">
        <v>120000000</v>
      </c>
      <c r="H479" s="3" t="s">
        <v>685</v>
      </c>
      <c r="I479" s="3" t="s">
        <v>4062</v>
      </c>
      <c r="J479" s="3" t="s">
        <v>47</v>
      </c>
      <c r="K479" s="3" t="s">
        <v>694</v>
      </c>
      <c r="L479" s="4">
        <v>40928</v>
      </c>
      <c r="M479" s="2" t="s">
        <v>651</v>
      </c>
      <c r="N479" s="11">
        <f>IF(MONTH(Table_Contracts[[#This Row],[Ngày ký]])&gt;3, YEAR(Table_Contracts[[#This Row],[Ngày ký]]),YEAR(Table_Contracts[[#This Row],[Ngày ký]])-1)</f>
        <v>2011</v>
      </c>
      <c r="O479" s="4">
        <v>40928</v>
      </c>
      <c r="P479" s="4"/>
      <c r="Q479" s="6">
        <v>12</v>
      </c>
      <c r="R479" s="4">
        <v>40897</v>
      </c>
      <c r="S479" s="7" t="b">
        <v>0</v>
      </c>
      <c r="T479" s="3" t="s">
        <v>100</v>
      </c>
      <c r="U479" s="3" t="s">
        <v>50</v>
      </c>
      <c r="V479" s="2"/>
      <c r="W479" s="10" t="s">
        <v>5722</v>
      </c>
      <c r="X479" s="7"/>
      <c r="Y479" s="12">
        <f>SUMPRODUCT(Table_milestone[Số tiền phải thanh toán (VND)],--(Table_milestone[Số HĐ]=Table_Contracts[[#This Row],[Số hợp đồng]]),--(Table_milestone[Đã thanh toán?]=TRUE))</f>
        <v>120000000</v>
      </c>
      <c r="Z479" s="13">
        <f>SUMPRODUCT(Table_milestone[Số tiền phải thanh toán (VND)],--(Table_milestone[Số HĐ]=Table_Contracts[[#This Row],[Số hợp đồng]]),--(Table_milestone[Đã thanh toán?]=FALSE))</f>
        <v>0</v>
      </c>
      <c r="AA479">
        <f>Table_Contracts[[#This Row],[Số tiền đã thanh toán (theo điểm mốc)]]+Table_Contracts[[#This Row],[Số tiền chưa thanh toán (Theo điểm mốc)]]-Table_Contracts[[#This Row],[Doanh số]]</f>
        <v>0</v>
      </c>
    </row>
    <row r="480" spans="1:27" x14ac:dyDescent="0.25">
      <c r="A480" s="11" t="str">
        <f>TRIM(REPLACE(Table_Contracts[[#This Row],[Vụ việc]],1,FIND("#",Table_Contracts[[#This Row],[Vụ việc]],1),""))</f>
        <v>MAR11087</v>
      </c>
      <c r="B480" s="2" t="s">
        <v>1324</v>
      </c>
      <c r="C480" s="2" t="s">
        <v>5196</v>
      </c>
      <c r="D480" s="4">
        <v>40904</v>
      </c>
      <c r="E480" s="2" t="s">
        <v>5195</v>
      </c>
      <c r="F480" s="3" t="s">
        <v>5197</v>
      </c>
      <c r="G480" s="5">
        <v>790000000</v>
      </c>
      <c r="H480" s="3" t="s">
        <v>801</v>
      </c>
      <c r="I480" s="3" t="s">
        <v>4062</v>
      </c>
      <c r="J480" s="3" t="s">
        <v>47</v>
      </c>
      <c r="K480" s="3" t="s">
        <v>96</v>
      </c>
      <c r="L480" s="4"/>
      <c r="M480" s="2" t="s">
        <v>651</v>
      </c>
      <c r="N480" s="11">
        <f>IF(MONTH(Table_Contracts[[#This Row],[Ngày ký]])&gt;3, YEAR(Table_Contracts[[#This Row],[Ngày ký]]),YEAR(Table_Contracts[[#This Row],[Ngày ký]])-1)</f>
        <v>2011</v>
      </c>
      <c r="O480" s="4">
        <v>41006</v>
      </c>
      <c r="P480" s="4"/>
      <c r="Q480" s="6">
        <v>12</v>
      </c>
      <c r="R480" s="4">
        <v>40904</v>
      </c>
      <c r="S480" s="7" t="b">
        <v>0</v>
      </c>
      <c r="T480" s="3" t="s">
        <v>100</v>
      </c>
      <c r="U480" s="3" t="s">
        <v>50</v>
      </c>
      <c r="V480" s="2"/>
      <c r="W480" s="10" t="s">
        <v>5722</v>
      </c>
      <c r="X480" s="7" t="b">
        <v>0</v>
      </c>
      <c r="Y480" s="12">
        <f>SUMPRODUCT(Table_milestone[Số tiền phải thanh toán (VND)],--(Table_milestone[Số HĐ]=Table_Contracts[[#This Row],[Số hợp đồng]]),--(Table_milestone[Đã thanh toán?]=TRUE))</f>
        <v>535000000</v>
      </c>
      <c r="Z480" s="13">
        <f>SUMPRODUCT(Table_milestone[Số tiền phải thanh toán (VND)],--(Table_milestone[Số HĐ]=Table_Contracts[[#This Row],[Số hợp đồng]]),--(Table_milestone[Đã thanh toán?]=FALSE))</f>
        <v>255000000</v>
      </c>
      <c r="AA480">
        <f>Table_Contracts[[#This Row],[Số tiền đã thanh toán (theo điểm mốc)]]+Table_Contracts[[#This Row],[Số tiền chưa thanh toán (Theo điểm mốc)]]-Table_Contracts[[#This Row],[Doanh số]]</f>
        <v>0</v>
      </c>
    </row>
    <row r="481" spans="1:27" x14ac:dyDescent="0.25">
      <c r="A481" s="11" t="str">
        <f>TRIM(REPLACE(Table_Contracts[[#This Row],[Vụ việc]],1,FIND("#",Table_Contracts[[#This Row],[Vụ việc]],1),""))</f>
        <v>MAR11089</v>
      </c>
      <c r="B481" s="2" t="s">
        <v>1261</v>
      </c>
      <c r="C481" s="2" t="s">
        <v>5262</v>
      </c>
      <c r="D481" s="4">
        <v>40878</v>
      </c>
      <c r="E481" s="2" t="s">
        <v>5261</v>
      </c>
      <c r="F481" s="3" t="s">
        <v>5250</v>
      </c>
      <c r="G481" s="5">
        <v>98000000</v>
      </c>
      <c r="H481" s="3" t="s">
        <v>98</v>
      </c>
      <c r="I481" s="3" t="s">
        <v>4062</v>
      </c>
      <c r="J481" s="3" t="s">
        <v>192</v>
      </c>
      <c r="K481" s="3" t="s">
        <v>190</v>
      </c>
      <c r="L481" s="4">
        <v>40895</v>
      </c>
      <c r="M481" s="2" t="s">
        <v>651</v>
      </c>
      <c r="N481" s="11">
        <f>IF(MONTH(Table_Contracts[[#This Row],[Ngày ký]])&gt;3, YEAR(Table_Contracts[[#This Row],[Ngày ký]]),YEAR(Table_Contracts[[#This Row],[Ngày ký]])-1)</f>
        <v>2011</v>
      </c>
      <c r="O481" s="4">
        <v>40895</v>
      </c>
      <c r="P481" s="4">
        <v>40895</v>
      </c>
      <c r="Q481" s="6">
        <v>12</v>
      </c>
      <c r="R481" s="4"/>
      <c r="S481" s="7" t="b">
        <v>0</v>
      </c>
      <c r="T481" s="3" t="s">
        <v>100</v>
      </c>
      <c r="U481" s="3" t="s">
        <v>4047</v>
      </c>
      <c r="V481" s="2"/>
      <c r="W481" s="10"/>
      <c r="X481" s="7"/>
      <c r="Y481" s="12">
        <f>SUMPRODUCT(Table_milestone[Số tiền phải thanh toán (VND)],--(Table_milestone[Số HĐ]=Table_Contracts[[#This Row],[Số hợp đồng]]),--(Table_milestone[Đã thanh toán?]=TRUE))</f>
        <v>98000000</v>
      </c>
      <c r="Z481" s="13">
        <f>SUMPRODUCT(Table_milestone[Số tiền phải thanh toán (VND)],--(Table_milestone[Số HĐ]=Table_Contracts[[#This Row],[Số hợp đồng]]),--(Table_milestone[Đã thanh toán?]=FALSE))</f>
        <v>0</v>
      </c>
      <c r="AA481">
        <f>Table_Contracts[[#This Row],[Số tiền đã thanh toán (theo điểm mốc)]]+Table_Contracts[[#This Row],[Số tiền chưa thanh toán (Theo điểm mốc)]]-Table_Contracts[[#This Row],[Doanh số]]</f>
        <v>0</v>
      </c>
    </row>
    <row r="482" spans="1:27" x14ac:dyDescent="0.25">
      <c r="A482" s="11" t="str">
        <f>TRIM(REPLACE(Table_Contracts[[#This Row],[Vụ việc]],1,FIND("#",Table_Contracts[[#This Row],[Vụ việc]],1),""))</f>
        <v>MAR11090</v>
      </c>
      <c r="B482" s="2" t="s">
        <v>1346</v>
      </c>
      <c r="C482" s="2" t="s">
        <v>5194</v>
      </c>
      <c r="D482" s="4">
        <v>40904</v>
      </c>
      <c r="E482" s="2" t="s">
        <v>5193</v>
      </c>
      <c r="F482" s="3" t="s">
        <v>4783</v>
      </c>
      <c r="G482" s="5">
        <v>1780000000</v>
      </c>
      <c r="H482" s="3" t="s">
        <v>685</v>
      </c>
      <c r="I482" s="3" t="s">
        <v>4062</v>
      </c>
      <c r="J482" s="3" t="s">
        <v>47</v>
      </c>
      <c r="K482" s="3" t="s">
        <v>694</v>
      </c>
      <c r="L482" s="4">
        <v>41058</v>
      </c>
      <c r="M482" s="2" t="s">
        <v>651</v>
      </c>
      <c r="N482" s="11">
        <f>IF(MONTH(Table_Contracts[[#This Row],[Ngày ký]])&gt;3, YEAR(Table_Contracts[[#This Row],[Ngày ký]]),YEAR(Table_Contracts[[#This Row],[Ngày ký]])-1)</f>
        <v>2011</v>
      </c>
      <c r="O482" s="4">
        <v>41029</v>
      </c>
      <c r="P482" s="4"/>
      <c r="Q482" s="6">
        <v>12</v>
      </c>
      <c r="R482" s="4">
        <v>40907</v>
      </c>
      <c r="S482" s="7" t="b">
        <v>0</v>
      </c>
      <c r="T482" s="3" t="s">
        <v>100</v>
      </c>
      <c r="U482" s="3" t="s">
        <v>50</v>
      </c>
      <c r="V482" s="2"/>
      <c r="W482" s="10" t="s">
        <v>5722</v>
      </c>
      <c r="X482" s="7"/>
      <c r="Y482" s="12">
        <f>SUMPRODUCT(Table_milestone[Số tiền phải thanh toán (VND)],--(Table_milestone[Số HĐ]=Table_Contracts[[#This Row],[Số hợp đồng]]),--(Table_milestone[Đã thanh toán?]=TRUE))</f>
        <v>1780000000</v>
      </c>
      <c r="Z482" s="13">
        <f>SUMPRODUCT(Table_milestone[Số tiền phải thanh toán (VND)],--(Table_milestone[Số HĐ]=Table_Contracts[[#This Row],[Số hợp đồng]]),--(Table_milestone[Đã thanh toán?]=FALSE))</f>
        <v>0</v>
      </c>
      <c r="AA482">
        <f>Table_Contracts[[#This Row],[Số tiền đã thanh toán (theo điểm mốc)]]+Table_Contracts[[#This Row],[Số tiền chưa thanh toán (Theo điểm mốc)]]-Table_Contracts[[#This Row],[Doanh số]]</f>
        <v>0</v>
      </c>
    </row>
    <row r="483" spans="1:27" x14ac:dyDescent="0.25">
      <c r="A483" s="11" t="str">
        <f>TRIM(REPLACE(Table_Contracts[[#This Row],[Vụ việc]],1,FIND("#",Table_Contracts[[#This Row],[Vụ việc]],1),""))</f>
        <v>MAR11093</v>
      </c>
      <c r="B483" s="2" t="s">
        <v>1484</v>
      </c>
      <c r="C483" s="2" t="s">
        <v>5158</v>
      </c>
      <c r="D483" s="4">
        <v>40941</v>
      </c>
      <c r="E483" s="2" t="s">
        <v>5157</v>
      </c>
      <c r="F483" s="3" t="s">
        <v>5159</v>
      </c>
      <c r="G483" s="5">
        <v>50000000</v>
      </c>
      <c r="H483" s="3" t="s">
        <v>801</v>
      </c>
      <c r="I483" s="3" t="s">
        <v>4062</v>
      </c>
      <c r="J483" s="3" t="s">
        <v>47</v>
      </c>
      <c r="K483" s="3" t="s">
        <v>1168</v>
      </c>
      <c r="L483" s="4">
        <v>41057</v>
      </c>
      <c r="M483" s="2" t="s">
        <v>636</v>
      </c>
      <c r="N483" s="11">
        <f>IF(MONTH(Table_Contracts[[#This Row],[Ngày ký]])&gt;3, YEAR(Table_Contracts[[#This Row],[Ngày ký]]),YEAR(Table_Contracts[[#This Row],[Ngày ký]])-1)</f>
        <v>2011</v>
      </c>
      <c r="O483" s="4">
        <v>41029</v>
      </c>
      <c r="P483" s="4">
        <v>41057</v>
      </c>
      <c r="Q483" s="6">
        <v>12</v>
      </c>
      <c r="R483" s="4">
        <v>40941</v>
      </c>
      <c r="S483" s="7" t="b">
        <v>0</v>
      </c>
      <c r="T483" s="3" t="s">
        <v>100</v>
      </c>
      <c r="U483" s="3" t="s">
        <v>50</v>
      </c>
      <c r="V483" s="2"/>
      <c r="W483" s="10" t="s">
        <v>5722</v>
      </c>
      <c r="X483" s="7"/>
      <c r="Y483" s="12">
        <f>SUMPRODUCT(Table_milestone[Số tiền phải thanh toán (VND)],--(Table_milestone[Số HĐ]=Table_Contracts[[#This Row],[Số hợp đồng]]),--(Table_milestone[Đã thanh toán?]=TRUE))</f>
        <v>50000000</v>
      </c>
      <c r="Z483" s="13">
        <f>SUMPRODUCT(Table_milestone[Số tiền phải thanh toán (VND)],--(Table_milestone[Số HĐ]=Table_Contracts[[#This Row],[Số hợp đồng]]),--(Table_milestone[Đã thanh toán?]=FALSE))</f>
        <v>0</v>
      </c>
      <c r="AA483">
        <f>Table_Contracts[[#This Row],[Số tiền đã thanh toán (theo điểm mốc)]]+Table_Contracts[[#This Row],[Số tiền chưa thanh toán (Theo điểm mốc)]]-Table_Contracts[[#This Row],[Doanh số]]</f>
        <v>0</v>
      </c>
    </row>
    <row r="484" spans="1:27" x14ac:dyDescent="0.25">
      <c r="A484" s="11" t="str">
        <f>TRIM(REPLACE(Table_Contracts[[#This Row],[Vụ việc]],1,FIND("#",Table_Contracts[[#This Row],[Vụ việc]],1),""))</f>
        <v>MAR11094</v>
      </c>
      <c r="B484" s="2" t="s">
        <v>1223</v>
      </c>
      <c r="C484" s="2" t="s">
        <v>5254</v>
      </c>
      <c r="D484" s="4">
        <v>40878</v>
      </c>
      <c r="E484" s="2" t="s">
        <v>5253</v>
      </c>
      <c r="F484" s="3" t="s">
        <v>5250</v>
      </c>
      <c r="G484" s="5">
        <v>95000000</v>
      </c>
      <c r="H484" s="3" t="s">
        <v>98</v>
      </c>
      <c r="I484" s="3" t="s">
        <v>4062</v>
      </c>
      <c r="J484" s="3" t="s">
        <v>192</v>
      </c>
      <c r="K484" s="3" t="s">
        <v>190</v>
      </c>
      <c r="L484" s="4">
        <v>41204</v>
      </c>
      <c r="M484" s="2" t="s">
        <v>651</v>
      </c>
      <c r="N484" s="11">
        <f>IF(MONTH(Table_Contracts[[#This Row],[Ngày ký]])&gt;3, YEAR(Table_Contracts[[#This Row],[Ngày ký]]),YEAR(Table_Contracts[[#This Row],[Ngày ký]])-1)</f>
        <v>2011</v>
      </c>
      <c r="O484" s="4">
        <v>40940</v>
      </c>
      <c r="P484" s="4">
        <v>41204</v>
      </c>
      <c r="Q484" s="6">
        <v>12</v>
      </c>
      <c r="R484" s="4"/>
      <c r="S484" s="7" t="b">
        <v>0</v>
      </c>
      <c r="T484" s="3" t="s">
        <v>100</v>
      </c>
      <c r="U484" s="3" t="s">
        <v>4047</v>
      </c>
      <c r="V484" s="2"/>
      <c r="W484" s="10" t="s">
        <v>5722</v>
      </c>
      <c r="X484" s="7"/>
      <c r="Y484" s="12">
        <f>SUMPRODUCT(Table_milestone[Số tiền phải thanh toán (VND)],--(Table_milestone[Số HĐ]=Table_Contracts[[#This Row],[Số hợp đồng]]),--(Table_milestone[Đã thanh toán?]=TRUE))</f>
        <v>95000000</v>
      </c>
      <c r="Z484" s="13">
        <f>SUMPRODUCT(Table_milestone[Số tiền phải thanh toán (VND)],--(Table_milestone[Số HĐ]=Table_Contracts[[#This Row],[Số hợp đồng]]),--(Table_milestone[Đã thanh toán?]=FALSE))</f>
        <v>0</v>
      </c>
      <c r="AA484">
        <f>Table_Contracts[[#This Row],[Số tiền đã thanh toán (theo điểm mốc)]]+Table_Contracts[[#This Row],[Số tiền chưa thanh toán (Theo điểm mốc)]]-Table_Contracts[[#This Row],[Doanh số]]</f>
        <v>0</v>
      </c>
    </row>
    <row r="485" spans="1:27" x14ac:dyDescent="0.25">
      <c r="A485" s="11" t="str">
        <f>TRIM(REPLACE(Table_Contracts[[#This Row],[Vụ việc]],1,FIND("#",Table_Contracts[[#This Row],[Vụ việc]],1),""))</f>
        <v>MAR11095</v>
      </c>
      <c r="B485" s="2" t="s">
        <v>1226</v>
      </c>
      <c r="C485" s="2" t="s">
        <v>5256</v>
      </c>
      <c r="D485" s="4">
        <v>40878</v>
      </c>
      <c r="E485" s="2" t="s">
        <v>5255</v>
      </c>
      <c r="F485" s="3" t="s">
        <v>5250</v>
      </c>
      <c r="G485" s="5">
        <v>86000000</v>
      </c>
      <c r="H485" s="3" t="s">
        <v>98</v>
      </c>
      <c r="I485" s="3" t="s">
        <v>4062</v>
      </c>
      <c r="J485" s="3" t="s">
        <v>192</v>
      </c>
      <c r="K485" s="3" t="s">
        <v>190</v>
      </c>
      <c r="L485" s="4">
        <v>41269</v>
      </c>
      <c r="M485" s="2" t="s">
        <v>651</v>
      </c>
      <c r="N485" s="11">
        <f>IF(MONTH(Table_Contracts[[#This Row],[Ngày ký]])&gt;3, YEAR(Table_Contracts[[#This Row],[Ngày ký]]),YEAR(Table_Contracts[[#This Row],[Ngày ký]])-1)</f>
        <v>2011</v>
      </c>
      <c r="O485" s="4">
        <v>40907</v>
      </c>
      <c r="P485" s="4">
        <v>41269</v>
      </c>
      <c r="Q485" s="6">
        <v>12</v>
      </c>
      <c r="R485" s="4"/>
      <c r="S485" s="7" t="b">
        <v>0</v>
      </c>
      <c r="T485" s="3" t="s">
        <v>100</v>
      </c>
      <c r="U485" s="3" t="s">
        <v>4047</v>
      </c>
      <c r="V485" s="2"/>
      <c r="W485" s="10" t="s">
        <v>5722</v>
      </c>
      <c r="X485" s="7"/>
      <c r="Y485" s="12">
        <f>SUMPRODUCT(Table_milestone[Số tiền phải thanh toán (VND)],--(Table_milestone[Số HĐ]=Table_Contracts[[#This Row],[Số hợp đồng]]),--(Table_milestone[Đã thanh toán?]=TRUE))</f>
        <v>86000000</v>
      </c>
      <c r="Z485" s="13">
        <f>SUMPRODUCT(Table_milestone[Số tiền phải thanh toán (VND)],--(Table_milestone[Số HĐ]=Table_Contracts[[#This Row],[Số hợp đồng]]),--(Table_milestone[Đã thanh toán?]=FALSE))</f>
        <v>0</v>
      </c>
      <c r="AA485">
        <f>Table_Contracts[[#This Row],[Số tiền đã thanh toán (theo điểm mốc)]]+Table_Contracts[[#This Row],[Số tiền chưa thanh toán (Theo điểm mốc)]]-Table_Contracts[[#This Row],[Doanh số]]</f>
        <v>0</v>
      </c>
    </row>
    <row r="486" spans="1:27" x14ac:dyDescent="0.25">
      <c r="A486" s="11" t="str">
        <f>TRIM(REPLACE(Table_Contracts[[#This Row],[Vụ việc]],1,FIND("#",Table_Contracts[[#This Row],[Vụ việc]],1),""))</f>
        <v>MAR11096</v>
      </c>
      <c r="B486" s="2" t="s">
        <v>1228</v>
      </c>
      <c r="C486" s="2" t="s">
        <v>5258</v>
      </c>
      <c r="D486" s="4">
        <v>40878</v>
      </c>
      <c r="E486" s="2" t="s">
        <v>5257</v>
      </c>
      <c r="F486" s="3" t="s">
        <v>5250</v>
      </c>
      <c r="G486" s="5">
        <v>88000000</v>
      </c>
      <c r="H486" s="3" t="s">
        <v>98</v>
      </c>
      <c r="I486" s="3" t="s">
        <v>4062</v>
      </c>
      <c r="J486" s="3" t="s">
        <v>192</v>
      </c>
      <c r="K486" s="3" t="s">
        <v>190</v>
      </c>
      <c r="L486" s="4">
        <v>41269</v>
      </c>
      <c r="M486" s="2" t="s">
        <v>651</v>
      </c>
      <c r="N486" s="11">
        <f>IF(MONTH(Table_Contracts[[#This Row],[Ngày ký]])&gt;3, YEAR(Table_Contracts[[#This Row],[Ngày ký]]),YEAR(Table_Contracts[[#This Row],[Ngày ký]])-1)</f>
        <v>2011</v>
      </c>
      <c r="O486" s="4">
        <v>40907</v>
      </c>
      <c r="P486" s="4">
        <v>41269</v>
      </c>
      <c r="Q486" s="6">
        <v>12</v>
      </c>
      <c r="R486" s="4"/>
      <c r="S486" s="7" t="b">
        <v>0</v>
      </c>
      <c r="T486" s="3" t="s">
        <v>100</v>
      </c>
      <c r="U486" s="3" t="s">
        <v>4047</v>
      </c>
      <c r="V486" s="2"/>
      <c r="W486" s="10" t="s">
        <v>5722</v>
      </c>
      <c r="X486" s="7"/>
      <c r="Y486" s="12">
        <f>SUMPRODUCT(Table_milestone[Số tiền phải thanh toán (VND)],--(Table_milestone[Số HĐ]=Table_Contracts[[#This Row],[Số hợp đồng]]),--(Table_milestone[Đã thanh toán?]=TRUE))</f>
        <v>88000000</v>
      </c>
      <c r="Z486" s="13">
        <f>SUMPRODUCT(Table_milestone[Số tiền phải thanh toán (VND)],--(Table_milestone[Số HĐ]=Table_Contracts[[#This Row],[Số hợp đồng]]),--(Table_milestone[Đã thanh toán?]=FALSE))</f>
        <v>0</v>
      </c>
      <c r="AA486">
        <f>Table_Contracts[[#This Row],[Số tiền đã thanh toán (theo điểm mốc)]]+Table_Contracts[[#This Row],[Số tiền chưa thanh toán (Theo điểm mốc)]]-Table_Contracts[[#This Row],[Doanh số]]</f>
        <v>0</v>
      </c>
    </row>
    <row r="487" spans="1:27" x14ac:dyDescent="0.25">
      <c r="A487" s="11" t="str">
        <f>TRIM(REPLACE(Table_Contracts[[#This Row],[Vụ việc]],1,FIND("#",Table_Contracts[[#This Row],[Vụ việc]],1),""))</f>
        <v>MAR11097</v>
      </c>
      <c r="B487" s="2" t="s">
        <v>1231</v>
      </c>
      <c r="C487" s="2" t="s">
        <v>5260</v>
      </c>
      <c r="D487" s="4">
        <v>40878</v>
      </c>
      <c r="E487" s="2" t="s">
        <v>5259</v>
      </c>
      <c r="F487" s="3" t="s">
        <v>5250</v>
      </c>
      <c r="G487" s="5">
        <v>73000000</v>
      </c>
      <c r="H487" s="3" t="s">
        <v>98</v>
      </c>
      <c r="I487" s="3" t="s">
        <v>4062</v>
      </c>
      <c r="J487" s="3" t="s">
        <v>192</v>
      </c>
      <c r="K487" s="3" t="s">
        <v>190</v>
      </c>
      <c r="L487" s="4">
        <v>41269</v>
      </c>
      <c r="M487" s="2" t="s">
        <v>651</v>
      </c>
      <c r="N487" s="11">
        <f>IF(MONTH(Table_Contracts[[#This Row],[Ngày ký]])&gt;3, YEAR(Table_Contracts[[#This Row],[Ngày ký]]),YEAR(Table_Contracts[[#This Row],[Ngày ký]])-1)</f>
        <v>2011</v>
      </c>
      <c r="O487" s="4">
        <v>40907</v>
      </c>
      <c r="P487" s="4">
        <v>41269</v>
      </c>
      <c r="Q487" s="6">
        <v>12</v>
      </c>
      <c r="R487" s="4"/>
      <c r="S487" s="7" t="b">
        <v>0</v>
      </c>
      <c r="T487" s="3" t="s">
        <v>100</v>
      </c>
      <c r="U487" s="3" t="s">
        <v>4047</v>
      </c>
      <c r="V487" s="2"/>
      <c r="W487" s="10" t="s">
        <v>5722</v>
      </c>
      <c r="X487" s="7"/>
      <c r="Y487" s="12">
        <f>SUMPRODUCT(Table_milestone[Số tiền phải thanh toán (VND)],--(Table_milestone[Số HĐ]=Table_Contracts[[#This Row],[Số hợp đồng]]),--(Table_milestone[Đã thanh toán?]=TRUE))</f>
        <v>73000000</v>
      </c>
      <c r="Z487" s="13">
        <f>SUMPRODUCT(Table_milestone[Số tiền phải thanh toán (VND)],--(Table_milestone[Số HĐ]=Table_Contracts[[#This Row],[Số hợp đồng]]),--(Table_milestone[Đã thanh toán?]=FALSE))</f>
        <v>0</v>
      </c>
      <c r="AA487">
        <f>Table_Contracts[[#This Row],[Số tiền đã thanh toán (theo điểm mốc)]]+Table_Contracts[[#This Row],[Số tiền chưa thanh toán (Theo điểm mốc)]]-Table_Contracts[[#This Row],[Doanh số]]</f>
        <v>0</v>
      </c>
    </row>
    <row r="488" spans="1:27" x14ac:dyDescent="0.25">
      <c r="A488" s="11" t="str">
        <f>TRIM(REPLACE(Table_Contracts[[#This Row],[Vụ việc]],1,FIND("#",Table_Contracts[[#This Row],[Vụ việc]],1),""))</f>
        <v>MAR11098</v>
      </c>
      <c r="B488" s="2" t="s">
        <v>1403</v>
      </c>
      <c r="C488" s="2" t="s">
        <v>5161</v>
      </c>
      <c r="D488" s="4">
        <v>40941</v>
      </c>
      <c r="E488" s="2" t="s">
        <v>5160</v>
      </c>
      <c r="F488" s="3" t="s">
        <v>5162</v>
      </c>
      <c r="G488" s="5">
        <v>60000000</v>
      </c>
      <c r="H488" s="3" t="s">
        <v>685</v>
      </c>
      <c r="I488" s="3" t="s">
        <v>4062</v>
      </c>
      <c r="J488" s="3" t="s">
        <v>32</v>
      </c>
      <c r="K488" s="3" t="s">
        <v>694</v>
      </c>
      <c r="L488" s="4">
        <v>40948</v>
      </c>
      <c r="M488" s="2" t="s">
        <v>636</v>
      </c>
      <c r="N488" s="11">
        <f>IF(MONTH(Table_Contracts[[#This Row],[Ngày ký]])&gt;3, YEAR(Table_Contracts[[#This Row],[Ngày ký]]),YEAR(Table_Contracts[[#This Row],[Ngày ký]])-1)</f>
        <v>2011</v>
      </c>
      <c r="O488" s="4">
        <v>41357</v>
      </c>
      <c r="P488" s="4">
        <v>40992</v>
      </c>
      <c r="Q488" s="6">
        <v>12</v>
      </c>
      <c r="R488" s="4">
        <v>40941</v>
      </c>
      <c r="S488" s="7" t="b">
        <v>0</v>
      </c>
      <c r="T488" s="3" t="s">
        <v>100</v>
      </c>
      <c r="U488" s="3" t="s">
        <v>34</v>
      </c>
      <c r="V488" s="2"/>
      <c r="W488" s="10" t="s">
        <v>5722</v>
      </c>
      <c r="X488" s="7"/>
      <c r="Y488" s="12">
        <f>SUMPRODUCT(Table_milestone[Số tiền phải thanh toán (VND)],--(Table_milestone[Số HĐ]=Table_Contracts[[#This Row],[Số hợp đồng]]),--(Table_milestone[Đã thanh toán?]=TRUE))</f>
        <v>60000000</v>
      </c>
      <c r="Z488" s="13">
        <f>SUMPRODUCT(Table_milestone[Số tiền phải thanh toán (VND)],--(Table_milestone[Số HĐ]=Table_Contracts[[#This Row],[Số hợp đồng]]),--(Table_milestone[Đã thanh toán?]=FALSE))</f>
        <v>0</v>
      </c>
      <c r="AA488">
        <f>Table_Contracts[[#This Row],[Số tiền đã thanh toán (theo điểm mốc)]]+Table_Contracts[[#This Row],[Số tiền chưa thanh toán (Theo điểm mốc)]]-Table_Contracts[[#This Row],[Doanh số]]</f>
        <v>0</v>
      </c>
    </row>
    <row r="489" spans="1:27" x14ac:dyDescent="0.25">
      <c r="A489" s="11" t="str">
        <f>TRIM(REPLACE(Table_Contracts[[#This Row],[Vụ việc]],1,FIND("#",Table_Contracts[[#This Row],[Vụ việc]],1),""))</f>
        <v>MAR11100</v>
      </c>
      <c r="B489" s="2" t="s">
        <v>1481</v>
      </c>
      <c r="C489" s="2" t="s">
        <v>5186</v>
      </c>
      <c r="D489" s="4">
        <v>40909</v>
      </c>
      <c r="E489" s="2" t="s">
        <v>5185</v>
      </c>
      <c r="F489" s="3" t="s">
        <v>4157</v>
      </c>
      <c r="G489" s="5">
        <v>24000000</v>
      </c>
      <c r="H489" s="3" t="s">
        <v>712</v>
      </c>
      <c r="I489" s="3" t="s">
        <v>4062</v>
      </c>
      <c r="J489" s="3" t="s">
        <v>32</v>
      </c>
      <c r="K489" s="3" t="s">
        <v>1059</v>
      </c>
      <c r="L489" s="4">
        <v>41274</v>
      </c>
      <c r="M489" s="2" t="s">
        <v>636</v>
      </c>
      <c r="N489" s="11">
        <f>IF(MONTH(Table_Contracts[[#This Row],[Ngày ký]])&gt;3, YEAR(Table_Contracts[[#This Row],[Ngày ký]]),YEAR(Table_Contracts[[#This Row],[Ngày ký]])-1)</f>
        <v>2011</v>
      </c>
      <c r="O489" s="4">
        <v>41274</v>
      </c>
      <c r="P489" s="4"/>
      <c r="Q489" s="6"/>
      <c r="R489" s="4">
        <v>40909</v>
      </c>
      <c r="S489" s="7" t="b">
        <v>0</v>
      </c>
      <c r="T489" s="3" t="s">
        <v>92</v>
      </c>
      <c r="U489" s="3" t="s">
        <v>34</v>
      </c>
      <c r="V489" s="2"/>
      <c r="W489" s="10" t="s">
        <v>5722</v>
      </c>
      <c r="X489" s="7"/>
      <c r="Y489" s="12">
        <f>SUMPRODUCT(Table_milestone[Số tiền phải thanh toán (VND)],--(Table_milestone[Số HĐ]=Table_Contracts[[#This Row],[Số hợp đồng]]),--(Table_milestone[Đã thanh toán?]=TRUE))</f>
        <v>24000000</v>
      </c>
      <c r="Z489" s="13">
        <f>SUMPRODUCT(Table_milestone[Số tiền phải thanh toán (VND)],--(Table_milestone[Số HĐ]=Table_Contracts[[#This Row],[Số hợp đồng]]),--(Table_milestone[Đã thanh toán?]=FALSE))</f>
        <v>0</v>
      </c>
      <c r="AA489">
        <f>Table_Contracts[[#This Row],[Số tiền đã thanh toán (theo điểm mốc)]]+Table_Contracts[[#This Row],[Số tiền chưa thanh toán (Theo điểm mốc)]]-Table_Contracts[[#This Row],[Doanh số]]</f>
        <v>0</v>
      </c>
    </row>
    <row r="490" spans="1:27" x14ac:dyDescent="0.25">
      <c r="A490" s="11" t="str">
        <f>TRIM(REPLACE(Table_Contracts[[#This Row],[Vụ việc]],1,FIND("#",Table_Contracts[[#This Row],[Vụ việc]],1),""))</f>
        <v>MAR11134</v>
      </c>
      <c r="B490" s="2" t="s">
        <v>1665</v>
      </c>
      <c r="C490" s="2" t="s">
        <v>5083</v>
      </c>
      <c r="D490" s="4">
        <v>41024</v>
      </c>
      <c r="E490" s="2" t="s">
        <v>5082</v>
      </c>
      <c r="F490" s="3" t="s">
        <v>5084</v>
      </c>
      <c r="G490" s="5">
        <v>449500000</v>
      </c>
      <c r="H490" s="3" t="s">
        <v>801</v>
      </c>
      <c r="I490" s="3" t="s">
        <v>4062</v>
      </c>
      <c r="J490" s="3" t="s">
        <v>32</v>
      </c>
      <c r="K490" s="3" t="s">
        <v>832</v>
      </c>
      <c r="L490" s="4">
        <v>41199</v>
      </c>
      <c r="M490" s="2" t="s">
        <v>636</v>
      </c>
      <c r="N490" s="11">
        <f>IF(MONTH(Table_Contracts[[#This Row],[Ngày ký]])&gt;3, YEAR(Table_Contracts[[#This Row],[Ngày ký]]),YEAR(Table_Contracts[[#This Row],[Ngày ký]])-1)</f>
        <v>2012</v>
      </c>
      <c r="O490" s="4">
        <v>41115</v>
      </c>
      <c r="P490" s="4">
        <v>41199</v>
      </c>
      <c r="Q490" s="6">
        <v>12</v>
      </c>
      <c r="R490" s="4">
        <v>41024</v>
      </c>
      <c r="S490" s="7" t="b">
        <v>0</v>
      </c>
      <c r="T490" s="3" t="s">
        <v>100</v>
      </c>
      <c r="U490" s="3" t="s">
        <v>34</v>
      </c>
      <c r="V490" s="2"/>
      <c r="W490" s="10" t="s">
        <v>5722</v>
      </c>
      <c r="X490" s="7"/>
      <c r="Y490" s="12">
        <f>SUMPRODUCT(Table_milestone[Số tiền phải thanh toán (VND)],--(Table_milestone[Số HĐ]=Table_Contracts[[#This Row],[Số hợp đồng]]),--(Table_milestone[Đã thanh toán?]=TRUE))</f>
        <v>449500000</v>
      </c>
      <c r="Z490" s="13">
        <f>SUMPRODUCT(Table_milestone[Số tiền phải thanh toán (VND)],--(Table_milestone[Số HĐ]=Table_Contracts[[#This Row],[Số hợp đồng]]),--(Table_milestone[Đã thanh toán?]=FALSE))</f>
        <v>0</v>
      </c>
      <c r="AA490">
        <f>Table_Contracts[[#This Row],[Số tiền đã thanh toán (theo điểm mốc)]]+Table_Contracts[[#This Row],[Số tiền chưa thanh toán (Theo điểm mốc)]]-Table_Contracts[[#This Row],[Doanh số]]</f>
        <v>0</v>
      </c>
    </row>
    <row r="491" spans="1:27" x14ac:dyDescent="0.25">
      <c r="A491" s="11" t="str">
        <f>TRIM(REPLACE(Table_Contracts[[#This Row],[Vụ việc]],1,FIND("#",Table_Contracts[[#This Row],[Vụ việc]],1),""))</f>
        <v>MAR11135</v>
      </c>
      <c r="B491" s="2" t="s">
        <v>1526</v>
      </c>
      <c r="C491" s="2" t="s">
        <v>5078</v>
      </c>
      <c r="D491" s="4">
        <v>41026</v>
      </c>
      <c r="E491" s="2" t="s">
        <v>5077</v>
      </c>
      <c r="F491" s="3" t="s">
        <v>5079</v>
      </c>
      <c r="G491" s="5">
        <v>199500000</v>
      </c>
      <c r="H491" s="3" t="s">
        <v>801</v>
      </c>
      <c r="I491" s="3" t="s">
        <v>4062</v>
      </c>
      <c r="J491" s="3" t="s">
        <v>32</v>
      </c>
      <c r="K491" s="3" t="s">
        <v>832</v>
      </c>
      <c r="L491" s="4">
        <v>41050</v>
      </c>
      <c r="M491" s="2" t="s">
        <v>636</v>
      </c>
      <c r="N491" s="11">
        <f>IF(MONTH(Table_Contracts[[#This Row],[Ngày ký]])&gt;3, YEAR(Table_Contracts[[#This Row],[Ngày ký]]),YEAR(Table_Contracts[[#This Row],[Ngày ký]])-1)</f>
        <v>2012</v>
      </c>
      <c r="O491" s="4">
        <v>41056</v>
      </c>
      <c r="P491" s="4">
        <v>41050</v>
      </c>
      <c r="Q491" s="6">
        <v>12</v>
      </c>
      <c r="R491" s="4"/>
      <c r="S491" s="7" t="b">
        <v>0</v>
      </c>
      <c r="T491" s="3" t="s">
        <v>100</v>
      </c>
      <c r="U491" s="3" t="s">
        <v>34</v>
      </c>
      <c r="V491" s="2"/>
      <c r="W491" s="10" t="s">
        <v>5722</v>
      </c>
      <c r="X491" s="7" t="b">
        <v>0</v>
      </c>
      <c r="Y491" s="12">
        <f>SUMPRODUCT(Table_milestone[Số tiền phải thanh toán (VND)],--(Table_milestone[Số HĐ]=Table_Contracts[[#This Row],[Số hợp đồng]]),--(Table_milestone[Đã thanh toán?]=TRUE))</f>
        <v>199500000</v>
      </c>
      <c r="Z491" s="13">
        <f>SUMPRODUCT(Table_milestone[Số tiền phải thanh toán (VND)],--(Table_milestone[Số HĐ]=Table_Contracts[[#This Row],[Số hợp đồng]]),--(Table_milestone[Đã thanh toán?]=FALSE))</f>
        <v>0</v>
      </c>
      <c r="AA491">
        <f>Table_Contracts[[#This Row],[Số tiền đã thanh toán (theo điểm mốc)]]+Table_Contracts[[#This Row],[Số tiền chưa thanh toán (Theo điểm mốc)]]-Table_Contracts[[#This Row],[Doanh số]]</f>
        <v>0</v>
      </c>
    </row>
    <row r="492" spans="1:27" x14ac:dyDescent="0.25">
      <c r="A492" s="11" t="str">
        <f>TRIM(REPLACE(Table_Contracts[[#This Row],[Vụ việc]],1,FIND("#",Table_Contracts[[#This Row],[Vụ việc]],1),""))</f>
        <v>MAR11136</v>
      </c>
      <c r="B492" s="2" t="s">
        <v>1599</v>
      </c>
      <c r="C492" s="2" t="s">
        <v>5138</v>
      </c>
      <c r="D492" s="4">
        <v>40967</v>
      </c>
      <c r="E492" s="2" t="s">
        <v>5137</v>
      </c>
      <c r="F492" s="3" t="s">
        <v>5139</v>
      </c>
      <c r="G492" s="5">
        <v>199500000</v>
      </c>
      <c r="H492" s="3" t="s">
        <v>801</v>
      </c>
      <c r="I492" s="3" t="s">
        <v>4062</v>
      </c>
      <c r="J492" s="3" t="s">
        <v>32</v>
      </c>
      <c r="K492" s="3" t="s">
        <v>832</v>
      </c>
      <c r="L492" s="4">
        <v>40978</v>
      </c>
      <c r="M492" s="2" t="s">
        <v>636</v>
      </c>
      <c r="N492" s="11">
        <f>IF(MONTH(Table_Contracts[[#This Row],[Ngày ký]])&gt;3, YEAR(Table_Contracts[[#This Row],[Ngày ký]]),YEAR(Table_Contracts[[#This Row],[Ngày ký]])-1)</f>
        <v>2011</v>
      </c>
      <c r="O492" s="4">
        <v>40978</v>
      </c>
      <c r="P492" s="4"/>
      <c r="Q492" s="6">
        <v>12</v>
      </c>
      <c r="R492" s="4">
        <v>40967</v>
      </c>
      <c r="S492" s="7" t="b">
        <v>0</v>
      </c>
      <c r="T492" s="3" t="s">
        <v>100</v>
      </c>
      <c r="U492" s="3" t="s">
        <v>34</v>
      </c>
      <c r="V492" s="2"/>
      <c r="W492" s="10" t="s">
        <v>5722</v>
      </c>
      <c r="X492" s="7"/>
      <c r="Y492" s="12">
        <f>SUMPRODUCT(Table_milestone[Số tiền phải thanh toán (VND)],--(Table_milestone[Số HĐ]=Table_Contracts[[#This Row],[Số hợp đồng]]),--(Table_milestone[Đã thanh toán?]=TRUE))</f>
        <v>199500000</v>
      </c>
      <c r="Z492" s="13">
        <f>SUMPRODUCT(Table_milestone[Số tiền phải thanh toán (VND)],--(Table_milestone[Số HĐ]=Table_Contracts[[#This Row],[Số hợp đồng]]),--(Table_milestone[Đã thanh toán?]=FALSE))</f>
        <v>0</v>
      </c>
      <c r="AA492">
        <f>Table_Contracts[[#This Row],[Số tiền đã thanh toán (theo điểm mốc)]]+Table_Contracts[[#This Row],[Số tiền chưa thanh toán (Theo điểm mốc)]]-Table_Contracts[[#This Row],[Doanh số]]</f>
        <v>0</v>
      </c>
    </row>
    <row r="493" spans="1:27" x14ac:dyDescent="0.25">
      <c r="A493" s="11" t="str">
        <f>TRIM(REPLACE(Table_Contracts[[#This Row],[Vụ việc]],1,FIND("#",Table_Contracts[[#This Row],[Vụ việc]],1),""))</f>
        <v>MAR11137</v>
      </c>
      <c r="B493" s="2" t="s">
        <v>1518</v>
      </c>
      <c r="C493" s="2" t="s">
        <v>5125</v>
      </c>
      <c r="D493" s="4">
        <v>40992</v>
      </c>
      <c r="E493" s="2" t="s">
        <v>5124</v>
      </c>
      <c r="F493" s="3" t="s">
        <v>5126</v>
      </c>
      <c r="G493" s="5">
        <v>199500000</v>
      </c>
      <c r="H493" s="3" t="s">
        <v>801</v>
      </c>
      <c r="I493" s="3" t="s">
        <v>4062</v>
      </c>
      <c r="J493" s="3" t="s">
        <v>32</v>
      </c>
      <c r="K493" s="3" t="s">
        <v>832</v>
      </c>
      <c r="L493" s="4">
        <v>41110</v>
      </c>
      <c r="M493" s="2" t="s">
        <v>636</v>
      </c>
      <c r="N493" s="11">
        <f>IF(MONTH(Table_Contracts[[#This Row],[Ngày ký]])&gt;3, YEAR(Table_Contracts[[#This Row],[Ngày ký]]),YEAR(Table_Contracts[[#This Row],[Ngày ký]])-1)</f>
        <v>2011</v>
      </c>
      <c r="O493" s="4">
        <v>41023</v>
      </c>
      <c r="P493" s="4"/>
      <c r="Q493" s="6">
        <v>12</v>
      </c>
      <c r="R493" s="4"/>
      <c r="S493" s="7" t="b">
        <v>0</v>
      </c>
      <c r="T493" s="3" t="s">
        <v>100</v>
      </c>
      <c r="U493" s="3" t="s">
        <v>34</v>
      </c>
      <c r="V493" s="2"/>
      <c r="W493" s="10" t="s">
        <v>5722</v>
      </c>
      <c r="X493" s="7"/>
      <c r="Y493" s="12">
        <f>SUMPRODUCT(Table_milestone[Số tiền phải thanh toán (VND)],--(Table_milestone[Số HĐ]=Table_Contracts[[#This Row],[Số hợp đồng]]),--(Table_milestone[Đã thanh toán?]=TRUE))</f>
        <v>199500000</v>
      </c>
      <c r="Z493" s="13">
        <f>SUMPRODUCT(Table_milestone[Số tiền phải thanh toán (VND)],--(Table_milestone[Số HĐ]=Table_Contracts[[#This Row],[Số hợp đồng]]),--(Table_milestone[Đã thanh toán?]=FALSE))</f>
        <v>0</v>
      </c>
      <c r="AA493">
        <f>Table_Contracts[[#This Row],[Số tiền đã thanh toán (theo điểm mốc)]]+Table_Contracts[[#This Row],[Số tiền chưa thanh toán (Theo điểm mốc)]]-Table_Contracts[[#This Row],[Doanh số]]</f>
        <v>0</v>
      </c>
    </row>
    <row r="494" spans="1:27" x14ac:dyDescent="0.25">
      <c r="A494" s="11" t="str">
        <f>TRIM(REPLACE(Table_Contracts[[#This Row],[Vụ việc]],1,FIND("#",Table_Contracts[[#This Row],[Vụ việc]],1),""))</f>
        <v>MAR11138</v>
      </c>
      <c r="B494" s="2" t="s">
        <v>1545</v>
      </c>
      <c r="C494" s="2" t="s">
        <v>5088</v>
      </c>
      <c r="D494" s="4">
        <v>41019</v>
      </c>
      <c r="E494" s="2" t="s">
        <v>5087</v>
      </c>
      <c r="F494" s="3" t="s">
        <v>5089</v>
      </c>
      <c r="G494" s="5">
        <v>199500000</v>
      </c>
      <c r="H494" s="3" t="s">
        <v>801</v>
      </c>
      <c r="I494" s="3" t="s">
        <v>4062</v>
      </c>
      <c r="J494" s="3" t="s">
        <v>32</v>
      </c>
      <c r="K494" s="3" t="s">
        <v>832</v>
      </c>
      <c r="L494" s="4">
        <v>41051</v>
      </c>
      <c r="M494" s="2" t="s">
        <v>636</v>
      </c>
      <c r="N494" s="11">
        <f>IF(MONTH(Table_Contracts[[#This Row],[Ngày ký]])&gt;3, YEAR(Table_Contracts[[#This Row],[Ngày ký]]),YEAR(Table_Contracts[[#This Row],[Ngày ký]])-1)</f>
        <v>2012</v>
      </c>
      <c r="O494" s="4">
        <v>41034</v>
      </c>
      <c r="P494" s="4">
        <v>41051</v>
      </c>
      <c r="Q494" s="6">
        <v>12</v>
      </c>
      <c r="R494" s="4"/>
      <c r="S494" s="7" t="b">
        <v>0</v>
      </c>
      <c r="T494" s="3" t="s">
        <v>100</v>
      </c>
      <c r="U494" s="3" t="s">
        <v>34</v>
      </c>
      <c r="V494" s="2"/>
      <c r="W494" s="10" t="s">
        <v>5722</v>
      </c>
      <c r="X494" s="7"/>
      <c r="Y494" s="12">
        <f>SUMPRODUCT(Table_milestone[Số tiền phải thanh toán (VND)],--(Table_milestone[Số HĐ]=Table_Contracts[[#This Row],[Số hợp đồng]]),--(Table_milestone[Đã thanh toán?]=TRUE))</f>
        <v>199500000</v>
      </c>
      <c r="Z494" s="13">
        <f>SUMPRODUCT(Table_milestone[Số tiền phải thanh toán (VND)],--(Table_milestone[Số HĐ]=Table_Contracts[[#This Row],[Số hợp đồng]]),--(Table_milestone[Đã thanh toán?]=FALSE))</f>
        <v>0</v>
      </c>
      <c r="AA494">
        <f>Table_Contracts[[#This Row],[Số tiền đã thanh toán (theo điểm mốc)]]+Table_Contracts[[#This Row],[Số tiền chưa thanh toán (Theo điểm mốc)]]-Table_Contracts[[#This Row],[Doanh số]]</f>
        <v>0</v>
      </c>
    </row>
    <row r="495" spans="1:27" x14ac:dyDescent="0.25">
      <c r="A495" s="11" t="str">
        <f>TRIM(REPLACE(Table_Contracts[[#This Row],[Vụ việc]],1,FIND("#",Table_Contracts[[#This Row],[Vụ việc]],1),""))</f>
        <v>MAR11139</v>
      </c>
      <c r="B495" s="2" t="s">
        <v>1486</v>
      </c>
      <c r="C495" s="2" t="s">
        <v>5113</v>
      </c>
      <c r="D495" s="4">
        <v>41004</v>
      </c>
      <c r="E495" s="2" t="s">
        <v>5112</v>
      </c>
      <c r="F495" s="3" t="s">
        <v>5114</v>
      </c>
      <c r="G495" s="5">
        <v>169500000</v>
      </c>
      <c r="H495" s="3" t="s">
        <v>801</v>
      </c>
      <c r="I495" s="3" t="s">
        <v>4062</v>
      </c>
      <c r="J495" s="3" t="s">
        <v>32</v>
      </c>
      <c r="K495" s="3" t="s">
        <v>832</v>
      </c>
      <c r="L495" s="4">
        <v>41249</v>
      </c>
      <c r="M495" s="2" t="s">
        <v>636</v>
      </c>
      <c r="N495" s="11">
        <f>IF(MONTH(Table_Contracts[[#This Row],[Ngày ký]])&gt;3, YEAR(Table_Contracts[[#This Row],[Ngày ký]]),YEAR(Table_Contracts[[#This Row],[Ngày ký]])-1)</f>
        <v>2012</v>
      </c>
      <c r="O495" s="4">
        <v>41065</v>
      </c>
      <c r="P495" s="4"/>
      <c r="Q495" s="6">
        <v>12</v>
      </c>
      <c r="R495" s="4"/>
      <c r="S495" s="7" t="b">
        <v>0</v>
      </c>
      <c r="T495" s="3" t="s">
        <v>100</v>
      </c>
      <c r="U495" s="3" t="s">
        <v>34</v>
      </c>
      <c r="V495" s="2"/>
      <c r="W495" s="10" t="s">
        <v>5722</v>
      </c>
      <c r="X495" s="7"/>
      <c r="Y495" s="12">
        <f>SUMPRODUCT(Table_milestone[Số tiền phải thanh toán (VND)],--(Table_milestone[Số HĐ]=Table_Contracts[[#This Row],[Số hợp đồng]]),--(Table_milestone[Đã thanh toán?]=TRUE))</f>
        <v>169500000</v>
      </c>
      <c r="Z495" s="13">
        <f>SUMPRODUCT(Table_milestone[Số tiền phải thanh toán (VND)],--(Table_milestone[Số HĐ]=Table_Contracts[[#This Row],[Số hợp đồng]]),--(Table_milestone[Đã thanh toán?]=FALSE))</f>
        <v>0</v>
      </c>
      <c r="AA495">
        <f>Table_Contracts[[#This Row],[Số tiền đã thanh toán (theo điểm mốc)]]+Table_Contracts[[#This Row],[Số tiền chưa thanh toán (Theo điểm mốc)]]-Table_Contracts[[#This Row],[Doanh số]]</f>
        <v>0</v>
      </c>
    </row>
    <row r="496" spans="1:27" x14ac:dyDescent="0.25">
      <c r="A496" s="11" t="str">
        <f>TRIM(REPLACE(Table_Contracts[[#This Row],[Vụ việc]],1,FIND("#",Table_Contracts[[#This Row],[Vụ việc]],1),""))</f>
        <v>MAR11140</v>
      </c>
      <c r="B496" s="2" t="s">
        <v>1510</v>
      </c>
      <c r="C496" s="2" t="s">
        <v>5122</v>
      </c>
      <c r="D496" s="4">
        <v>40998</v>
      </c>
      <c r="E496" s="2" t="s">
        <v>5121</v>
      </c>
      <c r="F496" s="3" t="s">
        <v>5123</v>
      </c>
      <c r="G496" s="5">
        <v>197500000</v>
      </c>
      <c r="H496" s="3" t="s">
        <v>801</v>
      </c>
      <c r="I496" s="3" t="s">
        <v>4062</v>
      </c>
      <c r="J496" s="3" t="s">
        <v>32</v>
      </c>
      <c r="K496" s="3" t="s">
        <v>832</v>
      </c>
      <c r="L496" s="4">
        <v>41014</v>
      </c>
      <c r="M496" s="2" t="s">
        <v>636</v>
      </c>
      <c r="N496" s="11">
        <f>IF(MONTH(Table_Contracts[[#This Row],[Ngày ký]])&gt;3, YEAR(Table_Contracts[[#This Row],[Ngày ký]]),YEAR(Table_Contracts[[#This Row],[Ngày ký]])-1)</f>
        <v>2011</v>
      </c>
      <c r="O496" s="4">
        <v>41014</v>
      </c>
      <c r="P496" s="4"/>
      <c r="Q496" s="6">
        <v>12</v>
      </c>
      <c r="R496" s="4"/>
      <c r="S496" s="7" t="b">
        <v>0</v>
      </c>
      <c r="T496" s="3" t="s">
        <v>100</v>
      </c>
      <c r="U496" s="3" t="s">
        <v>34</v>
      </c>
      <c r="V496" s="2"/>
      <c r="W496" s="10" t="s">
        <v>5722</v>
      </c>
      <c r="X496" s="7"/>
      <c r="Y496" s="12">
        <f>SUMPRODUCT(Table_milestone[Số tiền phải thanh toán (VND)],--(Table_milestone[Số HĐ]=Table_Contracts[[#This Row],[Số hợp đồng]]),--(Table_milestone[Đã thanh toán?]=TRUE))</f>
        <v>197500000</v>
      </c>
      <c r="Z496" s="13">
        <f>SUMPRODUCT(Table_milestone[Số tiền phải thanh toán (VND)],--(Table_milestone[Số HĐ]=Table_Contracts[[#This Row],[Số hợp đồng]]),--(Table_milestone[Đã thanh toán?]=FALSE))</f>
        <v>0</v>
      </c>
      <c r="AA496">
        <f>Table_Contracts[[#This Row],[Số tiền đã thanh toán (theo điểm mốc)]]+Table_Contracts[[#This Row],[Số tiền chưa thanh toán (Theo điểm mốc)]]-Table_Contracts[[#This Row],[Doanh số]]</f>
        <v>0</v>
      </c>
    </row>
    <row r="497" spans="1:27" x14ac:dyDescent="0.25">
      <c r="A497" s="11" t="str">
        <f>TRIM(REPLACE(Table_Contracts[[#This Row],[Vụ việc]],1,FIND("#",Table_Contracts[[#This Row],[Vụ việc]],1),""))</f>
        <v>MAR11141</v>
      </c>
      <c r="B497" s="2" t="s">
        <v>1427</v>
      </c>
      <c r="C497" s="2" t="s">
        <v>5150</v>
      </c>
      <c r="D497" s="4">
        <v>40954</v>
      </c>
      <c r="E497" s="2" t="s">
        <v>5149</v>
      </c>
      <c r="F497" s="3" t="s">
        <v>5151</v>
      </c>
      <c r="G497" s="5">
        <v>199500000</v>
      </c>
      <c r="H497" s="3" t="s">
        <v>801</v>
      </c>
      <c r="I497" s="3" t="s">
        <v>4062</v>
      </c>
      <c r="J497" s="3" t="s">
        <v>32</v>
      </c>
      <c r="K497" s="3" t="s">
        <v>832</v>
      </c>
      <c r="L497" s="4">
        <v>41029</v>
      </c>
      <c r="M497" s="2" t="s">
        <v>636</v>
      </c>
      <c r="N497" s="11">
        <f>IF(MONTH(Table_Contracts[[#This Row],[Ngày ký]])&gt;3, YEAR(Table_Contracts[[#This Row],[Ngày ký]]),YEAR(Table_Contracts[[#This Row],[Ngày ký]])-1)</f>
        <v>2011</v>
      </c>
      <c r="O497" s="4">
        <v>41029</v>
      </c>
      <c r="P497" s="4"/>
      <c r="Q497" s="6">
        <v>12</v>
      </c>
      <c r="R497" s="4"/>
      <c r="S497" s="7" t="b">
        <v>0</v>
      </c>
      <c r="T497" s="3" t="s">
        <v>100</v>
      </c>
      <c r="U497" s="3" t="s">
        <v>34</v>
      </c>
      <c r="V497" s="2"/>
      <c r="W497" s="10" t="s">
        <v>5722</v>
      </c>
      <c r="X497" s="7"/>
      <c r="Y497" s="12">
        <f>SUMPRODUCT(Table_milestone[Số tiền phải thanh toán (VND)],--(Table_milestone[Số HĐ]=Table_Contracts[[#This Row],[Số hợp đồng]]),--(Table_milestone[Đã thanh toán?]=TRUE))</f>
        <v>199500000</v>
      </c>
      <c r="Z497" s="13">
        <f>SUMPRODUCT(Table_milestone[Số tiền phải thanh toán (VND)],--(Table_milestone[Số HĐ]=Table_Contracts[[#This Row],[Số hợp đồng]]),--(Table_milestone[Đã thanh toán?]=FALSE))</f>
        <v>0</v>
      </c>
      <c r="AA497">
        <f>Table_Contracts[[#This Row],[Số tiền đã thanh toán (theo điểm mốc)]]+Table_Contracts[[#This Row],[Số tiền chưa thanh toán (Theo điểm mốc)]]-Table_Contracts[[#This Row],[Doanh số]]</f>
        <v>0</v>
      </c>
    </row>
    <row r="498" spans="1:27" x14ac:dyDescent="0.25">
      <c r="A498" s="11" t="str">
        <f>TRIM(REPLACE(Table_Contracts[[#This Row],[Vụ việc]],1,FIND("#",Table_Contracts[[#This Row],[Vụ việc]],1),""))</f>
        <v>MAR11142</v>
      </c>
      <c r="B498" s="2" t="s">
        <v>1463</v>
      </c>
      <c r="C498" s="2" t="s">
        <v>5106</v>
      </c>
      <c r="D498" s="4">
        <v>41009</v>
      </c>
      <c r="E498" s="2" t="s">
        <v>5105</v>
      </c>
      <c r="F498" s="3" t="s">
        <v>5107</v>
      </c>
      <c r="G498" s="5">
        <v>199500000</v>
      </c>
      <c r="H498" s="3" t="s">
        <v>801</v>
      </c>
      <c r="I498" s="3" t="s">
        <v>4062</v>
      </c>
      <c r="J498" s="3" t="s">
        <v>32</v>
      </c>
      <c r="K498" s="3" t="s">
        <v>832</v>
      </c>
      <c r="L498" s="4">
        <v>41110</v>
      </c>
      <c r="M498" s="2" t="s">
        <v>636</v>
      </c>
      <c r="N498" s="11">
        <f>IF(MONTH(Table_Contracts[[#This Row],[Ngày ký]])&gt;3, YEAR(Table_Contracts[[#This Row],[Ngày ký]]),YEAR(Table_Contracts[[#This Row],[Ngày ký]])-1)</f>
        <v>2012</v>
      </c>
      <c r="O498" s="4">
        <v>41039</v>
      </c>
      <c r="P498" s="4"/>
      <c r="Q498" s="6">
        <v>12</v>
      </c>
      <c r="R498" s="4">
        <v>41009</v>
      </c>
      <c r="S498" s="7" t="b">
        <v>0</v>
      </c>
      <c r="T498" s="3" t="s">
        <v>100</v>
      </c>
      <c r="U498" s="3" t="s">
        <v>34</v>
      </c>
      <c r="V498" s="2"/>
      <c r="W498" s="10" t="s">
        <v>5722</v>
      </c>
      <c r="X498" s="7"/>
      <c r="Y498" s="12">
        <f>SUMPRODUCT(Table_milestone[Số tiền phải thanh toán (VND)],--(Table_milestone[Số HĐ]=Table_Contracts[[#This Row],[Số hợp đồng]]),--(Table_milestone[Đã thanh toán?]=TRUE))</f>
        <v>199500000</v>
      </c>
      <c r="Z498" s="13">
        <f>SUMPRODUCT(Table_milestone[Số tiền phải thanh toán (VND)],--(Table_milestone[Số HĐ]=Table_Contracts[[#This Row],[Số hợp đồng]]),--(Table_milestone[Đã thanh toán?]=FALSE))</f>
        <v>0</v>
      </c>
      <c r="AA498">
        <f>Table_Contracts[[#This Row],[Số tiền đã thanh toán (theo điểm mốc)]]+Table_Contracts[[#This Row],[Số tiền chưa thanh toán (Theo điểm mốc)]]-Table_Contracts[[#This Row],[Doanh số]]</f>
        <v>0</v>
      </c>
    </row>
    <row r="499" spans="1:27" x14ac:dyDescent="0.25">
      <c r="A499" s="11" t="str">
        <f>TRIM(REPLACE(Table_Contracts[[#This Row],[Vụ việc]],1,FIND("#",Table_Contracts[[#This Row],[Vụ việc]],1),""))</f>
        <v>MAR11143</v>
      </c>
      <c r="B499" s="2" t="s">
        <v>1564</v>
      </c>
      <c r="C499" s="2" t="s">
        <v>5091</v>
      </c>
      <c r="D499" s="4">
        <v>41018</v>
      </c>
      <c r="E499" s="2" t="s">
        <v>5090</v>
      </c>
      <c r="F499" s="3" t="s">
        <v>5092</v>
      </c>
      <c r="G499" s="5">
        <v>199500000</v>
      </c>
      <c r="H499" s="3" t="s">
        <v>801</v>
      </c>
      <c r="I499" s="3" t="s">
        <v>4062</v>
      </c>
      <c r="J499" s="3" t="s">
        <v>32</v>
      </c>
      <c r="K499" s="3" t="s">
        <v>832</v>
      </c>
      <c r="L499" s="4">
        <v>41158</v>
      </c>
      <c r="M499" s="2" t="s">
        <v>636</v>
      </c>
      <c r="N499" s="11">
        <f>IF(MONTH(Table_Contracts[[#This Row],[Ngày ký]])&gt;3, YEAR(Table_Contracts[[#This Row],[Ngày ký]]),YEAR(Table_Contracts[[#This Row],[Ngày ký]])-1)</f>
        <v>2012</v>
      </c>
      <c r="O499" s="4">
        <v>41048</v>
      </c>
      <c r="P499" s="4">
        <v>41158</v>
      </c>
      <c r="Q499" s="6">
        <v>12</v>
      </c>
      <c r="R499" s="4"/>
      <c r="S499" s="7" t="b">
        <v>0</v>
      </c>
      <c r="T499" s="3" t="s">
        <v>100</v>
      </c>
      <c r="U499" s="3" t="s">
        <v>34</v>
      </c>
      <c r="V499" s="2"/>
      <c r="W499" s="10" t="s">
        <v>5722</v>
      </c>
      <c r="X499" s="7" t="b">
        <v>0</v>
      </c>
      <c r="Y499" s="12">
        <f>SUMPRODUCT(Table_milestone[Số tiền phải thanh toán (VND)],--(Table_milestone[Số HĐ]=Table_Contracts[[#This Row],[Số hợp đồng]]),--(Table_milestone[Đã thanh toán?]=TRUE))</f>
        <v>199500000</v>
      </c>
      <c r="Z499" s="13">
        <f>SUMPRODUCT(Table_milestone[Số tiền phải thanh toán (VND)],--(Table_milestone[Số HĐ]=Table_Contracts[[#This Row],[Số hợp đồng]]),--(Table_milestone[Đã thanh toán?]=FALSE))</f>
        <v>0</v>
      </c>
      <c r="AA499">
        <f>Table_Contracts[[#This Row],[Số tiền đã thanh toán (theo điểm mốc)]]+Table_Contracts[[#This Row],[Số tiền chưa thanh toán (Theo điểm mốc)]]-Table_Contracts[[#This Row],[Doanh số]]</f>
        <v>0</v>
      </c>
    </row>
    <row r="500" spans="1:27" x14ac:dyDescent="0.25">
      <c r="A500" s="11" t="str">
        <f>TRIM(REPLACE(Table_Contracts[[#This Row],[Vụ việc]],1,FIND("#",Table_Contracts[[#This Row],[Vụ việc]],1),""))</f>
        <v>MAR11144</v>
      </c>
      <c r="B500" s="2" t="s">
        <v>1617</v>
      </c>
      <c r="C500" s="2" t="s">
        <v>5076</v>
      </c>
      <c r="D500" s="4">
        <v>41027</v>
      </c>
      <c r="E500" s="2" t="s">
        <v>5075</v>
      </c>
      <c r="F500" s="3" t="s">
        <v>4754</v>
      </c>
      <c r="G500" s="5">
        <v>193515000</v>
      </c>
      <c r="H500" s="3" t="s">
        <v>801</v>
      </c>
      <c r="I500" s="3" t="s">
        <v>4062</v>
      </c>
      <c r="J500" s="3" t="s">
        <v>32</v>
      </c>
      <c r="K500" s="3" t="s">
        <v>832</v>
      </c>
      <c r="L500" s="4">
        <v>41074</v>
      </c>
      <c r="M500" s="2" t="s">
        <v>636</v>
      </c>
      <c r="N500" s="11">
        <f>IF(MONTH(Table_Contracts[[#This Row],[Ngày ký]])&gt;3, YEAR(Table_Contracts[[#This Row],[Ngày ký]]),YEAR(Table_Contracts[[#This Row],[Ngày ký]])-1)</f>
        <v>2012</v>
      </c>
      <c r="O500" s="4">
        <v>41057</v>
      </c>
      <c r="P500" s="4"/>
      <c r="Q500" s="6">
        <v>12</v>
      </c>
      <c r="R500" s="4"/>
      <c r="S500" s="7" t="b">
        <v>0</v>
      </c>
      <c r="T500" s="3" t="s">
        <v>100</v>
      </c>
      <c r="U500" s="3" t="s">
        <v>34</v>
      </c>
      <c r="V500" s="2"/>
      <c r="W500" s="10" t="s">
        <v>5722</v>
      </c>
      <c r="X500" s="7"/>
      <c r="Y500" s="12">
        <f>SUMPRODUCT(Table_milestone[Số tiền phải thanh toán (VND)],--(Table_milestone[Số HĐ]=Table_Contracts[[#This Row],[Số hợp đồng]]),--(Table_milestone[Đã thanh toán?]=TRUE))</f>
        <v>193515000</v>
      </c>
      <c r="Z500" s="13">
        <f>SUMPRODUCT(Table_milestone[Số tiền phải thanh toán (VND)],--(Table_milestone[Số HĐ]=Table_Contracts[[#This Row],[Số hợp đồng]]),--(Table_milestone[Đã thanh toán?]=FALSE))</f>
        <v>0</v>
      </c>
      <c r="AA500">
        <f>Table_Contracts[[#This Row],[Số tiền đã thanh toán (theo điểm mốc)]]+Table_Contracts[[#This Row],[Số tiền chưa thanh toán (Theo điểm mốc)]]-Table_Contracts[[#This Row],[Doanh số]]</f>
        <v>0</v>
      </c>
    </row>
    <row r="501" spans="1:27" x14ac:dyDescent="0.25">
      <c r="A501" s="11" t="str">
        <f>TRIM(REPLACE(Table_Contracts[[#This Row],[Vụ việc]],1,FIND("#",Table_Contracts[[#This Row],[Vụ việc]],1),""))</f>
        <v>MAR11145</v>
      </c>
      <c r="B501" s="2" t="s">
        <v>1508</v>
      </c>
      <c r="C501" s="2" t="s">
        <v>5094</v>
      </c>
      <c r="D501" s="4">
        <v>41017</v>
      </c>
      <c r="E501" s="2" t="s">
        <v>5093</v>
      </c>
      <c r="F501" s="3" t="s">
        <v>5095</v>
      </c>
      <c r="G501" s="5">
        <v>199500000</v>
      </c>
      <c r="H501" s="3" t="s">
        <v>801</v>
      </c>
      <c r="I501" s="3" t="s">
        <v>4062</v>
      </c>
      <c r="J501" s="3" t="s">
        <v>32</v>
      </c>
      <c r="K501" s="3" t="s">
        <v>832</v>
      </c>
      <c r="L501" s="4">
        <v>41031</v>
      </c>
      <c r="M501" s="2" t="s">
        <v>636</v>
      </c>
      <c r="N501" s="11">
        <f>IF(MONTH(Table_Contracts[[#This Row],[Ngày ký]])&gt;3, YEAR(Table_Contracts[[#This Row],[Ngày ký]]),YEAR(Table_Contracts[[#This Row],[Ngày ký]])-1)</f>
        <v>2012</v>
      </c>
      <c r="O501" s="4">
        <v>41032</v>
      </c>
      <c r="P501" s="4">
        <v>41113</v>
      </c>
      <c r="Q501" s="6">
        <v>12</v>
      </c>
      <c r="R501" s="4"/>
      <c r="S501" s="7" t="b">
        <v>0</v>
      </c>
      <c r="T501" s="3" t="s">
        <v>100</v>
      </c>
      <c r="U501" s="3" t="s">
        <v>34</v>
      </c>
      <c r="V501" s="2"/>
      <c r="W501" s="10" t="s">
        <v>5722</v>
      </c>
      <c r="X501" s="7"/>
      <c r="Y501" s="12">
        <f>SUMPRODUCT(Table_milestone[Số tiền phải thanh toán (VND)],--(Table_milestone[Số HĐ]=Table_Contracts[[#This Row],[Số hợp đồng]]),--(Table_milestone[Đã thanh toán?]=TRUE))</f>
        <v>199500000</v>
      </c>
      <c r="Z501" s="13">
        <f>SUMPRODUCT(Table_milestone[Số tiền phải thanh toán (VND)],--(Table_milestone[Số HĐ]=Table_Contracts[[#This Row],[Số hợp đồng]]),--(Table_milestone[Đã thanh toán?]=FALSE))</f>
        <v>0</v>
      </c>
      <c r="AA501">
        <f>Table_Contracts[[#This Row],[Số tiền đã thanh toán (theo điểm mốc)]]+Table_Contracts[[#This Row],[Số tiền chưa thanh toán (Theo điểm mốc)]]-Table_Contracts[[#This Row],[Doanh số]]</f>
        <v>0</v>
      </c>
    </row>
    <row r="502" spans="1:27" x14ac:dyDescent="0.25">
      <c r="A502" s="11" t="str">
        <f>TRIM(REPLACE(Table_Contracts[[#This Row],[Vụ việc]],1,FIND("#",Table_Contracts[[#This Row],[Vụ việc]],1),""))</f>
        <v>MAR11150</v>
      </c>
      <c r="B502" s="2" t="s">
        <v>1904</v>
      </c>
      <c r="C502" s="2" t="s">
        <v>4942</v>
      </c>
      <c r="D502" s="4">
        <v>41187</v>
      </c>
      <c r="E502" s="2" t="s">
        <v>4941</v>
      </c>
      <c r="F502" s="3" t="s">
        <v>458</v>
      </c>
      <c r="G502" s="5">
        <v>580427600</v>
      </c>
      <c r="H502" s="3" t="s">
        <v>685</v>
      </c>
      <c r="I502" s="3" t="s">
        <v>3493</v>
      </c>
      <c r="J502" s="3" t="s">
        <v>47</v>
      </c>
      <c r="K502" s="3" t="s">
        <v>694</v>
      </c>
      <c r="L502" s="4">
        <v>41452</v>
      </c>
      <c r="M502" s="2" t="s">
        <v>636</v>
      </c>
      <c r="N502" s="11">
        <f>IF(MONTH(Table_Contracts[[#This Row],[Ngày ký]])&gt;3, YEAR(Table_Contracts[[#This Row],[Ngày ký]]),YEAR(Table_Contracts[[#This Row],[Ngày ký]])-1)</f>
        <v>2012</v>
      </c>
      <c r="O502" s="4">
        <v>41274</v>
      </c>
      <c r="P502" s="4">
        <v>41452</v>
      </c>
      <c r="Q502" s="6">
        <v>12</v>
      </c>
      <c r="R502" s="4"/>
      <c r="S502" s="7" t="b">
        <v>0</v>
      </c>
      <c r="T502" s="3" t="s">
        <v>100</v>
      </c>
      <c r="U502" s="3" t="s">
        <v>50</v>
      </c>
      <c r="V502" s="2"/>
      <c r="W502" s="10" t="s">
        <v>5722</v>
      </c>
      <c r="X502" s="7"/>
      <c r="Y502" s="12">
        <f>SUMPRODUCT(Table_milestone[Số tiền phải thanh toán (VND)],--(Table_milestone[Số HĐ]=Table_Contracts[[#This Row],[Số hợp đồng]]),--(Table_milestone[Đã thanh toán?]=TRUE))</f>
        <v>580427600</v>
      </c>
      <c r="Z502" s="13">
        <f>SUMPRODUCT(Table_milestone[Số tiền phải thanh toán (VND)],--(Table_milestone[Số HĐ]=Table_Contracts[[#This Row],[Số hợp đồng]]),--(Table_milestone[Đã thanh toán?]=FALSE))</f>
        <v>0</v>
      </c>
      <c r="AA502">
        <f>Table_Contracts[[#This Row],[Số tiền đã thanh toán (theo điểm mốc)]]+Table_Contracts[[#This Row],[Số tiền chưa thanh toán (Theo điểm mốc)]]-Table_Contracts[[#This Row],[Doanh số]]</f>
        <v>0</v>
      </c>
    </row>
    <row r="503" spans="1:27" x14ac:dyDescent="0.25">
      <c r="A503" s="11" t="str">
        <f>TRIM(REPLACE(Table_Contracts[[#This Row],[Vụ việc]],1,FIND("#",Table_Contracts[[#This Row],[Vụ việc]],1),""))</f>
        <v>MAR11154</v>
      </c>
      <c r="B503" s="2" t="s">
        <v>1763</v>
      </c>
      <c r="C503" s="2" t="s">
        <v>5133</v>
      </c>
      <c r="D503" s="4">
        <v>40984</v>
      </c>
      <c r="E503" s="2" t="s">
        <v>5132</v>
      </c>
      <c r="F503" s="3" t="s">
        <v>5134</v>
      </c>
      <c r="G503" s="5">
        <v>3000000</v>
      </c>
      <c r="H503" s="3" t="s">
        <v>621</v>
      </c>
      <c r="I503" s="3" t="s">
        <v>4062</v>
      </c>
      <c r="J503" s="3" t="s">
        <v>32</v>
      </c>
      <c r="K503" s="3" t="s">
        <v>748</v>
      </c>
      <c r="L503" s="4">
        <v>41176</v>
      </c>
      <c r="M503" s="2" t="s">
        <v>636</v>
      </c>
      <c r="N503" s="11">
        <f>IF(MONTH(Table_Contracts[[#This Row],[Ngày ký]])&gt;3, YEAR(Table_Contracts[[#This Row],[Ngày ký]]),YEAR(Table_Contracts[[#This Row],[Ngày ký]])-1)</f>
        <v>2011</v>
      </c>
      <c r="O503" s="4">
        <v>40991</v>
      </c>
      <c r="P503" s="4">
        <v>41176</v>
      </c>
      <c r="Q503" s="6">
        <v>0</v>
      </c>
      <c r="R503" s="4"/>
      <c r="S503" s="7" t="b">
        <v>0</v>
      </c>
      <c r="T503" s="3" t="s">
        <v>145</v>
      </c>
      <c r="U503" s="3" t="s">
        <v>34</v>
      </c>
      <c r="V503" s="2"/>
      <c r="W503" s="10" t="s">
        <v>5722</v>
      </c>
      <c r="X503" s="7" t="b">
        <v>0</v>
      </c>
      <c r="Y503" s="12">
        <f>SUMPRODUCT(Table_milestone[Số tiền phải thanh toán (VND)],--(Table_milestone[Số HĐ]=Table_Contracts[[#This Row],[Số hợp đồng]]),--(Table_milestone[Đã thanh toán?]=TRUE))</f>
        <v>3000000</v>
      </c>
      <c r="Z503" s="13">
        <f>SUMPRODUCT(Table_milestone[Số tiền phải thanh toán (VND)],--(Table_milestone[Số HĐ]=Table_Contracts[[#This Row],[Số hợp đồng]]),--(Table_milestone[Đã thanh toán?]=FALSE))</f>
        <v>0</v>
      </c>
      <c r="AA503">
        <f>Table_Contracts[[#This Row],[Số tiền đã thanh toán (theo điểm mốc)]]+Table_Contracts[[#This Row],[Số tiền chưa thanh toán (Theo điểm mốc)]]-Table_Contracts[[#This Row],[Doanh số]]</f>
        <v>0</v>
      </c>
    </row>
    <row r="504" spans="1:27" x14ac:dyDescent="0.25">
      <c r="A504" s="11" t="str">
        <f>TRIM(REPLACE(Table_Contracts[[#This Row],[Vụ việc]],1,FIND("#",Table_Contracts[[#This Row],[Vụ việc]],1),""))</f>
        <v>MAR11155</v>
      </c>
      <c r="B504" s="2" t="s">
        <v>1745</v>
      </c>
      <c r="C504" s="2" t="s">
        <v>5025</v>
      </c>
      <c r="D504" s="4">
        <v>41100</v>
      </c>
      <c r="E504" s="2" t="s">
        <v>5024</v>
      </c>
      <c r="F504" s="3" t="s">
        <v>5026</v>
      </c>
      <c r="G504" s="5">
        <v>138000000</v>
      </c>
      <c r="H504" s="3" t="s">
        <v>685</v>
      </c>
      <c r="I504" s="3" t="s">
        <v>4062</v>
      </c>
      <c r="J504" s="3" t="s">
        <v>4864</v>
      </c>
      <c r="K504" s="3" t="s">
        <v>694</v>
      </c>
      <c r="L504" s="4">
        <v>41143</v>
      </c>
      <c r="M504" s="2" t="s">
        <v>636</v>
      </c>
      <c r="N504" s="11">
        <f>IF(MONTH(Table_Contracts[[#This Row],[Ngày ký]])&gt;3, YEAR(Table_Contracts[[#This Row],[Ngày ký]]),YEAR(Table_Contracts[[#This Row],[Ngày ký]])-1)</f>
        <v>2012</v>
      </c>
      <c r="O504" s="4">
        <v>41182</v>
      </c>
      <c r="P504" s="4">
        <v>41143</v>
      </c>
      <c r="Q504" s="6">
        <v>12</v>
      </c>
      <c r="R504" s="4">
        <v>40766</v>
      </c>
      <c r="S504" s="7" t="b">
        <v>0</v>
      </c>
      <c r="T504" s="3" t="s">
        <v>100</v>
      </c>
      <c r="U504" s="3" t="s">
        <v>4865</v>
      </c>
      <c r="V504" s="2"/>
      <c r="W504" s="10" t="s">
        <v>5722</v>
      </c>
      <c r="X504" s="7" t="b">
        <v>0</v>
      </c>
      <c r="Y504" s="12">
        <f>SUMPRODUCT(Table_milestone[Số tiền phải thanh toán (VND)],--(Table_milestone[Số HĐ]=Table_Contracts[[#This Row],[Số hợp đồng]]),--(Table_milestone[Đã thanh toán?]=TRUE))</f>
        <v>138000000</v>
      </c>
      <c r="Z504" s="13">
        <f>SUMPRODUCT(Table_milestone[Số tiền phải thanh toán (VND)],--(Table_milestone[Số HĐ]=Table_Contracts[[#This Row],[Số hợp đồng]]),--(Table_milestone[Đã thanh toán?]=FALSE))</f>
        <v>0</v>
      </c>
      <c r="AA504">
        <f>Table_Contracts[[#This Row],[Số tiền đã thanh toán (theo điểm mốc)]]+Table_Contracts[[#This Row],[Số tiền chưa thanh toán (Theo điểm mốc)]]-Table_Contracts[[#This Row],[Doanh số]]</f>
        <v>0</v>
      </c>
    </row>
    <row r="505" spans="1:27" x14ac:dyDescent="0.25">
      <c r="A505" s="11" t="str">
        <f>TRIM(REPLACE(Table_Contracts[[#This Row],[Vụ việc]],1,FIND("#",Table_Contracts[[#This Row],[Vụ việc]],1),""))</f>
        <v>MAR12008</v>
      </c>
      <c r="B505" s="2" t="s">
        <v>2238</v>
      </c>
      <c r="C505" s="2" t="s">
        <v>4756</v>
      </c>
      <c r="D505" s="4">
        <v>41376</v>
      </c>
      <c r="E505" s="2" t="s">
        <v>4755</v>
      </c>
      <c r="F505" s="3" t="s">
        <v>4732</v>
      </c>
      <c r="G505" s="5">
        <v>3813200000</v>
      </c>
      <c r="H505" s="3" t="s">
        <v>621</v>
      </c>
      <c r="I505" s="3" t="s">
        <v>3493</v>
      </c>
      <c r="J505" s="3" t="s">
        <v>47</v>
      </c>
      <c r="K505" s="3" t="s">
        <v>20</v>
      </c>
      <c r="L505" s="4"/>
      <c r="M505" s="2" t="s">
        <v>558</v>
      </c>
      <c r="N505" s="11">
        <f>IF(MONTH(Table_Contracts[[#This Row],[Ngày ký]])&gt;3, YEAR(Table_Contracts[[#This Row],[Ngày ký]]),YEAR(Table_Contracts[[#This Row],[Ngày ký]])-1)</f>
        <v>2013</v>
      </c>
      <c r="O505" s="4">
        <v>41651</v>
      </c>
      <c r="P505" s="4"/>
      <c r="Q505" s="6">
        <v>12</v>
      </c>
      <c r="R505" s="4"/>
      <c r="S505" s="7" t="b">
        <v>1</v>
      </c>
      <c r="T505" s="3" t="s">
        <v>100</v>
      </c>
      <c r="U505" s="3" t="s">
        <v>50</v>
      </c>
      <c r="V505" s="2" t="s">
        <v>4160</v>
      </c>
      <c r="W505" s="10" t="s">
        <v>5722</v>
      </c>
      <c r="X505" s="7" t="b">
        <v>0</v>
      </c>
      <c r="Y505" s="12">
        <f>SUMPRODUCT(Table_milestone[Số tiền phải thanh toán (VND)],--(Table_milestone[Số HĐ]=Table_Contracts[[#This Row],[Số hợp đồng]]),--(Table_milestone[Đã thanh toán?]=TRUE))</f>
        <v>3606540000</v>
      </c>
      <c r="Z505" s="13">
        <f>SUMPRODUCT(Table_milestone[Số tiền phải thanh toán (VND)],--(Table_milestone[Số HĐ]=Table_Contracts[[#This Row],[Số hợp đồng]]),--(Table_milestone[Đã thanh toán?]=FALSE))</f>
        <v>190660000</v>
      </c>
      <c r="AA505">
        <f>Table_Contracts[[#This Row],[Số tiền đã thanh toán (theo điểm mốc)]]+Table_Contracts[[#This Row],[Số tiền chưa thanh toán (Theo điểm mốc)]]-Table_Contracts[[#This Row],[Doanh số]]</f>
        <v>-16000000</v>
      </c>
    </row>
    <row r="506" spans="1:27" x14ac:dyDescent="0.25">
      <c r="A506" s="11" t="str">
        <f>TRIM(REPLACE(Table_Contracts[[#This Row],[Vụ việc]],1,FIND("#",Table_Contracts[[#This Row],[Vụ việc]],1),""))</f>
        <v>MAR12011</v>
      </c>
      <c r="B506" s="2" t="s">
        <v>1859</v>
      </c>
      <c r="C506" s="2" t="s">
        <v>4948</v>
      </c>
      <c r="D506" s="4">
        <v>41183</v>
      </c>
      <c r="E506" s="2" t="s">
        <v>4947</v>
      </c>
      <c r="F506" s="3" t="s">
        <v>4138</v>
      </c>
      <c r="G506" s="5">
        <v>84000000</v>
      </c>
      <c r="H506" s="3" t="s">
        <v>712</v>
      </c>
      <c r="I506" s="3" t="s">
        <v>4062</v>
      </c>
      <c r="J506" s="3" t="s">
        <v>47</v>
      </c>
      <c r="K506" s="3" t="s">
        <v>1059</v>
      </c>
      <c r="L506" s="4">
        <v>41222</v>
      </c>
      <c r="M506" s="2" t="s">
        <v>636</v>
      </c>
      <c r="N506" s="11">
        <f>IF(MONTH(Table_Contracts[[#This Row],[Ngày ký]])&gt;3, YEAR(Table_Contracts[[#This Row],[Ngày ký]]),YEAR(Table_Contracts[[#This Row],[Ngày ký]])-1)</f>
        <v>2012</v>
      </c>
      <c r="O506" s="4">
        <v>41287</v>
      </c>
      <c r="P506" s="4"/>
      <c r="Q506" s="6">
        <v>12</v>
      </c>
      <c r="R506" s="4"/>
      <c r="S506" s="7" t="b">
        <v>0</v>
      </c>
      <c r="T506" s="3" t="s">
        <v>92</v>
      </c>
      <c r="U506" s="3" t="s">
        <v>50</v>
      </c>
      <c r="V506" s="2"/>
      <c r="W506" s="10" t="s">
        <v>5722</v>
      </c>
      <c r="X506" s="7"/>
      <c r="Y506" s="12">
        <f>SUMPRODUCT(Table_milestone[Số tiền phải thanh toán (VND)],--(Table_milestone[Số HĐ]=Table_Contracts[[#This Row],[Số hợp đồng]]),--(Table_milestone[Đã thanh toán?]=TRUE))</f>
        <v>84000000</v>
      </c>
      <c r="Z506" s="13">
        <f>SUMPRODUCT(Table_milestone[Số tiền phải thanh toán (VND)],--(Table_milestone[Số HĐ]=Table_Contracts[[#This Row],[Số hợp đồng]]),--(Table_milestone[Đã thanh toán?]=FALSE))</f>
        <v>0</v>
      </c>
      <c r="AA506">
        <f>Table_Contracts[[#This Row],[Số tiền đã thanh toán (theo điểm mốc)]]+Table_Contracts[[#This Row],[Số tiền chưa thanh toán (Theo điểm mốc)]]-Table_Contracts[[#This Row],[Doanh số]]</f>
        <v>0</v>
      </c>
    </row>
    <row r="507" spans="1:27" x14ac:dyDescent="0.25">
      <c r="A507" s="11" t="str">
        <f>TRIM(REPLACE(Table_Contracts[[#This Row],[Vụ việc]],1,FIND("#",Table_Contracts[[#This Row],[Vụ việc]],1),""))</f>
        <v>MAR12017</v>
      </c>
      <c r="B507" s="2" t="s">
        <v>2030</v>
      </c>
      <c r="C507" s="2" t="s">
        <v>5032</v>
      </c>
      <c r="D507" s="4">
        <v>41092</v>
      </c>
      <c r="E507" s="2" t="s">
        <v>5031</v>
      </c>
      <c r="F507" s="3" t="s">
        <v>5033</v>
      </c>
      <c r="G507" s="5">
        <v>518916000</v>
      </c>
      <c r="H507" s="3" t="s">
        <v>712</v>
      </c>
      <c r="I507" s="3" t="s">
        <v>3493</v>
      </c>
      <c r="J507" s="3" t="s">
        <v>47</v>
      </c>
      <c r="K507" s="3" t="s">
        <v>1059</v>
      </c>
      <c r="L507" s="4">
        <v>41452</v>
      </c>
      <c r="M507" s="2" t="s">
        <v>636</v>
      </c>
      <c r="N507" s="11">
        <f>IF(MONTH(Table_Contracts[[#This Row],[Ngày ký]])&gt;3, YEAR(Table_Contracts[[#This Row],[Ngày ký]]),YEAR(Table_Contracts[[#This Row],[Ngày ký]])-1)</f>
        <v>2012</v>
      </c>
      <c r="O507" s="4">
        <v>41395</v>
      </c>
      <c r="P507" s="4"/>
      <c r="Q507" s="6">
        <v>12</v>
      </c>
      <c r="R507" s="4">
        <v>41092</v>
      </c>
      <c r="S507" s="7" t="b">
        <v>0</v>
      </c>
      <c r="T507" s="3" t="s">
        <v>100</v>
      </c>
      <c r="U507" s="3" t="s">
        <v>50</v>
      </c>
      <c r="V507" s="2"/>
      <c r="W507" s="10" t="s">
        <v>5722</v>
      </c>
      <c r="X507" s="7" t="b">
        <v>0</v>
      </c>
      <c r="Y507" s="12">
        <f>SUMPRODUCT(Table_milestone[Số tiền phải thanh toán (VND)],--(Table_milestone[Số HĐ]=Table_Contracts[[#This Row],[Số hợp đồng]]),--(Table_milestone[Đã thanh toán?]=TRUE))</f>
        <v>518916000</v>
      </c>
      <c r="Z507" s="13">
        <f>SUMPRODUCT(Table_milestone[Số tiền phải thanh toán (VND)],--(Table_milestone[Số HĐ]=Table_Contracts[[#This Row],[Số hợp đồng]]),--(Table_milestone[Đã thanh toán?]=FALSE))</f>
        <v>0</v>
      </c>
      <c r="AA507">
        <f>Table_Contracts[[#This Row],[Số tiền đã thanh toán (theo điểm mốc)]]+Table_Contracts[[#This Row],[Số tiền chưa thanh toán (Theo điểm mốc)]]-Table_Contracts[[#This Row],[Doanh số]]</f>
        <v>0</v>
      </c>
    </row>
    <row r="508" spans="1:27" x14ac:dyDescent="0.25">
      <c r="A508" s="11" t="str">
        <f>TRIM(REPLACE(Table_Contracts[[#This Row],[Vụ việc]],1,FIND("#",Table_Contracts[[#This Row],[Vụ việc]],1),""))</f>
        <v>MAR12024</v>
      </c>
      <c r="B508" s="2" t="s">
        <v>1605</v>
      </c>
      <c r="C508" s="2" t="s">
        <v>5053</v>
      </c>
      <c r="D508" s="4">
        <v>41064</v>
      </c>
      <c r="E508" s="2" t="s">
        <v>5052</v>
      </c>
      <c r="F508" s="3" t="s">
        <v>5054</v>
      </c>
      <c r="G508" s="5">
        <v>205000000</v>
      </c>
      <c r="H508" s="3" t="s">
        <v>685</v>
      </c>
      <c r="I508" s="3" t="s">
        <v>4062</v>
      </c>
      <c r="J508" s="3" t="s">
        <v>47</v>
      </c>
      <c r="K508" s="3" t="s">
        <v>89</v>
      </c>
      <c r="L508" s="4">
        <v>41249</v>
      </c>
      <c r="M508" s="2" t="s">
        <v>636</v>
      </c>
      <c r="N508" s="11">
        <f>IF(MONTH(Table_Contracts[[#This Row],[Ngày ký]])&gt;3, YEAR(Table_Contracts[[#This Row],[Ngày ký]]),YEAR(Table_Contracts[[#This Row],[Ngày ký]])-1)</f>
        <v>2012</v>
      </c>
      <c r="O508" s="4">
        <v>41127</v>
      </c>
      <c r="P508" s="4">
        <v>41249</v>
      </c>
      <c r="Q508" s="6">
        <v>12</v>
      </c>
      <c r="R508" s="4">
        <v>41064</v>
      </c>
      <c r="S508" s="7" t="b">
        <v>0</v>
      </c>
      <c r="T508" s="3" t="s">
        <v>100</v>
      </c>
      <c r="U508" s="3" t="s">
        <v>50</v>
      </c>
      <c r="V508" s="2"/>
      <c r="W508" s="10" t="s">
        <v>5722</v>
      </c>
      <c r="X508" s="7"/>
      <c r="Y508" s="12">
        <f>SUMPRODUCT(Table_milestone[Số tiền phải thanh toán (VND)],--(Table_milestone[Số HĐ]=Table_Contracts[[#This Row],[Số hợp đồng]]),--(Table_milestone[Đã thanh toán?]=TRUE))</f>
        <v>205000000</v>
      </c>
      <c r="Z508" s="13">
        <f>SUMPRODUCT(Table_milestone[Số tiền phải thanh toán (VND)],--(Table_milestone[Số HĐ]=Table_Contracts[[#This Row],[Số hợp đồng]]),--(Table_milestone[Đã thanh toán?]=FALSE))</f>
        <v>0</v>
      </c>
      <c r="AA508">
        <f>Table_Contracts[[#This Row],[Số tiền đã thanh toán (theo điểm mốc)]]+Table_Contracts[[#This Row],[Số tiền chưa thanh toán (Theo điểm mốc)]]-Table_Contracts[[#This Row],[Doanh số]]</f>
        <v>0</v>
      </c>
    </row>
    <row r="509" spans="1:27" x14ac:dyDescent="0.25">
      <c r="A509" s="11" t="str">
        <f>TRIM(REPLACE(Table_Contracts[[#This Row],[Vụ việc]],1,FIND("#",Table_Contracts[[#This Row],[Vụ việc]],1),""))</f>
        <v>MAR12032</v>
      </c>
      <c r="B509" s="2" t="s">
        <v>1637</v>
      </c>
      <c r="C509" s="2" t="s">
        <v>5039</v>
      </c>
      <c r="D509" s="4">
        <v>41089</v>
      </c>
      <c r="E509" s="2" t="s">
        <v>5038</v>
      </c>
      <c r="F509" s="3" t="s">
        <v>5040</v>
      </c>
      <c r="G509" s="5">
        <v>31592000</v>
      </c>
      <c r="H509" s="3" t="s">
        <v>685</v>
      </c>
      <c r="I509" s="3" t="s">
        <v>4062</v>
      </c>
      <c r="J509" s="3" t="s">
        <v>47</v>
      </c>
      <c r="K509" s="3" t="s">
        <v>89</v>
      </c>
      <c r="L509" s="4">
        <v>41127</v>
      </c>
      <c r="M509" s="2" t="s">
        <v>636</v>
      </c>
      <c r="N509" s="11">
        <f>IF(MONTH(Table_Contracts[[#This Row],[Ngày ký]])&gt;3, YEAR(Table_Contracts[[#This Row],[Ngày ký]]),YEAR(Table_Contracts[[#This Row],[Ngày ký]])-1)</f>
        <v>2012</v>
      </c>
      <c r="O509" s="4">
        <v>41150</v>
      </c>
      <c r="P509" s="4">
        <v>41134</v>
      </c>
      <c r="Q509" s="6">
        <v>12</v>
      </c>
      <c r="R509" s="4">
        <v>41099</v>
      </c>
      <c r="S509" s="7" t="b">
        <v>0</v>
      </c>
      <c r="T509" s="3" t="s">
        <v>199</v>
      </c>
      <c r="U509" s="3"/>
      <c r="V509" s="2"/>
      <c r="W509" s="10" t="s">
        <v>5722</v>
      </c>
      <c r="X509" s="7"/>
      <c r="Y509" s="12">
        <f>SUMPRODUCT(Table_milestone[Số tiền phải thanh toán (VND)],--(Table_milestone[Số HĐ]=Table_Contracts[[#This Row],[Số hợp đồng]]),--(Table_milestone[Đã thanh toán?]=TRUE))</f>
        <v>31592000</v>
      </c>
      <c r="Z509" s="13">
        <f>SUMPRODUCT(Table_milestone[Số tiền phải thanh toán (VND)],--(Table_milestone[Số HĐ]=Table_Contracts[[#This Row],[Số hợp đồng]]),--(Table_milestone[Đã thanh toán?]=FALSE))</f>
        <v>0</v>
      </c>
      <c r="AA509">
        <f>Table_Contracts[[#This Row],[Số tiền đã thanh toán (theo điểm mốc)]]+Table_Contracts[[#This Row],[Số tiền chưa thanh toán (Theo điểm mốc)]]-Table_Contracts[[#This Row],[Doanh số]]</f>
        <v>0</v>
      </c>
    </row>
    <row r="510" spans="1:27" x14ac:dyDescent="0.25">
      <c r="A510" s="11" t="str">
        <f>TRIM(REPLACE(Table_Contracts[[#This Row],[Vụ việc]],1,FIND("#",Table_Contracts[[#This Row],[Vụ việc]],1),""))</f>
        <v>MAR12033</v>
      </c>
      <c r="B510" s="2" t="s">
        <v>1698</v>
      </c>
      <c r="C510" s="2" t="s">
        <v>5042</v>
      </c>
      <c r="D510" s="4">
        <v>41086</v>
      </c>
      <c r="E510" s="2" t="s">
        <v>5041</v>
      </c>
      <c r="F510" s="3" t="s">
        <v>5043</v>
      </c>
      <c r="G510" s="5">
        <v>30000000</v>
      </c>
      <c r="H510" s="3" t="s">
        <v>685</v>
      </c>
      <c r="I510" s="3" t="s">
        <v>4062</v>
      </c>
      <c r="J510" s="3" t="s">
        <v>32</v>
      </c>
      <c r="K510" s="3" t="s">
        <v>694</v>
      </c>
      <c r="L510" s="4">
        <v>41121</v>
      </c>
      <c r="M510" s="2" t="s">
        <v>636</v>
      </c>
      <c r="N510" s="11">
        <f>IF(MONTH(Table_Contracts[[#This Row],[Ngày ký]])&gt;3, YEAR(Table_Contracts[[#This Row],[Ngày ký]]),YEAR(Table_Contracts[[#This Row],[Ngày ký]])-1)</f>
        <v>2012</v>
      </c>
      <c r="O510" s="4">
        <v>41116</v>
      </c>
      <c r="P510" s="4">
        <v>41121</v>
      </c>
      <c r="Q510" s="6">
        <v>12</v>
      </c>
      <c r="R510" s="4"/>
      <c r="S510" s="7" t="b">
        <v>0</v>
      </c>
      <c r="T510" s="3" t="s">
        <v>145</v>
      </c>
      <c r="U510" s="3" t="s">
        <v>34</v>
      </c>
      <c r="V510" s="2"/>
      <c r="W510" s="10" t="s">
        <v>5722</v>
      </c>
      <c r="X510" s="7"/>
      <c r="Y510" s="12">
        <f>SUMPRODUCT(Table_milestone[Số tiền phải thanh toán (VND)],--(Table_milestone[Số HĐ]=Table_Contracts[[#This Row],[Số hợp đồng]]),--(Table_milestone[Đã thanh toán?]=TRUE))</f>
        <v>30000000</v>
      </c>
      <c r="Z510" s="13">
        <f>SUMPRODUCT(Table_milestone[Số tiền phải thanh toán (VND)],--(Table_milestone[Số HĐ]=Table_Contracts[[#This Row],[Số hợp đồng]]),--(Table_milestone[Đã thanh toán?]=FALSE))</f>
        <v>0</v>
      </c>
      <c r="AA510">
        <f>Table_Contracts[[#This Row],[Số tiền đã thanh toán (theo điểm mốc)]]+Table_Contracts[[#This Row],[Số tiền chưa thanh toán (Theo điểm mốc)]]-Table_Contracts[[#This Row],[Doanh số]]</f>
        <v>0</v>
      </c>
    </row>
    <row r="511" spans="1:27" x14ac:dyDescent="0.25">
      <c r="A511" s="11" t="str">
        <f>TRIM(REPLACE(Table_Contracts[[#This Row],[Vụ việc]],1,FIND("#",Table_Contracts[[#This Row],[Vụ việc]],1),""))</f>
        <v>MAR12034</v>
      </c>
      <c r="B511" s="2" t="s">
        <v>1837</v>
      </c>
      <c r="C511" s="2" t="s">
        <v>5071</v>
      </c>
      <c r="D511" s="4">
        <v>41030</v>
      </c>
      <c r="E511" s="2" t="s">
        <v>5070</v>
      </c>
      <c r="F511" s="3" t="s">
        <v>5072</v>
      </c>
      <c r="G511" s="5">
        <v>44000000</v>
      </c>
      <c r="H511" s="3" t="s">
        <v>685</v>
      </c>
      <c r="I511" s="3" t="s">
        <v>4062</v>
      </c>
      <c r="J511" s="3" t="s">
        <v>32</v>
      </c>
      <c r="K511" s="3" t="s">
        <v>694</v>
      </c>
      <c r="L511" s="4">
        <v>41184</v>
      </c>
      <c r="M511" s="2" t="s">
        <v>636</v>
      </c>
      <c r="N511" s="11">
        <f>IF(MONTH(Table_Contracts[[#This Row],[Ngày ký]])&gt;3, YEAR(Table_Contracts[[#This Row],[Ngày ký]]),YEAR(Table_Contracts[[#This Row],[Ngày ký]])-1)</f>
        <v>2012</v>
      </c>
      <c r="O511" s="4">
        <v>41150</v>
      </c>
      <c r="P511" s="4"/>
      <c r="Q511" s="6">
        <v>12</v>
      </c>
      <c r="R511" s="4"/>
      <c r="S511" s="7" t="b">
        <v>0</v>
      </c>
      <c r="T511" s="3" t="s">
        <v>100</v>
      </c>
      <c r="U511" s="3" t="s">
        <v>34</v>
      </c>
      <c r="V511" s="2"/>
      <c r="W511" s="10" t="s">
        <v>5722</v>
      </c>
      <c r="X511" s="7"/>
      <c r="Y511" s="12">
        <f>SUMPRODUCT(Table_milestone[Số tiền phải thanh toán (VND)],--(Table_milestone[Số HĐ]=Table_Contracts[[#This Row],[Số hợp đồng]]),--(Table_milestone[Đã thanh toán?]=TRUE))</f>
        <v>44000000</v>
      </c>
      <c r="Z511" s="13">
        <f>SUMPRODUCT(Table_milestone[Số tiền phải thanh toán (VND)],--(Table_milestone[Số HĐ]=Table_Contracts[[#This Row],[Số hợp đồng]]),--(Table_milestone[Đã thanh toán?]=FALSE))</f>
        <v>0</v>
      </c>
      <c r="AA511">
        <f>Table_Contracts[[#This Row],[Số tiền đã thanh toán (theo điểm mốc)]]+Table_Contracts[[#This Row],[Số tiền chưa thanh toán (Theo điểm mốc)]]-Table_Contracts[[#This Row],[Doanh số]]</f>
        <v>0</v>
      </c>
    </row>
    <row r="512" spans="1:27" x14ac:dyDescent="0.25">
      <c r="A512" s="11" t="str">
        <f>TRIM(REPLACE(Table_Contracts[[#This Row],[Vụ việc]],1,FIND("#",Table_Contracts[[#This Row],[Vụ việc]],1),""))</f>
        <v>MAR12035</v>
      </c>
      <c r="B512" s="2" t="s">
        <v>1841</v>
      </c>
      <c r="C512" s="2" t="s">
        <v>5074</v>
      </c>
      <c r="D512" s="4">
        <v>41030</v>
      </c>
      <c r="E512" s="2" t="s">
        <v>5073</v>
      </c>
      <c r="F512" s="3" t="s">
        <v>5072</v>
      </c>
      <c r="G512" s="5">
        <v>90000000</v>
      </c>
      <c r="H512" s="3" t="s">
        <v>685</v>
      </c>
      <c r="I512" s="3" t="s">
        <v>4062</v>
      </c>
      <c r="J512" s="3" t="s">
        <v>32</v>
      </c>
      <c r="K512" s="3" t="s">
        <v>694</v>
      </c>
      <c r="L512" s="4">
        <v>41180</v>
      </c>
      <c r="M512" s="2" t="s">
        <v>636</v>
      </c>
      <c r="N512" s="11">
        <f>IF(MONTH(Table_Contracts[[#This Row],[Ngày ký]])&gt;3, YEAR(Table_Contracts[[#This Row],[Ngày ký]]),YEAR(Table_Contracts[[#This Row],[Ngày ký]])-1)</f>
        <v>2012</v>
      </c>
      <c r="O512" s="4">
        <v>41091</v>
      </c>
      <c r="P512" s="4"/>
      <c r="Q512" s="6">
        <v>12</v>
      </c>
      <c r="R512" s="4"/>
      <c r="S512" s="7" t="b">
        <v>0</v>
      </c>
      <c r="T512" s="3" t="s">
        <v>100</v>
      </c>
      <c r="U512" s="3" t="s">
        <v>34</v>
      </c>
      <c r="V512" s="2"/>
      <c r="W512" s="10" t="s">
        <v>5722</v>
      </c>
      <c r="X512" s="7"/>
      <c r="Y512" s="12">
        <f>SUMPRODUCT(Table_milestone[Số tiền phải thanh toán (VND)],--(Table_milestone[Số HĐ]=Table_Contracts[[#This Row],[Số hợp đồng]]),--(Table_milestone[Đã thanh toán?]=TRUE))</f>
        <v>90000000</v>
      </c>
      <c r="Z512" s="13">
        <f>SUMPRODUCT(Table_milestone[Số tiền phải thanh toán (VND)],--(Table_milestone[Số HĐ]=Table_Contracts[[#This Row],[Số hợp đồng]]),--(Table_milestone[Đã thanh toán?]=FALSE))</f>
        <v>0</v>
      </c>
      <c r="AA512">
        <f>Table_Contracts[[#This Row],[Số tiền đã thanh toán (theo điểm mốc)]]+Table_Contracts[[#This Row],[Số tiền chưa thanh toán (Theo điểm mốc)]]-Table_Contracts[[#This Row],[Doanh số]]</f>
        <v>0</v>
      </c>
    </row>
    <row r="513" spans="1:27" x14ac:dyDescent="0.25">
      <c r="A513" s="11" t="str">
        <f>TRIM(REPLACE(Table_Contracts[[#This Row],[Vụ việc]],1,FIND("#",Table_Contracts[[#This Row],[Vụ việc]],1),""))</f>
        <v>MAR12036</v>
      </c>
      <c r="B513" s="2" t="s">
        <v>1930</v>
      </c>
      <c r="C513" s="2" t="s">
        <v>4891</v>
      </c>
      <c r="D513" s="4">
        <v>41243</v>
      </c>
      <c r="E513" s="2" t="s">
        <v>4890</v>
      </c>
      <c r="F513" s="3" t="s">
        <v>4138</v>
      </c>
      <c r="G513" s="5">
        <v>236000000</v>
      </c>
      <c r="H513" s="3" t="s">
        <v>621</v>
      </c>
      <c r="I513" s="3" t="s">
        <v>3493</v>
      </c>
      <c r="J513" s="3" t="s">
        <v>32</v>
      </c>
      <c r="K513" s="3" t="s">
        <v>52</v>
      </c>
      <c r="L513" s="4"/>
      <c r="M513" s="2" t="s">
        <v>636</v>
      </c>
      <c r="N513" s="11">
        <f>IF(MONTH(Table_Contracts[[#This Row],[Ngày ký]])&gt;3, YEAR(Table_Contracts[[#This Row],[Ngày ký]]),YEAR(Table_Contracts[[#This Row],[Ngày ký]])-1)</f>
        <v>2012</v>
      </c>
      <c r="O513" s="4">
        <v>41251</v>
      </c>
      <c r="P513" s="4"/>
      <c r="Q513" s="6">
        <v>12</v>
      </c>
      <c r="R513" s="4"/>
      <c r="S513" s="7" t="b">
        <v>0</v>
      </c>
      <c r="T513" s="3" t="s">
        <v>100</v>
      </c>
      <c r="U513" s="3" t="s">
        <v>34</v>
      </c>
      <c r="V513" s="2"/>
      <c r="W513" s="10" t="s">
        <v>5722</v>
      </c>
      <c r="X513" s="7" t="b">
        <v>0</v>
      </c>
      <c r="Y513" s="12">
        <f>SUMPRODUCT(Table_milestone[Số tiền phải thanh toán (VND)],--(Table_milestone[Số HĐ]=Table_Contracts[[#This Row],[Số hợp đồng]]),--(Table_milestone[Đã thanh toán?]=TRUE))</f>
        <v>276800000</v>
      </c>
      <c r="Z513" s="13">
        <f>SUMPRODUCT(Table_milestone[Số tiền phải thanh toán (VND)],--(Table_milestone[Số HĐ]=Table_Contracts[[#This Row],[Số hợp đồng]]),--(Table_milestone[Đã thanh toán?]=FALSE))</f>
        <v>0</v>
      </c>
      <c r="AA513">
        <f>Table_Contracts[[#This Row],[Số tiền đã thanh toán (theo điểm mốc)]]+Table_Contracts[[#This Row],[Số tiền chưa thanh toán (Theo điểm mốc)]]-Table_Contracts[[#This Row],[Doanh số]]</f>
        <v>40800000</v>
      </c>
    </row>
    <row r="514" spans="1:27" x14ac:dyDescent="0.25">
      <c r="A514" s="11" t="str">
        <f>TRIM(REPLACE(Table_Contracts[[#This Row],[Vụ việc]],1,FIND("#",Table_Contracts[[#This Row],[Vụ việc]],1),""))</f>
        <v>MAR12038</v>
      </c>
      <c r="B514" s="2" t="s">
        <v>1685</v>
      </c>
      <c r="C514" s="2" t="s">
        <v>4999</v>
      </c>
      <c r="D514" s="4">
        <v>41120</v>
      </c>
      <c r="E514" s="2" t="s">
        <v>4998</v>
      </c>
      <c r="F514" s="3" t="s">
        <v>5000</v>
      </c>
      <c r="G514" s="5">
        <v>75350000</v>
      </c>
      <c r="H514" s="3" t="s">
        <v>801</v>
      </c>
      <c r="I514" s="3" t="s">
        <v>4062</v>
      </c>
      <c r="J514" s="3" t="s">
        <v>47</v>
      </c>
      <c r="K514" s="3" t="s">
        <v>1168</v>
      </c>
      <c r="L514" s="4">
        <v>41149</v>
      </c>
      <c r="M514" s="2" t="s">
        <v>636</v>
      </c>
      <c r="N514" s="11">
        <f>IF(MONTH(Table_Contracts[[#This Row],[Ngày ký]])&gt;3, YEAR(Table_Contracts[[#This Row],[Ngày ký]]),YEAR(Table_Contracts[[#This Row],[Ngày ký]])-1)</f>
        <v>2012</v>
      </c>
      <c r="O514" s="4">
        <v>41146</v>
      </c>
      <c r="P514" s="4">
        <v>41170</v>
      </c>
      <c r="Q514" s="6">
        <v>24</v>
      </c>
      <c r="R514" s="4">
        <v>41122</v>
      </c>
      <c r="S514" s="7" t="b">
        <v>0</v>
      </c>
      <c r="T514" s="3" t="s">
        <v>199</v>
      </c>
      <c r="U514" s="3"/>
      <c r="V514" s="2"/>
      <c r="W514" s="10" t="s">
        <v>5722</v>
      </c>
      <c r="X514" s="7"/>
      <c r="Y514" s="12">
        <f>SUMPRODUCT(Table_milestone[Số tiền phải thanh toán (VND)],--(Table_milestone[Số HĐ]=Table_Contracts[[#This Row],[Số hợp đồng]]),--(Table_milestone[Đã thanh toán?]=TRUE))</f>
        <v>75350000</v>
      </c>
      <c r="Z514" s="13">
        <f>SUMPRODUCT(Table_milestone[Số tiền phải thanh toán (VND)],--(Table_milestone[Số HĐ]=Table_Contracts[[#This Row],[Số hợp đồng]]),--(Table_milestone[Đã thanh toán?]=FALSE))</f>
        <v>0</v>
      </c>
      <c r="AA514">
        <f>Table_Contracts[[#This Row],[Số tiền đã thanh toán (theo điểm mốc)]]+Table_Contracts[[#This Row],[Số tiền chưa thanh toán (Theo điểm mốc)]]-Table_Contracts[[#This Row],[Doanh số]]</f>
        <v>0</v>
      </c>
    </row>
    <row r="515" spans="1:27" x14ac:dyDescent="0.25">
      <c r="A515" s="11" t="str">
        <f>TRIM(REPLACE(Table_Contracts[[#This Row],[Vụ việc]],1,FIND("#",Table_Contracts[[#This Row],[Vụ việc]],1),""))</f>
        <v>MAR12039</v>
      </c>
      <c r="B515" s="2" t="s">
        <v>1780</v>
      </c>
      <c r="C515" s="2" t="s">
        <v>5002</v>
      </c>
      <c r="D515" s="4">
        <v>41120</v>
      </c>
      <c r="E515" s="2" t="s">
        <v>5001</v>
      </c>
      <c r="F515" s="3" t="s">
        <v>5003</v>
      </c>
      <c r="G515" s="5">
        <v>90000000</v>
      </c>
      <c r="H515" s="3" t="s">
        <v>685</v>
      </c>
      <c r="I515" s="3" t="s">
        <v>3493</v>
      </c>
      <c r="J515" s="3" t="s">
        <v>32</v>
      </c>
      <c r="K515" s="3" t="s">
        <v>748</v>
      </c>
      <c r="L515" s="4">
        <v>41589</v>
      </c>
      <c r="M515" s="2" t="s">
        <v>636</v>
      </c>
      <c r="N515" s="11">
        <f>IF(MONTH(Table_Contracts[[#This Row],[Ngày ký]])&gt;3, YEAR(Table_Contracts[[#This Row],[Ngày ký]]),YEAR(Table_Contracts[[#This Row],[Ngày ký]])-1)</f>
        <v>2012</v>
      </c>
      <c r="O515" s="4">
        <v>41548</v>
      </c>
      <c r="P515" s="4"/>
      <c r="Q515" s="6">
        <v>12</v>
      </c>
      <c r="R515" s="4"/>
      <c r="S515" s="7" t="b">
        <v>0</v>
      </c>
      <c r="T515" s="3" t="s">
        <v>100</v>
      </c>
      <c r="U515" s="3" t="s">
        <v>34</v>
      </c>
      <c r="V515" s="2"/>
      <c r="W515" s="10" t="s">
        <v>5722</v>
      </c>
      <c r="X515" s="7"/>
      <c r="Y515" s="12">
        <f>SUMPRODUCT(Table_milestone[Số tiền phải thanh toán (VND)],--(Table_milestone[Số HĐ]=Table_Contracts[[#This Row],[Số hợp đồng]]),--(Table_milestone[Đã thanh toán?]=TRUE))</f>
        <v>90000000</v>
      </c>
      <c r="Z515" s="13">
        <f>SUMPRODUCT(Table_milestone[Số tiền phải thanh toán (VND)],--(Table_milestone[Số HĐ]=Table_Contracts[[#This Row],[Số hợp đồng]]),--(Table_milestone[Đã thanh toán?]=FALSE))</f>
        <v>0</v>
      </c>
      <c r="AA515">
        <f>Table_Contracts[[#This Row],[Số tiền đã thanh toán (theo điểm mốc)]]+Table_Contracts[[#This Row],[Số tiền chưa thanh toán (Theo điểm mốc)]]-Table_Contracts[[#This Row],[Doanh số]]</f>
        <v>0</v>
      </c>
    </row>
    <row r="516" spans="1:27" x14ac:dyDescent="0.25">
      <c r="A516" s="11" t="str">
        <f>TRIM(REPLACE(Table_Contracts[[#This Row],[Vụ việc]],1,FIND("#",Table_Contracts[[#This Row],[Vụ việc]],1),""))</f>
        <v>MAR12041</v>
      </c>
      <c r="B516" s="2" t="s">
        <v>2016</v>
      </c>
      <c r="C516" s="2" t="s">
        <v>4933</v>
      </c>
      <c r="D516" s="4">
        <v>41204</v>
      </c>
      <c r="E516" s="2" t="s">
        <v>4932</v>
      </c>
      <c r="F516" s="3" t="s">
        <v>4934</v>
      </c>
      <c r="G516" s="5">
        <v>705000000</v>
      </c>
      <c r="H516" s="3" t="s">
        <v>685</v>
      </c>
      <c r="I516" s="3" t="s">
        <v>3493</v>
      </c>
      <c r="J516" s="3" t="s">
        <v>47</v>
      </c>
      <c r="K516" s="3" t="s">
        <v>89</v>
      </c>
      <c r="L516" s="4">
        <v>41467</v>
      </c>
      <c r="M516" s="2" t="s">
        <v>636</v>
      </c>
      <c r="N516" s="11">
        <f>IF(MONTH(Table_Contracts[[#This Row],[Ngày ký]])&gt;3, YEAR(Table_Contracts[[#This Row],[Ngày ký]]),YEAR(Table_Contracts[[#This Row],[Ngày ký]])-1)</f>
        <v>2012</v>
      </c>
      <c r="O516" s="4">
        <v>41379</v>
      </c>
      <c r="P516" s="4"/>
      <c r="Q516" s="6">
        <v>12</v>
      </c>
      <c r="R516" s="4">
        <v>41214</v>
      </c>
      <c r="S516" s="7" t="b">
        <v>0</v>
      </c>
      <c r="T516" s="3" t="s">
        <v>100</v>
      </c>
      <c r="U516" s="3" t="s">
        <v>50</v>
      </c>
      <c r="V516" s="2" t="s">
        <v>4267</v>
      </c>
      <c r="W516" s="10" t="s">
        <v>5722</v>
      </c>
      <c r="X516" s="7"/>
      <c r="Y516" s="12">
        <f>SUMPRODUCT(Table_milestone[Số tiền phải thanh toán (VND)],--(Table_milestone[Số HĐ]=Table_Contracts[[#This Row],[Số hợp đồng]]),--(Table_milestone[Đã thanh toán?]=TRUE))</f>
        <v>776000000</v>
      </c>
      <c r="Z516" s="13">
        <f>SUMPRODUCT(Table_milestone[Số tiền phải thanh toán (VND)],--(Table_milestone[Số HĐ]=Table_Contracts[[#This Row],[Số hợp đồng]]),--(Table_milestone[Đã thanh toán?]=FALSE))</f>
        <v>0</v>
      </c>
      <c r="AA516">
        <f>Table_Contracts[[#This Row],[Số tiền đã thanh toán (theo điểm mốc)]]+Table_Contracts[[#This Row],[Số tiền chưa thanh toán (Theo điểm mốc)]]-Table_Contracts[[#This Row],[Doanh số]]</f>
        <v>71000000</v>
      </c>
    </row>
    <row r="517" spans="1:27" x14ac:dyDescent="0.25">
      <c r="A517" s="11" t="str">
        <f>TRIM(REPLACE(Table_Contracts[[#This Row],[Vụ việc]],1,FIND("#",Table_Contracts[[#This Row],[Vụ việc]],1),""))</f>
        <v>MAR12042</v>
      </c>
      <c r="B517" s="2" t="s">
        <v>1757</v>
      </c>
      <c r="C517" s="2" t="s">
        <v>4985</v>
      </c>
      <c r="D517" s="4">
        <v>41142</v>
      </c>
      <c r="E517" s="2" t="s">
        <v>4984</v>
      </c>
      <c r="F517" s="3" t="s">
        <v>4986</v>
      </c>
      <c r="G517" s="5">
        <v>200000000</v>
      </c>
      <c r="H517" s="3" t="s">
        <v>685</v>
      </c>
      <c r="I517" s="3" t="s">
        <v>4062</v>
      </c>
      <c r="J517" s="3" t="s">
        <v>32</v>
      </c>
      <c r="K517" s="3" t="s">
        <v>694</v>
      </c>
      <c r="L517" s="4">
        <v>41166</v>
      </c>
      <c r="M517" s="2" t="s">
        <v>636</v>
      </c>
      <c r="N517" s="11">
        <f>IF(MONTH(Table_Contracts[[#This Row],[Ngày ký]])&gt;3, YEAR(Table_Contracts[[#This Row],[Ngày ký]]),YEAR(Table_Contracts[[#This Row],[Ngày ký]])-1)</f>
        <v>2012</v>
      </c>
      <c r="O517" s="4">
        <v>41182</v>
      </c>
      <c r="P517" s="4"/>
      <c r="Q517" s="6">
        <v>12</v>
      </c>
      <c r="R517" s="4"/>
      <c r="S517" s="7" t="b">
        <v>0</v>
      </c>
      <c r="T517" s="3" t="s">
        <v>100</v>
      </c>
      <c r="U517" s="3" t="s">
        <v>34</v>
      </c>
      <c r="V517" s="2"/>
      <c r="W517" s="10" t="s">
        <v>5722</v>
      </c>
      <c r="X517" s="7"/>
      <c r="Y517" s="12">
        <f>SUMPRODUCT(Table_milestone[Số tiền phải thanh toán (VND)],--(Table_milestone[Số HĐ]=Table_Contracts[[#This Row],[Số hợp đồng]]),--(Table_milestone[Đã thanh toán?]=TRUE))</f>
        <v>200000000</v>
      </c>
      <c r="Z517" s="13">
        <f>SUMPRODUCT(Table_milestone[Số tiền phải thanh toán (VND)],--(Table_milestone[Số HĐ]=Table_Contracts[[#This Row],[Số hợp đồng]]),--(Table_milestone[Đã thanh toán?]=FALSE))</f>
        <v>0</v>
      </c>
      <c r="AA517">
        <f>Table_Contracts[[#This Row],[Số tiền đã thanh toán (theo điểm mốc)]]+Table_Contracts[[#This Row],[Số tiền chưa thanh toán (Theo điểm mốc)]]-Table_Contracts[[#This Row],[Doanh số]]</f>
        <v>0</v>
      </c>
    </row>
    <row r="518" spans="1:27" x14ac:dyDescent="0.25">
      <c r="A518" s="11" t="str">
        <f>TRIM(REPLACE(Table_Contracts[[#This Row],[Vụ việc]],1,FIND("#",Table_Contracts[[#This Row],[Vụ việc]],1),""))</f>
        <v>MAR12043</v>
      </c>
      <c r="B518" s="2" t="s">
        <v>1784</v>
      </c>
      <c r="C518" s="2" t="s">
        <v>4988</v>
      </c>
      <c r="D518" s="4">
        <v>41139</v>
      </c>
      <c r="E518" s="2" t="s">
        <v>4987</v>
      </c>
      <c r="F518" s="3" t="s">
        <v>4989</v>
      </c>
      <c r="G518" s="5">
        <v>90000000</v>
      </c>
      <c r="H518" s="3" t="s">
        <v>685</v>
      </c>
      <c r="I518" s="3" t="s">
        <v>3493</v>
      </c>
      <c r="J518" s="3" t="s">
        <v>32</v>
      </c>
      <c r="K518" s="3" t="s">
        <v>694</v>
      </c>
      <c r="L518" s="4">
        <v>41367</v>
      </c>
      <c r="M518" s="2" t="s">
        <v>636</v>
      </c>
      <c r="N518" s="11">
        <f>IF(MONTH(Table_Contracts[[#This Row],[Ngày ký]])&gt;3, YEAR(Table_Contracts[[#This Row],[Ngày ký]]),YEAR(Table_Contracts[[#This Row],[Ngày ký]])-1)</f>
        <v>2012</v>
      </c>
      <c r="O518" s="4">
        <v>41213</v>
      </c>
      <c r="P518" s="4"/>
      <c r="Q518" s="6">
        <v>12</v>
      </c>
      <c r="R518" s="4"/>
      <c r="S518" s="7" t="b">
        <v>0</v>
      </c>
      <c r="T518" s="3" t="s">
        <v>100</v>
      </c>
      <c r="U518" s="3" t="s">
        <v>34</v>
      </c>
      <c r="V518" s="2"/>
      <c r="W518" s="10" t="s">
        <v>5722</v>
      </c>
      <c r="X518" s="7"/>
      <c r="Y518" s="12">
        <f>SUMPRODUCT(Table_milestone[Số tiền phải thanh toán (VND)],--(Table_milestone[Số HĐ]=Table_Contracts[[#This Row],[Số hợp đồng]]),--(Table_milestone[Đã thanh toán?]=TRUE))</f>
        <v>90000000</v>
      </c>
      <c r="Z518" s="13">
        <f>SUMPRODUCT(Table_milestone[Số tiền phải thanh toán (VND)],--(Table_milestone[Số HĐ]=Table_Contracts[[#This Row],[Số hợp đồng]]),--(Table_milestone[Đã thanh toán?]=FALSE))</f>
        <v>0</v>
      </c>
      <c r="AA518">
        <f>Table_Contracts[[#This Row],[Số tiền đã thanh toán (theo điểm mốc)]]+Table_Contracts[[#This Row],[Số tiền chưa thanh toán (Theo điểm mốc)]]-Table_Contracts[[#This Row],[Doanh số]]</f>
        <v>0</v>
      </c>
    </row>
    <row r="519" spans="1:27" x14ac:dyDescent="0.25">
      <c r="A519" s="11" t="str">
        <f>TRIM(REPLACE(Table_Contracts[[#This Row],[Vụ việc]],1,FIND("#",Table_Contracts[[#This Row],[Vụ việc]],1),""))</f>
        <v>MAR12046</v>
      </c>
      <c r="B519" s="2" t="s">
        <v>1772</v>
      </c>
      <c r="C519" s="2" t="s">
        <v>4962</v>
      </c>
      <c r="D519" s="4">
        <v>41164</v>
      </c>
      <c r="E519" s="2" t="s">
        <v>4961</v>
      </c>
      <c r="F519" s="3" t="s">
        <v>4963</v>
      </c>
      <c r="G519" s="5">
        <v>125294400</v>
      </c>
      <c r="H519" s="3" t="s">
        <v>685</v>
      </c>
      <c r="I519" s="3" t="s">
        <v>4062</v>
      </c>
      <c r="J519" s="3" t="s">
        <v>47</v>
      </c>
      <c r="K519" s="3" t="s">
        <v>89</v>
      </c>
      <c r="L519" s="4">
        <v>41451</v>
      </c>
      <c r="M519" s="2" t="s">
        <v>636</v>
      </c>
      <c r="N519" s="11">
        <f>IF(MONTH(Table_Contracts[[#This Row],[Ngày ký]])&gt;3, YEAR(Table_Contracts[[#This Row],[Ngày ký]]),YEAR(Table_Contracts[[#This Row],[Ngày ký]])-1)</f>
        <v>2012</v>
      </c>
      <c r="O519" s="4">
        <v>41305</v>
      </c>
      <c r="P519" s="4">
        <v>41451</v>
      </c>
      <c r="Q519" s="6">
        <v>12</v>
      </c>
      <c r="R519" s="4">
        <v>41164</v>
      </c>
      <c r="S519" s="7" t="b">
        <v>0</v>
      </c>
      <c r="T519" s="3" t="s">
        <v>100</v>
      </c>
      <c r="U519" s="3" t="s">
        <v>50</v>
      </c>
      <c r="V519" s="2"/>
      <c r="W519" s="10" t="s">
        <v>5722</v>
      </c>
      <c r="X519" s="7"/>
      <c r="Y519" s="12">
        <f>SUMPRODUCT(Table_milestone[Số tiền phải thanh toán (VND)],--(Table_milestone[Số HĐ]=Table_Contracts[[#This Row],[Số hợp đồng]]),--(Table_milestone[Đã thanh toán?]=TRUE))</f>
        <v>125294400</v>
      </c>
      <c r="Z519" s="13">
        <f>SUMPRODUCT(Table_milestone[Số tiền phải thanh toán (VND)],--(Table_milestone[Số HĐ]=Table_Contracts[[#This Row],[Số hợp đồng]]),--(Table_milestone[Đã thanh toán?]=FALSE))</f>
        <v>0</v>
      </c>
      <c r="AA519">
        <f>Table_Contracts[[#This Row],[Số tiền đã thanh toán (theo điểm mốc)]]+Table_Contracts[[#This Row],[Số tiền chưa thanh toán (Theo điểm mốc)]]-Table_Contracts[[#This Row],[Doanh số]]</f>
        <v>0</v>
      </c>
    </row>
    <row r="520" spans="1:27" x14ac:dyDescent="0.25">
      <c r="A520" s="11" t="str">
        <f>TRIM(REPLACE(Table_Contracts[[#This Row],[Vụ việc]],1,FIND("#",Table_Contracts[[#This Row],[Vụ việc]],1),""))</f>
        <v>MAR12047</v>
      </c>
      <c r="B520" s="2" t="s">
        <v>1765</v>
      </c>
      <c r="C520" s="2" t="s">
        <v>4976</v>
      </c>
      <c r="D520" s="4">
        <v>41156</v>
      </c>
      <c r="E520" s="2" t="s">
        <v>4975</v>
      </c>
      <c r="F520" s="3" t="s">
        <v>4977</v>
      </c>
      <c r="G520" s="5">
        <v>5000000</v>
      </c>
      <c r="H520" s="3" t="s">
        <v>712</v>
      </c>
      <c r="I520" s="3" t="s">
        <v>4062</v>
      </c>
      <c r="J520" s="3" t="s">
        <v>32</v>
      </c>
      <c r="K520" s="3" t="s">
        <v>1059</v>
      </c>
      <c r="L520" s="4">
        <v>41169</v>
      </c>
      <c r="M520" s="2" t="s">
        <v>636</v>
      </c>
      <c r="N520" s="11">
        <f>IF(MONTH(Table_Contracts[[#This Row],[Ngày ký]])&gt;3, YEAR(Table_Contracts[[#This Row],[Ngày ký]]),YEAR(Table_Contracts[[#This Row],[Ngày ký]])-1)</f>
        <v>2012</v>
      </c>
      <c r="O520" s="4">
        <v>41166</v>
      </c>
      <c r="P520" s="4">
        <v>41169</v>
      </c>
      <c r="Q520" s="6">
        <v>12</v>
      </c>
      <c r="R520" s="4"/>
      <c r="S520" s="7" t="b">
        <v>0</v>
      </c>
      <c r="T520" s="3" t="s">
        <v>145</v>
      </c>
      <c r="U520" s="3"/>
      <c r="V520" s="2"/>
      <c r="W520" s="10" t="s">
        <v>5722</v>
      </c>
      <c r="X520" s="7"/>
      <c r="Y520" s="12">
        <f>SUMPRODUCT(Table_milestone[Số tiền phải thanh toán (VND)],--(Table_milestone[Số HĐ]=Table_Contracts[[#This Row],[Số hợp đồng]]),--(Table_milestone[Đã thanh toán?]=TRUE))</f>
        <v>5000000</v>
      </c>
      <c r="Z520" s="13">
        <f>SUMPRODUCT(Table_milestone[Số tiền phải thanh toán (VND)],--(Table_milestone[Số HĐ]=Table_Contracts[[#This Row],[Số hợp đồng]]),--(Table_milestone[Đã thanh toán?]=FALSE))</f>
        <v>0</v>
      </c>
      <c r="AA520">
        <f>Table_Contracts[[#This Row],[Số tiền đã thanh toán (theo điểm mốc)]]+Table_Contracts[[#This Row],[Số tiền chưa thanh toán (Theo điểm mốc)]]-Table_Contracts[[#This Row],[Doanh số]]</f>
        <v>0</v>
      </c>
    </row>
    <row r="521" spans="1:27" x14ac:dyDescent="0.25">
      <c r="A521" s="11" t="str">
        <f>TRIM(REPLACE(Table_Contracts[[#This Row],[Vụ việc]],1,FIND("#",Table_Contracts[[#This Row],[Vụ việc]],1),""))</f>
        <v>MAR12048</v>
      </c>
      <c r="B521" s="2" t="s">
        <v>1874</v>
      </c>
      <c r="C521" s="2" t="s">
        <v>4922</v>
      </c>
      <c r="D521" s="4">
        <v>41214</v>
      </c>
      <c r="E521" s="2" t="s">
        <v>4921</v>
      </c>
      <c r="F521" s="3" t="s">
        <v>4923</v>
      </c>
      <c r="G521" s="5">
        <v>20000000</v>
      </c>
      <c r="H521" s="3" t="s">
        <v>712</v>
      </c>
      <c r="I521" s="3" t="s">
        <v>4062</v>
      </c>
      <c r="J521" s="3" t="s">
        <v>32</v>
      </c>
      <c r="K521" s="3" t="s">
        <v>1059</v>
      </c>
      <c r="L521" s="4">
        <v>41605</v>
      </c>
      <c r="M521" s="2" t="s">
        <v>636</v>
      </c>
      <c r="N521" s="11">
        <f>IF(MONTH(Table_Contracts[[#This Row],[Ngày ký]])&gt;3, YEAR(Table_Contracts[[#This Row],[Ngày ký]]),YEAR(Table_Contracts[[#This Row],[Ngày ký]])-1)</f>
        <v>2012</v>
      </c>
      <c r="O521" s="4">
        <v>41579</v>
      </c>
      <c r="P521" s="4">
        <v>41605</v>
      </c>
      <c r="Q521" s="6">
        <v>0</v>
      </c>
      <c r="R521" s="4"/>
      <c r="S521" s="7" t="b">
        <v>0</v>
      </c>
      <c r="T521" s="3" t="s">
        <v>92</v>
      </c>
      <c r="U521" s="3" t="s">
        <v>34</v>
      </c>
      <c r="V521" s="2"/>
      <c r="W521" s="10" t="s">
        <v>5722</v>
      </c>
      <c r="X521" s="7" t="b">
        <v>0</v>
      </c>
      <c r="Y521" s="12">
        <f>SUMPRODUCT(Table_milestone[Số tiền phải thanh toán (VND)],--(Table_milestone[Số HĐ]=Table_Contracts[[#This Row],[Số hợp đồng]]),--(Table_milestone[Đã thanh toán?]=TRUE))</f>
        <v>20000000</v>
      </c>
      <c r="Z521" s="13">
        <f>SUMPRODUCT(Table_milestone[Số tiền phải thanh toán (VND)],--(Table_milestone[Số HĐ]=Table_Contracts[[#This Row],[Số hợp đồng]]),--(Table_milestone[Đã thanh toán?]=FALSE))</f>
        <v>0</v>
      </c>
      <c r="AA521">
        <f>Table_Contracts[[#This Row],[Số tiền đã thanh toán (theo điểm mốc)]]+Table_Contracts[[#This Row],[Số tiền chưa thanh toán (Theo điểm mốc)]]-Table_Contracts[[#This Row],[Doanh số]]</f>
        <v>0</v>
      </c>
    </row>
    <row r="522" spans="1:27" x14ac:dyDescent="0.25">
      <c r="A522" s="11" t="str">
        <f>TRIM(REPLACE(Table_Contracts[[#This Row],[Vụ việc]],1,FIND("#",Table_Contracts[[#This Row],[Vụ việc]],1),""))</f>
        <v>MAR12049</v>
      </c>
      <c r="B522" s="2" t="s">
        <v>1892</v>
      </c>
      <c r="C522" s="2" t="s">
        <v>4911</v>
      </c>
      <c r="D522" s="4">
        <v>41229</v>
      </c>
      <c r="E522" s="2" t="s">
        <v>4910</v>
      </c>
      <c r="F522" s="3" t="s">
        <v>4912</v>
      </c>
      <c r="G522" s="5">
        <v>274320000</v>
      </c>
      <c r="H522" s="3" t="s">
        <v>685</v>
      </c>
      <c r="I522" s="3" t="s">
        <v>4062</v>
      </c>
      <c r="J522" s="3" t="s">
        <v>32</v>
      </c>
      <c r="K522" s="3" t="s">
        <v>748</v>
      </c>
      <c r="L522" s="4">
        <v>41267</v>
      </c>
      <c r="M522" s="2" t="s">
        <v>636</v>
      </c>
      <c r="N522" s="11">
        <f>IF(MONTH(Table_Contracts[[#This Row],[Ngày ký]])&gt;3, YEAR(Table_Contracts[[#This Row],[Ngày ký]]),YEAR(Table_Contracts[[#This Row],[Ngày ký]])-1)</f>
        <v>2012</v>
      </c>
      <c r="O522" s="4">
        <v>41258</v>
      </c>
      <c r="P522" s="4">
        <v>41267</v>
      </c>
      <c r="Q522" s="6">
        <v>12</v>
      </c>
      <c r="R522" s="4"/>
      <c r="S522" s="7" t="b">
        <v>0</v>
      </c>
      <c r="T522" s="3" t="s">
        <v>100</v>
      </c>
      <c r="U522" s="3" t="s">
        <v>34</v>
      </c>
      <c r="V522" s="2"/>
      <c r="W522" s="10" t="s">
        <v>5722</v>
      </c>
      <c r="X522" s="7"/>
      <c r="Y522" s="12">
        <f>SUMPRODUCT(Table_milestone[Số tiền phải thanh toán (VND)],--(Table_milestone[Số HĐ]=Table_Contracts[[#This Row],[Số hợp đồng]]),--(Table_milestone[Đã thanh toán?]=TRUE))</f>
        <v>274320000</v>
      </c>
      <c r="Z522" s="13">
        <f>SUMPRODUCT(Table_milestone[Số tiền phải thanh toán (VND)],--(Table_milestone[Số HĐ]=Table_Contracts[[#This Row],[Số hợp đồng]]),--(Table_milestone[Đã thanh toán?]=FALSE))</f>
        <v>0</v>
      </c>
      <c r="AA522">
        <f>Table_Contracts[[#This Row],[Số tiền đã thanh toán (theo điểm mốc)]]+Table_Contracts[[#This Row],[Số tiền chưa thanh toán (Theo điểm mốc)]]-Table_Contracts[[#This Row],[Doanh số]]</f>
        <v>0</v>
      </c>
    </row>
    <row r="523" spans="1:27" x14ac:dyDescent="0.25">
      <c r="A523" s="11" t="str">
        <f>TRIM(REPLACE(Table_Contracts[[#This Row],[Vụ việc]],1,FIND("#",Table_Contracts[[#This Row],[Vụ việc]],1),""))</f>
        <v>MAR12050</v>
      </c>
      <c r="B523" s="2" t="s">
        <v>1943</v>
      </c>
      <c r="C523" s="2" t="s">
        <v>4916</v>
      </c>
      <c r="D523" s="4">
        <v>41225</v>
      </c>
      <c r="E523" s="2" t="s">
        <v>4915</v>
      </c>
      <c r="F523" s="3" t="s">
        <v>200</v>
      </c>
      <c r="G523" s="5">
        <v>65000000</v>
      </c>
      <c r="H523" s="3" t="s">
        <v>621</v>
      </c>
      <c r="I523" s="3" t="s">
        <v>4062</v>
      </c>
      <c r="J523" s="3" t="s">
        <v>47</v>
      </c>
      <c r="K523" s="3" t="s">
        <v>1059</v>
      </c>
      <c r="L523" s="4">
        <v>41662</v>
      </c>
      <c r="M523" s="2" t="s">
        <v>636</v>
      </c>
      <c r="N523" s="11">
        <f>IF(MONTH(Table_Contracts[[#This Row],[Ngày ký]])&gt;3, YEAR(Table_Contracts[[#This Row],[Ngày ký]]),YEAR(Table_Contracts[[#This Row],[Ngày ký]])-1)</f>
        <v>2012</v>
      </c>
      <c r="O523" s="4">
        <v>41590</v>
      </c>
      <c r="P523" s="4">
        <v>41662</v>
      </c>
      <c r="Q523" s="6">
        <v>0</v>
      </c>
      <c r="R523" s="4"/>
      <c r="S523" s="7" t="b">
        <v>0</v>
      </c>
      <c r="T523" s="3" t="s">
        <v>92</v>
      </c>
      <c r="U523" s="3" t="s">
        <v>50</v>
      </c>
      <c r="V523" s="2"/>
      <c r="W523" s="10" t="s">
        <v>5722</v>
      </c>
      <c r="X523" s="7" t="b">
        <v>0</v>
      </c>
      <c r="Y523" s="12">
        <f>SUMPRODUCT(Table_milestone[Số tiền phải thanh toán (VND)],--(Table_milestone[Số HĐ]=Table_Contracts[[#This Row],[Số hợp đồng]]),--(Table_milestone[Đã thanh toán?]=TRUE))</f>
        <v>65000000</v>
      </c>
      <c r="Z523" s="13">
        <f>SUMPRODUCT(Table_milestone[Số tiền phải thanh toán (VND)],--(Table_milestone[Số HĐ]=Table_Contracts[[#This Row],[Số hợp đồng]]),--(Table_milestone[Đã thanh toán?]=FALSE))</f>
        <v>0</v>
      </c>
      <c r="AA523">
        <f>Table_Contracts[[#This Row],[Số tiền đã thanh toán (theo điểm mốc)]]+Table_Contracts[[#This Row],[Số tiền chưa thanh toán (Theo điểm mốc)]]-Table_Contracts[[#This Row],[Doanh số]]</f>
        <v>0</v>
      </c>
    </row>
    <row r="524" spans="1:27" x14ac:dyDescent="0.25">
      <c r="A524" s="11" t="str">
        <f>TRIM(REPLACE(Table_Contracts[[#This Row],[Vụ việc]],1,FIND("#",Table_Contracts[[#This Row],[Vụ việc]],1),""))</f>
        <v>MAR12052</v>
      </c>
      <c r="B524" s="2" t="s">
        <v>1872</v>
      </c>
      <c r="C524" s="2" t="s">
        <v>4925</v>
      </c>
      <c r="D524" s="4">
        <v>41208</v>
      </c>
      <c r="E524" s="2" t="s">
        <v>4924</v>
      </c>
      <c r="F524" s="3" t="s">
        <v>4846</v>
      </c>
      <c r="G524" s="5">
        <v>60000000</v>
      </c>
      <c r="H524" s="3" t="s">
        <v>685</v>
      </c>
      <c r="I524" s="3" t="s">
        <v>4062</v>
      </c>
      <c r="J524" s="3" t="s">
        <v>32</v>
      </c>
      <c r="K524" s="3" t="s">
        <v>748</v>
      </c>
      <c r="L524" s="4">
        <v>41300</v>
      </c>
      <c r="M524" s="2" t="s">
        <v>636</v>
      </c>
      <c r="N524" s="11">
        <f>IF(MONTH(Table_Contracts[[#This Row],[Ngày ký]])&gt;3, YEAR(Table_Contracts[[#This Row],[Ngày ký]]),YEAR(Table_Contracts[[#This Row],[Ngày ký]])-1)</f>
        <v>2012</v>
      </c>
      <c r="O524" s="4">
        <v>41269</v>
      </c>
      <c r="P524" s="4">
        <v>41300</v>
      </c>
      <c r="Q524" s="6">
        <v>12</v>
      </c>
      <c r="R524" s="4">
        <v>41212</v>
      </c>
      <c r="S524" s="7" t="b">
        <v>0</v>
      </c>
      <c r="T524" s="3" t="s">
        <v>100</v>
      </c>
      <c r="U524" s="3" t="s">
        <v>34</v>
      </c>
      <c r="V524" s="2"/>
      <c r="W524" s="10" t="s">
        <v>5722</v>
      </c>
      <c r="X524" s="7"/>
      <c r="Y524" s="12">
        <f>SUMPRODUCT(Table_milestone[Số tiền phải thanh toán (VND)],--(Table_milestone[Số HĐ]=Table_Contracts[[#This Row],[Số hợp đồng]]),--(Table_milestone[Đã thanh toán?]=TRUE))</f>
        <v>60000000</v>
      </c>
      <c r="Z524" s="13">
        <f>SUMPRODUCT(Table_milestone[Số tiền phải thanh toán (VND)],--(Table_milestone[Số HĐ]=Table_Contracts[[#This Row],[Số hợp đồng]]),--(Table_milestone[Đã thanh toán?]=FALSE))</f>
        <v>0</v>
      </c>
      <c r="AA524">
        <f>Table_Contracts[[#This Row],[Số tiền đã thanh toán (theo điểm mốc)]]+Table_Contracts[[#This Row],[Số tiền chưa thanh toán (Theo điểm mốc)]]-Table_Contracts[[#This Row],[Doanh số]]</f>
        <v>0</v>
      </c>
    </row>
    <row r="525" spans="1:27" x14ac:dyDescent="0.25">
      <c r="A525" s="11" t="str">
        <f>TRIM(REPLACE(Table_Contracts[[#This Row],[Vụ việc]],1,FIND("#",Table_Contracts[[#This Row],[Vụ việc]],1),""))</f>
        <v>Mar12056</v>
      </c>
      <c r="B525" s="2" t="s">
        <v>2118</v>
      </c>
      <c r="C525" s="2" t="s">
        <v>4900</v>
      </c>
      <c r="D525" s="4">
        <v>41233</v>
      </c>
      <c r="E525" s="2" t="s">
        <v>4899</v>
      </c>
      <c r="F525" s="3" t="s">
        <v>4901</v>
      </c>
      <c r="G525" s="5">
        <v>82000000</v>
      </c>
      <c r="H525" s="3" t="s">
        <v>621</v>
      </c>
      <c r="I525" s="3" t="s">
        <v>4062</v>
      </c>
      <c r="J525" s="3" t="s">
        <v>32</v>
      </c>
      <c r="K525" s="3" t="s">
        <v>1059</v>
      </c>
      <c r="L525" s="4">
        <v>41352</v>
      </c>
      <c r="M525" s="2" t="s">
        <v>636</v>
      </c>
      <c r="N525" s="11">
        <f>IF(MONTH(Table_Contracts[[#This Row],[Ngày ký]])&gt;3, YEAR(Table_Contracts[[#This Row],[Ngày ký]]),YEAR(Table_Contracts[[#This Row],[Ngày ký]])-1)</f>
        <v>2012</v>
      </c>
      <c r="O525" s="4">
        <v>41294</v>
      </c>
      <c r="P525" s="4">
        <v>41352</v>
      </c>
      <c r="Q525" s="6">
        <v>0</v>
      </c>
      <c r="R525" s="4"/>
      <c r="S525" s="7" t="b">
        <v>0</v>
      </c>
      <c r="T525" s="3" t="s">
        <v>100</v>
      </c>
      <c r="U525" s="3" t="s">
        <v>34</v>
      </c>
      <c r="V525" s="2"/>
      <c r="W525" s="10" t="s">
        <v>5722</v>
      </c>
      <c r="X525" s="7" t="b">
        <v>0</v>
      </c>
      <c r="Y525" s="12">
        <f>SUMPRODUCT(Table_milestone[Số tiền phải thanh toán (VND)],--(Table_milestone[Số HĐ]=Table_Contracts[[#This Row],[Số hợp đồng]]),--(Table_milestone[Đã thanh toán?]=TRUE))</f>
        <v>82000000</v>
      </c>
      <c r="Z525" s="13">
        <f>SUMPRODUCT(Table_milestone[Số tiền phải thanh toán (VND)],--(Table_milestone[Số HĐ]=Table_Contracts[[#This Row],[Số hợp đồng]]),--(Table_milestone[Đã thanh toán?]=FALSE))</f>
        <v>0</v>
      </c>
      <c r="AA525">
        <f>Table_Contracts[[#This Row],[Số tiền đã thanh toán (theo điểm mốc)]]+Table_Contracts[[#This Row],[Số tiền chưa thanh toán (Theo điểm mốc)]]-Table_Contracts[[#This Row],[Doanh số]]</f>
        <v>0</v>
      </c>
    </row>
    <row r="526" spans="1:27" x14ac:dyDescent="0.25">
      <c r="A526" s="11" t="str">
        <f>TRIM(REPLACE(Table_Contracts[[#This Row],[Vụ việc]],1,FIND("#",Table_Contracts[[#This Row],[Vụ việc]],1),""))</f>
        <v>MAR12057</v>
      </c>
      <c r="B526" s="2" t="s">
        <v>1918</v>
      </c>
      <c r="C526" s="2" t="s">
        <v>4903</v>
      </c>
      <c r="D526" s="4">
        <v>41232</v>
      </c>
      <c r="E526" s="2" t="s">
        <v>4902</v>
      </c>
      <c r="F526" s="3" t="s">
        <v>4904</v>
      </c>
      <c r="G526" s="5">
        <v>25000000</v>
      </c>
      <c r="H526" s="3" t="s">
        <v>801</v>
      </c>
      <c r="I526" s="3" t="s">
        <v>4062</v>
      </c>
      <c r="J526" s="3" t="s">
        <v>32</v>
      </c>
      <c r="K526" s="3" t="s">
        <v>832</v>
      </c>
      <c r="L526" s="4">
        <v>41239</v>
      </c>
      <c r="M526" s="2" t="s">
        <v>636</v>
      </c>
      <c r="N526" s="11">
        <f>IF(MONTH(Table_Contracts[[#This Row],[Ngày ký]])&gt;3, YEAR(Table_Contracts[[#This Row],[Ngày ký]]),YEAR(Table_Contracts[[#This Row],[Ngày ký]])-1)</f>
        <v>2012</v>
      </c>
      <c r="O526" s="4">
        <v>41262</v>
      </c>
      <c r="P526" s="4"/>
      <c r="Q526" s="6">
        <v>12</v>
      </c>
      <c r="R526" s="4"/>
      <c r="S526" s="7" t="b">
        <v>0</v>
      </c>
      <c r="T526" s="3" t="s">
        <v>100</v>
      </c>
      <c r="U526" s="3" t="s">
        <v>34</v>
      </c>
      <c r="V526" s="2"/>
      <c r="W526" s="10" t="s">
        <v>5722</v>
      </c>
      <c r="X526" s="7"/>
      <c r="Y526" s="12">
        <f>SUMPRODUCT(Table_milestone[Số tiền phải thanh toán (VND)],--(Table_milestone[Số HĐ]=Table_Contracts[[#This Row],[Số hợp đồng]]),--(Table_milestone[Đã thanh toán?]=TRUE))</f>
        <v>25000000</v>
      </c>
      <c r="Z526" s="13">
        <f>SUMPRODUCT(Table_milestone[Số tiền phải thanh toán (VND)],--(Table_milestone[Số HĐ]=Table_Contracts[[#This Row],[Số hợp đồng]]),--(Table_milestone[Đã thanh toán?]=FALSE))</f>
        <v>0</v>
      </c>
      <c r="AA526">
        <f>Table_Contracts[[#This Row],[Số tiền đã thanh toán (theo điểm mốc)]]+Table_Contracts[[#This Row],[Số tiền chưa thanh toán (Theo điểm mốc)]]-Table_Contracts[[#This Row],[Doanh số]]</f>
        <v>0</v>
      </c>
    </row>
    <row r="527" spans="1:27" x14ac:dyDescent="0.25">
      <c r="A527" s="11" t="str">
        <f>TRIM(REPLACE(Table_Contracts[[#This Row],[Vụ việc]],1,FIND("#",Table_Contracts[[#This Row],[Vụ việc]],1),""))</f>
        <v>MAR12060</v>
      </c>
      <c r="B527" s="2" t="s">
        <v>1999</v>
      </c>
      <c r="C527" s="2" t="s">
        <v>4873</v>
      </c>
      <c r="D527" s="4">
        <v>41250</v>
      </c>
      <c r="E527" s="2" t="s">
        <v>4872</v>
      </c>
      <c r="F527" s="3" t="s">
        <v>4620</v>
      </c>
      <c r="G527" s="5">
        <v>225000000</v>
      </c>
      <c r="H527" s="3" t="s">
        <v>685</v>
      </c>
      <c r="I527" s="3" t="s">
        <v>4062</v>
      </c>
      <c r="J527" s="3" t="s">
        <v>32</v>
      </c>
      <c r="K527" s="3" t="s">
        <v>748</v>
      </c>
      <c r="L527" s="4">
        <v>41304</v>
      </c>
      <c r="M527" s="2" t="s">
        <v>636</v>
      </c>
      <c r="N527" s="11">
        <f>IF(MONTH(Table_Contracts[[#This Row],[Ngày ký]])&gt;3, YEAR(Table_Contracts[[#This Row],[Ngày ký]]),YEAR(Table_Contracts[[#This Row],[Ngày ký]])-1)</f>
        <v>2012</v>
      </c>
      <c r="O527" s="4">
        <v>41277</v>
      </c>
      <c r="P527" s="4">
        <v>41304</v>
      </c>
      <c r="Q527" s="6">
        <v>36</v>
      </c>
      <c r="R527" s="4"/>
      <c r="S527" s="7" t="b">
        <v>0</v>
      </c>
      <c r="T527" s="3" t="s">
        <v>100</v>
      </c>
      <c r="U527" s="3" t="s">
        <v>34</v>
      </c>
      <c r="V527" s="2"/>
      <c r="W527" s="10" t="s">
        <v>5722</v>
      </c>
      <c r="X527" s="7"/>
      <c r="Y527" s="12">
        <f>SUMPRODUCT(Table_milestone[Số tiền phải thanh toán (VND)],--(Table_milestone[Số HĐ]=Table_Contracts[[#This Row],[Số hợp đồng]]),--(Table_milestone[Đã thanh toán?]=TRUE))</f>
        <v>225000000</v>
      </c>
      <c r="Z527" s="13">
        <f>SUMPRODUCT(Table_milestone[Số tiền phải thanh toán (VND)],--(Table_milestone[Số HĐ]=Table_Contracts[[#This Row],[Số hợp đồng]]),--(Table_milestone[Đã thanh toán?]=FALSE))</f>
        <v>0</v>
      </c>
      <c r="AA527">
        <f>Table_Contracts[[#This Row],[Số tiền đã thanh toán (theo điểm mốc)]]+Table_Contracts[[#This Row],[Số tiền chưa thanh toán (Theo điểm mốc)]]-Table_Contracts[[#This Row],[Doanh số]]</f>
        <v>0</v>
      </c>
    </row>
    <row r="528" spans="1:27" x14ac:dyDescent="0.25">
      <c r="A528" s="11" t="str">
        <f>TRIM(REPLACE(Table_Contracts[[#This Row],[Vụ việc]],1,FIND("#",Table_Contracts[[#This Row],[Vụ việc]],1),""))</f>
        <v>MAR12063</v>
      </c>
      <c r="B528" s="2" t="s">
        <v>1979</v>
      </c>
      <c r="C528" s="2" t="s">
        <v>5174</v>
      </c>
      <c r="D528" s="4">
        <v>40917</v>
      </c>
      <c r="E528" s="2" t="s">
        <v>5173</v>
      </c>
      <c r="F528" s="3" t="s">
        <v>5154</v>
      </c>
      <c r="G528" s="5">
        <v>264000000</v>
      </c>
      <c r="H528" s="3" t="s">
        <v>685</v>
      </c>
      <c r="I528" s="3" t="s">
        <v>4062</v>
      </c>
      <c r="J528" s="3" t="s">
        <v>4864</v>
      </c>
      <c r="K528" s="3" t="s">
        <v>694</v>
      </c>
      <c r="L528" s="4">
        <v>41254</v>
      </c>
      <c r="M528" s="2" t="s">
        <v>636</v>
      </c>
      <c r="N528" s="11">
        <f>IF(MONTH(Table_Contracts[[#This Row],[Ngày ký]])&gt;3, YEAR(Table_Contracts[[#This Row],[Ngày ký]]),YEAR(Table_Contracts[[#This Row],[Ngày ký]])-1)</f>
        <v>2011</v>
      </c>
      <c r="O528" s="4">
        <v>41254</v>
      </c>
      <c r="P528" s="4">
        <v>41254</v>
      </c>
      <c r="Q528" s="6">
        <v>12</v>
      </c>
      <c r="R528" s="4"/>
      <c r="S528" s="7" t="b">
        <v>0</v>
      </c>
      <c r="T528" s="3" t="s">
        <v>100</v>
      </c>
      <c r="U528" s="3" t="s">
        <v>50</v>
      </c>
      <c r="V528" s="2"/>
      <c r="W528" s="10" t="s">
        <v>5722</v>
      </c>
      <c r="X528" s="7"/>
      <c r="Y528" s="12">
        <f>SUMPRODUCT(Table_milestone[Số tiền phải thanh toán (VND)],--(Table_milestone[Số HĐ]=Table_Contracts[[#This Row],[Số hợp đồng]]),--(Table_milestone[Đã thanh toán?]=TRUE))</f>
        <v>264000000</v>
      </c>
      <c r="Z528" s="13">
        <f>SUMPRODUCT(Table_milestone[Số tiền phải thanh toán (VND)],--(Table_milestone[Số HĐ]=Table_Contracts[[#This Row],[Số hợp đồng]]),--(Table_milestone[Đã thanh toán?]=FALSE))</f>
        <v>0</v>
      </c>
      <c r="AA528">
        <f>Table_Contracts[[#This Row],[Số tiền đã thanh toán (theo điểm mốc)]]+Table_Contracts[[#This Row],[Số tiền chưa thanh toán (Theo điểm mốc)]]-Table_Contracts[[#This Row],[Doanh số]]</f>
        <v>0</v>
      </c>
    </row>
    <row r="529" spans="1:27" x14ac:dyDescent="0.25">
      <c r="A529" s="11" t="str">
        <f>TRIM(REPLACE(Table_Contracts[[#This Row],[Vụ việc]],1,FIND("#",Table_Contracts[[#This Row],[Vụ việc]],1),""))</f>
        <v>MAR12064</v>
      </c>
      <c r="B529" s="2" t="s">
        <v>1976</v>
      </c>
      <c r="C529" s="2" t="s">
        <v>5153</v>
      </c>
      <c r="D529" s="4">
        <v>40947</v>
      </c>
      <c r="E529" s="2" t="s">
        <v>5152</v>
      </c>
      <c r="F529" s="3" t="s">
        <v>5154</v>
      </c>
      <c r="G529" s="5">
        <v>221000000</v>
      </c>
      <c r="H529" s="3" t="s">
        <v>685</v>
      </c>
      <c r="I529" s="3" t="s">
        <v>4062</v>
      </c>
      <c r="J529" s="3" t="s">
        <v>47</v>
      </c>
      <c r="K529" s="3" t="s">
        <v>694</v>
      </c>
      <c r="L529" s="4">
        <v>41254</v>
      </c>
      <c r="M529" s="2" t="s">
        <v>636</v>
      </c>
      <c r="N529" s="11">
        <f>IF(MONTH(Table_Contracts[[#This Row],[Ngày ký]])&gt;3, YEAR(Table_Contracts[[#This Row],[Ngày ký]]),YEAR(Table_Contracts[[#This Row],[Ngày ký]])-1)</f>
        <v>2011</v>
      </c>
      <c r="O529" s="4">
        <v>41254</v>
      </c>
      <c r="P529" s="4">
        <v>41254</v>
      </c>
      <c r="Q529" s="6">
        <v>12</v>
      </c>
      <c r="R529" s="4"/>
      <c r="S529" s="7" t="b">
        <v>0</v>
      </c>
      <c r="T529" s="3" t="s">
        <v>100</v>
      </c>
      <c r="U529" s="3"/>
      <c r="V529" s="2"/>
      <c r="W529" s="10" t="s">
        <v>5722</v>
      </c>
      <c r="X529" s="7"/>
      <c r="Y529" s="12">
        <f>SUMPRODUCT(Table_milestone[Số tiền phải thanh toán (VND)],--(Table_milestone[Số HĐ]=Table_Contracts[[#This Row],[Số hợp đồng]]),--(Table_milestone[Đã thanh toán?]=TRUE))</f>
        <v>221000000</v>
      </c>
      <c r="Z529" s="13">
        <f>SUMPRODUCT(Table_milestone[Số tiền phải thanh toán (VND)],--(Table_milestone[Số HĐ]=Table_Contracts[[#This Row],[Số hợp đồng]]),--(Table_milestone[Đã thanh toán?]=FALSE))</f>
        <v>0</v>
      </c>
      <c r="AA529">
        <f>Table_Contracts[[#This Row],[Số tiền đã thanh toán (theo điểm mốc)]]+Table_Contracts[[#This Row],[Số tiền chưa thanh toán (Theo điểm mốc)]]-Table_Contracts[[#This Row],[Doanh số]]</f>
        <v>0</v>
      </c>
    </row>
    <row r="530" spans="1:27" x14ac:dyDescent="0.25">
      <c r="A530" s="11" t="str">
        <f>TRIM(REPLACE(Table_Contracts[[#This Row],[Vụ việc]],1,FIND("#",Table_Contracts[[#This Row],[Vụ việc]],1),""))</f>
        <v>Mar12065</v>
      </c>
      <c r="B530" s="2" t="s">
        <v>1972</v>
      </c>
      <c r="C530" s="2" t="s">
        <v>4869</v>
      </c>
      <c r="D530" s="4">
        <v>41260</v>
      </c>
      <c r="E530" s="2" t="s">
        <v>4868</v>
      </c>
      <c r="F530" s="3" t="s">
        <v>517</v>
      </c>
      <c r="G530" s="5">
        <v>27400000</v>
      </c>
      <c r="H530" s="3" t="s">
        <v>685</v>
      </c>
      <c r="I530" s="3" t="s">
        <v>4062</v>
      </c>
      <c r="J530" s="3" t="s">
        <v>47</v>
      </c>
      <c r="K530" s="3" t="s">
        <v>954</v>
      </c>
      <c r="L530" s="4">
        <v>41298</v>
      </c>
      <c r="M530" s="2" t="s">
        <v>636</v>
      </c>
      <c r="N530" s="11">
        <f>IF(MONTH(Table_Contracts[[#This Row],[Ngày ký]])&gt;3, YEAR(Table_Contracts[[#This Row],[Ngày ký]]),YEAR(Table_Contracts[[#This Row],[Ngày ký]])-1)</f>
        <v>2012</v>
      </c>
      <c r="O530" s="4">
        <v>41625</v>
      </c>
      <c r="P530" s="4">
        <v>41298</v>
      </c>
      <c r="Q530" s="6">
        <v>0</v>
      </c>
      <c r="R530" s="4"/>
      <c r="S530" s="7" t="b">
        <v>0</v>
      </c>
      <c r="T530" s="3" t="s">
        <v>92</v>
      </c>
      <c r="U530" s="3" t="s">
        <v>50</v>
      </c>
      <c r="V530" s="2"/>
      <c r="W530" s="10" t="s">
        <v>5722</v>
      </c>
      <c r="X530" s="7"/>
      <c r="Y530" s="12">
        <f>SUMPRODUCT(Table_milestone[Số tiền phải thanh toán (VND)],--(Table_milestone[Số HĐ]=Table_Contracts[[#This Row],[Số hợp đồng]]),--(Table_milestone[Đã thanh toán?]=TRUE))</f>
        <v>956778340</v>
      </c>
      <c r="Z530" s="13">
        <f>SUMPRODUCT(Table_milestone[Số tiền phải thanh toán (VND)],--(Table_milestone[Số HĐ]=Table_Contracts[[#This Row],[Số hợp đồng]]),--(Table_milestone[Đã thanh toán?]=FALSE))</f>
        <v>0</v>
      </c>
      <c r="AA530">
        <f>Table_Contracts[[#This Row],[Số tiền đã thanh toán (theo điểm mốc)]]+Table_Contracts[[#This Row],[Số tiền chưa thanh toán (Theo điểm mốc)]]-Table_Contracts[[#This Row],[Doanh số]]</f>
        <v>929378340</v>
      </c>
    </row>
    <row r="531" spans="1:27" x14ac:dyDescent="0.25">
      <c r="A531" s="11" t="str">
        <f>TRIM(REPLACE(Table_Contracts[[#This Row],[Vụ việc]],1,FIND("#",Table_Contracts[[#This Row],[Vụ việc]],1),""))</f>
        <v>MAR12066</v>
      </c>
      <c r="B531" s="2" t="s">
        <v>2084</v>
      </c>
      <c r="C531" s="2" t="s">
        <v>4831</v>
      </c>
      <c r="D531" s="4">
        <v>41276</v>
      </c>
      <c r="E531" s="2" t="s">
        <v>4830</v>
      </c>
      <c r="F531" s="3" t="s">
        <v>335</v>
      </c>
      <c r="G531" s="5">
        <v>36000000</v>
      </c>
      <c r="H531" s="3" t="s">
        <v>98</v>
      </c>
      <c r="I531" s="3" t="s">
        <v>4062</v>
      </c>
      <c r="J531" s="3" t="s">
        <v>192</v>
      </c>
      <c r="K531" s="3" t="s">
        <v>190</v>
      </c>
      <c r="L531" s="4"/>
      <c r="M531" s="2" t="s">
        <v>558</v>
      </c>
      <c r="N531" s="11">
        <f>IF(MONTH(Table_Contracts[[#This Row],[Ngày ký]])&gt;3, YEAR(Table_Contracts[[#This Row],[Ngày ký]]),YEAR(Table_Contracts[[#This Row],[Ngày ký]])-1)</f>
        <v>2012</v>
      </c>
      <c r="O531" s="4">
        <v>41641</v>
      </c>
      <c r="P531" s="4"/>
      <c r="Q531" s="6">
        <v>12</v>
      </c>
      <c r="R531" s="4"/>
      <c r="S531" s="7" t="b">
        <v>0</v>
      </c>
      <c r="T531" s="3" t="s">
        <v>92</v>
      </c>
      <c r="U531" s="3" t="s">
        <v>4047</v>
      </c>
      <c r="V531" s="2"/>
      <c r="W531" s="10" t="s">
        <v>5722</v>
      </c>
      <c r="X531" s="7" t="b">
        <v>0</v>
      </c>
      <c r="Y531" s="12">
        <f>SUMPRODUCT(Table_milestone[Số tiền phải thanh toán (VND)],--(Table_milestone[Số HĐ]=Table_Contracts[[#This Row],[Số hợp đồng]]),--(Table_milestone[Đã thanh toán?]=TRUE))</f>
        <v>25200000</v>
      </c>
      <c r="Z531" s="13">
        <f>SUMPRODUCT(Table_milestone[Số tiền phải thanh toán (VND)],--(Table_milestone[Số HĐ]=Table_Contracts[[#This Row],[Số hợp đồng]]),--(Table_milestone[Đã thanh toán?]=FALSE))</f>
        <v>10800000</v>
      </c>
      <c r="AA531">
        <f>Table_Contracts[[#This Row],[Số tiền đã thanh toán (theo điểm mốc)]]+Table_Contracts[[#This Row],[Số tiền chưa thanh toán (Theo điểm mốc)]]-Table_Contracts[[#This Row],[Doanh số]]</f>
        <v>0</v>
      </c>
    </row>
    <row r="532" spans="1:27" x14ac:dyDescent="0.25">
      <c r="A532" s="11" t="str">
        <f>TRIM(REPLACE(Table_Contracts[[#This Row],[Vụ việc]],1,FIND("#",Table_Contracts[[#This Row],[Vụ việc]],1),""))</f>
        <v>MAR12067</v>
      </c>
      <c r="B532" s="2" t="s">
        <v>2047</v>
      </c>
      <c r="C532" s="2" t="s">
        <v>4852</v>
      </c>
      <c r="D532" s="4">
        <v>41267</v>
      </c>
      <c r="E532" s="2" t="s">
        <v>4851</v>
      </c>
      <c r="F532" s="3" t="s">
        <v>4094</v>
      </c>
      <c r="G532" s="5">
        <v>30000000</v>
      </c>
      <c r="H532" s="3" t="s">
        <v>712</v>
      </c>
      <c r="I532" s="3" t="s">
        <v>4062</v>
      </c>
      <c r="J532" s="3" t="s">
        <v>32</v>
      </c>
      <c r="K532" s="3" t="s">
        <v>1059</v>
      </c>
      <c r="L532" s="4">
        <v>41271</v>
      </c>
      <c r="M532" s="2" t="s">
        <v>636</v>
      </c>
      <c r="N532" s="11">
        <f>IF(MONTH(Table_Contracts[[#This Row],[Ngày ký]])&gt;3, YEAR(Table_Contracts[[#This Row],[Ngày ký]]),YEAR(Table_Contracts[[#This Row],[Ngày ký]])-1)</f>
        <v>2012</v>
      </c>
      <c r="O532" s="4">
        <v>41298</v>
      </c>
      <c r="P532" s="4">
        <v>41271</v>
      </c>
      <c r="Q532" s="6">
        <v>12</v>
      </c>
      <c r="R532" s="4"/>
      <c r="S532" s="7" t="b">
        <v>0</v>
      </c>
      <c r="T532" s="3" t="s">
        <v>100</v>
      </c>
      <c r="U532" s="3" t="s">
        <v>34</v>
      </c>
      <c r="V532" s="2"/>
      <c r="W532" s="10" t="s">
        <v>5722</v>
      </c>
      <c r="X532" s="7" t="b">
        <v>0</v>
      </c>
      <c r="Y532" s="12">
        <f>SUMPRODUCT(Table_milestone[Số tiền phải thanh toán (VND)],--(Table_milestone[Số HĐ]=Table_Contracts[[#This Row],[Số hợp đồng]]),--(Table_milestone[Đã thanh toán?]=TRUE))</f>
        <v>30000000</v>
      </c>
      <c r="Z532" s="13">
        <f>SUMPRODUCT(Table_milestone[Số tiền phải thanh toán (VND)],--(Table_milestone[Số HĐ]=Table_Contracts[[#This Row],[Số hợp đồng]]),--(Table_milestone[Đã thanh toán?]=FALSE))</f>
        <v>0</v>
      </c>
      <c r="AA532">
        <f>Table_Contracts[[#This Row],[Số tiền đã thanh toán (theo điểm mốc)]]+Table_Contracts[[#This Row],[Số tiền chưa thanh toán (Theo điểm mốc)]]-Table_Contracts[[#This Row],[Doanh số]]</f>
        <v>0</v>
      </c>
    </row>
    <row r="533" spans="1:27" x14ac:dyDescent="0.25">
      <c r="A533" s="11" t="str">
        <f>TRIM(REPLACE(Table_Contracts[[#This Row],[Vụ việc]],1,FIND("#",Table_Contracts[[#This Row],[Vụ việc]],1),""))</f>
        <v>MAR12068</v>
      </c>
      <c r="B533" s="2" t="s">
        <v>2065</v>
      </c>
      <c r="C533" s="2" t="s">
        <v>4845</v>
      </c>
      <c r="D533" s="4">
        <v>41269</v>
      </c>
      <c r="E533" s="2" t="s">
        <v>4844</v>
      </c>
      <c r="F533" s="3" t="s">
        <v>4846</v>
      </c>
      <c r="G533" s="5">
        <v>60000000</v>
      </c>
      <c r="H533" s="3" t="s">
        <v>685</v>
      </c>
      <c r="I533" s="3" t="s">
        <v>4062</v>
      </c>
      <c r="J533" s="3" t="s">
        <v>32</v>
      </c>
      <c r="K533" s="3" t="s">
        <v>748</v>
      </c>
      <c r="L533" s="4">
        <v>41363</v>
      </c>
      <c r="M533" s="2" t="s">
        <v>636</v>
      </c>
      <c r="N533" s="11">
        <f>IF(MONTH(Table_Contracts[[#This Row],[Ngày ký]])&gt;3, YEAR(Table_Contracts[[#This Row],[Ngày ký]]),YEAR(Table_Contracts[[#This Row],[Ngày ký]])-1)</f>
        <v>2012</v>
      </c>
      <c r="O533" s="4">
        <v>41299</v>
      </c>
      <c r="P533" s="4">
        <v>41363</v>
      </c>
      <c r="Q533" s="6">
        <v>12</v>
      </c>
      <c r="R533" s="4"/>
      <c r="S533" s="7" t="b">
        <v>0</v>
      </c>
      <c r="T533" s="3" t="s">
        <v>92</v>
      </c>
      <c r="U533" s="3" t="s">
        <v>34</v>
      </c>
      <c r="V533" s="2"/>
      <c r="W533" s="10" t="s">
        <v>5722</v>
      </c>
      <c r="X533" s="7" t="b">
        <v>0</v>
      </c>
      <c r="Y533" s="12">
        <f>SUMPRODUCT(Table_milestone[Số tiền phải thanh toán (VND)],--(Table_milestone[Số HĐ]=Table_Contracts[[#This Row],[Số hợp đồng]]),--(Table_milestone[Đã thanh toán?]=TRUE))</f>
        <v>60000000</v>
      </c>
      <c r="Z533" s="13">
        <f>SUMPRODUCT(Table_milestone[Số tiền phải thanh toán (VND)],--(Table_milestone[Số HĐ]=Table_Contracts[[#This Row],[Số hợp đồng]]),--(Table_milestone[Đã thanh toán?]=FALSE))</f>
        <v>0</v>
      </c>
      <c r="AA533">
        <f>Table_Contracts[[#This Row],[Số tiền đã thanh toán (theo điểm mốc)]]+Table_Contracts[[#This Row],[Số tiền chưa thanh toán (Theo điểm mốc)]]-Table_Contracts[[#This Row],[Doanh số]]</f>
        <v>0</v>
      </c>
    </row>
    <row r="534" spans="1:27" x14ac:dyDescent="0.25">
      <c r="A534" s="11" t="str">
        <f>TRIM(REPLACE(Table_Contracts[[#This Row],[Vụ việc]],1,FIND("#",Table_Contracts[[#This Row],[Vụ việc]],1),""))</f>
        <v>MAR12069</v>
      </c>
      <c r="B534" s="2" t="s">
        <v>2504</v>
      </c>
      <c r="C534" s="2" t="s">
        <v>4608</v>
      </c>
      <c r="D534" s="4">
        <v>41547</v>
      </c>
      <c r="E534" s="2" t="s">
        <v>4607</v>
      </c>
      <c r="F534" s="3" t="s">
        <v>4609</v>
      </c>
      <c r="G534" s="5">
        <v>55000000</v>
      </c>
      <c r="H534" s="3" t="s">
        <v>32</v>
      </c>
      <c r="I534" s="3" t="s">
        <v>3493</v>
      </c>
      <c r="J534" s="3" t="s">
        <v>32</v>
      </c>
      <c r="K534" s="3" t="s">
        <v>748</v>
      </c>
      <c r="L534" s="4">
        <v>41603</v>
      </c>
      <c r="M534" s="2" t="s">
        <v>558</v>
      </c>
      <c r="N534" s="11">
        <f>IF(MONTH(Table_Contracts[[#This Row],[Ngày ký]])&gt;3, YEAR(Table_Contracts[[#This Row],[Ngày ký]]),YEAR(Table_Contracts[[#This Row],[Ngày ký]])-1)</f>
        <v>2013</v>
      </c>
      <c r="O534" s="4">
        <v>41577</v>
      </c>
      <c r="P534" s="4">
        <v>41603</v>
      </c>
      <c r="Q534" s="6">
        <v>12</v>
      </c>
      <c r="R534" s="4"/>
      <c r="S534" s="7" t="b">
        <v>0</v>
      </c>
      <c r="T534" s="3" t="s">
        <v>100</v>
      </c>
      <c r="U534" s="3" t="s">
        <v>34</v>
      </c>
      <c r="V534" s="2"/>
      <c r="W534" s="10" t="s">
        <v>5722</v>
      </c>
      <c r="X534" s="7"/>
      <c r="Y534" s="12">
        <f>SUMPRODUCT(Table_milestone[Số tiền phải thanh toán (VND)],--(Table_milestone[Số HĐ]=Table_Contracts[[#This Row],[Số hợp đồng]]),--(Table_milestone[Đã thanh toán?]=TRUE))</f>
        <v>55000000</v>
      </c>
      <c r="Z534" s="13">
        <f>SUMPRODUCT(Table_milestone[Số tiền phải thanh toán (VND)],--(Table_milestone[Số HĐ]=Table_Contracts[[#This Row],[Số hợp đồng]]),--(Table_milestone[Đã thanh toán?]=FALSE))</f>
        <v>0</v>
      </c>
      <c r="AA534">
        <f>Table_Contracts[[#This Row],[Số tiền đã thanh toán (theo điểm mốc)]]+Table_Contracts[[#This Row],[Số tiền chưa thanh toán (Theo điểm mốc)]]-Table_Contracts[[#This Row],[Doanh số]]</f>
        <v>0</v>
      </c>
    </row>
    <row r="535" spans="1:27" x14ac:dyDescent="0.25">
      <c r="A535" s="11" t="str">
        <f>TRIM(REPLACE(Table_Contracts[[#This Row],[Vụ việc]],1,FIND("#",Table_Contracts[[#This Row],[Vụ việc]],1),""))</f>
        <v>MAR12070</v>
      </c>
      <c r="B535" s="2" t="s">
        <v>2048</v>
      </c>
      <c r="C535" s="2" t="s">
        <v>4862</v>
      </c>
      <c r="D535" s="4">
        <v>41263</v>
      </c>
      <c r="E535" s="2" t="s">
        <v>4861</v>
      </c>
      <c r="F535" s="3" t="s">
        <v>4863</v>
      </c>
      <c r="G535" s="5">
        <v>215000000</v>
      </c>
      <c r="H535" s="3" t="s">
        <v>801</v>
      </c>
      <c r="I535" s="3" t="s">
        <v>4062</v>
      </c>
      <c r="J535" s="3" t="s">
        <v>4864</v>
      </c>
      <c r="K535" s="3" t="s">
        <v>1168</v>
      </c>
      <c r="L535" s="4">
        <v>41284</v>
      </c>
      <c r="M535" s="2" t="s">
        <v>636</v>
      </c>
      <c r="N535" s="11">
        <f>IF(MONTH(Table_Contracts[[#This Row],[Ngày ký]])&gt;3, YEAR(Table_Contracts[[#This Row],[Ngày ký]]),YEAR(Table_Contracts[[#This Row],[Ngày ký]])-1)</f>
        <v>2012</v>
      </c>
      <c r="O535" s="4">
        <v>41289</v>
      </c>
      <c r="P535" s="4"/>
      <c r="Q535" s="6">
        <v>12</v>
      </c>
      <c r="R535" s="4"/>
      <c r="S535" s="7" t="b">
        <v>0</v>
      </c>
      <c r="T535" s="3" t="s">
        <v>100</v>
      </c>
      <c r="U535" s="3" t="s">
        <v>4865</v>
      </c>
      <c r="V535" s="2"/>
      <c r="W535" s="10" t="s">
        <v>5722</v>
      </c>
      <c r="X535" s="7" t="b">
        <v>0</v>
      </c>
      <c r="Y535" s="12">
        <f>SUMPRODUCT(Table_milestone[Số tiền phải thanh toán (VND)],--(Table_milestone[Số HĐ]=Table_Contracts[[#This Row],[Số hợp đồng]]),--(Table_milestone[Đã thanh toán?]=TRUE))</f>
        <v>215000000</v>
      </c>
      <c r="Z535" s="13">
        <f>SUMPRODUCT(Table_milestone[Số tiền phải thanh toán (VND)],--(Table_milestone[Số HĐ]=Table_Contracts[[#This Row],[Số hợp đồng]]),--(Table_milestone[Đã thanh toán?]=FALSE))</f>
        <v>0</v>
      </c>
      <c r="AA535">
        <f>Table_Contracts[[#This Row],[Số tiền đã thanh toán (theo điểm mốc)]]+Table_Contracts[[#This Row],[Số tiền chưa thanh toán (Theo điểm mốc)]]-Table_Contracts[[#This Row],[Doanh số]]</f>
        <v>0</v>
      </c>
    </row>
    <row r="536" spans="1:27" x14ac:dyDescent="0.25">
      <c r="A536" s="11" t="str">
        <f>TRIM(REPLACE(Table_Contracts[[#This Row],[Vụ việc]],1,FIND("#",Table_Contracts[[#This Row],[Vụ việc]],1),""))</f>
        <v>MAR12071</v>
      </c>
      <c r="B536" s="2" t="s">
        <v>2196</v>
      </c>
      <c r="C536" s="2" t="s">
        <v>4835</v>
      </c>
      <c r="D536" s="4">
        <v>41275</v>
      </c>
      <c r="E536" s="2" t="s">
        <v>4834</v>
      </c>
      <c r="F536" s="3" t="s">
        <v>474</v>
      </c>
      <c r="G536" s="5">
        <v>30000000</v>
      </c>
      <c r="H536" s="3" t="s">
        <v>685</v>
      </c>
      <c r="I536" s="3" t="s">
        <v>4062</v>
      </c>
      <c r="J536" s="3" t="s">
        <v>47</v>
      </c>
      <c r="K536" s="3" t="s">
        <v>748</v>
      </c>
      <c r="L536" s="4">
        <v>41654</v>
      </c>
      <c r="M536" s="2" t="s">
        <v>558</v>
      </c>
      <c r="N536" s="11">
        <f>IF(MONTH(Table_Contracts[[#This Row],[Ngày ký]])&gt;3, YEAR(Table_Contracts[[#This Row],[Ngày ký]]),YEAR(Table_Contracts[[#This Row],[Ngày ký]])-1)</f>
        <v>2012</v>
      </c>
      <c r="O536" s="4">
        <v>41639</v>
      </c>
      <c r="P536" s="4">
        <v>41654</v>
      </c>
      <c r="Q536" s="6">
        <v>12</v>
      </c>
      <c r="R536" s="4"/>
      <c r="S536" s="7" t="b">
        <v>0</v>
      </c>
      <c r="T536" s="3" t="s">
        <v>92</v>
      </c>
      <c r="U536" s="3" t="s">
        <v>50</v>
      </c>
      <c r="V536" s="2"/>
      <c r="W536" s="10" t="s">
        <v>5722</v>
      </c>
      <c r="X536" s="7" t="b">
        <v>0</v>
      </c>
      <c r="Y536" s="12">
        <f>SUMPRODUCT(Table_milestone[Số tiền phải thanh toán (VND)],--(Table_milestone[Số HĐ]=Table_Contracts[[#This Row],[Số hợp đồng]]),--(Table_milestone[Đã thanh toán?]=TRUE))</f>
        <v>30000000</v>
      </c>
      <c r="Z536" s="13">
        <f>SUMPRODUCT(Table_milestone[Số tiền phải thanh toán (VND)],--(Table_milestone[Số HĐ]=Table_Contracts[[#This Row],[Số hợp đồng]]),--(Table_milestone[Đã thanh toán?]=FALSE))</f>
        <v>0</v>
      </c>
      <c r="AA536">
        <f>Table_Contracts[[#This Row],[Số tiền đã thanh toán (theo điểm mốc)]]+Table_Contracts[[#This Row],[Số tiền chưa thanh toán (Theo điểm mốc)]]-Table_Contracts[[#This Row],[Doanh số]]</f>
        <v>0</v>
      </c>
    </row>
    <row r="537" spans="1:27" x14ac:dyDescent="0.25">
      <c r="A537" s="11" t="str">
        <f>TRIM(REPLACE(Table_Contracts[[#This Row],[Vụ việc]],1,FIND("#",Table_Contracts[[#This Row],[Vụ việc]],1),""))</f>
        <v>MAR12072</v>
      </c>
      <c r="B537" s="2" t="s">
        <v>2105</v>
      </c>
      <c r="C537" s="2" t="s">
        <v>4823</v>
      </c>
      <c r="D537" s="4">
        <v>41289</v>
      </c>
      <c r="E537" s="2" t="s">
        <v>4822</v>
      </c>
      <c r="F537" s="3" t="s">
        <v>4157</v>
      </c>
      <c r="G537" s="5">
        <v>20000000</v>
      </c>
      <c r="H537" s="3" t="s">
        <v>712</v>
      </c>
      <c r="I537" s="3" t="s">
        <v>4062</v>
      </c>
      <c r="J537" s="3" t="s">
        <v>32</v>
      </c>
      <c r="K537" s="3" t="s">
        <v>1059</v>
      </c>
      <c r="L537" s="4">
        <v>41311</v>
      </c>
      <c r="M537" s="2" t="s">
        <v>558</v>
      </c>
      <c r="N537" s="11">
        <f>IF(MONTH(Table_Contracts[[#This Row],[Ngày ký]])&gt;3, YEAR(Table_Contracts[[#This Row],[Ngày ký]]),YEAR(Table_Contracts[[#This Row],[Ngày ký]])-1)</f>
        <v>2012</v>
      </c>
      <c r="O537" s="4">
        <v>41311</v>
      </c>
      <c r="P537" s="4">
        <v>41311</v>
      </c>
      <c r="Q537" s="6">
        <v>12</v>
      </c>
      <c r="R537" s="4"/>
      <c r="S537" s="7" t="b">
        <v>0</v>
      </c>
      <c r="T537" s="3" t="s">
        <v>92</v>
      </c>
      <c r="U537" s="3" t="s">
        <v>34</v>
      </c>
      <c r="V537" s="2"/>
      <c r="W537" s="10" t="s">
        <v>5722</v>
      </c>
      <c r="X537" s="7" t="b">
        <v>0</v>
      </c>
      <c r="Y537" s="12">
        <f>SUMPRODUCT(Table_milestone[Số tiền phải thanh toán (VND)],--(Table_milestone[Số HĐ]=Table_Contracts[[#This Row],[Số hợp đồng]]),--(Table_milestone[Đã thanh toán?]=TRUE))</f>
        <v>20000000</v>
      </c>
      <c r="Z537" s="13">
        <f>SUMPRODUCT(Table_milestone[Số tiền phải thanh toán (VND)],--(Table_milestone[Số HĐ]=Table_Contracts[[#This Row],[Số hợp đồng]]),--(Table_milestone[Đã thanh toán?]=FALSE))</f>
        <v>0</v>
      </c>
      <c r="AA537">
        <f>Table_Contracts[[#This Row],[Số tiền đã thanh toán (theo điểm mốc)]]+Table_Contracts[[#This Row],[Số tiền chưa thanh toán (Theo điểm mốc)]]-Table_Contracts[[#This Row],[Doanh số]]</f>
        <v>0</v>
      </c>
    </row>
    <row r="538" spans="1:27" x14ac:dyDescent="0.25">
      <c r="A538" s="11" t="str">
        <f>TRIM(REPLACE(Table_Contracts[[#This Row],[Vụ việc]],1,FIND("#",Table_Contracts[[#This Row],[Vụ việc]],1),""))</f>
        <v>MAR12074</v>
      </c>
      <c r="B538" s="2" t="s">
        <v>2275</v>
      </c>
      <c r="C538" s="2" t="s">
        <v>4782</v>
      </c>
      <c r="D538" s="4">
        <v>41355</v>
      </c>
      <c r="E538" s="2" t="s">
        <v>4781</v>
      </c>
      <c r="F538" s="3" t="s">
        <v>4783</v>
      </c>
      <c r="G538" s="5">
        <v>182500000</v>
      </c>
      <c r="H538" s="3" t="s">
        <v>685</v>
      </c>
      <c r="I538" s="3" t="s">
        <v>4062</v>
      </c>
      <c r="J538" s="3" t="s">
        <v>47</v>
      </c>
      <c r="K538" s="3" t="s">
        <v>694</v>
      </c>
      <c r="L538" s="4">
        <v>41410</v>
      </c>
      <c r="M538" s="2" t="s">
        <v>558</v>
      </c>
      <c r="N538" s="11">
        <f>IF(MONTH(Table_Contracts[[#This Row],[Ngày ký]])&gt;3, YEAR(Table_Contracts[[#This Row],[Ngày ký]]),YEAR(Table_Contracts[[#This Row],[Ngày ký]])-1)</f>
        <v>2012</v>
      </c>
      <c r="O538" s="4">
        <v>41386</v>
      </c>
      <c r="P538" s="4"/>
      <c r="Q538" s="6">
        <v>12</v>
      </c>
      <c r="R538" s="4"/>
      <c r="S538" s="7" t="b">
        <v>0</v>
      </c>
      <c r="T538" s="3" t="s">
        <v>100</v>
      </c>
      <c r="U538" s="3" t="s">
        <v>50</v>
      </c>
      <c r="V538" s="2"/>
      <c r="W538" s="10" t="s">
        <v>5722</v>
      </c>
      <c r="X538" s="7" t="b">
        <v>0</v>
      </c>
      <c r="Y538" s="12">
        <f>SUMPRODUCT(Table_milestone[Số tiền phải thanh toán (VND)],--(Table_milestone[Số HĐ]=Table_Contracts[[#This Row],[Số hợp đồng]]),--(Table_milestone[Đã thanh toán?]=TRUE))</f>
        <v>182500000</v>
      </c>
      <c r="Z538" s="13">
        <f>SUMPRODUCT(Table_milestone[Số tiền phải thanh toán (VND)],--(Table_milestone[Số HĐ]=Table_Contracts[[#This Row],[Số hợp đồng]]),--(Table_milestone[Đã thanh toán?]=FALSE))</f>
        <v>0</v>
      </c>
      <c r="AA538">
        <f>Table_Contracts[[#This Row],[Số tiền đã thanh toán (theo điểm mốc)]]+Table_Contracts[[#This Row],[Số tiền chưa thanh toán (Theo điểm mốc)]]-Table_Contracts[[#This Row],[Doanh số]]</f>
        <v>0</v>
      </c>
    </row>
    <row r="539" spans="1:27" x14ac:dyDescent="0.25">
      <c r="A539" s="11" t="str">
        <f>TRIM(REPLACE(Table_Contracts[[#This Row],[Vụ việc]],1,FIND("#",Table_Contracts[[#This Row],[Vụ việc]],1),""))</f>
        <v>MAR12076</v>
      </c>
      <c r="B539" s="2" t="s">
        <v>2229</v>
      </c>
      <c r="C539" s="2" t="s">
        <v>4780</v>
      </c>
      <c r="D539" s="4">
        <v>41359</v>
      </c>
      <c r="E539" s="2" t="s">
        <v>4779</v>
      </c>
      <c r="F539" s="3" t="s">
        <v>4301</v>
      </c>
      <c r="G539" s="5">
        <v>25000000</v>
      </c>
      <c r="H539" s="3" t="s">
        <v>685</v>
      </c>
      <c r="I539" s="3" t="s">
        <v>4062</v>
      </c>
      <c r="J539" s="3" t="s">
        <v>32</v>
      </c>
      <c r="K539" s="3" t="s">
        <v>748</v>
      </c>
      <c r="L539" s="4">
        <v>41396</v>
      </c>
      <c r="M539" s="2" t="s">
        <v>558</v>
      </c>
      <c r="N539" s="11">
        <f>IF(MONTH(Table_Contracts[[#This Row],[Ngày ký]])&gt;3, YEAR(Table_Contracts[[#This Row],[Ngày ký]]),YEAR(Table_Contracts[[#This Row],[Ngày ký]])-1)</f>
        <v>2012</v>
      </c>
      <c r="O539" s="4">
        <v>41724</v>
      </c>
      <c r="P539" s="4">
        <v>41396</v>
      </c>
      <c r="Q539" s="6">
        <v>12</v>
      </c>
      <c r="R539" s="4"/>
      <c r="S539" s="7" t="b">
        <v>0</v>
      </c>
      <c r="T539" s="3" t="s">
        <v>92</v>
      </c>
      <c r="U539" s="3" t="s">
        <v>34</v>
      </c>
      <c r="V539" s="2"/>
      <c r="W539" s="10" t="s">
        <v>5722</v>
      </c>
      <c r="X539" s="7" t="b">
        <v>0</v>
      </c>
      <c r="Y539" s="12">
        <f>SUMPRODUCT(Table_milestone[Số tiền phải thanh toán (VND)],--(Table_milestone[Số HĐ]=Table_Contracts[[#This Row],[Số hợp đồng]]),--(Table_milestone[Đã thanh toán?]=TRUE))</f>
        <v>25000000</v>
      </c>
      <c r="Z539" s="13">
        <f>SUMPRODUCT(Table_milestone[Số tiền phải thanh toán (VND)],--(Table_milestone[Số HĐ]=Table_Contracts[[#This Row],[Số hợp đồng]]),--(Table_milestone[Đã thanh toán?]=FALSE))</f>
        <v>0</v>
      </c>
      <c r="AA539">
        <f>Table_Contracts[[#This Row],[Số tiền đã thanh toán (theo điểm mốc)]]+Table_Contracts[[#This Row],[Số tiền chưa thanh toán (Theo điểm mốc)]]-Table_Contracts[[#This Row],[Doanh số]]</f>
        <v>0</v>
      </c>
    </row>
    <row r="540" spans="1:27" x14ac:dyDescent="0.25">
      <c r="A540" s="11" t="str">
        <f>TRIM(REPLACE(Table_Contracts[[#This Row],[Vụ việc]],1,FIND("#",Table_Contracts[[#This Row],[Vụ việc]],1),""))</f>
        <v>MAR13011</v>
      </c>
      <c r="B540" s="2" t="s">
        <v>2545</v>
      </c>
      <c r="C540" s="2" t="s">
        <v>4731</v>
      </c>
      <c r="D540" s="4">
        <v>41414</v>
      </c>
      <c r="E540" s="2" t="s">
        <v>4730</v>
      </c>
      <c r="F540" s="3" t="s">
        <v>4732</v>
      </c>
      <c r="G540" s="5">
        <v>450000000</v>
      </c>
      <c r="H540" s="3" t="s">
        <v>685</v>
      </c>
      <c r="I540" s="3" t="s">
        <v>4062</v>
      </c>
      <c r="J540" s="3" t="s">
        <v>47</v>
      </c>
      <c r="K540" s="3" t="s">
        <v>20</v>
      </c>
      <c r="L540" s="4"/>
      <c r="M540" s="2" t="s">
        <v>558</v>
      </c>
      <c r="N540" s="11">
        <f>IF(MONTH(Table_Contracts[[#This Row],[Ngày ký]])&gt;3, YEAR(Table_Contracts[[#This Row],[Ngày ký]]),YEAR(Table_Contracts[[#This Row],[Ngày ký]])-1)</f>
        <v>2013</v>
      </c>
      <c r="O540" s="4">
        <v>41779</v>
      </c>
      <c r="P540" s="4"/>
      <c r="Q540" s="6">
        <v>12</v>
      </c>
      <c r="R540" s="4"/>
      <c r="S540" s="7" t="b">
        <v>0</v>
      </c>
      <c r="T540" s="3" t="s">
        <v>92</v>
      </c>
      <c r="U540" s="3" t="s">
        <v>50</v>
      </c>
      <c r="V540" s="2"/>
      <c r="W540" s="10" t="s">
        <v>5722</v>
      </c>
      <c r="X540" s="7" t="b">
        <v>0</v>
      </c>
      <c r="Y540" s="12">
        <f>SUMPRODUCT(Table_milestone[Số tiền phải thanh toán (VND)],--(Table_milestone[Số HĐ]=Table_Contracts[[#This Row],[Số hợp đồng]]),--(Table_milestone[Đã thanh toán?]=TRUE))</f>
        <v>450000000</v>
      </c>
      <c r="Z540" s="13">
        <f>SUMPRODUCT(Table_milestone[Số tiền phải thanh toán (VND)],--(Table_milestone[Số HĐ]=Table_Contracts[[#This Row],[Số hợp đồng]]),--(Table_milestone[Đã thanh toán?]=FALSE))</f>
        <v>0</v>
      </c>
      <c r="AA540">
        <f>Table_Contracts[[#This Row],[Số tiền đã thanh toán (theo điểm mốc)]]+Table_Contracts[[#This Row],[Số tiền chưa thanh toán (Theo điểm mốc)]]-Table_Contracts[[#This Row],[Doanh số]]</f>
        <v>0</v>
      </c>
    </row>
    <row r="541" spans="1:27" x14ac:dyDescent="0.25">
      <c r="A541" s="11" t="str">
        <f>TRIM(REPLACE(Table_Contracts[[#This Row],[Vụ việc]],1,FIND("#",Table_Contracts[[#This Row],[Vụ việc]],1),""))</f>
        <v>MAR13013</v>
      </c>
      <c r="B541" s="2" t="s">
        <v>619</v>
      </c>
      <c r="C541" s="2" t="s">
        <v>622</v>
      </c>
      <c r="D541" s="4">
        <v>41429</v>
      </c>
      <c r="E541" s="2" t="s">
        <v>620</v>
      </c>
      <c r="F541" s="3" t="s">
        <v>159</v>
      </c>
      <c r="G541" s="5">
        <v>40000000</v>
      </c>
      <c r="H541" s="3" t="s">
        <v>621</v>
      </c>
      <c r="I541" s="3" t="s">
        <v>372</v>
      </c>
      <c r="J541" s="3" t="s">
        <v>47</v>
      </c>
      <c r="K541" s="3" t="s">
        <v>52</v>
      </c>
      <c r="L541" s="4"/>
      <c r="M541" s="2" t="s">
        <v>558</v>
      </c>
      <c r="N541" s="11">
        <f>IF(MONTH(Table_Contracts[[#This Row],[Ngày ký]])&gt;3, YEAR(Table_Contracts[[#This Row],[Ngày ký]]),YEAR(Table_Contracts[[#This Row],[Ngày ký]])-1)</f>
        <v>2013</v>
      </c>
      <c r="O541" s="4">
        <v>41794</v>
      </c>
      <c r="P541" s="4"/>
      <c r="Q541" s="6">
        <v>12</v>
      </c>
      <c r="R541" s="4"/>
      <c r="S541" s="7" t="b">
        <v>0</v>
      </c>
      <c r="T541" s="3" t="s">
        <v>92</v>
      </c>
      <c r="U541" s="3" t="s">
        <v>50</v>
      </c>
      <c r="V541" s="2"/>
      <c r="W541" s="10" t="s">
        <v>5722</v>
      </c>
      <c r="X541" s="7" t="b">
        <v>0</v>
      </c>
      <c r="Y541" s="12">
        <f>SUMPRODUCT(Table_milestone[Số tiền phải thanh toán (VND)],--(Table_milestone[Số HĐ]=Table_Contracts[[#This Row],[Số hợp đồng]]),--(Table_milestone[Đã thanh toán?]=TRUE))</f>
        <v>40000000</v>
      </c>
      <c r="Z541" s="13">
        <f>SUMPRODUCT(Table_milestone[Số tiền phải thanh toán (VND)],--(Table_milestone[Số HĐ]=Table_Contracts[[#This Row],[Số hợp đồng]]),--(Table_milestone[Đã thanh toán?]=FALSE))</f>
        <v>0</v>
      </c>
      <c r="AA541">
        <f>Table_Contracts[[#This Row],[Số tiền đã thanh toán (theo điểm mốc)]]+Table_Contracts[[#This Row],[Số tiền chưa thanh toán (Theo điểm mốc)]]-Table_Contracts[[#This Row],[Doanh số]]</f>
        <v>0</v>
      </c>
    </row>
    <row r="542" spans="1:27" x14ac:dyDescent="0.25">
      <c r="A542" s="11" t="str">
        <f>TRIM(REPLACE(Table_Contracts[[#This Row],[Vụ việc]],1,FIND("#",Table_Contracts[[#This Row],[Vụ việc]],1),""))</f>
        <v>Mar13014</v>
      </c>
      <c r="B542" s="2" t="s">
        <v>2448</v>
      </c>
      <c r="C542" s="2" t="s">
        <v>4639</v>
      </c>
      <c r="D542" s="4">
        <v>41507</v>
      </c>
      <c r="E542" s="2" t="s">
        <v>4638</v>
      </c>
      <c r="F542" s="3" t="s">
        <v>4476</v>
      </c>
      <c r="G542" s="5">
        <v>3418000000</v>
      </c>
      <c r="H542" s="3" t="s">
        <v>47</v>
      </c>
      <c r="I542" s="3" t="s">
        <v>3493</v>
      </c>
      <c r="J542" s="3" t="s">
        <v>47</v>
      </c>
      <c r="K542" s="3" t="s">
        <v>20</v>
      </c>
      <c r="L542" s="4"/>
      <c r="M542" s="2" t="s">
        <v>558</v>
      </c>
      <c r="N542" s="11">
        <f>IF(MONTH(Table_Contracts[[#This Row],[Ngày ký]])&gt;3, YEAR(Table_Contracts[[#This Row],[Ngày ký]]),YEAR(Table_Contracts[[#This Row],[Ngày ký]])-1)</f>
        <v>2013</v>
      </c>
      <c r="O542" s="4">
        <v>41728</v>
      </c>
      <c r="P542" s="4"/>
      <c r="Q542" s="6">
        <v>12</v>
      </c>
      <c r="R542" s="4"/>
      <c r="S542" s="7" t="b">
        <v>0</v>
      </c>
      <c r="T542" s="3" t="s">
        <v>100</v>
      </c>
      <c r="U542" s="3" t="s">
        <v>50</v>
      </c>
      <c r="V542" s="2" t="s">
        <v>4160</v>
      </c>
      <c r="W542" s="10" t="s">
        <v>5722</v>
      </c>
      <c r="X542" s="7"/>
      <c r="Y542" s="12">
        <f>SUMPRODUCT(Table_milestone[Số tiền phải thanh toán (VND)],--(Table_milestone[Số HĐ]=Table_Contracts[[#This Row],[Số hợp đồng]]),--(Table_milestone[Đã thanh toán?]=TRUE))</f>
        <v>3418000000</v>
      </c>
      <c r="Z542" s="13">
        <f>SUMPRODUCT(Table_milestone[Số tiền phải thanh toán (VND)],--(Table_milestone[Số HĐ]=Table_Contracts[[#This Row],[Số hợp đồng]]),--(Table_milestone[Đã thanh toán?]=FALSE))</f>
        <v>0</v>
      </c>
      <c r="AA542">
        <f>Table_Contracts[[#This Row],[Số tiền đã thanh toán (theo điểm mốc)]]+Table_Contracts[[#This Row],[Số tiền chưa thanh toán (Theo điểm mốc)]]-Table_Contracts[[#This Row],[Doanh số]]</f>
        <v>0</v>
      </c>
    </row>
    <row r="543" spans="1:27" x14ac:dyDescent="0.25">
      <c r="A543" s="11" t="str">
        <f>TRIM(REPLACE(Table_Contracts[[#This Row],[Vụ việc]],1,FIND("#",Table_Contracts[[#This Row],[Vụ việc]],1),""))</f>
        <v>Mar13015</v>
      </c>
      <c r="B543" s="2" t="s">
        <v>2351</v>
      </c>
      <c r="C543" s="2" t="s">
        <v>4690</v>
      </c>
      <c r="D543" s="4">
        <v>41463</v>
      </c>
      <c r="E543" s="2" t="s">
        <v>4689</v>
      </c>
      <c r="F543" s="3" t="s">
        <v>4691</v>
      </c>
      <c r="G543" s="5">
        <v>199000000</v>
      </c>
      <c r="H543" s="3" t="s">
        <v>819</v>
      </c>
      <c r="I543" s="3" t="s">
        <v>4343</v>
      </c>
      <c r="J543" s="3" t="s">
        <v>47</v>
      </c>
      <c r="K543" s="3" t="s">
        <v>820</v>
      </c>
      <c r="L543" s="4"/>
      <c r="M543" s="2" t="s">
        <v>558</v>
      </c>
      <c r="N543" s="11">
        <f>IF(MONTH(Table_Contracts[[#This Row],[Ngày ký]])&gt;3, YEAR(Table_Contracts[[#This Row],[Ngày ký]]),YEAR(Table_Contracts[[#This Row],[Ngày ký]])-1)</f>
        <v>2013</v>
      </c>
      <c r="O543" s="4">
        <v>41526</v>
      </c>
      <c r="P543" s="4"/>
      <c r="Q543" s="6">
        <v>12</v>
      </c>
      <c r="R543" s="4"/>
      <c r="S543" s="7" t="b">
        <v>0</v>
      </c>
      <c r="T543" s="3" t="s">
        <v>100</v>
      </c>
      <c r="U543" s="3" t="s">
        <v>50</v>
      </c>
      <c r="V543" s="2" t="s">
        <v>4692</v>
      </c>
      <c r="W543" s="10" t="s">
        <v>5722</v>
      </c>
      <c r="X543" s="7" t="b">
        <v>0</v>
      </c>
      <c r="Y543" s="12">
        <f>SUMPRODUCT(Table_milestone[Số tiền phải thanh toán (VND)],--(Table_milestone[Số HĐ]=Table_Contracts[[#This Row],[Số hợp đồng]]),--(Table_milestone[Đã thanh toán?]=TRUE))</f>
        <v>79600000</v>
      </c>
      <c r="Z543" s="13">
        <f>SUMPRODUCT(Table_milestone[Số tiền phải thanh toán (VND)],--(Table_milestone[Số HĐ]=Table_Contracts[[#This Row],[Số hợp đồng]]),--(Table_milestone[Đã thanh toán?]=FALSE))</f>
        <v>119400000</v>
      </c>
      <c r="AA543">
        <f>Table_Contracts[[#This Row],[Số tiền đã thanh toán (theo điểm mốc)]]+Table_Contracts[[#This Row],[Số tiền chưa thanh toán (Theo điểm mốc)]]-Table_Contracts[[#This Row],[Doanh số]]</f>
        <v>0</v>
      </c>
    </row>
    <row r="544" spans="1:27" x14ac:dyDescent="0.25">
      <c r="A544" s="11" t="str">
        <f>TRIM(REPLACE(Table_Contracts[[#This Row],[Vụ việc]],1,FIND("#",Table_Contracts[[#This Row],[Vụ việc]],1),""))</f>
        <v>MAR13016</v>
      </c>
      <c r="B544" s="2" t="s">
        <v>2334</v>
      </c>
      <c r="C544" s="2" t="s">
        <v>4715</v>
      </c>
      <c r="D544" s="4">
        <v>41439</v>
      </c>
      <c r="E544" s="2" t="s">
        <v>4714</v>
      </c>
      <c r="F544" s="3" t="s">
        <v>4716</v>
      </c>
      <c r="G544" s="5">
        <v>5000000</v>
      </c>
      <c r="H544" s="3" t="s">
        <v>32</v>
      </c>
      <c r="I544" s="3" t="s">
        <v>4062</v>
      </c>
      <c r="J544" s="3" t="s">
        <v>32</v>
      </c>
      <c r="K544" s="3" t="s">
        <v>36</v>
      </c>
      <c r="L544" s="4">
        <v>41449</v>
      </c>
      <c r="M544" s="2" t="s">
        <v>558</v>
      </c>
      <c r="N544" s="11">
        <f>IF(MONTH(Table_Contracts[[#This Row],[Ngày ký]])&gt;3, YEAR(Table_Contracts[[#This Row],[Ngày ký]]),YEAR(Table_Contracts[[#This Row],[Ngày ký]])-1)</f>
        <v>2013</v>
      </c>
      <c r="O544" s="4">
        <v>41449</v>
      </c>
      <c r="P544" s="4">
        <v>41449</v>
      </c>
      <c r="Q544" s="6">
        <v>12</v>
      </c>
      <c r="R544" s="4"/>
      <c r="S544" s="7" t="b">
        <v>0</v>
      </c>
      <c r="T544" s="3" t="s">
        <v>145</v>
      </c>
      <c r="U544" s="3"/>
      <c r="V544" s="2"/>
      <c r="W544" s="10" t="s">
        <v>5722</v>
      </c>
      <c r="X544" s="7"/>
      <c r="Y544" s="12">
        <f>SUMPRODUCT(Table_milestone[Số tiền phải thanh toán (VND)],--(Table_milestone[Số HĐ]=Table_Contracts[[#This Row],[Số hợp đồng]]),--(Table_milestone[Đã thanh toán?]=TRUE))</f>
        <v>5000000</v>
      </c>
      <c r="Z544" s="13">
        <f>SUMPRODUCT(Table_milestone[Số tiền phải thanh toán (VND)],--(Table_milestone[Số HĐ]=Table_Contracts[[#This Row],[Số hợp đồng]]),--(Table_milestone[Đã thanh toán?]=FALSE))</f>
        <v>0</v>
      </c>
      <c r="AA544">
        <f>Table_Contracts[[#This Row],[Số tiền đã thanh toán (theo điểm mốc)]]+Table_Contracts[[#This Row],[Số tiền chưa thanh toán (Theo điểm mốc)]]-Table_Contracts[[#This Row],[Doanh số]]</f>
        <v>0</v>
      </c>
    </row>
    <row r="545" spans="1:27" x14ac:dyDescent="0.25">
      <c r="A545" s="11" t="str">
        <f>TRIM(REPLACE(Table_Contracts[[#This Row],[Vụ việc]],1,FIND("#",Table_Contracts[[#This Row],[Vụ việc]],1),""))</f>
        <v>MAR13018</v>
      </c>
      <c r="B545" s="2" t="s">
        <v>2386</v>
      </c>
      <c r="C545" s="2" t="s">
        <v>4671</v>
      </c>
      <c r="D545" s="4">
        <v>41479</v>
      </c>
      <c r="E545" s="2" t="s">
        <v>4670</v>
      </c>
      <c r="F545" s="3" t="s">
        <v>425</v>
      </c>
      <c r="G545" s="5">
        <v>459000000</v>
      </c>
      <c r="H545" s="3" t="s">
        <v>47</v>
      </c>
      <c r="I545" s="3" t="s">
        <v>3493</v>
      </c>
      <c r="J545" s="3" t="s">
        <v>47</v>
      </c>
      <c r="K545" s="3" t="s">
        <v>832</v>
      </c>
      <c r="L545" s="4">
        <v>41571</v>
      </c>
      <c r="M545" s="2" t="s">
        <v>558</v>
      </c>
      <c r="N545" s="11">
        <f>IF(MONTH(Table_Contracts[[#This Row],[Ngày ký]])&gt;3, YEAR(Table_Contracts[[#This Row],[Ngày ký]]),YEAR(Table_Contracts[[#This Row],[Ngày ký]])-1)</f>
        <v>2013</v>
      </c>
      <c r="O545" s="4">
        <v>41571</v>
      </c>
      <c r="P545" s="4">
        <v>41571</v>
      </c>
      <c r="Q545" s="6">
        <v>12</v>
      </c>
      <c r="R545" s="4"/>
      <c r="S545" s="7" t="b">
        <v>1</v>
      </c>
      <c r="T545" s="3" t="s">
        <v>100</v>
      </c>
      <c r="U545" s="3" t="s">
        <v>50</v>
      </c>
      <c r="V545" s="2" t="s">
        <v>4160</v>
      </c>
      <c r="W545" s="10" t="s">
        <v>5722</v>
      </c>
      <c r="X545" s="7"/>
      <c r="Y545" s="12">
        <f>SUMPRODUCT(Table_milestone[Số tiền phải thanh toán (VND)],--(Table_milestone[Số HĐ]=Table_Contracts[[#This Row],[Số hợp đồng]]),--(Table_milestone[Đã thanh toán?]=TRUE))</f>
        <v>459000000</v>
      </c>
      <c r="Z545" s="13">
        <f>SUMPRODUCT(Table_milestone[Số tiền phải thanh toán (VND)],--(Table_milestone[Số HĐ]=Table_Contracts[[#This Row],[Số hợp đồng]]),--(Table_milestone[Đã thanh toán?]=FALSE))</f>
        <v>0</v>
      </c>
      <c r="AA545">
        <f>Table_Contracts[[#This Row],[Số tiền đã thanh toán (theo điểm mốc)]]+Table_Contracts[[#This Row],[Số tiền chưa thanh toán (Theo điểm mốc)]]-Table_Contracts[[#This Row],[Doanh số]]</f>
        <v>0</v>
      </c>
    </row>
    <row r="546" spans="1:27" x14ac:dyDescent="0.25">
      <c r="A546" s="11" t="str">
        <f>TRIM(REPLACE(Table_Contracts[[#This Row],[Vụ việc]],1,FIND("#",Table_Contracts[[#This Row],[Vụ việc]],1),""))</f>
        <v>MAR13019</v>
      </c>
      <c r="B546" s="2" t="s">
        <v>2468</v>
      </c>
      <c r="C546" s="2" t="s">
        <v>4648</v>
      </c>
      <c r="D546" s="4">
        <v>41496</v>
      </c>
      <c r="E546" s="2" t="s">
        <v>4647</v>
      </c>
      <c r="F546" s="3" t="s">
        <v>4649</v>
      </c>
      <c r="G546" s="5">
        <v>100000000</v>
      </c>
      <c r="H546" s="3" t="s">
        <v>32</v>
      </c>
      <c r="I546" s="3" t="s">
        <v>3493</v>
      </c>
      <c r="J546" s="3" t="s">
        <v>32</v>
      </c>
      <c r="K546" s="3" t="s">
        <v>832</v>
      </c>
      <c r="L546" s="4">
        <v>41613</v>
      </c>
      <c r="M546" s="2" t="s">
        <v>558</v>
      </c>
      <c r="N546" s="11">
        <f>IF(MONTH(Table_Contracts[[#This Row],[Ngày ký]])&gt;3, YEAR(Table_Contracts[[#This Row],[Ngày ký]]),YEAR(Table_Contracts[[#This Row],[Ngày ký]])-1)</f>
        <v>2013</v>
      </c>
      <c r="O546" s="4">
        <v>41527</v>
      </c>
      <c r="P546" s="4"/>
      <c r="Q546" s="6">
        <v>12</v>
      </c>
      <c r="R546" s="4"/>
      <c r="S546" s="7" t="b">
        <v>0</v>
      </c>
      <c r="T546" s="3" t="s">
        <v>100</v>
      </c>
      <c r="U546" s="3" t="s">
        <v>34</v>
      </c>
      <c r="V546" s="2"/>
      <c r="W546" s="10" t="s">
        <v>5722</v>
      </c>
      <c r="X546" s="7"/>
      <c r="Y546" s="12">
        <f>SUMPRODUCT(Table_milestone[Số tiền phải thanh toán (VND)],--(Table_milestone[Số HĐ]=Table_Contracts[[#This Row],[Số hợp đồng]]),--(Table_milestone[Đã thanh toán?]=TRUE))</f>
        <v>100000000</v>
      </c>
      <c r="Z546" s="13">
        <f>SUMPRODUCT(Table_milestone[Số tiền phải thanh toán (VND)],--(Table_milestone[Số HĐ]=Table_Contracts[[#This Row],[Số hợp đồng]]),--(Table_milestone[Đã thanh toán?]=FALSE))</f>
        <v>0</v>
      </c>
      <c r="AA546">
        <f>Table_Contracts[[#This Row],[Số tiền đã thanh toán (theo điểm mốc)]]+Table_Contracts[[#This Row],[Số tiền chưa thanh toán (Theo điểm mốc)]]-Table_Contracts[[#This Row],[Doanh số]]</f>
        <v>0</v>
      </c>
    </row>
    <row r="547" spans="1:27" x14ac:dyDescent="0.25">
      <c r="A547" s="11" t="str">
        <f>TRIM(REPLACE(Table_Contracts[[#This Row],[Vụ việc]],1,FIND("#",Table_Contracts[[#This Row],[Vụ việc]],1),""))</f>
        <v>MAR13020</v>
      </c>
      <c r="B547" s="2" t="s">
        <v>2492</v>
      </c>
      <c r="C547" s="2" t="s">
        <v>4619</v>
      </c>
      <c r="D547" s="4">
        <v>41537</v>
      </c>
      <c r="E547" s="2" t="s">
        <v>4618</v>
      </c>
      <c r="F547" s="3" t="s">
        <v>4620</v>
      </c>
      <c r="G547" s="5">
        <v>175000000</v>
      </c>
      <c r="H547" s="3" t="s">
        <v>32</v>
      </c>
      <c r="I547" s="3" t="s">
        <v>3493</v>
      </c>
      <c r="J547" s="3" t="s">
        <v>32</v>
      </c>
      <c r="K547" s="3" t="s">
        <v>748</v>
      </c>
      <c r="L547" s="4">
        <v>41596</v>
      </c>
      <c r="M547" s="2" t="s">
        <v>558</v>
      </c>
      <c r="N547" s="11">
        <f>IF(MONTH(Table_Contracts[[#This Row],[Ngày ký]])&gt;3, YEAR(Table_Contracts[[#This Row],[Ngày ký]]),YEAR(Table_Contracts[[#This Row],[Ngày ký]])-1)</f>
        <v>2013</v>
      </c>
      <c r="O547" s="4">
        <v>41598</v>
      </c>
      <c r="P547" s="4"/>
      <c r="Q547" s="6">
        <v>12</v>
      </c>
      <c r="R547" s="4"/>
      <c r="S547" s="7" t="b">
        <v>0</v>
      </c>
      <c r="T547" s="3" t="s">
        <v>100</v>
      </c>
      <c r="U547" s="3" t="s">
        <v>34</v>
      </c>
      <c r="V547" s="2"/>
      <c r="W547" s="10" t="s">
        <v>5722</v>
      </c>
      <c r="X547" s="7"/>
      <c r="Y547" s="12">
        <f>SUMPRODUCT(Table_milestone[Số tiền phải thanh toán (VND)],--(Table_milestone[Số HĐ]=Table_Contracts[[#This Row],[Số hợp đồng]]),--(Table_milestone[Đã thanh toán?]=TRUE))</f>
        <v>175000000</v>
      </c>
      <c r="Z547" s="13">
        <f>SUMPRODUCT(Table_milestone[Số tiền phải thanh toán (VND)],--(Table_milestone[Số HĐ]=Table_Contracts[[#This Row],[Số hợp đồng]]),--(Table_milestone[Đã thanh toán?]=FALSE))</f>
        <v>0</v>
      </c>
      <c r="AA547">
        <f>Table_Contracts[[#This Row],[Số tiền đã thanh toán (theo điểm mốc)]]+Table_Contracts[[#This Row],[Số tiền chưa thanh toán (Theo điểm mốc)]]-Table_Contracts[[#This Row],[Doanh số]]</f>
        <v>0</v>
      </c>
    </row>
    <row r="548" spans="1:27" x14ac:dyDescent="0.25">
      <c r="A548" s="11" t="str">
        <f>TRIM(REPLACE(Table_Contracts[[#This Row],[Vụ việc]],1,FIND("#",Table_Contracts[[#This Row],[Vụ việc]],1),""))</f>
        <v>OSD115037</v>
      </c>
      <c r="B548" s="2" t="s">
        <v>1307</v>
      </c>
      <c r="C548" s="2" t="s">
        <v>5190</v>
      </c>
      <c r="D548" s="4">
        <v>40906</v>
      </c>
      <c r="E548" s="2" t="s">
        <v>5189</v>
      </c>
      <c r="F548" s="3" t="s">
        <v>4759</v>
      </c>
      <c r="G548" s="5">
        <v>604800000</v>
      </c>
      <c r="H548" s="3" t="s">
        <v>110</v>
      </c>
      <c r="I548" s="3" t="s">
        <v>4062</v>
      </c>
      <c r="J548" s="3" t="s">
        <v>28</v>
      </c>
      <c r="K548" s="3" t="s">
        <v>31</v>
      </c>
      <c r="L548" s="4">
        <v>40968</v>
      </c>
      <c r="M548" s="2" t="s">
        <v>651</v>
      </c>
      <c r="N548" s="11">
        <f>IF(MONTH(Table_Contracts[[#This Row],[Ngày ký]])&gt;3, YEAR(Table_Contracts[[#This Row],[Ngày ký]]),YEAR(Table_Contracts[[#This Row],[Ngày ký]])-1)</f>
        <v>2011</v>
      </c>
      <c r="O548" s="4">
        <v>40968</v>
      </c>
      <c r="P548" s="4">
        <v>40968</v>
      </c>
      <c r="Q548" s="6">
        <v>3</v>
      </c>
      <c r="R548" s="4">
        <v>40906</v>
      </c>
      <c r="S548" s="7" t="b">
        <v>0</v>
      </c>
      <c r="T548" s="3" t="s">
        <v>112</v>
      </c>
      <c r="U548" s="3"/>
      <c r="V548" s="2"/>
      <c r="W548" s="10" t="s">
        <v>5722</v>
      </c>
      <c r="X548" s="7"/>
      <c r="Y548" s="12">
        <f>SUMPRODUCT(Table_milestone[Số tiền phải thanh toán (VND)],--(Table_milestone[Số HĐ]=Table_Contracts[[#This Row],[Số hợp đồng]]),--(Table_milestone[Đã thanh toán?]=TRUE))</f>
        <v>605836800</v>
      </c>
      <c r="Z548" s="13">
        <f>SUMPRODUCT(Table_milestone[Số tiền phải thanh toán (VND)],--(Table_milestone[Số HĐ]=Table_Contracts[[#This Row],[Số hợp đồng]]),--(Table_milestone[Đã thanh toán?]=FALSE))</f>
        <v>0</v>
      </c>
      <c r="AA548">
        <f>Table_Contracts[[#This Row],[Số tiền đã thanh toán (theo điểm mốc)]]+Table_Contracts[[#This Row],[Số tiền chưa thanh toán (Theo điểm mốc)]]-Table_Contracts[[#This Row],[Doanh số]]</f>
        <v>1036800</v>
      </c>
    </row>
    <row r="549" spans="1:27" x14ac:dyDescent="0.25">
      <c r="A549" s="11" t="str">
        <f>TRIM(REPLACE(Table_Contracts[[#This Row],[Vụ việc]],1,FIND("#",Table_Contracts[[#This Row],[Vụ việc]],1),""))</f>
        <v>OSD115038</v>
      </c>
      <c r="B549" s="2" t="s">
        <v>1539</v>
      </c>
      <c r="C549" s="2" t="s">
        <v>5100</v>
      </c>
      <c r="D549" s="4">
        <v>41015</v>
      </c>
      <c r="E549" s="2" t="s">
        <v>5099</v>
      </c>
      <c r="F549" s="3" t="s">
        <v>5101</v>
      </c>
      <c r="G549" s="5">
        <v>58716000</v>
      </c>
      <c r="H549" s="3" t="s">
        <v>110</v>
      </c>
      <c r="I549" s="3" t="s">
        <v>4062</v>
      </c>
      <c r="J549" s="3" t="s">
        <v>28</v>
      </c>
      <c r="K549" s="3" t="s">
        <v>31</v>
      </c>
      <c r="L549" s="4"/>
      <c r="M549" s="2" t="s">
        <v>636</v>
      </c>
      <c r="N549" s="11">
        <f>IF(MONTH(Table_Contracts[[#This Row],[Ngày ký]])&gt;3, YEAR(Table_Contracts[[#This Row],[Ngày ký]]),YEAR(Table_Contracts[[#This Row],[Ngày ký]])-1)</f>
        <v>2012</v>
      </c>
      <c r="O549" s="4">
        <v>41235</v>
      </c>
      <c r="P549" s="4"/>
      <c r="Q549" s="6">
        <v>1</v>
      </c>
      <c r="R549" s="4">
        <v>41017</v>
      </c>
      <c r="S549" s="7" t="b">
        <v>0</v>
      </c>
      <c r="T549" s="3" t="s">
        <v>112</v>
      </c>
      <c r="U549" s="3"/>
      <c r="V549" s="2"/>
      <c r="W549" s="10" t="s">
        <v>5722</v>
      </c>
      <c r="X549" s="7"/>
      <c r="Y549" s="12">
        <f>SUMPRODUCT(Table_milestone[Số tiền phải thanh toán (VND)],--(Table_milestone[Số HĐ]=Table_Contracts[[#This Row],[Số hợp đồng]]),--(Table_milestone[Đã thanh toán?]=TRUE))</f>
        <v>41101200</v>
      </c>
      <c r="Z549" s="13">
        <f>SUMPRODUCT(Table_milestone[Số tiền phải thanh toán (VND)],--(Table_milestone[Số HĐ]=Table_Contracts[[#This Row],[Số hợp đồng]]),--(Table_milestone[Đã thanh toán?]=FALSE))</f>
        <v>17614800</v>
      </c>
      <c r="AA549">
        <f>Table_Contracts[[#This Row],[Số tiền đã thanh toán (theo điểm mốc)]]+Table_Contracts[[#This Row],[Số tiền chưa thanh toán (Theo điểm mốc)]]-Table_Contracts[[#This Row],[Doanh số]]</f>
        <v>0</v>
      </c>
    </row>
    <row r="550" spans="1:27" x14ac:dyDescent="0.25">
      <c r="A550" s="11" t="str">
        <f>TRIM(REPLACE(Table_Contracts[[#This Row],[Vụ việc]],1,FIND("#",Table_Contracts[[#This Row],[Vụ việc]],1),""))</f>
        <v>OSD115039</v>
      </c>
      <c r="B550" s="2" t="s">
        <v>1328</v>
      </c>
      <c r="C550" s="2" t="s">
        <v>5228</v>
      </c>
      <c r="D550" s="4">
        <v>40885</v>
      </c>
      <c r="E550" s="2" t="s">
        <v>5227</v>
      </c>
      <c r="F550" s="3" t="s">
        <v>4707</v>
      </c>
      <c r="G550" s="5">
        <v>73080000</v>
      </c>
      <c r="H550" s="3" t="s">
        <v>110</v>
      </c>
      <c r="I550" s="3" t="s">
        <v>4062</v>
      </c>
      <c r="J550" s="3" t="s">
        <v>28</v>
      </c>
      <c r="K550" s="3" t="s">
        <v>31</v>
      </c>
      <c r="L550" s="4">
        <v>41037</v>
      </c>
      <c r="M550" s="2" t="s">
        <v>651</v>
      </c>
      <c r="N550" s="11">
        <f>IF(MONTH(Table_Contracts[[#This Row],[Ngày ký]])&gt;3, YEAR(Table_Contracts[[#This Row],[Ngày ký]]),YEAR(Table_Contracts[[#This Row],[Ngày ký]])-1)</f>
        <v>2011</v>
      </c>
      <c r="O550" s="4">
        <v>41020</v>
      </c>
      <c r="P550" s="4">
        <v>41037</v>
      </c>
      <c r="Q550" s="6">
        <v>0</v>
      </c>
      <c r="R550" s="4">
        <v>40885</v>
      </c>
      <c r="S550" s="7" t="b">
        <v>0</v>
      </c>
      <c r="T550" s="3" t="s">
        <v>100</v>
      </c>
      <c r="U550" s="3"/>
      <c r="V550" s="2"/>
      <c r="W550" s="10" t="s">
        <v>5722</v>
      </c>
      <c r="X550" s="7"/>
      <c r="Y550" s="12">
        <f>SUMPRODUCT(Table_milestone[Số tiền phải thanh toán (VND)],--(Table_milestone[Số HĐ]=Table_Contracts[[#This Row],[Số hợp đồng]]),--(Table_milestone[Đã thanh toán?]=TRUE))</f>
        <v>72921900</v>
      </c>
      <c r="Z550" s="13">
        <f>SUMPRODUCT(Table_milestone[Số tiền phải thanh toán (VND)],--(Table_milestone[Số HĐ]=Table_Contracts[[#This Row],[Số hợp đồng]]),--(Table_milestone[Đã thanh toán?]=FALSE))</f>
        <v>0</v>
      </c>
      <c r="AA550">
        <f>Table_Contracts[[#This Row],[Số tiền đã thanh toán (theo điểm mốc)]]+Table_Contracts[[#This Row],[Số tiền chưa thanh toán (Theo điểm mốc)]]-Table_Contracts[[#This Row],[Doanh số]]</f>
        <v>-158100</v>
      </c>
    </row>
    <row r="551" spans="1:27" x14ac:dyDescent="0.25">
      <c r="A551" s="11" t="str">
        <f>TRIM(REPLACE(Table_Contracts[[#This Row],[Vụ việc]],1,FIND("#",Table_Contracts[[#This Row],[Vụ việc]],1),""))</f>
        <v>OSD115062</v>
      </c>
      <c r="B551" s="2" t="s">
        <v>1356</v>
      </c>
      <c r="C551" s="2" t="s">
        <v>5215</v>
      </c>
      <c r="D551" s="4">
        <v>40891</v>
      </c>
      <c r="E551" s="2" t="s">
        <v>5214</v>
      </c>
      <c r="F551" s="3" t="s">
        <v>5216</v>
      </c>
      <c r="G551" s="5">
        <v>122755000</v>
      </c>
      <c r="H551" s="3" t="s">
        <v>110</v>
      </c>
      <c r="I551" s="3" t="s">
        <v>4062</v>
      </c>
      <c r="J551" s="3" t="s">
        <v>28</v>
      </c>
      <c r="K551" s="3" t="s">
        <v>996</v>
      </c>
      <c r="L551" s="4">
        <v>40999</v>
      </c>
      <c r="M551" s="2" t="s">
        <v>651</v>
      </c>
      <c r="N551" s="11">
        <f>IF(MONTH(Table_Contracts[[#This Row],[Ngày ký]])&gt;3, YEAR(Table_Contracts[[#This Row],[Ngày ký]]),YEAR(Table_Contracts[[#This Row],[Ngày ký]])-1)</f>
        <v>2011</v>
      </c>
      <c r="O551" s="4">
        <v>41029</v>
      </c>
      <c r="P551" s="4">
        <v>41029</v>
      </c>
      <c r="Q551" s="6">
        <v>12</v>
      </c>
      <c r="R551" s="4">
        <v>40891</v>
      </c>
      <c r="S551" s="7" t="b">
        <v>0</v>
      </c>
      <c r="T551" s="3" t="s">
        <v>112</v>
      </c>
      <c r="U551" s="3"/>
      <c r="V551" s="2"/>
      <c r="W551" s="10" t="s">
        <v>5722</v>
      </c>
      <c r="X551" s="7"/>
      <c r="Y551" s="12">
        <f>SUMPRODUCT(Table_milestone[Số tiền phải thanh toán (VND)],--(Table_milestone[Số HĐ]=Table_Contracts[[#This Row],[Số hợp đồng]]),--(Table_milestone[Đã thanh toán?]=TRUE))</f>
        <v>46976500</v>
      </c>
      <c r="Z551" s="13">
        <f>SUMPRODUCT(Table_milestone[Số tiền phải thanh toán (VND)],--(Table_milestone[Số HĐ]=Table_Contracts[[#This Row],[Số hợp đồng]]),--(Table_milestone[Đã thanh toán?]=FALSE))</f>
        <v>75778500</v>
      </c>
      <c r="AA551">
        <f>Table_Contracts[[#This Row],[Số tiền đã thanh toán (theo điểm mốc)]]+Table_Contracts[[#This Row],[Số tiền chưa thanh toán (Theo điểm mốc)]]-Table_Contracts[[#This Row],[Doanh số]]</f>
        <v>0</v>
      </c>
    </row>
    <row r="552" spans="1:27" x14ac:dyDescent="0.25">
      <c r="A552" s="11" t="str">
        <f>TRIM(REPLACE(Table_Contracts[[#This Row],[Vụ việc]],1,FIND("#",Table_Contracts[[#This Row],[Vụ việc]],1),""))</f>
        <v>OSD115066</v>
      </c>
      <c r="B552" s="2" t="s">
        <v>1364</v>
      </c>
      <c r="C552" s="2" t="s">
        <v>5304</v>
      </c>
      <c r="D552" s="4">
        <v>40840</v>
      </c>
      <c r="E552" s="2" t="s">
        <v>5303</v>
      </c>
      <c r="F552" s="3" t="s">
        <v>5179</v>
      </c>
      <c r="G552" s="5">
        <v>99563100</v>
      </c>
      <c r="H552" s="3" t="s">
        <v>110</v>
      </c>
      <c r="I552" s="3" t="s">
        <v>4062</v>
      </c>
      <c r="J552" s="3" t="s">
        <v>28</v>
      </c>
      <c r="K552" s="3" t="s">
        <v>880</v>
      </c>
      <c r="L552" s="4">
        <v>40907</v>
      </c>
      <c r="M552" s="2" t="s">
        <v>651</v>
      </c>
      <c r="N552" s="11">
        <f>IF(MONTH(Table_Contracts[[#This Row],[Ngày ký]])&gt;3, YEAR(Table_Contracts[[#This Row],[Ngày ký]]),YEAR(Table_Contracts[[#This Row],[Ngày ký]])-1)</f>
        <v>2011</v>
      </c>
      <c r="O552" s="4">
        <v>40907</v>
      </c>
      <c r="P552" s="4">
        <v>40907</v>
      </c>
      <c r="Q552" s="6">
        <v>0</v>
      </c>
      <c r="R552" s="4">
        <v>40841</v>
      </c>
      <c r="S552" s="7" t="b">
        <v>0</v>
      </c>
      <c r="T552" s="3" t="s">
        <v>112</v>
      </c>
      <c r="U552" s="3"/>
      <c r="V552" s="2"/>
      <c r="W552" s="10" t="s">
        <v>5722</v>
      </c>
      <c r="X552" s="7"/>
      <c r="Y552" s="12">
        <f>SUMPRODUCT(Table_milestone[Số tiền phải thanh toán (VND)],--(Table_milestone[Số HĐ]=Table_Contracts[[#This Row],[Số hợp đồng]]),--(Table_milestone[Đã thanh toán?]=TRUE))</f>
        <v>99563100</v>
      </c>
      <c r="Z552" s="13">
        <f>SUMPRODUCT(Table_milestone[Số tiền phải thanh toán (VND)],--(Table_milestone[Số HĐ]=Table_Contracts[[#This Row],[Số hợp đồng]]),--(Table_milestone[Đã thanh toán?]=FALSE))</f>
        <v>0</v>
      </c>
      <c r="AA552">
        <f>Table_Contracts[[#This Row],[Số tiền đã thanh toán (theo điểm mốc)]]+Table_Contracts[[#This Row],[Số tiền chưa thanh toán (Theo điểm mốc)]]-Table_Contracts[[#This Row],[Doanh số]]</f>
        <v>0</v>
      </c>
    </row>
    <row r="553" spans="1:27" x14ac:dyDescent="0.25">
      <c r="A553" s="11" t="str">
        <f>TRIM(REPLACE(Table_Contracts[[#This Row],[Vụ việc]],1,FIND("#",Table_Contracts[[#This Row],[Vụ việc]],1),""))</f>
        <v>OSD115075</v>
      </c>
      <c r="B553" s="2" t="s">
        <v>1007</v>
      </c>
      <c r="C553" s="2" t="s">
        <v>5414</v>
      </c>
      <c r="D553" s="4">
        <v>40700</v>
      </c>
      <c r="E553" s="2" t="s">
        <v>5413</v>
      </c>
      <c r="F553" s="3" t="s">
        <v>5415</v>
      </c>
      <c r="G553" s="5">
        <v>22500000</v>
      </c>
      <c r="H553" s="3" t="s">
        <v>110</v>
      </c>
      <c r="I553" s="3" t="s">
        <v>717</v>
      </c>
      <c r="J553" s="3" t="s">
        <v>28</v>
      </c>
      <c r="K553" s="3" t="s">
        <v>31</v>
      </c>
      <c r="L553" s="4"/>
      <c r="M553" s="2" t="s">
        <v>651</v>
      </c>
      <c r="N553" s="11">
        <f>IF(MONTH(Table_Contracts[[#This Row],[Ngày ký]])&gt;3, YEAR(Table_Contracts[[#This Row],[Ngày ký]]),YEAR(Table_Contracts[[#This Row],[Ngày ký]])-1)</f>
        <v>2011</v>
      </c>
      <c r="O553" s="4">
        <v>40700</v>
      </c>
      <c r="P553" s="4"/>
      <c r="Q553" s="6">
        <v>12</v>
      </c>
      <c r="R553" s="4">
        <v>40700</v>
      </c>
      <c r="S553" s="7" t="b">
        <v>0</v>
      </c>
      <c r="T553" s="3" t="s">
        <v>100</v>
      </c>
      <c r="U553" s="3"/>
      <c r="V553" s="2"/>
      <c r="W553" s="10" t="s">
        <v>5722</v>
      </c>
      <c r="X553" s="7"/>
      <c r="Y553" s="12">
        <f>SUMPRODUCT(Table_milestone[Số tiền phải thanh toán (VND)],--(Table_milestone[Số HĐ]=Table_Contracts[[#This Row],[Số hợp đồng]]),--(Table_milestone[Đã thanh toán?]=TRUE))</f>
        <v>0</v>
      </c>
      <c r="Z553" s="13">
        <f>SUMPRODUCT(Table_milestone[Số tiền phải thanh toán (VND)],--(Table_milestone[Số HĐ]=Table_Contracts[[#This Row],[Số hợp đồng]]),--(Table_milestone[Đã thanh toán?]=FALSE))</f>
        <v>22500000</v>
      </c>
      <c r="AA553">
        <f>Table_Contracts[[#This Row],[Số tiền đã thanh toán (theo điểm mốc)]]+Table_Contracts[[#This Row],[Số tiền chưa thanh toán (Theo điểm mốc)]]-Table_Contracts[[#This Row],[Doanh số]]</f>
        <v>0</v>
      </c>
    </row>
    <row r="554" spans="1:27" x14ac:dyDescent="0.25">
      <c r="A554" s="11" t="str">
        <f>TRIM(REPLACE(Table_Contracts[[#This Row],[Vụ việc]],1,FIND("#",Table_Contracts[[#This Row],[Vụ việc]],1),""))</f>
        <v>OSD115076</v>
      </c>
      <c r="B554" s="2" t="s">
        <v>1440</v>
      </c>
      <c r="C554" s="2" t="s">
        <v>5239</v>
      </c>
      <c r="D554" s="4">
        <v>40879</v>
      </c>
      <c r="E554" s="2" t="s">
        <v>5238</v>
      </c>
      <c r="F554" s="3" t="s">
        <v>5240</v>
      </c>
      <c r="G554" s="5">
        <v>22049906</v>
      </c>
      <c r="H554" s="3" t="s">
        <v>110</v>
      </c>
      <c r="I554" s="3" t="s">
        <v>717</v>
      </c>
      <c r="J554" s="3" t="s">
        <v>28</v>
      </c>
      <c r="K554" s="3" t="s">
        <v>996</v>
      </c>
      <c r="L554" s="4"/>
      <c r="M554" s="2" t="s">
        <v>651</v>
      </c>
      <c r="N554" s="11">
        <f>IF(MONTH(Table_Contracts[[#This Row],[Ngày ký]])&gt;3, YEAR(Table_Contracts[[#This Row],[Ngày ký]]),YEAR(Table_Contracts[[#This Row],[Ngày ký]])-1)</f>
        <v>2011</v>
      </c>
      <c r="O554" s="4">
        <v>41006</v>
      </c>
      <c r="P554" s="4"/>
      <c r="Q554" s="6">
        <v>12</v>
      </c>
      <c r="R554" s="4">
        <v>40952</v>
      </c>
      <c r="S554" s="7" t="b">
        <v>0</v>
      </c>
      <c r="T554" s="3" t="s">
        <v>100</v>
      </c>
      <c r="U554" s="3"/>
      <c r="V554" s="2"/>
      <c r="W554" s="10" t="s">
        <v>5722</v>
      </c>
      <c r="X554" s="7"/>
      <c r="Y554" s="12">
        <f>SUMPRODUCT(Table_milestone[Số tiền phải thanh toán (VND)],--(Table_milestone[Số HĐ]=Table_Contracts[[#This Row],[Số hợp đồng]]),--(Table_milestone[Đã thanh toán?]=TRUE))</f>
        <v>0</v>
      </c>
      <c r="Z554" s="13">
        <f>SUMPRODUCT(Table_milestone[Số tiền phải thanh toán (VND)],--(Table_milestone[Số HĐ]=Table_Contracts[[#This Row],[Số hợp đồng]]),--(Table_milestone[Đã thanh toán?]=FALSE))</f>
        <v>22049906</v>
      </c>
      <c r="AA554">
        <f>Table_Contracts[[#This Row],[Số tiền đã thanh toán (theo điểm mốc)]]+Table_Contracts[[#This Row],[Số tiền chưa thanh toán (Theo điểm mốc)]]-Table_Contracts[[#This Row],[Doanh số]]</f>
        <v>0</v>
      </c>
    </row>
    <row r="555" spans="1:27" x14ac:dyDescent="0.25">
      <c r="A555" s="11" t="str">
        <f>TRIM(REPLACE(Table_Contracts[[#This Row],[Vụ việc]],1,FIND("#",Table_Contracts[[#This Row],[Vụ việc]],1),""))</f>
        <v>OSD115077</v>
      </c>
      <c r="B555" s="2" t="s">
        <v>1214</v>
      </c>
      <c r="C555" s="2" t="s">
        <v>5334</v>
      </c>
      <c r="D555" s="4">
        <v>40815</v>
      </c>
      <c r="E555" s="2" t="s">
        <v>5333</v>
      </c>
      <c r="F555" s="3" t="s">
        <v>17</v>
      </c>
      <c r="G555" s="5">
        <v>64953000</v>
      </c>
      <c r="H555" s="3" t="s">
        <v>110</v>
      </c>
      <c r="I555" s="3" t="s">
        <v>4062</v>
      </c>
      <c r="J555" s="3" t="s">
        <v>28</v>
      </c>
      <c r="K555" s="3" t="s">
        <v>996</v>
      </c>
      <c r="L555" s="4">
        <v>40876</v>
      </c>
      <c r="M555" s="2" t="s">
        <v>651</v>
      </c>
      <c r="N555" s="11">
        <f>IF(MONTH(Table_Contracts[[#This Row],[Ngày ký]])&gt;3, YEAR(Table_Contracts[[#This Row],[Ngày ký]]),YEAR(Table_Contracts[[#This Row],[Ngày ký]])-1)</f>
        <v>2011</v>
      </c>
      <c r="O555" s="4">
        <v>40876</v>
      </c>
      <c r="P555" s="4">
        <v>40939</v>
      </c>
      <c r="Q555" s="6">
        <v>2</v>
      </c>
      <c r="R555" s="4">
        <v>40815</v>
      </c>
      <c r="S555" s="7" t="b">
        <v>0</v>
      </c>
      <c r="T555" s="3" t="s">
        <v>100</v>
      </c>
      <c r="U555" s="3"/>
      <c r="V555" s="2"/>
      <c r="W555" s="10" t="s">
        <v>5722</v>
      </c>
      <c r="X555" s="7"/>
      <c r="Y555" s="12">
        <f>SUMPRODUCT(Table_milestone[Số tiền phải thanh toán (VND)],--(Table_milestone[Số HĐ]=Table_Contracts[[#This Row],[Số hợp đồng]]),--(Table_milestone[Đã thanh toán?]=TRUE))</f>
        <v>0</v>
      </c>
      <c r="Z555" s="13">
        <f>SUMPRODUCT(Table_milestone[Số tiền phải thanh toán (VND)],--(Table_milestone[Số HĐ]=Table_Contracts[[#This Row],[Số hợp đồng]]),--(Table_milestone[Đã thanh toán?]=FALSE))</f>
        <v>64953000</v>
      </c>
      <c r="AA555">
        <f>Table_Contracts[[#This Row],[Số tiền đã thanh toán (theo điểm mốc)]]+Table_Contracts[[#This Row],[Số tiền chưa thanh toán (Theo điểm mốc)]]-Table_Contracts[[#This Row],[Doanh số]]</f>
        <v>0</v>
      </c>
    </row>
    <row r="556" spans="1:27" x14ac:dyDescent="0.25">
      <c r="A556" s="11" t="str">
        <f>TRIM(REPLACE(Table_Contracts[[#This Row],[Vụ việc]],1,FIND("#",Table_Contracts[[#This Row],[Vụ việc]],1),""))</f>
        <v>OSD115078</v>
      </c>
      <c r="B556" s="2" t="s">
        <v>1185</v>
      </c>
      <c r="C556" s="2" t="s">
        <v>5349</v>
      </c>
      <c r="D556" s="4">
        <v>40796</v>
      </c>
      <c r="E556" s="2" t="s">
        <v>5348</v>
      </c>
      <c r="F556" s="3" t="s">
        <v>17</v>
      </c>
      <c r="G556" s="5">
        <v>31332000</v>
      </c>
      <c r="H556" s="3" t="s">
        <v>110</v>
      </c>
      <c r="I556" s="3" t="s">
        <v>4062</v>
      </c>
      <c r="J556" s="3" t="s">
        <v>28</v>
      </c>
      <c r="K556" s="3" t="s">
        <v>996</v>
      </c>
      <c r="L556" s="4">
        <v>40857</v>
      </c>
      <c r="M556" s="2" t="s">
        <v>651</v>
      </c>
      <c r="N556" s="11">
        <f>IF(MONTH(Table_Contracts[[#This Row],[Ngày ký]])&gt;3, YEAR(Table_Contracts[[#This Row],[Ngày ký]]),YEAR(Table_Contracts[[#This Row],[Ngày ký]])-1)</f>
        <v>2011</v>
      </c>
      <c r="O556" s="4">
        <v>40857</v>
      </c>
      <c r="P556" s="4">
        <v>40939</v>
      </c>
      <c r="Q556" s="6">
        <v>2</v>
      </c>
      <c r="R556" s="4">
        <v>40796</v>
      </c>
      <c r="S556" s="7" t="b">
        <v>0</v>
      </c>
      <c r="T556" s="3" t="s">
        <v>100</v>
      </c>
      <c r="U556" s="3"/>
      <c r="V556" s="2"/>
      <c r="W556" s="10" t="s">
        <v>5722</v>
      </c>
      <c r="X556" s="7"/>
      <c r="Y556" s="12">
        <f>SUMPRODUCT(Table_milestone[Số tiền phải thanh toán (VND)],--(Table_milestone[Số HĐ]=Table_Contracts[[#This Row],[Số hợp đồng]]),--(Table_milestone[Đã thanh toán?]=TRUE))</f>
        <v>9322880</v>
      </c>
      <c r="Z556" s="13">
        <f>SUMPRODUCT(Table_milestone[Số tiền phải thanh toán (VND)],--(Table_milestone[Số HĐ]=Table_Contracts[[#This Row],[Số hợp đồng]]),--(Table_milestone[Đã thanh toán?]=FALSE))</f>
        <v>22009120</v>
      </c>
      <c r="AA556">
        <f>Table_Contracts[[#This Row],[Số tiền đã thanh toán (theo điểm mốc)]]+Table_Contracts[[#This Row],[Số tiền chưa thanh toán (Theo điểm mốc)]]-Table_Contracts[[#This Row],[Doanh số]]</f>
        <v>0</v>
      </c>
    </row>
    <row r="557" spans="1:27" x14ac:dyDescent="0.25">
      <c r="A557" s="11" t="str">
        <f>TRIM(REPLACE(Table_Contracts[[#This Row],[Vụ việc]],1,FIND("#",Table_Contracts[[#This Row],[Vụ việc]],1),""))</f>
        <v>OSD115080</v>
      </c>
      <c r="B557" s="2" t="s">
        <v>1331</v>
      </c>
      <c r="C557" s="2" t="s">
        <v>5224</v>
      </c>
      <c r="D557" s="4">
        <v>40886</v>
      </c>
      <c r="E557" s="2" t="s">
        <v>5223</v>
      </c>
      <c r="F557" s="3" t="s">
        <v>17</v>
      </c>
      <c r="G557" s="5">
        <v>31332000</v>
      </c>
      <c r="H557" s="3" t="s">
        <v>110</v>
      </c>
      <c r="I557" s="3" t="s">
        <v>4062</v>
      </c>
      <c r="J557" s="3" t="s">
        <v>28</v>
      </c>
      <c r="K557" s="3" t="s">
        <v>996</v>
      </c>
      <c r="L557" s="4">
        <v>40967</v>
      </c>
      <c r="M557" s="2" t="s">
        <v>651</v>
      </c>
      <c r="N557" s="11">
        <f>IF(MONTH(Table_Contracts[[#This Row],[Ngày ký]])&gt;3, YEAR(Table_Contracts[[#This Row],[Ngày ký]]),YEAR(Table_Contracts[[#This Row],[Ngày ký]])-1)</f>
        <v>2011</v>
      </c>
      <c r="O557" s="4">
        <v>40967</v>
      </c>
      <c r="P557" s="4">
        <v>40968</v>
      </c>
      <c r="Q557" s="6">
        <v>12</v>
      </c>
      <c r="R557" s="4">
        <v>40886</v>
      </c>
      <c r="S557" s="7" t="b">
        <v>0</v>
      </c>
      <c r="T557" s="3" t="s">
        <v>112</v>
      </c>
      <c r="U557" s="3"/>
      <c r="V557" s="2"/>
      <c r="W557" s="10" t="s">
        <v>5722</v>
      </c>
      <c r="X557" s="7"/>
      <c r="Y557" s="12">
        <f>SUMPRODUCT(Table_milestone[Số tiền phải thanh toán (VND)],--(Table_milestone[Số HĐ]=Table_Contracts[[#This Row],[Số hợp đồng]]),--(Table_milestone[Đã thanh toán?]=TRUE))</f>
        <v>0</v>
      </c>
      <c r="Z557" s="13">
        <f>SUMPRODUCT(Table_milestone[Số tiền phải thanh toán (VND)],--(Table_milestone[Số HĐ]=Table_Contracts[[#This Row],[Số hợp đồng]]),--(Table_milestone[Đã thanh toán?]=FALSE))</f>
        <v>31339481</v>
      </c>
      <c r="AA557">
        <f>Table_Contracts[[#This Row],[Số tiền đã thanh toán (theo điểm mốc)]]+Table_Contracts[[#This Row],[Số tiền chưa thanh toán (Theo điểm mốc)]]-Table_Contracts[[#This Row],[Doanh số]]</f>
        <v>7481</v>
      </c>
    </row>
    <row r="558" spans="1:27" x14ac:dyDescent="0.25">
      <c r="A558" s="11" t="str">
        <f>TRIM(REPLACE(Table_Contracts[[#This Row],[Vụ việc]],1,FIND("#",Table_Contracts[[#This Row],[Vụ việc]],1),""))</f>
        <v>OSD115086</v>
      </c>
      <c r="B558" s="2" t="s">
        <v>1241</v>
      </c>
      <c r="C558" s="2" t="s">
        <v>5276</v>
      </c>
      <c r="D558" s="4">
        <v>40859</v>
      </c>
      <c r="E558" s="2" t="s">
        <v>5275</v>
      </c>
      <c r="F558" s="3" t="s">
        <v>5020</v>
      </c>
      <c r="G558" s="5">
        <v>24097227</v>
      </c>
      <c r="H558" s="3" t="s">
        <v>110</v>
      </c>
      <c r="I558" s="3" t="s">
        <v>4062</v>
      </c>
      <c r="J558" s="3" t="s">
        <v>28</v>
      </c>
      <c r="K558" s="3" t="s">
        <v>996</v>
      </c>
      <c r="L558" s="4">
        <v>40939</v>
      </c>
      <c r="M558" s="2" t="s">
        <v>651</v>
      </c>
      <c r="N558" s="11">
        <f>IF(MONTH(Table_Contracts[[#This Row],[Ngày ký]])&gt;3, YEAR(Table_Contracts[[#This Row],[Ngày ký]]),YEAR(Table_Contracts[[#This Row],[Ngày ký]])-1)</f>
        <v>2011</v>
      </c>
      <c r="O558" s="4">
        <v>40939</v>
      </c>
      <c r="P558" s="4">
        <v>40977</v>
      </c>
      <c r="Q558" s="6">
        <v>2</v>
      </c>
      <c r="R558" s="4">
        <v>40890</v>
      </c>
      <c r="S558" s="7" t="b">
        <v>0</v>
      </c>
      <c r="T558" s="3" t="s">
        <v>112</v>
      </c>
      <c r="U558" s="3"/>
      <c r="V558" s="2"/>
      <c r="W558" s="10" t="s">
        <v>5722</v>
      </c>
      <c r="X558" s="7"/>
      <c r="Y558" s="12">
        <f>SUMPRODUCT(Table_milestone[Số tiền phải thanh toán (VND)],--(Table_milestone[Số HĐ]=Table_Contracts[[#This Row],[Số hợp đồng]]),--(Table_milestone[Đã thanh toán?]=TRUE))</f>
        <v>23889880</v>
      </c>
      <c r="Z558" s="13">
        <f>SUMPRODUCT(Table_milestone[Số tiền phải thanh toán (VND)],--(Table_milestone[Số HĐ]=Table_Contracts[[#This Row],[Số hợp đồng]]),--(Table_milestone[Đã thanh toán?]=FALSE))</f>
        <v>0</v>
      </c>
      <c r="AA558">
        <f>Table_Contracts[[#This Row],[Số tiền đã thanh toán (theo điểm mốc)]]+Table_Contracts[[#This Row],[Số tiền chưa thanh toán (Theo điểm mốc)]]-Table_Contracts[[#This Row],[Doanh số]]</f>
        <v>-207347</v>
      </c>
    </row>
    <row r="559" spans="1:27" x14ac:dyDescent="0.25">
      <c r="A559" s="11" t="str">
        <f>TRIM(REPLACE(Table_Contracts[[#This Row],[Vụ việc]],1,FIND("#",Table_Contracts[[#This Row],[Vụ việc]],1),""))</f>
        <v>OSD115087</v>
      </c>
      <c r="B559" s="2" t="s">
        <v>1401</v>
      </c>
      <c r="C559" s="2" t="s">
        <v>5245</v>
      </c>
      <c r="D559" s="4">
        <v>40878</v>
      </c>
      <c r="E559" s="2" t="s">
        <v>5244</v>
      </c>
      <c r="F559" s="3" t="s">
        <v>485</v>
      </c>
      <c r="G559" s="5">
        <v>43302000</v>
      </c>
      <c r="H559" s="3" t="s">
        <v>110</v>
      </c>
      <c r="I559" s="3" t="s">
        <v>4062</v>
      </c>
      <c r="J559" s="3" t="s">
        <v>28</v>
      </c>
      <c r="K559" s="3" t="s">
        <v>961</v>
      </c>
      <c r="L559" s="4">
        <v>40954</v>
      </c>
      <c r="M559" s="2" t="s">
        <v>651</v>
      </c>
      <c r="N559" s="11">
        <f>IF(MONTH(Table_Contracts[[#This Row],[Ngày ký]])&gt;3, YEAR(Table_Contracts[[#This Row],[Ngày ký]]),YEAR(Table_Contracts[[#This Row],[Ngày ký]])-1)</f>
        <v>2011</v>
      </c>
      <c r="O559" s="4">
        <v>40961</v>
      </c>
      <c r="P559" s="4">
        <v>40954</v>
      </c>
      <c r="Q559" s="6">
        <v>0</v>
      </c>
      <c r="R559" s="4">
        <v>40878</v>
      </c>
      <c r="S559" s="7" t="b">
        <v>0</v>
      </c>
      <c r="T559" s="3" t="s">
        <v>112</v>
      </c>
      <c r="U559" s="3"/>
      <c r="V559" s="2"/>
      <c r="W559" s="10" t="s">
        <v>5722</v>
      </c>
      <c r="X559" s="7"/>
      <c r="Y559" s="12">
        <f>SUMPRODUCT(Table_milestone[Số tiền phải thanh toán (VND)],--(Table_milestone[Số HĐ]=Table_Contracts[[#This Row],[Số hợp đồng]]),--(Table_milestone[Đã thanh toán?]=TRUE))</f>
        <v>19682460</v>
      </c>
      <c r="Z559" s="13">
        <f>SUMPRODUCT(Table_milestone[Số tiền phải thanh toán (VND)],--(Table_milestone[Số HĐ]=Table_Contracts[[#This Row],[Số hợp đồng]]),--(Table_milestone[Đã thanh toán?]=FALSE))</f>
        <v>0</v>
      </c>
      <c r="AA559">
        <f>Table_Contracts[[#This Row],[Số tiền đã thanh toán (theo điểm mốc)]]+Table_Contracts[[#This Row],[Số tiền chưa thanh toán (Theo điểm mốc)]]-Table_Contracts[[#This Row],[Doanh số]]</f>
        <v>-23619540</v>
      </c>
    </row>
    <row r="560" spans="1:27" x14ac:dyDescent="0.25">
      <c r="A560" s="11" t="str">
        <f>TRIM(REPLACE(Table_Contracts[[#This Row],[Vụ việc]],1,FIND("#",Table_Contracts[[#This Row],[Vụ việc]],1),""))</f>
        <v>OSD115091</v>
      </c>
      <c r="B560" s="2" t="s">
        <v>1478</v>
      </c>
      <c r="C560" s="2" t="s">
        <v>5201</v>
      </c>
      <c r="D560" s="4">
        <v>40895</v>
      </c>
      <c r="E560" s="2" t="s">
        <v>5200</v>
      </c>
      <c r="F560" s="3" t="s">
        <v>4646</v>
      </c>
      <c r="G560" s="5">
        <v>35910000</v>
      </c>
      <c r="H560" s="3" t="s">
        <v>110</v>
      </c>
      <c r="I560" s="3" t="s">
        <v>4062</v>
      </c>
      <c r="J560" s="3" t="s">
        <v>28</v>
      </c>
      <c r="K560" s="3" t="s">
        <v>996</v>
      </c>
      <c r="L560" s="4">
        <v>41029</v>
      </c>
      <c r="M560" s="2" t="s">
        <v>651</v>
      </c>
      <c r="N560" s="11">
        <f>IF(MONTH(Table_Contracts[[#This Row],[Ngày ký]])&gt;3, YEAR(Table_Contracts[[#This Row],[Ngày ký]]),YEAR(Table_Contracts[[#This Row],[Ngày ký]])-1)</f>
        <v>2011</v>
      </c>
      <c r="O560" s="4">
        <v>41032</v>
      </c>
      <c r="P560" s="4">
        <v>41032</v>
      </c>
      <c r="Q560" s="6">
        <v>1</v>
      </c>
      <c r="R560" s="4">
        <v>40896</v>
      </c>
      <c r="S560" s="7" t="b">
        <v>0</v>
      </c>
      <c r="T560" s="3" t="s">
        <v>112</v>
      </c>
      <c r="U560" s="3"/>
      <c r="V560" s="2"/>
      <c r="W560" s="10" t="s">
        <v>5722</v>
      </c>
      <c r="X560" s="7"/>
      <c r="Y560" s="12">
        <f>SUMPRODUCT(Table_milestone[Số tiền phải thanh toán (VND)],--(Table_milestone[Số HĐ]=Table_Contracts[[#This Row],[Số hợp đồng]]),--(Table_milestone[Đã thanh toán?]=TRUE))</f>
        <v>37370492</v>
      </c>
      <c r="Z560" s="13">
        <f>SUMPRODUCT(Table_milestone[Số tiền phải thanh toán (VND)],--(Table_milestone[Số HĐ]=Table_Contracts[[#This Row],[Số hợp đồng]]),--(Table_milestone[Đã thanh toán?]=FALSE))</f>
        <v>0</v>
      </c>
      <c r="AA560">
        <f>Table_Contracts[[#This Row],[Số tiền đã thanh toán (theo điểm mốc)]]+Table_Contracts[[#This Row],[Số tiền chưa thanh toán (Theo điểm mốc)]]-Table_Contracts[[#This Row],[Doanh số]]</f>
        <v>1460492</v>
      </c>
    </row>
    <row r="561" spans="1:27" x14ac:dyDescent="0.25">
      <c r="A561" s="11" t="str">
        <f>TRIM(REPLACE(Table_Contracts[[#This Row],[Vụ việc]],1,FIND("#",Table_Contracts[[#This Row],[Vụ việc]],1),""))</f>
        <v>OSD115092</v>
      </c>
      <c r="B561" s="2" t="s">
        <v>1423</v>
      </c>
      <c r="C561" s="2" t="s">
        <v>5178</v>
      </c>
      <c r="D561" s="4">
        <v>40910</v>
      </c>
      <c r="E561" s="2" t="s">
        <v>5177</v>
      </c>
      <c r="F561" s="3" t="s">
        <v>5179</v>
      </c>
      <c r="G561" s="5">
        <v>292824000</v>
      </c>
      <c r="H561" s="3" t="s">
        <v>110</v>
      </c>
      <c r="I561" s="3" t="s">
        <v>4062</v>
      </c>
      <c r="J561" s="3" t="s">
        <v>28</v>
      </c>
      <c r="K561" s="3" t="s">
        <v>880</v>
      </c>
      <c r="L561" s="4">
        <v>41092</v>
      </c>
      <c r="M561" s="2" t="s">
        <v>636</v>
      </c>
      <c r="N561" s="11">
        <f>IF(MONTH(Table_Contracts[[#This Row],[Ngày ký]])&gt;3, YEAR(Table_Contracts[[#This Row],[Ngày ký]]),YEAR(Table_Contracts[[#This Row],[Ngày ký]])-1)</f>
        <v>2011</v>
      </c>
      <c r="O561" s="4">
        <v>41092</v>
      </c>
      <c r="P561" s="4">
        <v>41092</v>
      </c>
      <c r="Q561" s="6">
        <v>12</v>
      </c>
      <c r="R561" s="4">
        <v>40910</v>
      </c>
      <c r="S561" s="7" t="b">
        <v>0</v>
      </c>
      <c r="T561" s="3" t="s">
        <v>112</v>
      </c>
      <c r="U561" s="3"/>
      <c r="V561" s="2"/>
      <c r="W561" s="10" t="s">
        <v>5722</v>
      </c>
      <c r="X561" s="7"/>
      <c r="Y561" s="12">
        <f>SUMPRODUCT(Table_milestone[Số tiền phải thanh toán (VND)],--(Table_milestone[Số HĐ]=Table_Contracts[[#This Row],[Số hợp đồng]]),--(Table_milestone[Đã thanh toán?]=TRUE))</f>
        <v>261267723</v>
      </c>
      <c r="Z561" s="13">
        <f>SUMPRODUCT(Table_milestone[Số tiền phải thanh toán (VND)],--(Table_milestone[Số HĐ]=Table_Contracts[[#This Row],[Số hợp đồng]]),--(Table_milestone[Đã thanh toán?]=FALSE))</f>
        <v>0</v>
      </c>
      <c r="AA561">
        <f>Table_Contracts[[#This Row],[Số tiền đã thanh toán (theo điểm mốc)]]+Table_Contracts[[#This Row],[Số tiền chưa thanh toán (Theo điểm mốc)]]-Table_Contracts[[#This Row],[Doanh số]]</f>
        <v>-31556277</v>
      </c>
    </row>
    <row r="562" spans="1:27" x14ac:dyDescent="0.25">
      <c r="A562" s="11" t="str">
        <f>TRIM(REPLACE(Table_Contracts[[#This Row],[Vụ việc]],1,FIND("#",Table_Contracts[[#This Row],[Vụ việc]],1),""))</f>
        <v>OSD115093</v>
      </c>
      <c r="B562" s="2" t="s">
        <v>1349</v>
      </c>
      <c r="C562" s="2" t="s">
        <v>5192</v>
      </c>
      <c r="D562" s="4">
        <v>40905</v>
      </c>
      <c r="E562" s="2" t="s">
        <v>5191</v>
      </c>
      <c r="F562" s="3" t="s">
        <v>17</v>
      </c>
      <c r="G562" s="5">
        <v>31828860</v>
      </c>
      <c r="H562" s="3" t="s">
        <v>110</v>
      </c>
      <c r="I562" s="3" t="s">
        <v>4062</v>
      </c>
      <c r="J562" s="3" t="s">
        <v>28</v>
      </c>
      <c r="K562" s="3" t="s">
        <v>996</v>
      </c>
      <c r="L562" s="4">
        <v>40968</v>
      </c>
      <c r="M562" s="2" t="s">
        <v>651</v>
      </c>
      <c r="N562" s="11">
        <f>IF(MONTH(Table_Contracts[[#This Row],[Ngày ký]])&gt;3, YEAR(Table_Contracts[[#This Row],[Ngày ký]]),YEAR(Table_Contracts[[#This Row],[Ngày ký]])-1)</f>
        <v>2011</v>
      </c>
      <c r="O562" s="4">
        <v>40968</v>
      </c>
      <c r="P562" s="4">
        <v>40968</v>
      </c>
      <c r="Q562" s="6">
        <v>3</v>
      </c>
      <c r="R562" s="4">
        <v>40911</v>
      </c>
      <c r="S562" s="7" t="b">
        <v>0</v>
      </c>
      <c r="T562" s="3" t="s">
        <v>112</v>
      </c>
      <c r="U562" s="3"/>
      <c r="V562" s="2"/>
      <c r="W562" s="10" t="s">
        <v>5722</v>
      </c>
      <c r="X562" s="7"/>
      <c r="Y562" s="12">
        <f>SUMPRODUCT(Table_milestone[Số tiền phải thanh toán (VND)],--(Table_milestone[Số HĐ]=Table_Contracts[[#This Row],[Số hợp đồng]]),--(Table_milestone[Đã thanh toán?]=TRUE))</f>
        <v>31572057</v>
      </c>
      <c r="Z562" s="13">
        <f>SUMPRODUCT(Table_milestone[Số tiền phải thanh toán (VND)],--(Table_milestone[Số HĐ]=Table_Contracts[[#This Row],[Số hợp đồng]]),--(Table_milestone[Đã thanh toán?]=FALSE))</f>
        <v>0</v>
      </c>
      <c r="AA562">
        <f>Table_Contracts[[#This Row],[Số tiền đã thanh toán (theo điểm mốc)]]+Table_Contracts[[#This Row],[Số tiền chưa thanh toán (Theo điểm mốc)]]-Table_Contracts[[#This Row],[Doanh số]]</f>
        <v>-256803</v>
      </c>
    </row>
    <row r="563" spans="1:27" x14ac:dyDescent="0.25">
      <c r="A563" s="11" t="str">
        <f>TRIM(REPLACE(Table_Contracts[[#This Row],[Vụ việc]],1,FIND("#",Table_Contracts[[#This Row],[Vụ việc]],1),""))</f>
        <v>OSD115094</v>
      </c>
      <c r="B563" s="2" t="s">
        <v>956</v>
      </c>
      <c r="C563" s="2" t="s">
        <v>5490</v>
      </c>
      <c r="D563" s="4">
        <v>40604</v>
      </c>
      <c r="E563" s="2" t="s">
        <v>5489</v>
      </c>
      <c r="F563" s="3" t="s">
        <v>5179</v>
      </c>
      <c r="G563" s="5">
        <v>67403250</v>
      </c>
      <c r="H563" s="3" t="s">
        <v>110</v>
      </c>
      <c r="I563" s="3" t="s">
        <v>4062</v>
      </c>
      <c r="J563" s="3" t="s">
        <v>28</v>
      </c>
      <c r="K563" s="3" t="s">
        <v>880</v>
      </c>
      <c r="L563" s="4">
        <v>40645</v>
      </c>
      <c r="M563" s="2" t="s">
        <v>651</v>
      </c>
      <c r="N563" s="11">
        <f>IF(MONTH(Table_Contracts[[#This Row],[Ngày ký]])&gt;3, YEAR(Table_Contracts[[#This Row],[Ngày ký]]),YEAR(Table_Contracts[[#This Row],[Ngày ký]])-1)</f>
        <v>2010</v>
      </c>
      <c r="O563" s="4">
        <v>40645</v>
      </c>
      <c r="P563" s="4">
        <v>40645</v>
      </c>
      <c r="Q563" s="6">
        <v>0</v>
      </c>
      <c r="R563" s="4">
        <v>40604</v>
      </c>
      <c r="S563" s="7" t="b">
        <v>0</v>
      </c>
      <c r="T563" s="3" t="s">
        <v>100</v>
      </c>
      <c r="U563" s="3"/>
      <c r="V563" s="2"/>
      <c r="W563" s="10" t="s">
        <v>5722</v>
      </c>
      <c r="X563" s="7"/>
      <c r="Y563" s="12">
        <f>SUMPRODUCT(Table_milestone[Số tiền phải thanh toán (VND)],--(Table_milestone[Số HĐ]=Table_Contracts[[#This Row],[Số hợp đồng]]),--(Table_milestone[Đã thanh toán?]=TRUE))</f>
        <v>67403250</v>
      </c>
      <c r="Z563" s="13">
        <f>SUMPRODUCT(Table_milestone[Số tiền phải thanh toán (VND)],--(Table_milestone[Số HĐ]=Table_Contracts[[#This Row],[Số hợp đồng]]),--(Table_milestone[Đã thanh toán?]=FALSE))</f>
        <v>0</v>
      </c>
      <c r="AA563">
        <f>Table_Contracts[[#This Row],[Số tiền đã thanh toán (theo điểm mốc)]]+Table_Contracts[[#This Row],[Số tiền chưa thanh toán (Theo điểm mốc)]]-Table_Contracts[[#This Row],[Doanh số]]</f>
        <v>0</v>
      </c>
    </row>
    <row r="564" spans="1:27" x14ac:dyDescent="0.25">
      <c r="A564" s="11" t="str">
        <f>TRIM(REPLACE(Table_Contracts[[#This Row],[Vụ việc]],1,FIND("#",Table_Contracts[[#This Row],[Vụ việc]],1),""))</f>
        <v>OSD115095</v>
      </c>
      <c r="B564" s="2" t="s">
        <v>887</v>
      </c>
      <c r="C564" s="2" t="s">
        <v>5576</v>
      </c>
      <c r="D564" s="4">
        <v>40497</v>
      </c>
      <c r="E564" s="2" t="s">
        <v>5575</v>
      </c>
      <c r="F564" s="3" t="s">
        <v>5179</v>
      </c>
      <c r="G564" s="5">
        <v>96600000</v>
      </c>
      <c r="H564" s="3" t="s">
        <v>110</v>
      </c>
      <c r="I564" s="3" t="s">
        <v>4062</v>
      </c>
      <c r="J564" s="3" t="s">
        <v>28</v>
      </c>
      <c r="K564" s="3" t="s">
        <v>880</v>
      </c>
      <c r="L564" s="4">
        <v>40544</v>
      </c>
      <c r="M564" s="2" t="s">
        <v>5532</v>
      </c>
      <c r="N564" s="11">
        <f>IF(MONTH(Table_Contracts[[#This Row],[Ngày ký]])&gt;3, YEAR(Table_Contracts[[#This Row],[Ngày ký]]),YEAR(Table_Contracts[[#This Row],[Ngày ký]])-1)</f>
        <v>2010</v>
      </c>
      <c r="O564" s="4">
        <v>40544</v>
      </c>
      <c r="P564" s="4">
        <v>40544</v>
      </c>
      <c r="Q564" s="6">
        <v>0</v>
      </c>
      <c r="R564" s="4"/>
      <c r="S564" s="7" t="b">
        <v>0</v>
      </c>
      <c r="T564" s="3" t="s">
        <v>112</v>
      </c>
      <c r="U564" s="3"/>
      <c r="V564" s="2"/>
      <c r="W564" s="10" t="s">
        <v>5722</v>
      </c>
      <c r="X564" s="7"/>
      <c r="Y564" s="12">
        <f>SUMPRODUCT(Table_milestone[Số tiền phải thanh toán (VND)],--(Table_milestone[Số HĐ]=Table_Contracts[[#This Row],[Số hợp đồng]]),--(Table_milestone[Đã thanh toán?]=TRUE))</f>
        <v>96600000</v>
      </c>
      <c r="Z564" s="13">
        <f>SUMPRODUCT(Table_milestone[Số tiền phải thanh toán (VND)],--(Table_milestone[Số HĐ]=Table_Contracts[[#This Row],[Số hợp đồng]]),--(Table_milestone[Đã thanh toán?]=FALSE))</f>
        <v>0</v>
      </c>
      <c r="AA564">
        <f>Table_Contracts[[#This Row],[Số tiền đã thanh toán (theo điểm mốc)]]+Table_Contracts[[#This Row],[Số tiền chưa thanh toán (Theo điểm mốc)]]-Table_Contracts[[#This Row],[Doanh số]]</f>
        <v>0</v>
      </c>
    </row>
    <row r="565" spans="1:27" x14ac:dyDescent="0.25">
      <c r="A565" s="11" t="str">
        <f>TRIM(REPLACE(Table_Contracts[[#This Row],[Vụ việc]],1,FIND("#",Table_Contracts[[#This Row],[Vụ việc]],1),""))</f>
        <v>OSD115097</v>
      </c>
      <c r="B565" s="2" t="s">
        <v>1378</v>
      </c>
      <c r="C565" s="2" t="s">
        <v>5166</v>
      </c>
      <c r="D565" s="4">
        <v>40921</v>
      </c>
      <c r="E565" s="2" t="s">
        <v>5165</v>
      </c>
      <c r="F565" s="3" t="s">
        <v>5167</v>
      </c>
      <c r="G565" s="5">
        <v>27306563</v>
      </c>
      <c r="H565" s="3" t="s">
        <v>110</v>
      </c>
      <c r="I565" s="3" t="s">
        <v>4062</v>
      </c>
      <c r="J565" s="3" t="s">
        <v>28</v>
      </c>
      <c r="K565" s="3" t="s">
        <v>996</v>
      </c>
      <c r="L565" s="4">
        <v>40969</v>
      </c>
      <c r="M565" s="2" t="s">
        <v>636</v>
      </c>
      <c r="N565" s="11">
        <f>IF(MONTH(Table_Contracts[[#This Row],[Ngày ký]])&gt;3, YEAR(Table_Contracts[[#This Row],[Ngày ký]]),YEAR(Table_Contracts[[#This Row],[Ngày ký]])-1)</f>
        <v>2011</v>
      </c>
      <c r="O565" s="4">
        <v>40969</v>
      </c>
      <c r="P565" s="4">
        <v>40969</v>
      </c>
      <c r="Q565" s="6">
        <v>1</v>
      </c>
      <c r="R565" s="4">
        <v>40921</v>
      </c>
      <c r="S565" s="7" t="b">
        <v>0</v>
      </c>
      <c r="T565" s="3" t="s">
        <v>112</v>
      </c>
      <c r="U565" s="3"/>
      <c r="V565" s="2"/>
      <c r="W565" s="10" t="s">
        <v>5722</v>
      </c>
      <c r="X565" s="7"/>
      <c r="Y565" s="12">
        <f>SUMPRODUCT(Table_milestone[Số tiền phải thanh toán (VND)],--(Table_milestone[Số HĐ]=Table_Contracts[[#This Row],[Số hợp đồng]]),--(Table_milestone[Đã thanh toán?]=TRUE))</f>
        <v>27073810</v>
      </c>
      <c r="Z565" s="13">
        <f>SUMPRODUCT(Table_milestone[Số tiền phải thanh toán (VND)],--(Table_milestone[Số HĐ]=Table_Contracts[[#This Row],[Số hợp đồng]]),--(Table_milestone[Đã thanh toán?]=FALSE))</f>
        <v>0</v>
      </c>
      <c r="AA565">
        <f>Table_Contracts[[#This Row],[Số tiền đã thanh toán (theo điểm mốc)]]+Table_Contracts[[#This Row],[Số tiền chưa thanh toán (Theo điểm mốc)]]-Table_Contracts[[#This Row],[Doanh số]]</f>
        <v>-232753</v>
      </c>
    </row>
    <row r="566" spans="1:27" x14ac:dyDescent="0.25">
      <c r="A566" s="11" t="str">
        <f>TRIM(REPLACE(Table_Contracts[[#This Row],[Vụ việc]],1,FIND("#",Table_Contracts[[#This Row],[Vụ việc]],1),""))</f>
        <v>OSD115103</v>
      </c>
      <c r="B566" s="2" t="s">
        <v>1499</v>
      </c>
      <c r="C566" s="2" t="s">
        <v>5147</v>
      </c>
      <c r="D566" s="4">
        <v>40954</v>
      </c>
      <c r="E566" s="2" t="s">
        <v>5146</v>
      </c>
      <c r="F566" s="3" t="s">
        <v>5148</v>
      </c>
      <c r="G566" s="5">
        <v>16380000</v>
      </c>
      <c r="H566" s="3" t="s">
        <v>110</v>
      </c>
      <c r="I566" s="3" t="s">
        <v>4062</v>
      </c>
      <c r="J566" s="3" t="s">
        <v>28</v>
      </c>
      <c r="K566" s="3" t="s">
        <v>31</v>
      </c>
      <c r="L566" s="4">
        <v>41260</v>
      </c>
      <c r="M566" s="2" t="s">
        <v>636</v>
      </c>
      <c r="N566" s="11">
        <f>IF(MONTH(Table_Contracts[[#This Row],[Ngày ký]])&gt;3, YEAR(Table_Contracts[[#This Row],[Ngày ký]]),YEAR(Table_Contracts[[#This Row],[Ngày ký]])-1)</f>
        <v>2011</v>
      </c>
      <c r="O566" s="4">
        <v>41223</v>
      </c>
      <c r="P566" s="4">
        <v>41260</v>
      </c>
      <c r="Q566" s="6">
        <v>0</v>
      </c>
      <c r="R566" s="4">
        <v>40954</v>
      </c>
      <c r="S566" s="7" t="b">
        <v>0</v>
      </c>
      <c r="T566" s="3" t="s">
        <v>112</v>
      </c>
      <c r="U566" s="3"/>
      <c r="V566" s="2"/>
      <c r="W566" s="10" t="s">
        <v>5722</v>
      </c>
      <c r="X566" s="7"/>
      <c r="Y566" s="12">
        <f>SUMPRODUCT(Table_milestone[Số tiền phải thanh toán (VND)],--(Table_milestone[Số HĐ]=Table_Contracts[[#This Row],[Số hợp đồng]]),--(Table_milestone[Đã thanh toán?]=TRUE))</f>
        <v>16269800</v>
      </c>
      <c r="Z566" s="13">
        <f>SUMPRODUCT(Table_milestone[Số tiền phải thanh toán (VND)],--(Table_milestone[Số HĐ]=Table_Contracts[[#This Row],[Số hợp đồng]]),--(Table_milestone[Đã thanh toán?]=FALSE))</f>
        <v>0</v>
      </c>
      <c r="AA566">
        <f>Table_Contracts[[#This Row],[Số tiền đã thanh toán (theo điểm mốc)]]+Table_Contracts[[#This Row],[Số tiền chưa thanh toán (Theo điểm mốc)]]-Table_Contracts[[#This Row],[Doanh số]]</f>
        <v>-110200</v>
      </c>
    </row>
    <row r="567" spans="1:27" x14ac:dyDescent="0.25">
      <c r="A567" s="11" t="str">
        <f>TRIM(REPLACE(Table_Contracts[[#This Row],[Vụ việc]],1,FIND("#",Table_Contracts[[#This Row],[Vụ việc]],1),""))</f>
        <v>OSD115108</v>
      </c>
      <c r="B567" s="2" t="s">
        <v>1495</v>
      </c>
      <c r="C567" s="2" t="s">
        <v>5169</v>
      </c>
      <c r="D567" s="4">
        <v>40921</v>
      </c>
      <c r="E567" s="2" t="s">
        <v>5168</v>
      </c>
      <c r="F567" s="3" t="s">
        <v>5170</v>
      </c>
      <c r="G567" s="5">
        <v>740707200</v>
      </c>
      <c r="H567" s="3" t="s">
        <v>110</v>
      </c>
      <c r="I567" s="3" t="s">
        <v>4062</v>
      </c>
      <c r="J567" s="3" t="s">
        <v>28</v>
      </c>
      <c r="K567" s="3" t="s">
        <v>961</v>
      </c>
      <c r="L567" s="4">
        <v>41089</v>
      </c>
      <c r="M567" s="2" t="s">
        <v>636</v>
      </c>
      <c r="N567" s="11">
        <f>IF(MONTH(Table_Contracts[[#This Row],[Ngày ký]])&gt;3, YEAR(Table_Contracts[[#This Row],[Ngày ký]]),YEAR(Table_Contracts[[#This Row],[Ngày ký]])-1)</f>
        <v>2011</v>
      </c>
      <c r="O567" s="4">
        <v>41058</v>
      </c>
      <c r="P567" s="4">
        <v>41119</v>
      </c>
      <c r="Q567" s="6">
        <v>1</v>
      </c>
      <c r="R567" s="4">
        <v>40955</v>
      </c>
      <c r="S567" s="7" t="b">
        <v>0</v>
      </c>
      <c r="T567" s="3" t="s">
        <v>112</v>
      </c>
      <c r="U567" s="3"/>
      <c r="V567" s="2"/>
      <c r="W567" s="10" t="s">
        <v>5722</v>
      </c>
      <c r="X567" s="7"/>
      <c r="Y567" s="12">
        <f>SUMPRODUCT(Table_milestone[Số tiền phải thanh toán (VND)],--(Table_milestone[Số HĐ]=Table_Contracts[[#This Row],[Số hợp đồng]]),--(Table_milestone[Đã thanh toán?]=TRUE))</f>
        <v>186474292</v>
      </c>
      <c r="Z567" s="13">
        <f>SUMPRODUCT(Table_milestone[Số tiền phải thanh toán (VND)],--(Table_milestone[Số HĐ]=Table_Contracts[[#This Row],[Số hợp đồng]]),--(Table_milestone[Đã thanh toán?]=FALSE))</f>
        <v>0</v>
      </c>
      <c r="AA567">
        <f>Table_Contracts[[#This Row],[Số tiền đã thanh toán (theo điểm mốc)]]+Table_Contracts[[#This Row],[Số tiền chưa thanh toán (Theo điểm mốc)]]-Table_Contracts[[#This Row],[Doanh số]]</f>
        <v>-554232908</v>
      </c>
    </row>
    <row r="568" spans="1:27" x14ac:dyDescent="0.25">
      <c r="A568" s="11" t="str">
        <f>TRIM(REPLACE(Table_Contracts[[#This Row],[Vụ việc]],1,FIND("#",Table_Contracts[[#This Row],[Vụ việc]],1),""))</f>
        <v>OSD115109</v>
      </c>
      <c r="B568" s="2" t="s">
        <v>1537</v>
      </c>
      <c r="C568" s="2" t="s">
        <v>5130</v>
      </c>
      <c r="D568" s="4">
        <v>40986</v>
      </c>
      <c r="E568" s="2" t="s">
        <v>5129</v>
      </c>
      <c r="F568" s="3" t="s">
        <v>5131</v>
      </c>
      <c r="G568" s="5">
        <v>77975070</v>
      </c>
      <c r="H568" s="3" t="s">
        <v>110</v>
      </c>
      <c r="I568" s="3" t="s">
        <v>4062</v>
      </c>
      <c r="J568" s="3" t="s">
        <v>28</v>
      </c>
      <c r="K568" s="3" t="s">
        <v>996</v>
      </c>
      <c r="L568" s="4">
        <v>41031</v>
      </c>
      <c r="M568" s="2" t="s">
        <v>636</v>
      </c>
      <c r="N568" s="11">
        <f>IF(MONTH(Table_Contracts[[#This Row],[Ngày ký]])&gt;3, YEAR(Table_Contracts[[#This Row],[Ngày ký]]),YEAR(Table_Contracts[[#This Row],[Ngày ký]])-1)</f>
        <v>2011</v>
      </c>
      <c r="O568" s="4">
        <v>41245</v>
      </c>
      <c r="P568" s="4">
        <v>41361</v>
      </c>
      <c r="Q568" s="6">
        <v>6</v>
      </c>
      <c r="R568" s="4">
        <v>40986</v>
      </c>
      <c r="S568" s="7" t="b">
        <v>0</v>
      </c>
      <c r="T568" s="3" t="s">
        <v>112</v>
      </c>
      <c r="U568" s="3"/>
      <c r="V568" s="2"/>
      <c r="W568" s="10" t="s">
        <v>5722</v>
      </c>
      <c r="X568" s="7"/>
      <c r="Y568" s="12">
        <f>SUMPRODUCT(Table_milestone[Số tiền phải thanh toán (VND)],--(Table_milestone[Số HĐ]=Table_Contracts[[#This Row],[Số hợp đồng]]),--(Table_milestone[Đã thanh toán?]=TRUE))</f>
        <v>77396848</v>
      </c>
      <c r="Z568" s="13">
        <f>SUMPRODUCT(Table_milestone[Số tiền phải thanh toán (VND)],--(Table_milestone[Số HĐ]=Table_Contracts[[#This Row],[Số hợp đồng]]),--(Table_milestone[Đã thanh toán?]=FALSE))</f>
        <v>0</v>
      </c>
      <c r="AA568">
        <f>Table_Contracts[[#This Row],[Số tiền đã thanh toán (theo điểm mốc)]]+Table_Contracts[[#This Row],[Số tiền chưa thanh toán (Theo điểm mốc)]]-Table_Contracts[[#This Row],[Doanh số]]</f>
        <v>-578222</v>
      </c>
    </row>
    <row r="569" spans="1:27" x14ac:dyDescent="0.25">
      <c r="A569" s="11" t="str">
        <f>TRIM(REPLACE(Table_Contracts[[#This Row],[Vụ việc]],1,FIND("#",Table_Contracts[[#This Row],[Vụ việc]],1),""))</f>
        <v>OSD115110</v>
      </c>
      <c r="B569" s="2" t="s">
        <v>1452</v>
      </c>
      <c r="C569" s="2" t="s">
        <v>5128</v>
      </c>
      <c r="D569" s="4">
        <v>40989</v>
      </c>
      <c r="E569" s="2" t="s">
        <v>5127</v>
      </c>
      <c r="F569" s="3" t="s">
        <v>5020</v>
      </c>
      <c r="G569" s="5">
        <v>1686300</v>
      </c>
      <c r="H569" s="3" t="s">
        <v>110</v>
      </c>
      <c r="I569" s="3" t="s">
        <v>4062</v>
      </c>
      <c r="J569" s="3" t="s">
        <v>28</v>
      </c>
      <c r="K569" s="3" t="s">
        <v>996</v>
      </c>
      <c r="L569" s="4">
        <v>40990</v>
      </c>
      <c r="M569" s="2" t="s">
        <v>636</v>
      </c>
      <c r="N569" s="11">
        <f>IF(MONTH(Table_Contracts[[#This Row],[Ngày ký]])&gt;3, YEAR(Table_Contracts[[#This Row],[Ngày ký]]),YEAR(Table_Contracts[[#This Row],[Ngày ký]])-1)</f>
        <v>2011</v>
      </c>
      <c r="O569" s="4">
        <v>40996</v>
      </c>
      <c r="P569" s="4">
        <v>41040</v>
      </c>
      <c r="Q569" s="6">
        <v>6</v>
      </c>
      <c r="R569" s="4">
        <v>40989</v>
      </c>
      <c r="S569" s="7" t="b">
        <v>0</v>
      </c>
      <c r="T569" s="3" t="s">
        <v>112</v>
      </c>
      <c r="U569" s="3"/>
      <c r="V569" s="2"/>
      <c r="W569" s="10" t="s">
        <v>5722</v>
      </c>
      <c r="X569" s="7"/>
      <c r="Y569" s="12">
        <f>SUMPRODUCT(Table_milestone[Số tiền phải thanh toán (VND)],--(Table_milestone[Số HĐ]=Table_Contracts[[#This Row],[Số hợp đồng]]),--(Table_milestone[Đã thanh toán?]=TRUE))</f>
        <v>1672488</v>
      </c>
      <c r="Z569" s="13">
        <f>SUMPRODUCT(Table_milestone[Số tiền phải thanh toán (VND)],--(Table_milestone[Số HĐ]=Table_Contracts[[#This Row],[Số hợp đồng]]),--(Table_milestone[Đã thanh toán?]=FALSE))</f>
        <v>0</v>
      </c>
      <c r="AA569">
        <f>Table_Contracts[[#This Row],[Số tiền đã thanh toán (theo điểm mốc)]]+Table_Contracts[[#This Row],[Số tiền chưa thanh toán (Theo điểm mốc)]]-Table_Contracts[[#This Row],[Doanh số]]</f>
        <v>-13812</v>
      </c>
    </row>
    <row r="570" spans="1:27" x14ac:dyDescent="0.25">
      <c r="A570" s="11" t="str">
        <f>TRIM(REPLACE(Table_Contracts[[#This Row],[Vụ việc]],1,FIND("#",Table_Contracts[[#This Row],[Vụ việc]],1),""))</f>
        <v>OSD115111</v>
      </c>
      <c r="B570" s="2" t="s">
        <v>1505</v>
      </c>
      <c r="C570" s="2" t="s">
        <v>5109</v>
      </c>
      <c r="D570" s="4">
        <v>41007</v>
      </c>
      <c r="E570" s="2" t="s">
        <v>5108</v>
      </c>
      <c r="F570" s="3" t="s">
        <v>4960</v>
      </c>
      <c r="G570" s="5">
        <v>25725000</v>
      </c>
      <c r="H570" s="3" t="s">
        <v>110</v>
      </c>
      <c r="I570" s="3" t="s">
        <v>4062</v>
      </c>
      <c r="J570" s="3" t="s">
        <v>28</v>
      </c>
      <c r="K570" s="3" t="s">
        <v>31</v>
      </c>
      <c r="L570" s="4">
        <v>41110</v>
      </c>
      <c r="M570" s="2" t="s">
        <v>636</v>
      </c>
      <c r="N570" s="11">
        <f>IF(MONTH(Table_Contracts[[#This Row],[Ngày ký]])&gt;3, YEAR(Table_Contracts[[#This Row],[Ngày ký]]),YEAR(Table_Contracts[[#This Row],[Ngày ký]])-1)</f>
        <v>2012</v>
      </c>
      <c r="O570" s="4">
        <v>41067</v>
      </c>
      <c r="P570" s="4">
        <v>41110</v>
      </c>
      <c r="Q570" s="6">
        <v>1</v>
      </c>
      <c r="R570" s="4">
        <v>41008</v>
      </c>
      <c r="S570" s="7" t="b">
        <v>0</v>
      </c>
      <c r="T570" s="3" t="s">
        <v>112</v>
      </c>
      <c r="U570" s="3"/>
      <c r="V570" s="2"/>
      <c r="W570" s="10" t="s">
        <v>5722</v>
      </c>
      <c r="X570" s="7"/>
      <c r="Y570" s="12">
        <f>SUMPRODUCT(Table_milestone[Số tiền phải thanh toán (VND)],--(Table_milestone[Số HĐ]=Table_Contracts[[#This Row],[Số hợp đồng]]),--(Table_milestone[Đã thanh toán?]=TRUE))</f>
        <v>25514300</v>
      </c>
      <c r="Z570" s="13">
        <f>SUMPRODUCT(Table_milestone[Số tiền phải thanh toán (VND)],--(Table_milestone[Số HĐ]=Table_Contracts[[#This Row],[Số hợp đồng]]),--(Table_milestone[Đã thanh toán?]=FALSE))</f>
        <v>0</v>
      </c>
      <c r="AA570">
        <f>Table_Contracts[[#This Row],[Số tiền đã thanh toán (theo điểm mốc)]]+Table_Contracts[[#This Row],[Số tiền chưa thanh toán (Theo điểm mốc)]]-Table_Contracts[[#This Row],[Doanh số]]</f>
        <v>-210700</v>
      </c>
    </row>
    <row r="571" spans="1:27" x14ac:dyDescent="0.25">
      <c r="A571" s="11" t="str">
        <f>TRIM(REPLACE(Table_Contracts[[#This Row],[Vụ việc]],1,FIND("#",Table_Contracts[[#This Row],[Vụ việc]],1),""))</f>
        <v>OSD115112</v>
      </c>
      <c r="B571" s="2" t="s">
        <v>1502</v>
      </c>
      <c r="C571" s="2" t="s">
        <v>5111</v>
      </c>
      <c r="D571" s="4">
        <v>41007</v>
      </c>
      <c r="E571" s="2" t="s">
        <v>5110</v>
      </c>
      <c r="F571" s="3" t="s">
        <v>4960</v>
      </c>
      <c r="G571" s="5">
        <v>105714000</v>
      </c>
      <c r="H571" s="3" t="s">
        <v>110</v>
      </c>
      <c r="I571" s="3" t="s">
        <v>4062</v>
      </c>
      <c r="J571" s="3" t="s">
        <v>28</v>
      </c>
      <c r="K571" s="3" t="s">
        <v>31</v>
      </c>
      <c r="L571" s="4">
        <v>41130</v>
      </c>
      <c r="M571" s="2" t="s">
        <v>636</v>
      </c>
      <c r="N571" s="11">
        <f>IF(MONTH(Table_Contracts[[#This Row],[Ngày ký]])&gt;3, YEAR(Table_Contracts[[#This Row],[Ngày ký]]),YEAR(Table_Contracts[[#This Row],[Ngày ký]])-1)</f>
        <v>2012</v>
      </c>
      <c r="O571" s="4">
        <v>41137</v>
      </c>
      <c r="P571" s="4">
        <v>41130</v>
      </c>
      <c r="Q571" s="6">
        <v>1</v>
      </c>
      <c r="R571" s="4">
        <v>41008</v>
      </c>
      <c r="S571" s="7" t="b">
        <v>0</v>
      </c>
      <c r="T571" s="3" t="s">
        <v>112</v>
      </c>
      <c r="U571" s="3"/>
      <c r="V571" s="2"/>
      <c r="W571" s="10" t="s">
        <v>5722</v>
      </c>
      <c r="X571" s="7"/>
      <c r="Y571" s="12">
        <f>SUMPRODUCT(Table_milestone[Số tiền phải thanh toán (VND)],--(Table_milestone[Số HĐ]=Table_Contracts[[#This Row],[Số hợp đồng]]),--(Table_milestone[Đã thanh toán?]=TRUE))</f>
        <v>104476654</v>
      </c>
      <c r="Z571" s="13">
        <f>SUMPRODUCT(Table_milestone[Số tiền phải thanh toán (VND)],--(Table_milestone[Số HĐ]=Table_Contracts[[#This Row],[Số hợp đồng]]),--(Table_milestone[Đã thanh toán?]=FALSE))</f>
        <v>0</v>
      </c>
      <c r="AA571">
        <f>Table_Contracts[[#This Row],[Số tiền đã thanh toán (theo điểm mốc)]]+Table_Contracts[[#This Row],[Số tiền chưa thanh toán (Theo điểm mốc)]]-Table_Contracts[[#This Row],[Doanh số]]</f>
        <v>-1237346</v>
      </c>
    </row>
    <row r="572" spans="1:27" x14ac:dyDescent="0.25">
      <c r="A572" s="11" t="str">
        <f>TRIM(REPLACE(Table_Contracts[[#This Row],[Vụ việc]],1,FIND("#",Table_Contracts[[#This Row],[Vụ việc]],1),""))</f>
        <v>OSD125001</v>
      </c>
      <c r="B572" s="2" t="s">
        <v>1634</v>
      </c>
      <c r="C572" s="2" t="s">
        <v>1634</v>
      </c>
      <c r="D572" s="4">
        <v>41000</v>
      </c>
      <c r="E572" s="2" t="s">
        <v>5119</v>
      </c>
      <c r="F572" s="3" t="s">
        <v>4185</v>
      </c>
      <c r="G572" s="5">
        <v>3288600000</v>
      </c>
      <c r="H572" s="3" t="s">
        <v>1578</v>
      </c>
      <c r="I572" s="3" t="s">
        <v>4062</v>
      </c>
      <c r="J572" s="3" t="s">
        <v>28</v>
      </c>
      <c r="K572" s="3" t="s">
        <v>880</v>
      </c>
      <c r="L572" s="4">
        <v>41364</v>
      </c>
      <c r="M572" s="2" t="s">
        <v>636</v>
      </c>
      <c r="N572" s="11">
        <f>IF(MONTH(Table_Contracts[[#This Row],[Ngày ký]])&gt;3, YEAR(Table_Contracts[[#This Row],[Ngày ký]]),YEAR(Table_Contracts[[#This Row],[Ngày ký]])-1)</f>
        <v>2012</v>
      </c>
      <c r="O572" s="4">
        <v>41364</v>
      </c>
      <c r="P572" s="4">
        <v>41364</v>
      </c>
      <c r="Q572" s="6">
        <v>0</v>
      </c>
      <c r="R572" s="4">
        <v>41000</v>
      </c>
      <c r="S572" s="7" t="b">
        <v>0</v>
      </c>
      <c r="T572" s="3" t="s">
        <v>112</v>
      </c>
      <c r="U572" s="3"/>
      <c r="V572" s="2"/>
      <c r="W572" s="10" t="s">
        <v>5722</v>
      </c>
      <c r="X572" s="7"/>
      <c r="Y572" s="12">
        <f>SUMPRODUCT(Table_milestone[Số tiền phải thanh toán (VND)],--(Table_milestone[Số HĐ]=Table_Contracts[[#This Row],[Số hợp đồng]]),--(Table_milestone[Đã thanh toán?]=TRUE))</f>
        <v>1402883421</v>
      </c>
      <c r="Z572" s="13">
        <f>SUMPRODUCT(Table_milestone[Số tiền phải thanh toán (VND)],--(Table_milestone[Số HĐ]=Table_Contracts[[#This Row],[Số hợp đồng]]),--(Table_milestone[Đã thanh toán?]=FALSE))</f>
        <v>0</v>
      </c>
      <c r="AA572">
        <f>Table_Contracts[[#This Row],[Số tiền đã thanh toán (theo điểm mốc)]]+Table_Contracts[[#This Row],[Số tiền chưa thanh toán (Theo điểm mốc)]]-Table_Contracts[[#This Row],[Doanh số]]</f>
        <v>-1885716579</v>
      </c>
    </row>
    <row r="573" spans="1:27" x14ac:dyDescent="0.25">
      <c r="A573" s="11" t="str">
        <f>TRIM(REPLACE(Table_Contracts[[#This Row],[Vụ việc]],1,FIND("#",Table_Contracts[[#This Row],[Vụ việc]],1),""))</f>
        <v>OSD125002</v>
      </c>
      <c r="B573" s="2" t="s">
        <v>1577</v>
      </c>
      <c r="C573" s="2" t="s">
        <v>1577</v>
      </c>
      <c r="D573" s="4">
        <v>41000</v>
      </c>
      <c r="E573" s="2" t="s">
        <v>5120</v>
      </c>
      <c r="F573" s="3" t="s">
        <v>485</v>
      </c>
      <c r="G573" s="5">
        <v>798000000</v>
      </c>
      <c r="H573" s="3" t="s">
        <v>1578</v>
      </c>
      <c r="I573" s="3" t="s">
        <v>4062</v>
      </c>
      <c r="J573" s="3" t="s">
        <v>28</v>
      </c>
      <c r="K573" s="3" t="s">
        <v>880</v>
      </c>
      <c r="L573" s="4">
        <v>41269</v>
      </c>
      <c r="M573" s="2" t="s">
        <v>636</v>
      </c>
      <c r="N573" s="11">
        <f>IF(MONTH(Table_Contracts[[#This Row],[Ngày ký]])&gt;3, YEAR(Table_Contracts[[#This Row],[Ngày ký]]),YEAR(Table_Contracts[[#This Row],[Ngày ký]])-1)</f>
        <v>2012</v>
      </c>
      <c r="O573" s="4">
        <v>41638</v>
      </c>
      <c r="P573" s="4">
        <v>41269</v>
      </c>
      <c r="Q573" s="6">
        <v>12</v>
      </c>
      <c r="R573" s="4">
        <v>41000</v>
      </c>
      <c r="S573" s="7" t="b">
        <v>0</v>
      </c>
      <c r="T573" s="3" t="s">
        <v>112</v>
      </c>
      <c r="U573" s="3"/>
      <c r="V573" s="2"/>
      <c r="W573" s="10" t="s">
        <v>5722</v>
      </c>
      <c r="X573" s="7"/>
      <c r="Y573" s="12">
        <f>SUMPRODUCT(Table_milestone[Số tiền phải thanh toán (VND)],--(Table_milestone[Số HĐ]=Table_Contracts[[#This Row],[Số hợp đồng]]),--(Table_milestone[Đã thanh toán?]=TRUE))</f>
        <v>940694760</v>
      </c>
      <c r="Z573" s="13">
        <f>SUMPRODUCT(Table_milestone[Số tiền phải thanh toán (VND)],--(Table_milestone[Số HĐ]=Table_Contracts[[#This Row],[Số hợp đồng]]),--(Table_milestone[Đã thanh toán?]=FALSE))</f>
        <v>157500000</v>
      </c>
      <c r="AA573">
        <f>Table_Contracts[[#This Row],[Số tiền đã thanh toán (theo điểm mốc)]]+Table_Contracts[[#This Row],[Số tiền chưa thanh toán (Theo điểm mốc)]]-Table_Contracts[[#This Row],[Doanh số]]</f>
        <v>300194760</v>
      </c>
    </row>
    <row r="574" spans="1:27" x14ac:dyDescent="0.25">
      <c r="A574" s="11" t="str">
        <f>TRIM(REPLACE(Table_Contracts[[#This Row],[Vụ việc]],1,FIND("#",Table_Contracts[[#This Row],[Vụ việc]],1),""))</f>
        <v>OSD125003</v>
      </c>
      <c r="B574" s="2" t="s">
        <v>1552</v>
      </c>
      <c r="C574" s="2" t="s">
        <v>5097</v>
      </c>
      <c r="D574" s="4">
        <v>41015</v>
      </c>
      <c r="E574" s="2" t="s">
        <v>5096</v>
      </c>
      <c r="F574" s="3" t="s">
        <v>5098</v>
      </c>
      <c r="G574" s="5">
        <v>65022229</v>
      </c>
      <c r="H574" s="3" t="s">
        <v>110</v>
      </c>
      <c r="I574" s="3" t="s">
        <v>4062</v>
      </c>
      <c r="J574" s="3" t="s">
        <v>28</v>
      </c>
      <c r="K574" s="3" t="s">
        <v>996</v>
      </c>
      <c r="L574" s="4"/>
      <c r="M574" s="2" t="s">
        <v>636</v>
      </c>
      <c r="N574" s="11">
        <f>IF(MONTH(Table_Contracts[[#This Row],[Ngày ký]])&gt;3, YEAR(Table_Contracts[[#This Row],[Ngày ký]]),YEAR(Table_Contracts[[#This Row],[Ngày ký]])-1)</f>
        <v>2012</v>
      </c>
      <c r="O574" s="4">
        <v>41085</v>
      </c>
      <c r="P574" s="4"/>
      <c r="Q574" s="6">
        <v>6</v>
      </c>
      <c r="R574" s="4">
        <v>41015</v>
      </c>
      <c r="S574" s="7" t="b">
        <v>0</v>
      </c>
      <c r="T574" s="3" t="s">
        <v>112</v>
      </c>
      <c r="U574" s="3"/>
      <c r="V574" s="2"/>
      <c r="W574" s="10" t="s">
        <v>5722</v>
      </c>
      <c r="X574" s="7"/>
      <c r="Y574" s="12">
        <f>SUMPRODUCT(Table_milestone[Số tiền phải thanh toán (VND)],--(Table_milestone[Số HĐ]=Table_Contracts[[#This Row],[Số hợp đồng]]),--(Table_milestone[Đã thanh toán?]=TRUE))</f>
        <v>29777792</v>
      </c>
      <c r="Z574" s="13">
        <f>SUMPRODUCT(Table_milestone[Số tiền phải thanh toán (VND)],--(Table_milestone[Số HĐ]=Table_Contracts[[#This Row],[Số hợp đồng]]),--(Table_milestone[Đã thanh toán?]=FALSE))</f>
        <v>58914208</v>
      </c>
      <c r="AA574">
        <f>Table_Contracts[[#This Row],[Số tiền đã thanh toán (theo điểm mốc)]]+Table_Contracts[[#This Row],[Số tiền chưa thanh toán (Theo điểm mốc)]]-Table_Contracts[[#This Row],[Doanh số]]</f>
        <v>23669771</v>
      </c>
    </row>
    <row r="575" spans="1:27" x14ac:dyDescent="0.25">
      <c r="A575" s="11" t="str">
        <f>TRIM(REPLACE(Table_Contracts[[#This Row],[Vụ việc]],1,FIND("#",Table_Contracts[[#This Row],[Vụ việc]],1),""))</f>
        <v>OSD125004</v>
      </c>
      <c r="B575" s="2" t="s">
        <v>1645</v>
      </c>
      <c r="C575" s="2" t="s">
        <v>5060</v>
      </c>
      <c r="D575" s="4">
        <v>41052</v>
      </c>
      <c r="E575" s="2" t="s">
        <v>5059</v>
      </c>
      <c r="F575" s="3" t="s">
        <v>4960</v>
      </c>
      <c r="G575" s="5">
        <v>156660000</v>
      </c>
      <c r="H575" s="3" t="s">
        <v>110</v>
      </c>
      <c r="I575" s="3" t="s">
        <v>4062</v>
      </c>
      <c r="J575" s="3" t="s">
        <v>28</v>
      </c>
      <c r="K575" s="3" t="s">
        <v>31</v>
      </c>
      <c r="L575" s="4"/>
      <c r="M575" s="2" t="s">
        <v>636</v>
      </c>
      <c r="N575" s="11">
        <f>IF(MONTH(Table_Contracts[[#This Row],[Ngày ký]])&gt;3, YEAR(Table_Contracts[[#This Row],[Ngày ký]]),YEAR(Table_Contracts[[#This Row],[Ngày ký]])-1)</f>
        <v>2012</v>
      </c>
      <c r="O575" s="4">
        <v>41278</v>
      </c>
      <c r="P575" s="4"/>
      <c r="Q575" s="6">
        <v>1</v>
      </c>
      <c r="R575" s="4">
        <v>41064</v>
      </c>
      <c r="S575" s="7" t="b">
        <v>0</v>
      </c>
      <c r="T575" s="3" t="s">
        <v>112</v>
      </c>
      <c r="U575" s="3"/>
      <c r="V575" s="2"/>
      <c r="W575" s="10" t="s">
        <v>5722</v>
      </c>
      <c r="X575" s="7"/>
      <c r="Y575" s="12">
        <f>SUMPRODUCT(Table_milestone[Số tiền phải thanh toán (VND)],--(Table_milestone[Số HĐ]=Table_Contracts[[#This Row],[Số hợp đồng]]),--(Table_milestone[Đã thanh toán?]=TRUE))</f>
        <v>108906000</v>
      </c>
      <c r="Z575" s="13">
        <f>SUMPRODUCT(Table_milestone[Số tiền phải thanh toán (VND)],--(Table_milestone[Số HĐ]=Table_Contracts[[#This Row],[Số hợp đồng]]),--(Table_milestone[Đã thanh toán?]=FALSE))</f>
        <v>59820000</v>
      </c>
      <c r="AA575">
        <f>Table_Contracts[[#This Row],[Số tiền đã thanh toán (theo điểm mốc)]]+Table_Contracts[[#This Row],[Số tiền chưa thanh toán (Theo điểm mốc)]]-Table_Contracts[[#This Row],[Doanh số]]</f>
        <v>12066000</v>
      </c>
    </row>
    <row r="576" spans="1:27" x14ac:dyDescent="0.25">
      <c r="A576" s="11" t="str">
        <f>TRIM(REPLACE(Table_Contracts[[#This Row],[Vụ việc]],1,FIND("#",Table_Contracts[[#This Row],[Vụ việc]],1),""))</f>
        <v>OSD125005</v>
      </c>
      <c r="B576" s="2" t="s">
        <v>1723</v>
      </c>
      <c r="C576" s="2" t="s">
        <v>5103</v>
      </c>
      <c r="D576" s="4">
        <v>41010</v>
      </c>
      <c r="E576" s="2" t="s">
        <v>5102</v>
      </c>
      <c r="F576" s="3" t="s">
        <v>5104</v>
      </c>
      <c r="G576" s="5">
        <v>66248000</v>
      </c>
      <c r="H576" s="3" t="s">
        <v>110</v>
      </c>
      <c r="I576" s="3" t="s">
        <v>4062</v>
      </c>
      <c r="J576" s="3" t="s">
        <v>28</v>
      </c>
      <c r="K576" s="3" t="s">
        <v>996</v>
      </c>
      <c r="L576" s="4">
        <v>41670</v>
      </c>
      <c r="M576" s="2" t="s">
        <v>636</v>
      </c>
      <c r="N576" s="11">
        <f>IF(MONTH(Table_Contracts[[#This Row],[Ngày ký]])&gt;3, YEAR(Table_Contracts[[#This Row],[Ngày ký]]),YEAR(Table_Contracts[[#This Row],[Ngày ký]])-1)</f>
        <v>2012</v>
      </c>
      <c r="O576" s="4">
        <v>41170</v>
      </c>
      <c r="P576" s="4">
        <v>41670</v>
      </c>
      <c r="Q576" s="6">
        <v>1</v>
      </c>
      <c r="R576" s="4"/>
      <c r="S576" s="7" t="b">
        <v>0</v>
      </c>
      <c r="T576" s="3" t="s">
        <v>112</v>
      </c>
      <c r="U576" s="3"/>
      <c r="V576" s="2"/>
      <c r="W576" s="10" t="s">
        <v>5722</v>
      </c>
      <c r="X576" s="7"/>
      <c r="Y576" s="12">
        <f>SUMPRODUCT(Table_milestone[Số tiền phải thanh toán (VND)],--(Table_milestone[Số HĐ]=Table_Contracts[[#This Row],[Số hợp đồng]]),--(Table_milestone[Đã thanh toán?]=TRUE))</f>
        <v>141843156</v>
      </c>
      <c r="Z576" s="13">
        <f>SUMPRODUCT(Table_milestone[Số tiền phải thanh toán (VND)],--(Table_milestone[Số HĐ]=Table_Contracts[[#This Row],[Số hợp đồng]]),--(Table_milestone[Đã thanh toán?]=FALSE))</f>
        <v>0</v>
      </c>
      <c r="AA576">
        <f>Table_Contracts[[#This Row],[Số tiền đã thanh toán (theo điểm mốc)]]+Table_Contracts[[#This Row],[Số tiền chưa thanh toán (Theo điểm mốc)]]-Table_Contracts[[#This Row],[Doanh số]]</f>
        <v>75595156</v>
      </c>
    </row>
    <row r="577" spans="1:27" x14ac:dyDescent="0.25">
      <c r="A577" s="11" t="str">
        <f>TRIM(REPLACE(Table_Contracts[[#This Row],[Vụ việc]],1,FIND("#",Table_Contracts[[#This Row],[Vụ việc]],1),""))</f>
        <v>OSD125007</v>
      </c>
      <c r="B577" s="2" t="s">
        <v>1543</v>
      </c>
      <c r="C577" s="2" t="s">
        <v>5086</v>
      </c>
      <c r="D577" s="4">
        <v>41022</v>
      </c>
      <c r="E577" s="2" t="s">
        <v>5085</v>
      </c>
      <c r="F577" s="3" t="s">
        <v>4277</v>
      </c>
      <c r="G577" s="5">
        <v>30000000</v>
      </c>
      <c r="H577" s="3" t="s">
        <v>110</v>
      </c>
      <c r="I577" s="3" t="s">
        <v>4062</v>
      </c>
      <c r="J577" s="3" t="s">
        <v>28</v>
      </c>
      <c r="K577" s="3" t="s">
        <v>880</v>
      </c>
      <c r="L577" s="4">
        <v>41052</v>
      </c>
      <c r="M577" s="2" t="s">
        <v>636</v>
      </c>
      <c r="N577" s="11">
        <f>IF(MONTH(Table_Contracts[[#This Row],[Ngày ký]])&gt;3, YEAR(Table_Contracts[[#This Row],[Ngày ký]]),YEAR(Table_Contracts[[#This Row],[Ngày ký]])-1)</f>
        <v>2012</v>
      </c>
      <c r="O577" s="4">
        <v>41044</v>
      </c>
      <c r="P577" s="4">
        <v>41052</v>
      </c>
      <c r="Q577" s="6">
        <v>3</v>
      </c>
      <c r="R577" s="4">
        <v>41022</v>
      </c>
      <c r="S577" s="7" t="b">
        <v>0</v>
      </c>
      <c r="T577" s="3" t="s">
        <v>100</v>
      </c>
      <c r="U577" s="3"/>
      <c r="V577" s="2"/>
      <c r="W577" s="10" t="s">
        <v>5722</v>
      </c>
      <c r="X577" s="7"/>
      <c r="Y577" s="12">
        <f>SUMPRODUCT(Table_milestone[Số tiền phải thanh toán (VND)],--(Table_milestone[Số HĐ]=Table_Contracts[[#This Row],[Số hợp đồng]]),--(Table_milestone[Đã thanh toán?]=TRUE))</f>
        <v>29872125</v>
      </c>
      <c r="Z577" s="13">
        <f>SUMPRODUCT(Table_milestone[Số tiền phải thanh toán (VND)],--(Table_milestone[Số HĐ]=Table_Contracts[[#This Row],[Số hợp đồng]]),--(Table_milestone[Đã thanh toán?]=FALSE))</f>
        <v>0</v>
      </c>
      <c r="AA577">
        <f>Table_Contracts[[#This Row],[Số tiền đã thanh toán (theo điểm mốc)]]+Table_Contracts[[#This Row],[Số tiền chưa thanh toán (Theo điểm mốc)]]-Table_Contracts[[#This Row],[Doanh số]]</f>
        <v>-127875</v>
      </c>
    </row>
    <row r="578" spans="1:27" x14ac:dyDescent="0.25">
      <c r="A578" s="11" t="str">
        <f>TRIM(REPLACE(Table_Contracts[[#This Row],[Vụ việc]],1,FIND("#",Table_Contracts[[#This Row],[Vụ việc]],1),""))</f>
        <v>OSD125009</v>
      </c>
      <c r="B578" s="2" t="s">
        <v>1673</v>
      </c>
      <c r="C578" s="2" t="s">
        <v>5081</v>
      </c>
      <c r="D578" s="4">
        <v>41025</v>
      </c>
      <c r="E578" s="2" t="s">
        <v>5080</v>
      </c>
      <c r="F578" s="3" t="s">
        <v>4185</v>
      </c>
      <c r="G578" s="5">
        <v>226800000</v>
      </c>
      <c r="H578" s="3" t="s">
        <v>110</v>
      </c>
      <c r="I578" s="3" t="s">
        <v>4062</v>
      </c>
      <c r="J578" s="3" t="s">
        <v>28</v>
      </c>
      <c r="K578" s="3" t="s">
        <v>880</v>
      </c>
      <c r="L578" s="4">
        <v>41125</v>
      </c>
      <c r="M578" s="2" t="s">
        <v>636</v>
      </c>
      <c r="N578" s="11">
        <f>IF(MONTH(Table_Contracts[[#This Row],[Ngày ký]])&gt;3, YEAR(Table_Contracts[[#This Row],[Ngày ký]]),YEAR(Table_Contracts[[#This Row],[Ngày ký]])-1)</f>
        <v>2012</v>
      </c>
      <c r="O578" s="4">
        <v>41125</v>
      </c>
      <c r="P578" s="4"/>
      <c r="Q578" s="6">
        <v>12</v>
      </c>
      <c r="R578" s="4">
        <v>41033</v>
      </c>
      <c r="S578" s="7" t="b">
        <v>0</v>
      </c>
      <c r="T578" s="3" t="s">
        <v>112</v>
      </c>
      <c r="U578" s="3"/>
      <c r="V578" s="2"/>
      <c r="W578" s="10" t="s">
        <v>5722</v>
      </c>
      <c r="X578" s="7"/>
      <c r="Y578" s="12">
        <f>SUMPRODUCT(Table_milestone[Số tiền phải thanh toán (VND)],--(Table_milestone[Số HĐ]=Table_Contracts[[#This Row],[Số hợp đồng]]),--(Table_milestone[Đã thanh toán?]=TRUE))</f>
        <v>188284088</v>
      </c>
      <c r="Z578" s="13">
        <f>SUMPRODUCT(Table_milestone[Số tiền phải thanh toán (VND)],--(Table_milestone[Số HĐ]=Table_Contracts[[#This Row],[Số hợp đồng]]),--(Table_milestone[Đã thanh toán?]=FALSE))</f>
        <v>0</v>
      </c>
      <c r="AA578">
        <f>Table_Contracts[[#This Row],[Số tiền đã thanh toán (theo điểm mốc)]]+Table_Contracts[[#This Row],[Số tiền chưa thanh toán (Theo điểm mốc)]]-Table_Contracts[[#This Row],[Doanh số]]</f>
        <v>-38515912</v>
      </c>
    </row>
    <row r="579" spans="1:27" x14ac:dyDescent="0.25">
      <c r="A579" s="11" t="str">
        <f>TRIM(REPLACE(Table_Contracts[[#This Row],[Vụ việc]],1,FIND("#",Table_Contracts[[#This Row],[Vụ việc]],1),""))</f>
        <v>OSD125010</v>
      </c>
      <c r="B579" s="2" t="s">
        <v>1556</v>
      </c>
      <c r="C579" s="2" t="s">
        <v>5066</v>
      </c>
      <c r="D579" s="4">
        <v>41037</v>
      </c>
      <c r="E579" s="2" t="s">
        <v>5065</v>
      </c>
      <c r="F579" s="3" t="s">
        <v>5067</v>
      </c>
      <c r="G579" s="5">
        <v>12800000</v>
      </c>
      <c r="H579" s="3" t="s">
        <v>110</v>
      </c>
      <c r="I579" s="3" t="s">
        <v>4062</v>
      </c>
      <c r="J579" s="3" t="s">
        <v>28</v>
      </c>
      <c r="K579" s="3" t="s">
        <v>1557</v>
      </c>
      <c r="L579" s="4">
        <v>41047</v>
      </c>
      <c r="M579" s="2" t="s">
        <v>636</v>
      </c>
      <c r="N579" s="11">
        <f>IF(MONTH(Table_Contracts[[#This Row],[Ngày ký]])&gt;3, YEAR(Table_Contracts[[#This Row],[Ngày ký]]),YEAR(Table_Contracts[[#This Row],[Ngày ký]])-1)</f>
        <v>2012</v>
      </c>
      <c r="O579" s="4">
        <v>41079</v>
      </c>
      <c r="P579" s="4">
        <v>41050</v>
      </c>
      <c r="Q579" s="6"/>
      <c r="R579" s="4">
        <v>41037</v>
      </c>
      <c r="S579" s="7" t="b">
        <v>0</v>
      </c>
      <c r="T579" s="3" t="s">
        <v>112</v>
      </c>
      <c r="U579" s="3"/>
      <c r="V579" s="2"/>
      <c r="W579" s="10" t="s">
        <v>5722</v>
      </c>
      <c r="X579" s="7"/>
      <c r="Y579" s="12">
        <f>SUMPRODUCT(Table_milestone[Số tiền phải thanh toán (VND)],--(Table_milestone[Số HĐ]=Table_Contracts[[#This Row],[Số hợp đồng]]),--(Table_milestone[Đã thanh toán?]=TRUE))</f>
        <v>14658000</v>
      </c>
      <c r="Z579" s="13">
        <f>SUMPRODUCT(Table_milestone[Số tiền phải thanh toán (VND)],--(Table_milestone[Số HĐ]=Table_Contracts[[#This Row],[Số hợp đồng]]),--(Table_milestone[Đã thanh toán?]=FALSE))</f>
        <v>0</v>
      </c>
      <c r="AA579">
        <f>Table_Contracts[[#This Row],[Số tiền đã thanh toán (theo điểm mốc)]]+Table_Contracts[[#This Row],[Số tiền chưa thanh toán (Theo điểm mốc)]]-Table_Contracts[[#This Row],[Doanh số]]</f>
        <v>1858000</v>
      </c>
    </row>
    <row r="580" spans="1:27" x14ac:dyDescent="0.25">
      <c r="A580" s="11" t="str">
        <f>TRIM(REPLACE(Table_Contracts[[#This Row],[Vụ việc]],1,FIND("#",Table_Contracts[[#This Row],[Vụ việc]],1),""))</f>
        <v>OSD125017</v>
      </c>
      <c r="B580" s="2" t="s">
        <v>1831</v>
      </c>
      <c r="C580" s="2" t="s">
        <v>5051</v>
      </c>
      <c r="D580" s="4">
        <v>41071</v>
      </c>
      <c r="E580" s="2" t="s">
        <v>5050</v>
      </c>
      <c r="F580" s="3" t="s">
        <v>4646</v>
      </c>
      <c r="G580" s="5">
        <v>35700000</v>
      </c>
      <c r="H580" s="3" t="s">
        <v>110</v>
      </c>
      <c r="I580" s="3" t="s">
        <v>4062</v>
      </c>
      <c r="J580" s="3" t="s">
        <v>28</v>
      </c>
      <c r="K580" s="3" t="s">
        <v>996</v>
      </c>
      <c r="L580" s="4">
        <v>41170</v>
      </c>
      <c r="M580" s="2" t="s">
        <v>636</v>
      </c>
      <c r="N580" s="11">
        <f>IF(MONTH(Table_Contracts[[#This Row],[Ngày ký]])&gt;3, YEAR(Table_Contracts[[#This Row],[Ngày ký]]),YEAR(Table_Contracts[[#This Row],[Ngày ký]])-1)</f>
        <v>2012</v>
      </c>
      <c r="O580" s="4">
        <v>41170</v>
      </c>
      <c r="P580" s="4">
        <v>41170</v>
      </c>
      <c r="Q580" s="6">
        <v>1</v>
      </c>
      <c r="R580" s="4"/>
      <c r="S580" s="7" t="b">
        <v>0</v>
      </c>
      <c r="T580" s="3" t="s">
        <v>112</v>
      </c>
      <c r="U580" s="3"/>
      <c r="V580" s="2"/>
      <c r="W580" s="10" t="s">
        <v>5722</v>
      </c>
      <c r="X580" s="7"/>
      <c r="Y580" s="12">
        <f>SUMPRODUCT(Table_milestone[Số tiền phải thanh toán (VND)],--(Table_milestone[Số HĐ]=Table_Contracts[[#This Row],[Số hợp đồng]]),--(Table_milestone[Đã thanh toán?]=TRUE))</f>
        <v>35705440</v>
      </c>
      <c r="Z580" s="13">
        <f>SUMPRODUCT(Table_milestone[Số tiền phải thanh toán (VND)],--(Table_milestone[Số HĐ]=Table_Contracts[[#This Row],[Số hợp đồng]]),--(Table_milestone[Đã thanh toán?]=FALSE))</f>
        <v>0</v>
      </c>
      <c r="AA580">
        <f>Table_Contracts[[#This Row],[Số tiền đã thanh toán (theo điểm mốc)]]+Table_Contracts[[#This Row],[Số tiền chưa thanh toán (Theo điểm mốc)]]-Table_Contracts[[#This Row],[Doanh số]]</f>
        <v>5440</v>
      </c>
    </row>
    <row r="581" spans="1:27" x14ac:dyDescent="0.25">
      <c r="A581" s="11" t="str">
        <f>TRIM(REPLACE(Table_Contracts[[#This Row],[Vụ việc]],1,FIND("#",Table_Contracts[[#This Row],[Vụ việc]],1),""))</f>
        <v>OSD125018</v>
      </c>
      <c r="B581" s="2" t="s">
        <v>1749</v>
      </c>
      <c r="C581" s="2" t="s">
        <v>5062</v>
      </c>
      <c r="D581" s="4">
        <v>41051</v>
      </c>
      <c r="E581" s="2" t="s">
        <v>5061</v>
      </c>
      <c r="F581" s="3" t="s">
        <v>4185</v>
      </c>
      <c r="G581" s="5">
        <v>1386000000</v>
      </c>
      <c r="H581" s="3" t="s">
        <v>1578</v>
      </c>
      <c r="I581" s="3" t="s">
        <v>4062</v>
      </c>
      <c r="J581" s="3" t="s">
        <v>28</v>
      </c>
      <c r="K581" s="3" t="s">
        <v>880</v>
      </c>
      <c r="L581" s="4">
        <v>41431</v>
      </c>
      <c r="M581" s="2" t="s">
        <v>636</v>
      </c>
      <c r="N581" s="11">
        <f>IF(MONTH(Table_Contracts[[#This Row],[Ngày ký]])&gt;3, YEAR(Table_Contracts[[#This Row],[Ngày ký]]),YEAR(Table_Contracts[[#This Row],[Ngày ký]])-1)</f>
        <v>2012</v>
      </c>
      <c r="O581" s="4">
        <v>41638</v>
      </c>
      <c r="P581" s="4">
        <v>41431</v>
      </c>
      <c r="Q581" s="6">
        <v>12</v>
      </c>
      <c r="R581" s="4">
        <v>41061</v>
      </c>
      <c r="S581" s="7" t="b">
        <v>0</v>
      </c>
      <c r="T581" s="3" t="s">
        <v>112</v>
      </c>
      <c r="U581" s="3"/>
      <c r="V581" s="2"/>
      <c r="W581" s="10"/>
      <c r="X581" s="7"/>
      <c r="Y581" s="12">
        <f>SUMPRODUCT(Table_milestone[Số tiền phải thanh toán (VND)],--(Table_milestone[Số HĐ]=Table_Contracts[[#This Row],[Số hợp đồng]]),--(Table_milestone[Đã thanh toán?]=TRUE))</f>
        <v>1492354235</v>
      </c>
      <c r="Z581" s="13">
        <f>SUMPRODUCT(Table_milestone[Số tiền phải thanh toán (VND)],--(Table_milestone[Số HĐ]=Table_Contracts[[#This Row],[Số hợp đồng]]),--(Table_milestone[Đã thanh toán?]=FALSE))</f>
        <v>0</v>
      </c>
      <c r="AA581">
        <f>Table_Contracts[[#This Row],[Số tiền đã thanh toán (theo điểm mốc)]]+Table_Contracts[[#This Row],[Số tiền chưa thanh toán (Theo điểm mốc)]]-Table_Contracts[[#This Row],[Doanh số]]</f>
        <v>106354235</v>
      </c>
    </row>
    <row r="582" spans="1:27" x14ac:dyDescent="0.25">
      <c r="A582" s="11" t="str">
        <f>TRIM(REPLACE(Table_Contracts[[#This Row],[Vụ việc]],1,FIND("#",Table_Contracts[[#This Row],[Vụ việc]],1),""))</f>
        <v>OSD125021</v>
      </c>
      <c r="B582" s="2" t="s">
        <v>1641</v>
      </c>
      <c r="C582" s="2" t="s">
        <v>5007</v>
      </c>
      <c r="D582" s="4">
        <v>41107</v>
      </c>
      <c r="E582" s="2" t="s">
        <v>5006</v>
      </c>
      <c r="F582" s="3" t="s">
        <v>5008</v>
      </c>
      <c r="G582" s="5">
        <v>157500000</v>
      </c>
      <c r="H582" s="3" t="s">
        <v>110</v>
      </c>
      <c r="I582" s="3" t="s">
        <v>4062</v>
      </c>
      <c r="J582" s="3" t="s">
        <v>28</v>
      </c>
      <c r="K582" s="3" t="s">
        <v>880</v>
      </c>
      <c r="L582" s="4">
        <v>41208</v>
      </c>
      <c r="M582" s="2" t="s">
        <v>636</v>
      </c>
      <c r="N582" s="11">
        <f>IF(MONTH(Table_Contracts[[#This Row],[Ngày ký]])&gt;3, YEAR(Table_Contracts[[#This Row],[Ngày ký]]),YEAR(Table_Contracts[[#This Row],[Ngày ký]])-1)</f>
        <v>2012</v>
      </c>
      <c r="O582" s="4">
        <v>41152</v>
      </c>
      <c r="P582" s="4"/>
      <c r="Q582" s="6">
        <v>1</v>
      </c>
      <c r="R582" s="4"/>
      <c r="S582" s="7" t="b">
        <v>0</v>
      </c>
      <c r="T582" s="3" t="s">
        <v>100</v>
      </c>
      <c r="U582" s="3"/>
      <c r="V582" s="2"/>
      <c r="W582" s="10" t="s">
        <v>5722</v>
      </c>
      <c r="X582" s="7"/>
      <c r="Y582" s="12">
        <f>SUMPRODUCT(Table_milestone[Số tiền phải thanh toán (VND)],--(Table_milestone[Số HĐ]=Table_Contracts[[#This Row],[Số hợp đồng]]),--(Table_milestone[Đã thanh toán?]=TRUE))</f>
        <v>156675000</v>
      </c>
      <c r="Z582" s="13">
        <f>SUMPRODUCT(Table_milestone[Số tiền phải thanh toán (VND)],--(Table_milestone[Số HĐ]=Table_Contracts[[#This Row],[Số hợp đồng]]),--(Table_milestone[Đã thanh toán?]=FALSE))</f>
        <v>0</v>
      </c>
      <c r="AA582">
        <f>Table_Contracts[[#This Row],[Số tiền đã thanh toán (theo điểm mốc)]]+Table_Contracts[[#This Row],[Số tiền chưa thanh toán (Theo điểm mốc)]]-Table_Contracts[[#This Row],[Doanh số]]</f>
        <v>-825000</v>
      </c>
    </row>
    <row r="583" spans="1:27" x14ac:dyDescent="0.25">
      <c r="A583" s="11" t="str">
        <f>TRIM(REPLACE(Table_Contracts[[#This Row],[Vụ việc]],1,FIND("#",Table_Contracts[[#This Row],[Vụ việc]],1),""))</f>
        <v>OSD125022</v>
      </c>
      <c r="B583" s="2" t="s">
        <v>1834</v>
      </c>
      <c r="C583" s="2" t="s">
        <v>5035</v>
      </c>
      <c r="D583" s="4">
        <v>41089</v>
      </c>
      <c r="E583" s="2" t="s">
        <v>5034</v>
      </c>
      <c r="F583" s="3" t="s">
        <v>4646</v>
      </c>
      <c r="G583" s="5">
        <v>26250000</v>
      </c>
      <c r="H583" s="3" t="s">
        <v>110</v>
      </c>
      <c r="I583" s="3" t="s">
        <v>4062</v>
      </c>
      <c r="J583" s="3" t="s">
        <v>28</v>
      </c>
      <c r="K583" s="3" t="s">
        <v>996</v>
      </c>
      <c r="L583" s="4">
        <v>41118</v>
      </c>
      <c r="M583" s="2" t="s">
        <v>636</v>
      </c>
      <c r="N583" s="11">
        <f>IF(MONTH(Table_Contracts[[#This Row],[Ngày ký]])&gt;3, YEAR(Table_Contracts[[#This Row],[Ngày ký]]),YEAR(Table_Contracts[[#This Row],[Ngày ký]])-1)</f>
        <v>2012</v>
      </c>
      <c r="O583" s="4">
        <v>41118</v>
      </c>
      <c r="P583" s="4">
        <v>41170</v>
      </c>
      <c r="Q583" s="6">
        <v>2</v>
      </c>
      <c r="R583" s="4">
        <v>41089</v>
      </c>
      <c r="S583" s="7" t="b">
        <v>0</v>
      </c>
      <c r="T583" s="3" t="s">
        <v>112</v>
      </c>
      <c r="U583" s="3"/>
      <c r="V583" s="2"/>
      <c r="W583" s="10" t="s">
        <v>5722</v>
      </c>
      <c r="X583" s="7"/>
      <c r="Y583" s="12">
        <f>SUMPRODUCT(Table_milestone[Số tiền phải thanh toán (VND)],--(Table_milestone[Số HĐ]=Table_Contracts[[#This Row],[Số hợp đồng]]),--(Table_milestone[Đã thanh toán?]=TRUE))</f>
        <v>25872542</v>
      </c>
      <c r="Z583" s="13">
        <f>SUMPRODUCT(Table_milestone[Số tiền phải thanh toán (VND)],--(Table_milestone[Số HĐ]=Table_Contracts[[#This Row],[Số hợp đồng]]),--(Table_milestone[Đã thanh toán?]=FALSE))</f>
        <v>0</v>
      </c>
      <c r="AA583">
        <f>Table_Contracts[[#This Row],[Số tiền đã thanh toán (theo điểm mốc)]]+Table_Contracts[[#This Row],[Số tiền chưa thanh toán (Theo điểm mốc)]]-Table_Contracts[[#This Row],[Doanh số]]</f>
        <v>-377458</v>
      </c>
    </row>
    <row r="584" spans="1:27" x14ac:dyDescent="0.25">
      <c r="A584" s="11" t="str">
        <f>TRIM(REPLACE(Table_Contracts[[#This Row],[Vụ việc]],1,FIND("#",Table_Contracts[[#This Row],[Vụ việc]],1),""))</f>
        <v>OSD125023</v>
      </c>
      <c r="B584" s="2" t="s">
        <v>1788</v>
      </c>
      <c r="C584" s="2" t="s">
        <v>5037</v>
      </c>
      <c r="D584" s="4">
        <v>41089</v>
      </c>
      <c r="E584" s="2" t="s">
        <v>5036</v>
      </c>
      <c r="F584" s="3" t="s">
        <v>4191</v>
      </c>
      <c r="G584" s="5">
        <v>75000000</v>
      </c>
      <c r="H584" s="3" t="s">
        <v>1578</v>
      </c>
      <c r="I584" s="3" t="s">
        <v>717</v>
      </c>
      <c r="J584" s="3" t="s">
        <v>28</v>
      </c>
      <c r="K584" s="3" t="s">
        <v>880</v>
      </c>
      <c r="L584" s="4"/>
      <c r="M584" s="2" t="s">
        <v>636</v>
      </c>
      <c r="N584" s="11">
        <f>IF(MONTH(Table_Contracts[[#This Row],[Ngày ký]])&gt;3, YEAR(Table_Contracts[[#This Row],[Ngày ký]]),YEAR(Table_Contracts[[#This Row],[Ngày ký]])-1)</f>
        <v>2012</v>
      </c>
      <c r="O584" s="4">
        <v>41120</v>
      </c>
      <c r="P584" s="4"/>
      <c r="Q584" s="6">
        <v>12</v>
      </c>
      <c r="R584" s="4">
        <v>41091</v>
      </c>
      <c r="S584" s="7" t="b">
        <v>0</v>
      </c>
      <c r="T584" s="3" t="s">
        <v>100</v>
      </c>
      <c r="U584" s="3"/>
      <c r="V584" s="2"/>
      <c r="W584" s="10" t="s">
        <v>5722</v>
      </c>
      <c r="X584" s="7"/>
      <c r="Y584" s="12">
        <f>SUMPRODUCT(Table_milestone[Số tiền phải thanh toán (VND)],--(Table_milestone[Số HĐ]=Table_Contracts[[#This Row],[Số hợp đồng]]),--(Table_milestone[Đã thanh toán?]=TRUE))</f>
        <v>0</v>
      </c>
      <c r="Z584" s="13">
        <f>SUMPRODUCT(Table_milestone[Số tiền phải thanh toán (VND)],--(Table_milestone[Số HĐ]=Table_Contracts[[#This Row],[Số hợp đồng]]),--(Table_milestone[Đã thanh toán?]=FALSE))</f>
        <v>75000000</v>
      </c>
      <c r="AA584">
        <f>Table_Contracts[[#This Row],[Số tiền đã thanh toán (theo điểm mốc)]]+Table_Contracts[[#This Row],[Số tiền chưa thanh toán (Theo điểm mốc)]]-Table_Contracts[[#This Row],[Doanh số]]</f>
        <v>0</v>
      </c>
    </row>
    <row r="585" spans="1:27" x14ac:dyDescent="0.25">
      <c r="A585" s="11" t="str">
        <f>TRIM(REPLACE(Table_Contracts[[#This Row],[Vụ việc]],1,FIND("#",Table_Contracts[[#This Row],[Vụ việc]],1),""))</f>
        <v>OSD125024</v>
      </c>
      <c r="B585" s="2" t="s">
        <v>1625</v>
      </c>
      <c r="C585" s="2" t="s">
        <v>5019</v>
      </c>
      <c r="D585" s="4">
        <v>41100</v>
      </c>
      <c r="E585" s="2" t="s">
        <v>5018</v>
      </c>
      <c r="F585" s="3" t="s">
        <v>5020</v>
      </c>
      <c r="G585" s="5">
        <v>8565515</v>
      </c>
      <c r="H585" s="3" t="s">
        <v>110</v>
      </c>
      <c r="I585" s="3" t="s">
        <v>4062</v>
      </c>
      <c r="J585" s="3" t="s">
        <v>28</v>
      </c>
      <c r="K585" s="3" t="s">
        <v>996</v>
      </c>
      <c r="L585" s="4">
        <v>41120</v>
      </c>
      <c r="M585" s="2" t="s">
        <v>636</v>
      </c>
      <c r="N585" s="11">
        <f>IF(MONTH(Table_Contracts[[#This Row],[Ngày ký]])&gt;3, YEAR(Table_Contracts[[#This Row],[Ngày ký]]),YEAR(Table_Contracts[[#This Row],[Ngày ký]])-1)</f>
        <v>2012</v>
      </c>
      <c r="O585" s="4">
        <v>41090</v>
      </c>
      <c r="P585" s="4">
        <v>41170</v>
      </c>
      <c r="Q585" s="6">
        <v>2</v>
      </c>
      <c r="R585" s="4"/>
      <c r="S585" s="7" t="b">
        <v>0</v>
      </c>
      <c r="T585" s="3" t="s">
        <v>112</v>
      </c>
      <c r="U585" s="3"/>
      <c r="V585" s="2"/>
      <c r="W585" s="10" t="s">
        <v>5722</v>
      </c>
      <c r="X585" s="7"/>
      <c r="Y585" s="12">
        <f>SUMPRODUCT(Table_milestone[Số tiền phải thanh toán (VND)],--(Table_milestone[Số HĐ]=Table_Contracts[[#This Row],[Số hợp đồng]]),--(Table_milestone[Đã thanh toán?]=TRUE))</f>
        <v>8565515</v>
      </c>
      <c r="Z585" s="13">
        <f>SUMPRODUCT(Table_milestone[Số tiền phải thanh toán (VND)],--(Table_milestone[Số HĐ]=Table_Contracts[[#This Row],[Số hợp đồng]]),--(Table_milestone[Đã thanh toán?]=FALSE))</f>
        <v>0</v>
      </c>
      <c r="AA585">
        <f>Table_Contracts[[#This Row],[Số tiền đã thanh toán (theo điểm mốc)]]+Table_Contracts[[#This Row],[Số tiền chưa thanh toán (Theo điểm mốc)]]-Table_Contracts[[#This Row],[Doanh số]]</f>
        <v>0</v>
      </c>
    </row>
    <row r="586" spans="1:27" x14ac:dyDescent="0.25">
      <c r="A586" s="11" t="str">
        <f>TRIM(REPLACE(Table_Contracts[[#This Row],[Vụ việc]],1,FIND("#",Table_Contracts[[#This Row],[Vụ việc]],1),""))</f>
        <v>OSD125025</v>
      </c>
      <c r="B586" s="2" t="s">
        <v>1623</v>
      </c>
      <c r="C586" s="2" t="s">
        <v>5028</v>
      </c>
      <c r="D586" s="4">
        <v>41096</v>
      </c>
      <c r="E586" s="2" t="s">
        <v>5027</v>
      </c>
      <c r="F586" s="3" t="s">
        <v>4646</v>
      </c>
      <c r="G586" s="5">
        <v>7966710</v>
      </c>
      <c r="H586" s="3" t="s">
        <v>110</v>
      </c>
      <c r="I586" s="3" t="s">
        <v>4062</v>
      </c>
      <c r="J586" s="3" t="s">
        <v>28</v>
      </c>
      <c r="K586" s="3" t="s">
        <v>996</v>
      </c>
      <c r="L586" s="4">
        <v>41099</v>
      </c>
      <c r="M586" s="2" t="s">
        <v>636</v>
      </c>
      <c r="N586" s="11">
        <f>IF(MONTH(Table_Contracts[[#This Row],[Ngày ký]])&gt;3, YEAR(Table_Contracts[[#This Row],[Ngày ký]]),YEAR(Table_Contracts[[#This Row],[Ngày ký]])-1)</f>
        <v>2012</v>
      </c>
      <c r="O586" s="4">
        <v>41099</v>
      </c>
      <c r="P586" s="4">
        <v>41170</v>
      </c>
      <c r="Q586" s="6">
        <v>12</v>
      </c>
      <c r="R586" s="4"/>
      <c r="S586" s="7" t="b">
        <v>0</v>
      </c>
      <c r="T586" s="3" t="s">
        <v>112</v>
      </c>
      <c r="U586" s="3"/>
      <c r="V586" s="2"/>
      <c r="W586" s="10" t="s">
        <v>5722</v>
      </c>
      <c r="X586" s="7"/>
      <c r="Y586" s="12">
        <f>SUMPRODUCT(Table_milestone[Số tiền phải thanh toán (VND)],--(Table_milestone[Số HĐ]=Table_Contracts[[#This Row],[Số hợp đồng]]),--(Table_milestone[Đã thanh toán?]=TRUE))</f>
        <v>7966710</v>
      </c>
      <c r="Z586" s="13">
        <f>SUMPRODUCT(Table_milestone[Số tiền phải thanh toán (VND)],--(Table_milestone[Số HĐ]=Table_Contracts[[#This Row],[Số hợp đồng]]),--(Table_milestone[Đã thanh toán?]=FALSE))</f>
        <v>0</v>
      </c>
      <c r="AA586">
        <f>Table_Contracts[[#This Row],[Số tiền đã thanh toán (theo điểm mốc)]]+Table_Contracts[[#This Row],[Số tiền chưa thanh toán (Theo điểm mốc)]]-Table_Contracts[[#This Row],[Doanh số]]</f>
        <v>0</v>
      </c>
    </row>
    <row r="587" spans="1:27" x14ac:dyDescent="0.25">
      <c r="A587" s="11" t="str">
        <f>TRIM(REPLACE(Table_Contracts[[#This Row],[Vụ việc]],1,FIND("#",Table_Contracts[[#This Row],[Vụ việc]],1),""))</f>
        <v>OSD125027</v>
      </c>
      <c r="B587" s="2" t="s">
        <v>1946</v>
      </c>
      <c r="C587" s="2" t="s">
        <v>5030</v>
      </c>
      <c r="D587" s="4">
        <v>41095</v>
      </c>
      <c r="E587" s="2" t="s">
        <v>5029</v>
      </c>
      <c r="F587" s="3" t="s">
        <v>5017</v>
      </c>
      <c r="G587" s="5">
        <v>45381000</v>
      </c>
      <c r="H587" s="3" t="s">
        <v>110</v>
      </c>
      <c r="I587" s="3" t="s">
        <v>4062</v>
      </c>
      <c r="J587" s="3" t="s">
        <v>28</v>
      </c>
      <c r="K587" s="3" t="s">
        <v>31</v>
      </c>
      <c r="L587" s="4">
        <v>41266</v>
      </c>
      <c r="M587" s="2" t="s">
        <v>636</v>
      </c>
      <c r="N587" s="11">
        <f>IF(MONTH(Table_Contracts[[#This Row],[Ngày ký]])&gt;3, YEAR(Table_Contracts[[#This Row],[Ngày ký]]),YEAR(Table_Contracts[[#This Row],[Ngày ký]])-1)</f>
        <v>2012</v>
      </c>
      <c r="O587" s="4">
        <v>41131</v>
      </c>
      <c r="P587" s="4">
        <v>41297</v>
      </c>
      <c r="Q587" s="6">
        <v>1</v>
      </c>
      <c r="R587" s="4">
        <v>41095</v>
      </c>
      <c r="S587" s="7" t="b">
        <v>0</v>
      </c>
      <c r="T587" s="3" t="s">
        <v>112</v>
      </c>
      <c r="U587" s="3"/>
      <c r="V587" s="2"/>
      <c r="W587" s="10" t="s">
        <v>5722</v>
      </c>
      <c r="X587" s="7"/>
      <c r="Y587" s="12">
        <f>SUMPRODUCT(Table_milestone[Số tiền phải thanh toán (VND)],--(Table_milestone[Số HĐ]=Table_Contracts[[#This Row],[Số hợp đồng]]),--(Table_milestone[Đã thanh toán?]=TRUE))</f>
        <v>45381000</v>
      </c>
      <c r="Z587" s="13">
        <f>SUMPRODUCT(Table_milestone[Số tiền phải thanh toán (VND)],--(Table_milestone[Số HĐ]=Table_Contracts[[#This Row],[Số hợp đồng]]),--(Table_milestone[Đã thanh toán?]=FALSE))</f>
        <v>0</v>
      </c>
      <c r="AA587">
        <f>Table_Contracts[[#This Row],[Số tiền đã thanh toán (theo điểm mốc)]]+Table_Contracts[[#This Row],[Số tiền chưa thanh toán (Theo điểm mốc)]]-Table_Contracts[[#This Row],[Doanh số]]</f>
        <v>0</v>
      </c>
    </row>
    <row r="588" spans="1:27" x14ac:dyDescent="0.25">
      <c r="A588" s="11" t="str">
        <f>TRIM(REPLACE(Table_Contracts[[#This Row],[Vụ việc]],1,FIND("#",Table_Contracts[[#This Row],[Vụ việc]],1),""))</f>
        <v>OSD125028</v>
      </c>
      <c r="B588" s="2" t="s">
        <v>1796</v>
      </c>
      <c r="C588" s="2" t="s">
        <v>5010</v>
      </c>
      <c r="D588" s="4">
        <v>41107</v>
      </c>
      <c r="E588" s="2" t="s">
        <v>5009</v>
      </c>
      <c r="F588" s="3" t="s">
        <v>5011</v>
      </c>
      <c r="G588" s="5">
        <v>69720000</v>
      </c>
      <c r="H588" s="3" t="s">
        <v>110</v>
      </c>
      <c r="I588" s="3" t="s">
        <v>4062</v>
      </c>
      <c r="J588" s="3" t="s">
        <v>28</v>
      </c>
      <c r="K588" s="3" t="s">
        <v>31</v>
      </c>
      <c r="L588" s="4">
        <v>41214</v>
      </c>
      <c r="M588" s="2" t="s">
        <v>636</v>
      </c>
      <c r="N588" s="11">
        <f>IF(MONTH(Table_Contracts[[#This Row],[Ngày ký]])&gt;3, YEAR(Table_Contracts[[#This Row],[Ngày ký]]),YEAR(Table_Contracts[[#This Row],[Ngày ký]])-1)</f>
        <v>2012</v>
      </c>
      <c r="O588" s="4">
        <v>41199</v>
      </c>
      <c r="P588" s="4">
        <v>41214</v>
      </c>
      <c r="Q588" s="6">
        <v>1</v>
      </c>
      <c r="R588" s="4">
        <v>41107</v>
      </c>
      <c r="S588" s="7" t="b">
        <v>0</v>
      </c>
      <c r="T588" s="3" t="s">
        <v>112</v>
      </c>
      <c r="U588" s="3"/>
      <c r="V588" s="2"/>
      <c r="W588" s="10" t="s">
        <v>5722</v>
      </c>
      <c r="X588" s="7"/>
      <c r="Y588" s="12">
        <f>SUMPRODUCT(Table_milestone[Số tiền phải thanh toán (VND)],--(Table_milestone[Số HĐ]=Table_Contracts[[#This Row],[Số hợp đồng]]),--(Table_milestone[Đã thanh toán?]=TRUE))</f>
        <v>69148960</v>
      </c>
      <c r="Z588" s="13">
        <f>SUMPRODUCT(Table_milestone[Số tiền phải thanh toán (VND)],--(Table_milestone[Số HĐ]=Table_Contracts[[#This Row],[Số hợp đồng]]),--(Table_milestone[Đã thanh toán?]=FALSE))</f>
        <v>0</v>
      </c>
      <c r="AA588">
        <f>Table_Contracts[[#This Row],[Số tiền đã thanh toán (theo điểm mốc)]]+Table_Contracts[[#This Row],[Số tiền chưa thanh toán (Theo điểm mốc)]]-Table_Contracts[[#This Row],[Doanh số]]</f>
        <v>-571040</v>
      </c>
    </row>
    <row r="589" spans="1:27" x14ac:dyDescent="0.25">
      <c r="A589" s="11" t="str">
        <f>TRIM(REPLACE(Table_Contracts[[#This Row],[Vụ việc]],1,FIND("#",Table_Contracts[[#This Row],[Vụ việc]],1),""))</f>
        <v>OSD125030</v>
      </c>
      <c r="B589" s="2" t="s">
        <v>1799</v>
      </c>
      <c r="C589" s="2" t="s">
        <v>5016</v>
      </c>
      <c r="D589" s="4">
        <v>41100</v>
      </c>
      <c r="E589" s="2" t="s">
        <v>5015</v>
      </c>
      <c r="F589" s="3" t="s">
        <v>5017</v>
      </c>
      <c r="G589" s="5">
        <v>47019000</v>
      </c>
      <c r="H589" s="3" t="s">
        <v>110</v>
      </c>
      <c r="I589" s="3" t="s">
        <v>717</v>
      </c>
      <c r="J589" s="3" t="s">
        <v>28</v>
      </c>
      <c r="K589" s="3" t="s">
        <v>31</v>
      </c>
      <c r="L589" s="4"/>
      <c r="M589" s="2" t="s">
        <v>636</v>
      </c>
      <c r="N589" s="11">
        <f>IF(MONTH(Table_Contracts[[#This Row],[Ngày ký]])&gt;3, YEAR(Table_Contracts[[#This Row],[Ngày ký]]),YEAR(Table_Contracts[[#This Row],[Ngày ký]])-1)</f>
        <v>2012</v>
      </c>
      <c r="O589" s="4">
        <v>41100</v>
      </c>
      <c r="P589" s="4"/>
      <c r="Q589" s="6">
        <v>1</v>
      </c>
      <c r="R589" s="4">
        <v>41100</v>
      </c>
      <c r="S589" s="7" t="b">
        <v>0</v>
      </c>
      <c r="T589" s="3" t="s">
        <v>112</v>
      </c>
      <c r="U589" s="3"/>
      <c r="V589" s="2"/>
      <c r="W589" s="10" t="s">
        <v>5722</v>
      </c>
      <c r="X589" s="7"/>
      <c r="Y589" s="12">
        <f>SUMPRODUCT(Table_milestone[Số tiền phải thanh toán (VND)],--(Table_milestone[Số HĐ]=Table_Contracts[[#This Row],[Số hợp đồng]]),--(Table_milestone[Đã thanh toán?]=TRUE))</f>
        <v>0</v>
      </c>
      <c r="Z589" s="13">
        <f>SUMPRODUCT(Table_milestone[Số tiền phải thanh toán (VND)],--(Table_milestone[Số HĐ]=Table_Contracts[[#This Row],[Số hợp đồng]]),--(Table_milestone[Đã thanh toán?]=FALSE))</f>
        <v>55861000</v>
      </c>
      <c r="AA589">
        <f>Table_Contracts[[#This Row],[Số tiền đã thanh toán (theo điểm mốc)]]+Table_Contracts[[#This Row],[Số tiền chưa thanh toán (Theo điểm mốc)]]-Table_Contracts[[#This Row],[Doanh số]]</f>
        <v>8842000</v>
      </c>
    </row>
    <row r="590" spans="1:27" x14ac:dyDescent="0.25">
      <c r="A590" s="11" t="str">
        <f>TRIM(REPLACE(Table_Contracts[[#This Row],[Vụ việc]],1,FIND("#",Table_Contracts[[#This Row],[Vụ việc]],1),""))</f>
        <v>OSD125031</v>
      </c>
      <c r="B590" s="2" t="s">
        <v>1857</v>
      </c>
      <c r="C590" s="2" t="s">
        <v>5022</v>
      </c>
      <c r="D590" s="4">
        <v>41100</v>
      </c>
      <c r="E590" s="2" t="s">
        <v>5021</v>
      </c>
      <c r="F590" s="3" t="s">
        <v>5023</v>
      </c>
      <c r="G590" s="5">
        <v>50000000</v>
      </c>
      <c r="H590" s="3" t="s">
        <v>110</v>
      </c>
      <c r="I590" s="3" t="s">
        <v>4062</v>
      </c>
      <c r="J590" s="3" t="s">
        <v>28</v>
      </c>
      <c r="K590" s="3" t="s">
        <v>996</v>
      </c>
      <c r="L590" s="4"/>
      <c r="M590" s="2" t="s">
        <v>636</v>
      </c>
      <c r="N590" s="11">
        <f>IF(MONTH(Table_Contracts[[#This Row],[Ngày ký]])&gt;3, YEAR(Table_Contracts[[#This Row],[Ngày ký]]),YEAR(Table_Contracts[[#This Row],[Ngày ký]])-1)</f>
        <v>2012</v>
      </c>
      <c r="O590" s="4">
        <v>41170</v>
      </c>
      <c r="P590" s="4"/>
      <c r="Q590" s="6">
        <v>12</v>
      </c>
      <c r="R590" s="4"/>
      <c r="S590" s="7" t="b">
        <v>0</v>
      </c>
      <c r="T590" s="3" t="s">
        <v>112</v>
      </c>
      <c r="U590" s="3"/>
      <c r="V590" s="2"/>
      <c r="W590" s="10" t="s">
        <v>5722</v>
      </c>
      <c r="X590" s="7"/>
      <c r="Y590" s="12">
        <f>SUMPRODUCT(Table_milestone[Số tiền phải thanh toán (VND)],--(Table_milestone[Số HĐ]=Table_Contracts[[#This Row],[Số hợp đồng]]),--(Table_milestone[Đã thanh toán?]=TRUE))</f>
        <v>20301052</v>
      </c>
      <c r="Z590" s="13">
        <f>SUMPRODUCT(Table_milestone[Số tiền phải thanh toán (VND)],--(Table_milestone[Số HĐ]=Table_Contracts[[#This Row],[Số hợp đồng]]),--(Table_milestone[Đã thanh toán?]=FALSE))</f>
        <v>29698948</v>
      </c>
      <c r="AA590">
        <f>Table_Contracts[[#This Row],[Số tiền đã thanh toán (theo điểm mốc)]]+Table_Contracts[[#This Row],[Số tiền chưa thanh toán (Theo điểm mốc)]]-Table_Contracts[[#This Row],[Doanh số]]</f>
        <v>0</v>
      </c>
    </row>
    <row r="591" spans="1:27" x14ac:dyDescent="0.25">
      <c r="A591" s="11" t="str">
        <f>TRIM(REPLACE(Table_Contracts[[#This Row],[Vụ việc]],1,FIND("#",Table_Contracts[[#This Row],[Vụ việc]],1),""))</f>
        <v>OSD125032</v>
      </c>
      <c r="B591" s="2" t="s">
        <v>2026</v>
      </c>
      <c r="C591" s="2" t="s">
        <v>4965</v>
      </c>
      <c r="D591" s="4">
        <v>41162</v>
      </c>
      <c r="E591" s="2" t="s">
        <v>4964</v>
      </c>
      <c r="F591" s="3" t="s">
        <v>4960</v>
      </c>
      <c r="G591" s="5">
        <v>49770000</v>
      </c>
      <c r="H591" s="3" t="s">
        <v>110</v>
      </c>
      <c r="I591" s="3" t="s">
        <v>4062</v>
      </c>
      <c r="J591" s="3" t="s">
        <v>28</v>
      </c>
      <c r="K591" s="3" t="s">
        <v>31</v>
      </c>
      <c r="L591" s="4">
        <v>41312</v>
      </c>
      <c r="M591" s="2" t="s">
        <v>636</v>
      </c>
      <c r="N591" s="11">
        <f>IF(MONTH(Table_Contracts[[#This Row],[Ngày ký]])&gt;3, YEAR(Table_Contracts[[#This Row],[Ngày ký]]),YEAR(Table_Contracts[[#This Row],[Ngày ký]])-1)</f>
        <v>2012</v>
      </c>
      <c r="O591" s="4">
        <v>41173</v>
      </c>
      <c r="P591" s="4"/>
      <c r="Q591" s="6">
        <v>1</v>
      </c>
      <c r="R591" s="4">
        <v>41162</v>
      </c>
      <c r="S591" s="7" t="b">
        <v>0</v>
      </c>
      <c r="T591" s="3" t="s">
        <v>112</v>
      </c>
      <c r="U591" s="3"/>
      <c r="V591" s="2"/>
      <c r="W591" s="10" t="s">
        <v>5722</v>
      </c>
      <c r="X591" s="7"/>
      <c r="Y591" s="12">
        <f>SUMPRODUCT(Table_milestone[Số tiền phải thanh toán (VND)],--(Table_milestone[Số HĐ]=Table_Contracts[[#This Row],[Số hợp đồng]]),--(Table_milestone[Đã thanh toán?]=TRUE))</f>
        <v>49770000</v>
      </c>
      <c r="Z591" s="13">
        <f>SUMPRODUCT(Table_milestone[Số tiền phải thanh toán (VND)],--(Table_milestone[Số HĐ]=Table_Contracts[[#This Row],[Số hợp đồng]]),--(Table_milestone[Đã thanh toán?]=FALSE))</f>
        <v>0</v>
      </c>
      <c r="AA591">
        <f>Table_Contracts[[#This Row],[Số tiền đã thanh toán (theo điểm mốc)]]+Table_Contracts[[#This Row],[Số tiền chưa thanh toán (Theo điểm mốc)]]-Table_Contracts[[#This Row],[Doanh số]]</f>
        <v>0</v>
      </c>
    </row>
    <row r="592" spans="1:27" x14ac:dyDescent="0.25">
      <c r="A592" s="11" t="str">
        <f>TRIM(REPLACE(Table_Contracts[[#This Row],[Vụ việc]],1,FIND("#",Table_Contracts[[#This Row],[Vụ việc]],1),""))</f>
        <v>OSD125033</v>
      </c>
      <c r="B592" s="2" t="s">
        <v>1753</v>
      </c>
      <c r="C592" s="2" t="s">
        <v>4967</v>
      </c>
      <c r="D592" s="4">
        <v>41158</v>
      </c>
      <c r="E592" s="2" t="s">
        <v>4966</v>
      </c>
      <c r="F592" s="3" t="s">
        <v>4968</v>
      </c>
      <c r="G592" s="5">
        <v>350326960</v>
      </c>
      <c r="H592" s="3" t="s">
        <v>110</v>
      </c>
      <c r="I592" s="3" t="s">
        <v>4062</v>
      </c>
      <c r="J592" s="3" t="s">
        <v>28</v>
      </c>
      <c r="K592" s="3" t="s">
        <v>996</v>
      </c>
      <c r="L592" s="4"/>
      <c r="M592" s="2" t="s">
        <v>636</v>
      </c>
      <c r="N592" s="11">
        <f>IF(MONTH(Table_Contracts[[#This Row],[Ngày ký]])&gt;3, YEAR(Table_Contracts[[#This Row],[Ngày ký]]),YEAR(Table_Contracts[[#This Row],[Ngày ký]])-1)</f>
        <v>2012</v>
      </c>
      <c r="O592" s="4">
        <v>41287</v>
      </c>
      <c r="P592" s="4"/>
      <c r="Q592" s="6">
        <v>1</v>
      </c>
      <c r="R592" s="4">
        <v>41162</v>
      </c>
      <c r="S592" s="7" t="b">
        <v>0</v>
      </c>
      <c r="T592" s="3" t="s">
        <v>112</v>
      </c>
      <c r="U592" s="3"/>
      <c r="V592" s="2"/>
      <c r="W592" s="10" t="s">
        <v>5722</v>
      </c>
      <c r="X592" s="7"/>
      <c r="Y592" s="12">
        <f>SUMPRODUCT(Table_milestone[Số tiền phải thanh toán (VND)],--(Table_milestone[Số HĐ]=Table_Contracts[[#This Row],[Số hợp đồng]]),--(Table_milestone[Đã thanh toán?]=TRUE))</f>
        <v>70808952</v>
      </c>
      <c r="Z592" s="13">
        <f>SUMPRODUCT(Table_milestone[Số tiền phải thanh toán (VND)],--(Table_milestone[Số HĐ]=Table_Contracts[[#This Row],[Số hợp đồng]]),--(Table_milestone[Đã thanh toán?]=FALSE))</f>
        <v>279518008</v>
      </c>
      <c r="AA592">
        <f>Table_Contracts[[#This Row],[Số tiền đã thanh toán (theo điểm mốc)]]+Table_Contracts[[#This Row],[Số tiền chưa thanh toán (Theo điểm mốc)]]-Table_Contracts[[#This Row],[Doanh số]]</f>
        <v>0</v>
      </c>
    </row>
    <row r="593" spans="1:27" x14ac:dyDescent="0.25">
      <c r="A593" s="11" t="str">
        <f>TRIM(REPLACE(Table_Contracts[[#This Row],[Vụ việc]],1,FIND("#",Table_Contracts[[#This Row],[Vụ việc]],1),""))</f>
        <v>OSD125034</v>
      </c>
      <c r="B593" s="2" t="s">
        <v>1769</v>
      </c>
      <c r="C593" s="2" t="s">
        <v>4959</v>
      </c>
      <c r="D593" s="4">
        <v>41169</v>
      </c>
      <c r="E593" s="2" t="s">
        <v>4958</v>
      </c>
      <c r="F593" s="3" t="s">
        <v>4960</v>
      </c>
      <c r="G593" s="5">
        <v>85680000</v>
      </c>
      <c r="H593" s="3" t="s">
        <v>110</v>
      </c>
      <c r="I593" s="3" t="s">
        <v>4261</v>
      </c>
      <c r="J593" s="3" t="s">
        <v>28</v>
      </c>
      <c r="K593" s="3" t="s">
        <v>31</v>
      </c>
      <c r="L593" s="4"/>
      <c r="M593" s="2" t="s">
        <v>636</v>
      </c>
      <c r="N593" s="11">
        <f>IF(MONTH(Table_Contracts[[#This Row],[Ngày ký]])&gt;3, YEAR(Table_Contracts[[#This Row],[Ngày ký]]),YEAR(Table_Contracts[[#This Row],[Ngày ký]])-1)</f>
        <v>2012</v>
      </c>
      <c r="O593" s="4">
        <v>41284</v>
      </c>
      <c r="P593" s="4"/>
      <c r="Q593" s="6">
        <v>1</v>
      </c>
      <c r="R593" s="4"/>
      <c r="S593" s="7" t="b">
        <v>0</v>
      </c>
      <c r="T593" s="3" t="s">
        <v>112</v>
      </c>
      <c r="U593" s="3"/>
      <c r="V593" s="2"/>
      <c r="W593" s="10" t="s">
        <v>5722</v>
      </c>
      <c r="X593" s="7"/>
      <c r="Y593" s="12">
        <f>SUMPRODUCT(Table_milestone[Số tiền phải thanh toán (VND)],--(Table_milestone[Số HĐ]=Table_Contracts[[#This Row],[Số hợp đồng]]),--(Table_milestone[Đã thanh toán?]=TRUE))</f>
        <v>40320000</v>
      </c>
      <c r="Z593" s="13">
        <f>SUMPRODUCT(Table_milestone[Số tiền phải thanh toán (VND)],--(Table_milestone[Số HĐ]=Table_Contracts[[#This Row],[Số hợp đồng]]),--(Table_milestone[Đã thanh toán?]=FALSE))</f>
        <v>45360000</v>
      </c>
      <c r="AA593">
        <f>Table_Contracts[[#This Row],[Số tiền đã thanh toán (theo điểm mốc)]]+Table_Contracts[[#This Row],[Số tiền chưa thanh toán (Theo điểm mốc)]]-Table_Contracts[[#This Row],[Doanh số]]</f>
        <v>0</v>
      </c>
    </row>
    <row r="594" spans="1:27" x14ac:dyDescent="0.25">
      <c r="A594" s="11" t="str">
        <f>TRIM(REPLACE(Table_Contracts[[#This Row],[Vụ việc]],1,FIND("#",Table_Contracts[[#This Row],[Vụ việc]],1),""))</f>
        <v>OSD125035</v>
      </c>
      <c r="B594" s="2" t="s">
        <v>4943</v>
      </c>
      <c r="C594" s="2" t="s">
        <v>4945</v>
      </c>
      <c r="D594" s="4">
        <v>41184</v>
      </c>
      <c r="E594" s="2" t="s">
        <v>4944</v>
      </c>
      <c r="F594" s="3" t="s">
        <v>4946</v>
      </c>
      <c r="G594" s="5">
        <v>62610000</v>
      </c>
      <c r="H594" s="3" t="s">
        <v>110</v>
      </c>
      <c r="I594" s="3" t="s">
        <v>717</v>
      </c>
      <c r="J594" s="3" t="s">
        <v>28</v>
      </c>
      <c r="K594" s="3" t="s">
        <v>996</v>
      </c>
      <c r="L594" s="4"/>
      <c r="M594" s="2" t="s">
        <v>636</v>
      </c>
      <c r="N594" s="11">
        <f>IF(MONTH(Table_Contracts[[#This Row],[Ngày ký]])&gt;3, YEAR(Table_Contracts[[#This Row],[Ngày ký]]),YEAR(Table_Contracts[[#This Row],[Ngày ký]])-1)</f>
        <v>2012</v>
      </c>
      <c r="O594" s="4">
        <v>41193</v>
      </c>
      <c r="P594" s="4"/>
      <c r="Q594" s="6">
        <v>12</v>
      </c>
      <c r="R594" s="4">
        <v>41184</v>
      </c>
      <c r="S594" s="7" t="b">
        <v>0</v>
      </c>
      <c r="T594" s="3" t="s">
        <v>112</v>
      </c>
      <c r="U594" s="3"/>
      <c r="V594" s="2"/>
      <c r="W594" s="10" t="s">
        <v>5722</v>
      </c>
      <c r="X594" s="7"/>
      <c r="Y594" s="12">
        <f>SUMPRODUCT(Table_milestone[Số tiền phải thanh toán (VND)],--(Table_milestone[Số HĐ]=Table_Contracts[[#This Row],[Số hợp đồng]]),--(Table_milestone[Đã thanh toán?]=TRUE))</f>
        <v>0</v>
      </c>
      <c r="Z594" s="13">
        <f>SUMPRODUCT(Table_milestone[Số tiền phải thanh toán (VND)],--(Table_milestone[Số HĐ]=Table_Contracts[[#This Row],[Số hợp đồng]]),--(Table_milestone[Đã thanh toán?]=FALSE))</f>
        <v>0</v>
      </c>
      <c r="AA594">
        <f>Table_Contracts[[#This Row],[Số tiền đã thanh toán (theo điểm mốc)]]+Table_Contracts[[#This Row],[Số tiền chưa thanh toán (Theo điểm mốc)]]-Table_Contracts[[#This Row],[Doanh số]]</f>
        <v>-62610000</v>
      </c>
    </row>
    <row r="595" spans="1:27" x14ac:dyDescent="0.25">
      <c r="A595" s="11" t="str">
        <f>TRIM(REPLACE(Table_Contracts[[#This Row],[Vụ việc]],1,FIND("#",Table_Contracts[[#This Row],[Vụ việc]],1),""))</f>
        <v>OSD125037</v>
      </c>
      <c r="B595" s="2" t="s">
        <v>1877</v>
      </c>
      <c r="C595" s="2" t="s">
        <v>4940</v>
      </c>
      <c r="D595" s="4">
        <v>41192</v>
      </c>
      <c r="E595" s="2" t="s">
        <v>4939</v>
      </c>
      <c r="F595" s="3" t="s">
        <v>4646</v>
      </c>
      <c r="G595" s="5">
        <v>21652000</v>
      </c>
      <c r="H595" s="3" t="s">
        <v>110</v>
      </c>
      <c r="I595" s="3" t="s">
        <v>4062</v>
      </c>
      <c r="J595" s="3" t="s">
        <v>28</v>
      </c>
      <c r="K595" s="3" t="s">
        <v>996</v>
      </c>
      <c r="L595" s="4">
        <v>41230</v>
      </c>
      <c r="M595" s="2" t="s">
        <v>636</v>
      </c>
      <c r="N595" s="11">
        <f>IF(MONTH(Table_Contracts[[#This Row],[Ngày ký]])&gt;3, YEAR(Table_Contracts[[#This Row],[Ngày ký]]),YEAR(Table_Contracts[[#This Row],[Ngày ký]])-1)</f>
        <v>2012</v>
      </c>
      <c r="O595" s="4">
        <v>41230</v>
      </c>
      <c r="P595" s="4">
        <v>41272</v>
      </c>
      <c r="Q595" s="6">
        <v>1</v>
      </c>
      <c r="R595" s="4"/>
      <c r="S595" s="7" t="b">
        <v>0</v>
      </c>
      <c r="T595" s="3" t="s">
        <v>112</v>
      </c>
      <c r="U595" s="3"/>
      <c r="V595" s="2"/>
      <c r="W595" s="10" t="s">
        <v>5722</v>
      </c>
      <c r="X595" s="7"/>
      <c r="Y595" s="12">
        <f>SUMPRODUCT(Table_milestone[Số tiền phải thanh toán (VND)],--(Table_milestone[Số HĐ]=Table_Contracts[[#This Row],[Số hợp đồng]]),--(Table_milestone[Đã thanh toán?]=TRUE))</f>
        <v>16935247</v>
      </c>
      <c r="Z595" s="13">
        <f>SUMPRODUCT(Table_milestone[Số tiền phải thanh toán (VND)],--(Table_milestone[Số HĐ]=Table_Contracts[[#This Row],[Số hợp đồng]]),--(Table_milestone[Đã thanh toán?]=FALSE))</f>
        <v>0</v>
      </c>
      <c r="AA595">
        <f>Table_Contracts[[#This Row],[Số tiền đã thanh toán (theo điểm mốc)]]+Table_Contracts[[#This Row],[Số tiền chưa thanh toán (Theo điểm mốc)]]-Table_Contracts[[#This Row],[Doanh số]]</f>
        <v>-4716753</v>
      </c>
    </row>
    <row r="596" spans="1:27" x14ac:dyDescent="0.25">
      <c r="A596" s="11" t="str">
        <f>TRIM(REPLACE(Table_Contracts[[#This Row],[Vụ việc]],1,FIND("#",Table_Contracts[[#This Row],[Vụ việc]],1),""))</f>
        <v>OSD125038</v>
      </c>
      <c r="B596" s="2" t="s">
        <v>2115</v>
      </c>
      <c r="C596" s="2" t="s">
        <v>4938</v>
      </c>
      <c r="D596" s="4">
        <v>41197</v>
      </c>
      <c r="E596" s="2" t="s">
        <v>4937</v>
      </c>
      <c r="F596" s="3" t="s">
        <v>4443</v>
      </c>
      <c r="G596" s="5">
        <v>48733920</v>
      </c>
      <c r="H596" s="3" t="s">
        <v>110</v>
      </c>
      <c r="I596" s="3" t="s">
        <v>4062</v>
      </c>
      <c r="J596" s="3" t="s">
        <v>28</v>
      </c>
      <c r="K596" s="3" t="s">
        <v>31</v>
      </c>
      <c r="L596" s="4">
        <v>41312</v>
      </c>
      <c r="M596" s="2" t="s">
        <v>636</v>
      </c>
      <c r="N596" s="11">
        <f>IF(MONTH(Table_Contracts[[#This Row],[Ngày ký]])&gt;3, YEAR(Table_Contracts[[#This Row],[Ngày ký]]),YEAR(Table_Contracts[[#This Row],[Ngày ký]])-1)</f>
        <v>2012</v>
      </c>
      <c r="O596" s="4">
        <v>41272</v>
      </c>
      <c r="P596" s="4">
        <v>41312</v>
      </c>
      <c r="Q596" s="6">
        <v>1</v>
      </c>
      <c r="R596" s="4">
        <v>41197</v>
      </c>
      <c r="S596" s="7" t="b">
        <v>0</v>
      </c>
      <c r="T596" s="3" t="s">
        <v>112</v>
      </c>
      <c r="U596" s="3"/>
      <c r="V596" s="2"/>
      <c r="W596" s="10" t="s">
        <v>5722</v>
      </c>
      <c r="X596" s="7"/>
      <c r="Y596" s="12">
        <f>SUMPRODUCT(Table_milestone[Số tiền phải thanh toán (VND)],--(Table_milestone[Số HĐ]=Table_Contracts[[#This Row],[Số hợp đồng]]),--(Table_milestone[Đã thanh toán?]=TRUE))</f>
        <v>48733920</v>
      </c>
      <c r="Z596" s="13">
        <f>SUMPRODUCT(Table_milestone[Số tiền phải thanh toán (VND)],--(Table_milestone[Số HĐ]=Table_Contracts[[#This Row],[Số hợp đồng]]),--(Table_milestone[Đã thanh toán?]=FALSE))</f>
        <v>0</v>
      </c>
      <c r="AA596">
        <f>Table_Contracts[[#This Row],[Số tiền đã thanh toán (theo điểm mốc)]]+Table_Contracts[[#This Row],[Số tiền chưa thanh toán (Theo điểm mốc)]]-Table_Contracts[[#This Row],[Doanh số]]</f>
        <v>0</v>
      </c>
    </row>
    <row r="597" spans="1:27" x14ac:dyDescent="0.25">
      <c r="A597" s="11" t="str">
        <f>TRIM(REPLACE(Table_Contracts[[#This Row],[Vụ việc]],1,FIND("#",Table_Contracts[[#This Row],[Vụ việc]],1),""))</f>
        <v>OSD125040</v>
      </c>
      <c r="B597" s="2" t="s">
        <v>1885</v>
      </c>
      <c r="C597" s="2" t="s">
        <v>4930</v>
      </c>
      <c r="D597" s="4">
        <v>41204</v>
      </c>
      <c r="E597" s="2" t="s">
        <v>4929</v>
      </c>
      <c r="F597" s="3" t="s">
        <v>4931</v>
      </c>
      <c r="G597" s="5">
        <v>63000000</v>
      </c>
      <c r="H597" s="3" t="s">
        <v>110</v>
      </c>
      <c r="I597" s="3" t="s">
        <v>717</v>
      </c>
      <c r="J597" s="3" t="s">
        <v>28</v>
      </c>
      <c r="K597" s="3" t="s">
        <v>31</v>
      </c>
      <c r="L597" s="4">
        <v>41364</v>
      </c>
      <c r="M597" s="2" t="s">
        <v>636</v>
      </c>
      <c r="N597" s="11">
        <f>IF(MONTH(Table_Contracts[[#This Row],[Ngày ký]])&gt;3, YEAR(Table_Contracts[[#This Row],[Ngày ký]]),YEAR(Table_Contracts[[#This Row],[Ngày ký]])-1)</f>
        <v>2012</v>
      </c>
      <c r="O597" s="4">
        <v>41274</v>
      </c>
      <c r="P597" s="4">
        <v>41394</v>
      </c>
      <c r="Q597" s="6">
        <v>1</v>
      </c>
      <c r="R597" s="4">
        <v>41206</v>
      </c>
      <c r="S597" s="7" t="b">
        <v>0</v>
      </c>
      <c r="T597" s="3" t="s">
        <v>112</v>
      </c>
      <c r="U597" s="3"/>
      <c r="V597" s="2"/>
      <c r="W597" s="10" t="s">
        <v>5722</v>
      </c>
      <c r="X597" s="7"/>
      <c r="Y597" s="12">
        <f>SUMPRODUCT(Table_milestone[Số tiền phải thanh toán (VND)],--(Table_milestone[Số HĐ]=Table_Contracts[[#This Row],[Số hợp đồng]]),--(Table_milestone[Đã thanh toán?]=TRUE))</f>
        <v>0</v>
      </c>
      <c r="Z597" s="13">
        <f>SUMPRODUCT(Table_milestone[Số tiền phải thanh toán (VND)],--(Table_milestone[Số HĐ]=Table_Contracts[[#This Row],[Số hợp đồng]]),--(Table_milestone[Đã thanh toán?]=FALSE))</f>
        <v>63000000</v>
      </c>
      <c r="AA597">
        <f>Table_Contracts[[#This Row],[Số tiền đã thanh toán (theo điểm mốc)]]+Table_Contracts[[#This Row],[Số tiền chưa thanh toán (Theo điểm mốc)]]-Table_Contracts[[#This Row],[Doanh số]]</f>
        <v>0</v>
      </c>
    </row>
    <row r="598" spans="1:27" x14ac:dyDescent="0.25">
      <c r="A598" s="11" t="str">
        <f>TRIM(REPLACE(Table_Contracts[[#This Row],[Vụ việc]],1,FIND("#",Table_Contracts[[#This Row],[Vụ việc]],1),""))</f>
        <v>OSD125041</v>
      </c>
      <c r="B598" s="2" t="s">
        <v>2006</v>
      </c>
      <c r="C598" s="2" t="s">
        <v>4906</v>
      </c>
      <c r="D598" s="4">
        <v>41232</v>
      </c>
      <c r="E598" s="2" t="s">
        <v>4905</v>
      </c>
      <c r="F598" s="3" t="s">
        <v>4443</v>
      </c>
      <c r="G598" s="5">
        <v>6048000</v>
      </c>
      <c r="H598" s="3" t="s">
        <v>110</v>
      </c>
      <c r="I598" s="3" t="s">
        <v>4062</v>
      </c>
      <c r="J598" s="3" t="s">
        <v>28</v>
      </c>
      <c r="K598" s="3" t="s">
        <v>31</v>
      </c>
      <c r="L598" s="4">
        <v>41278</v>
      </c>
      <c r="M598" s="2" t="s">
        <v>636</v>
      </c>
      <c r="N598" s="11">
        <f>IF(MONTH(Table_Contracts[[#This Row],[Ngày ký]])&gt;3, YEAR(Table_Contracts[[#This Row],[Ngày ký]]),YEAR(Table_Contracts[[#This Row],[Ngày ký]])-1)</f>
        <v>2012</v>
      </c>
      <c r="O598" s="4">
        <v>41240</v>
      </c>
      <c r="P598" s="4">
        <v>41278</v>
      </c>
      <c r="Q598" s="6">
        <v>1</v>
      </c>
      <c r="R598" s="4">
        <v>41232</v>
      </c>
      <c r="S598" s="7" t="b">
        <v>0</v>
      </c>
      <c r="T598" s="3" t="s">
        <v>112</v>
      </c>
      <c r="U598" s="3"/>
      <c r="V598" s="2"/>
      <c r="W598" s="10" t="s">
        <v>5722</v>
      </c>
      <c r="X598" s="7"/>
      <c r="Y598" s="12">
        <f>SUMPRODUCT(Table_milestone[Số tiền phải thanh toán (VND)],--(Table_milestone[Số HĐ]=Table_Contracts[[#This Row],[Số hợp đồng]]),--(Table_milestone[Đã thanh toán?]=TRUE))</f>
        <v>5998464</v>
      </c>
      <c r="Z598" s="13">
        <f>SUMPRODUCT(Table_milestone[Số tiền phải thanh toán (VND)],--(Table_milestone[Số HĐ]=Table_Contracts[[#This Row],[Số hợp đồng]]),--(Table_milestone[Đã thanh toán?]=FALSE))</f>
        <v>0</v>
      </c>
      <c r="AA598">
        <f>Table_Contracts[[#This Row],[Số tiền đã thanh toán (theo điểm mốc)]]+Table_Contracts[[#This Row],[Số tiền chưa thanh toán (Theo điểm mốc)]]-Table_Contracts[[#This Row],[Doanh số]]</f>
        <v>-49536</v>
      </c>
    </row>
    <row r="599" spans="1:27" x14ac:dyDescent="0.25">
      <c r="A599" s="11" t="str">
        <f>TRIM(REPLACE(Table_Contracts[[#This Row],[Vụ việc]],1,FIND("#",Table_Contracts[[#This Row],[Vụ việc]],1),""))</f>
        <v>OSD125042</v>
      </c>
      <c r="B599" s="2" t="s">
        <v>1997</v>
      </c>
      <c r="C599" s="2" t="s">
        <v>4885</v>
      </c>
      <c r="D599" s="4">
        <v>41247</v>
      </c>
      <c r="E599" s="2" t="s">
        <v>4884</v>
      </c>
      <c r="F599" s="3" t="s">
        <v>4209</v>
      </c>
      <c r="G599" s="5">
        <v>101282400</v>
      </c>
      <c r="H599" s="3" t="s">
        <v>110</v>
      </c>
      <c r="I599" s="3" t="s">
        <v>4062</v>
      </c>
      <c r="J599" s="3" t="s">
        <v>28</v>
      </c>
      <c r="K599" s="3" t="s">
        <v>996</v>
      </c>
      <c r="L599" s="4">
        <v>41335</v>
      </c>
      <c r="M599" s="2" t="s">
        <v>636</v>
      </c>
      <c r="N599" s="11">
        <f>IF(MONTH(Table_Contracts[[#This Row],[Ngày ký]])&gt;3, YEAR(Table_Contracts[[#This Row],[Ngày ký]]),YEAR(Table_Contracts[[#This Row],[Ngày ký]])-1)</f>
        <v>2012</v>
      </c>
      <c r="O599" s="4">
        <v>41333</v>
      </c>
      <c r="P599" s="4">
        <v>41366</v>
      </c>
      <c r="Q599" s="6"/>
      <c r="R599" s="4">
        <v>41244</v>
      </c>
      <c r="S599" s="7" t="b">
        <v>0</v>
      </c>
      <c r="T599" s="3" t="s">
        <v>112</v>
      </c>
      <c r="U599" s="3"/>
      <c r="V599" s="2"/>
      <c r="W599" s="10" t="s">
        <v>5722</v>
      </c>
      <c r="X599" s="7"/>
      <c r="Y599" s="12">
        <f>SUMPRODUCT(Table_milestone[Số tiền phải thanh toán (VND)],--(Table_milestone[Số HĐ]=Table_Contracts[[#This Row],[Số hợp đồng]]),--(Table_milestone[Đã thanh toán?]=TRUE))</f>
        <v>92788740</v>
      </c>
      <c r="Z599" s="13">
        <f>SUMPRODUCT(Table_milestone[Số tiền phải thanh toán (VND)],--(Table_milestone[Số HĐ]=Table_Contracts[[#This Row],[Số hợp đồng]]),--(Table_milestone[Đã thanh toán?]=FALSE))</f>
        <v>0</v>
      </c>
      <c r="AA599">
        <f>Table_Contracts[[#This Row],[Số tiền đã thanh toán (theo điểm mốc)]]+Table_Contracts[[#This Row],[Số tiền chưa thanh toán (Theo điểm mốc)]]-Table_Contracts[[#This Row],[Doanh số]]</f>
        <v>-8493660</v>
      </c>
    </row>
    <row r="600" spans="1:27" x14ac:dyDescent="0.25">
      <c r="A600" s="11" t="str">
        <f>TRIM(REPLACE(Table_Contracts[[#This Row],[Vụ việc]],1,FIND("#",Table_Contracts[[#This Row],[Vụ việc]],1),""))</f>
        <v>OSD125043</v>
      </c>
      <c r="B600" s="2" t="s">
        <v>2134</v>
      </c>
      <c r="C600" s="2" t="s">
        <v>4898</v>
      </c>
      <c r="D600" s="4">
        <v>41234</v>
      </c>
      <c r="E600" s="2" t="s">
        <v>4897</v>
      </c>
      <c r="F600" s="3" t="s">
        <v>122</v>
      </c>
      <c r="G600" s="5">
        <v>134902956</v>
      </c>
      <c r="H600" s="3" t="s">
        <v>110</v>
      </c>
      <c r="I600" s="3" t="s">
        <v>4062</v>
      </c>
      <c r="J600" s="3" t="s">
        <v>28</v>
      </c>
      <c r="K600" s="3" t="s">
        <v>961</v>
      </c>
      <c r="L600" s="4">
        <v>41379</v>
      </c>
      <c r="M600" s="2" t="s">
        <v>636</v>
      </c>
      <c r="N600" s="11">
        <f>IF(MONTH(Table_Contracts[[#This Row],[Ngày ký]])&gt;3, YEAR(Table_Contracts[[#This Row],[Ngày ký]]),YEAR(Table_Contracts[[#This Row],[Ngày ký]])-1)</f>
        <v>2012</v>
      </c>
      <c r="O600" s="4">
        <v>41363</v>
      </c>
      <c r="P600" s="4">
        <v>41379</v>
      </c>
      <c r="Q600" s="6">
        <v>1</v>
      </c>
      <c r="R600" s="4">
        <v>41235</v>
      </c>
      <c r="S600" s="7" t="b">
        <v>0</v>
      </c>
      <c r="T600" s="3" t="s">
        <v>112</v>
      </c>
      <c r="U600" s="3"/>
      <c r="V600" s="2"/>
      <c r="W600" s="10" t="s">
        <v>5722</v>
      </c>
      <c r="X600" s="7"/>
      <c r="Y600" s="12">
        <f>SUMPRODUCT(Table_milestone[Số tiền phải thanh toán (VND)],--(Table_milestone[Số HĐ]=Table_Contracts[[#This Row],[Số hợp đồng]]),--(Table_milestone[Đã thanh toán?]=TRUE))</f>
        <v>127613156</v>
      </c>
      <c r="Z600" s="13">
        <f>SUMPRODUCT(Table_milestone[Số tiền phải thanh toán (VND)],--(Table_milestone[Số HĐ]=Table_Contracts[[#This Row],[Số hợp đồng]]),--(Table_milestone[Đã thanh toán?]=FALSE))</f>
        <v>0</v>
      </c>
      <c r="AA600">
        <f>Table_Contracts[[#This Row],[Số tiền đã thanh toán (theo điểm mốc)]]+Table_Contracts[[#This Row],[Số tiền chưa thanh toán (Theo điểm mốc)]]-Table_Contracts[[#This Row],[Doanh số]]</f>
        <v>-7289800</v>
      </c>
    </row>
    <row r="601" spans="1:27" x14ac:dyDescent="0.25">
      <c r="A601" s="11" t="str">
        <f>TRIM(REPLACE(Table_Contracts[[#This Row],[Vụ việc]],1,FIND("#",Table_Contracts[[#This Row],[Vụ việc]],1),""))</f>
        <v>OSD125044</v>
      </c>
      <c r="B601" s="2" t="s">
        <v>1949</v>
      </c>
      <c r="C601" s="2" t="s">
        <v>4893</v>
      </c>
      <c r="D601" s="4">
        <v>41242</v>
      </c>
      <c r="E601" s="2" t="s">
        <v>4892</v>
      </c>
      <c r="F601" s="3" t="s">
        <v>4814</v>
      </c>
      <c r="G601" s="5">
        <v>10425000</v>
      </c>
      <c r="H601" s="3" t="s">
        <v>110</v>
      </c>
      <c r="I601" s="3" t="s">
        <v>4062</v>
      </c>
      <c r="J601" s="3" t="s">
        <v>28</v>
      </c>
      <c r="K601" s="3" t="s">
        <v>31</v>
      </c>
      <c r="L601" s="4">
        <v>41273</v>
      </c>
      <c r="M601" s="2" t="s">
        <v>636</v>
      </c>
      <c r="N601" s="11">
        <f>IF(MONTH(Table_Contracts[[#This Row],[Ngày ký]])&gt;3, YEAR(Table_Contracts[[#This Row],[Ngày ký]]),YEAR(Table_Contracts[[#This Row],[Ngày ký]])-1)</f>
        <v>2012</v>
      </c>
      <c r="O601" s="4">
        <v>41639</v>
      </c>
      <c r="P601" s="4">
        <v>41639</v>
      </c>
      <c r="Q601" s="6">
        <v>0</v>
      </c>
      <c r="R601" s="4"/>
      <c r="S601" s="7" t="b">
        <v>0</v>
      </c>
      <c r="T601" s="3" t="s">
        <v>112</v>
      </c>
      <c r="U601" s="3"/>
      <c r="V601" s="2"/>
      <c r="W601" s="10" t="s">
        <v>5722</v>
      </c>
      <c r="X601" s="7"/>
      <c r="Y601" s="12">
        <f>SUMPRODUCT(Table_milestone[Số tiền phải thanh toán (VND)],--(Table_milestone[Số HĐ]=Table_Contracts[[#This Row],[Số hợp đồng]]),--(Table_milestone[Đã thanh toán?]=TRUE))</f>
        <v>10268204</v>
      </c>
      <c r="Z601" s="13">
        <f>SUMPRODUCT(Table_milestone[Số tiền phải thanh toán (VND)],--(Table_milestone[Số HĐ]=Table_Contracts[[#This Row],[Số hợp đồng]]),--(Table_milestone[Đã thanh toán?]=FALSE))</f>
        <v>0</v>
      </c>
      <c r="AA601">
        <f>Table_Contracts[[#This Row],[Số tiền đã thanh toán (theo điểm mốc)]]+Table_Contracts[[#This Row],[Số tiền chưa thanh toán (Theo điểm mốc)]]-Table_Contracts[[#This Row],[Doanh số]]</f>
        <v>-156796</v>
      </c>
    </row>
    <row r="602" spans="1:27" x14ac:dyDescent="0.25">
      <c r="A602" s="11" t="str">
        <f>TRIM(REPLACE(Table_Contracts[[#This Row],[Vụ việc]],1,FIND("#",Table_Contracts[[#This Row],[Vụ việc]],1),""))</f>
        <v>OSD125046</v>
      </c>
      <c r="B602" s="2" t="s">
        <v>2172</v>
      </c>
      <c r="C602" s="2" t="s">
        <v>4889</v>
      </c>
      <c r="D602" s="4">
        <v>41246</v>
      </c>
      <c r="E602" s="2" t="s">
        <v>4888</v>
      </c>
      <c r="F602" s="3" t="s">
        <v>4443</v>
      </c>
      <c r="G602" s="5">
        <v>13755000</v>
      </c>
      <c r="H602" s="3" t="s">
        <v>110</v>
      </c>
      <c r="I602" s="3" t="s">
        <v>4062</v>
      </c>
      <c r="J602" s="3" t="s">
        <v>28</v>
      </c>
      <c r="K602" s="3" t="s">
        <v>31</v>
      </c>
      <c r="L602" s="4">
        <v>41355</v>
      </c>
      <c r="M602" s="2" t="s">
        <v>636</v>
      </c>
      <c r="N602" s="11">
        <f>IF(MONTH(Table_Contracts[[#This Row],[Ngày ký]])&gt;3, YEAR(Table_Contracts[[#This Row],[Ngày ký]]),YEAR(Table_Contracts[[#This Row],[Ngày ký]])-1)</f>
        <v>2012</v>
      </c>
      <c r="O602" s="4">
        <v>41256</v>
      </c>
      <c r="P602" s="4">
        <v>41355</v>
      </c>
      <c r="Q602" s="6">
        <v>1</v>
      </c>
      <c r="R602" s="4">
        <v>41248</v>
      </c>
      <c r="S602" s="7" t="b">
        <v>0</v>
      </c>
      <c r="T602" s="3" t="s">
        <v>112</v>
      </c>
      <c r="U602" s="3"/>
      <c r="V602" s="2"/>
      <c r="W602" s="10" t="s">
        <v>5722</v>
      </c>
      <c r="X602" s="7"/>
      <c r="Y602" s="12">
        <f>SUMPRODUCT(Table_milestone[Số tiền phải thanh toán (VND)],--(Table_milestone[Số HĐ]=Table_Contracts[[#This Row],[Số hợp đồng]]),--(Table_milestone[Đã thanh toán?]=TRUE))</f>
        <v>13755000</v>
      </c>
      <c r="Z602" s="13">
        <f>SUMPRODUCT(Table_milestone[Số tiền phải thanh toán (VND)],--(Table_milestone[Số HĐ]=Table_Contracts[[#This Row],[Số hợp đồng]]),--(Table_milestone[Đã thanh toán?]=FALSE))</f>
        <v>0</v>
      </c>
      <c r="AA602">
        <f>Table_Contracts[[#This Row],[Số tiền đã thanh toán (theo điểm mốc)]]+Table_Contracts[[#This Row],[Số tiền chưa thanh toán (Theo điểm mốc)]]-Table_Contracts[[#This Row],[Doanh số]]</f>
        <v>0</v>
      </c>
    </row>
    <row r="603" spans="1:27" x14ac:dyDescent="0.25">
      <c r="A603" s="11" t="str">
        <f>TRIM(REPLACE(Table_Contracts[[#This Row],[Vụ việc]],1,FIND("#",Table_Contracts[[#This Row],[Vụ việc]],1),""))</f>
        <v>OSD125047</v>
      </c>
      <c r="B603" s="2" t="s">
        <v>1953</v>
      </c>
      <c r="C603" s="2" t="s">
        <v>4856</v>
      </c>
      <c r="D603" s="4">
        <v>41264</v>
      </c>
      <c r="E603" s="2" t="s">
        <v>4855</v>
      </c>
      <c r="F603" s="3" t="s">
        <v>4857</v>
      </c>
      <c r="G603" s="5">
        <v>168682500</v>
      </c>
      <c r="H603" s="3" t="s">
        <v>110</v>
      </c>
      <c r="I603" s="3" t="s">
        <v>4062</v>
      </c>
      <c r="J603" s="3" t="s">
        <v>28</v>
      </c>
      <c r="K603" s="3" t="s">
        <v>31</v>
      </c>
      <c r="L603" s="4">
        <v>41351</v>
      </c>
      <c r="M603" s="2" t="s">
        <v>636</v>
      </c>
      <c r="N603" s="11">
        <f>IF(MONTH(Table_Contracts[[#This Row],[Ngày ký]])&gt;3, YEAR(Table_Contracts[[#This Row],[Ngày ký]]),YEAR(Table_Contracts[[#This Row],[Ngày ký]])-1)</f>
        <v>2012</v>
      </c>
      <c r="O603" s="4">
        <v>41302</v>
      </c>
      <c r="P603" s="4"/>
      <c r="Q603" s="6">
        <v>1</v>
      </c>
      <c r="R603" s="4"/>
      <c r="S603" s="7" t="b">
        <v>0</v>
      </c>
      <c r="T603" s="3" t="s">
        <v>112</v>
      </c>
      <c r="U603" s="3"/>
      <c r="V603" s="2"/>
      <c r="W603" s="10" t="s">
        <v>5722</v>
      </c>
      <c r="X603" s="7"/>
      <c r="Y603" s="12">
        <f>SUMPRODUCT(Table_milestone[Số tiền phải thanh toán (VND)],--(Table_milestone[Số HĐ]=Table_Contracts[[#This Row],[Số hợp đồng]]),--(Table_milestone[Đã thanh toán?]=TRUE))</f>
        <v>168706800</v>
      </c>
      <c r="Z603" s="13">
        <f>SUMPRODUCT(Table_milestone[Số tiền phải thanh toán (VND)],--(Table_milestone[Số HĐ]=Table_Contracts[[#This Row],[Số hợp đồng]]),--(Table_milestone[Đã thanh toán?]=FALSE))</f>
        <v>0</v>
      </c>
      <c r="AA603">
        <f>Table_Contracts[[#This Row],[Số tiền đã thanh toán (theo điểm mốc)]]+Table_Contracts[[#This Row],[Số tiền chưa thanh toán (Theo điểm mốc)]]-Table_Contracts[[#This Row],[Doanh số]]</f>
        <v>24300</v>
      </c>
    </row>
    <row r="604" spans="1:27" x14ac:dyDescent="0.25">
      <c r="A604" s="11" t="str">
        <f>TRIM(REPLACE(Table_Contracts[[#This Row],[Vụ việc]],1,FIND("#",Table_Contracts[[#This Row],[Vụ việc]],1),""))</f>
        <v>OSD125048</v>
      </c>
      <c r="B604" s="2" t="s">
        <v>2138</v>
      </c>
      <c r="C604" s="2" t="s">
        <v>4827</v>
      </c>
      <c r="D604" s="4">
        <v>41281</v>
      </c>
      <c r="E604" s="2" t="s">
        <v>4826</v>
      </c>
      <c r="F604" s="3" t="s">
        <v>4443</v>
      </c>
      <c r="G604" s="5">
        <v>7056000</v>
      </c>
      <c r="H604" s="3" t="s">
        <v>110</v>
      </c>
      <c r="I604" s="3" t="s">
        <v>4062</v>
      </c>
      <c r="J604" s="3" t="s">
        <v>28</v>
      </c>
      <c r="K604" s="3" t="s">
        <v>31</v>
      </c>
      <c r="L604" s="4">
        <v>41311</v>
      </c>
      <c r="M604" s="2" t="s">
        <v>558</v>
      </c>
      <c r="N604" s="11">
        <f>IF(MONTH(Table_Contracts[[#This Row],[Ngày ký]])&gt;3, YEAR(Table_Contracts[[#This Row],[Ngày ký]]),YEAR(Table_Contracts[[#This Row],[Ngày ký]])-1)</f>
        <v>2012</v>
      </c>
      <c r="O604" s="4">
        <v>41283</v>
      </c>
      <c r="P604" s="4"/>
      <c r="Q604" s="6">
        <v>1</v>
      </c>
      <c r="R604" s="4"/>
      <c r="S604" s="7" t="b">
        <v>0</v>
      </c>
      <c r="T604" s="3" t="s">
        <v>112</v>
      </c>
      <c r="U604" s="3"/>
      <c r="V604" s="2"/>
      <c r="W604" s="10" t="s">
        <v>5722</v>
      </c>
      <c r="X604" s="7"/>
      <c r="Y604" s="12">
        <f>SUMPRODUCT(Table_milestone[Số tiền phải thanh toán (VND)],--(Table_milestone[Số HĐ]=Table_Contracts[[#This Row],[Số hợp đồng]]),--(Table_milestone[Đã thanh toán?]=TRUE))</f>
        <v>7056000</v>
      </c>
      <c r="Z604" s="13">
        <f>SUMPRODUCT(Table_milestone[Số tiền phải thanh toán (VND)],--(Table_milestone[Số HĐ]=Table_Contracts[[#This Row],[Số hợp đồng]]),--(Table_milestone[Đã thanh toán?]=FALSE))</f>
        <v>0</v>
      </c>
      <c r="AA604">
        <f>Table_Contracts[[#This Row],[Số tiền đã thanh toán (theo điểm mốc)]]+Table_Contracts[[#This Row],[Số tiền chưa thanh toán (Theo điểm mốc)]]-Table_Contracts[[#This Row],[Doanh số]]</f>
        <v>0</v>
      </c>
    </row>
    <row r="605" spans="1:27" x14ac:dyDescent="0.25">
      <c r="A605" s="11" t="str">
        <f>TRIM(REPLACE(Table_Contracts[[#This Row],[Vụ việc]],1,FIND("#",Table_Contracts[[#This Row],[Vụ việc]],1),""))</f>
        <v>OSD125049</v>
      </c>
      <c r="B605" s="2" t="s">
        <v>1958</v>
      </c>
      <c r="C605" s="2" t="s">
        <v>4883</v>
      </c>
      <c r="D605" s="4">
        <v>41248</v>
      </c>
      <c r="E605" s="2" t="s">
        <v>4882</v>
      </c>
      <c r="F605" s="3" t="s">
        <v>4209</v>
      </c>
      <c r="G605" s="5">
        <v>102970440</v>
      </c>
      <c r="H605" s="3" t="s">
        <v>110</v>
      </c>
      <c r="I605" s="3" t="s">
        <v>4062</v>
      </c>
      <c r="J605" s="3" t="s">
        <v>28</v>
      </c>
      <c r="K605" s="3" t="s">
        <v>996</v>
      </c>
      <c r="L605" s="4">
        <v>41366</v>
      </c>
      <c r="M605" s="2" t="s">
        <v>636</v>
      </c>
      <c r="N605" s="11">
        <f>IF(MONTH(Table_Contracts[[#This Row],[Ngày ký]])&gt;3, YEAR(Table_Contracts[[#This Row],[Ngày ký]]),YEAR(Table_Contracts[[#This Row],[Ngày ký]])-1)</f>
        <v>2012</v>
      </c>
      <c r="O605" s="4">
        <v>41333</v>
      </c>
      <c r="P605" s="4">
        <v>41366</v>
      </c>
      <c r="Q605" s="6">
        <v>1</v>
      </c>
      <c r="R605" s="4">
        <v>41248</v>
      </c>
      <c r="S605" s="7" t="b">
        <v>0</v>
      </c>
      <c r="T605" s="3" t="s">
        <v>112</v>
      </c>
      <c r="U605" s="3"/>
      <c r="V605" s="2"/>
      <c r="W605" s="10" t="s">
        <v>5722</v>
      </c>
      <c r="X605" s="7"/>
      <c r="Y605" s="12">
        <f>SUMPRODUCT(Table_milestone[Số tiền phải thanh toán (VND)],--(Table_milestone[Số HĐ]=Table_Contracts[[#This Row],[Số hợp đồng]]),--(Table_milestone[Đã thanh toán?]=TRUE))</f>
        <v>55652416</v>
      </c>
      <c r="Z605" s="13">
        <f>SUMPRODUCT(Table_milestone[Số tiền phải thanh toán (VND)],--(Table_milestone[Số HĐ]=Table_Contracts[[#This Row],[Số hợp đồng]]),--(Table_milestone[Đã thanh toán?]=FALSE))</f>
        <v>0</v>
      </c>
      <c r="AA605">
        <f>Table_Contracts[[#This Row],[Số tiền đã thanh toán (theo điểm mốc)]]+Table_Contracts[[#This Row],[Số tiền chưa thanh toán (Theo điểm mốc)]]-Table_Contracts[[#This Row],[Doanh số]]</f>
        <v>-47318024</v>
      </c>
    </row>
    <row r="606" spans="1:27" x14ac:dyDescent="0.25">
      <c r="A606" s="11" t="str">
        <f>TRIM(REPLACE(Table_Contracts[[#This Row],[Vụ việc]],1,FIND("#",Table_Contracts[[#This Row],[Vụ việc]],1),""))</f>
        <v>OSD125050</v>
      </c>
      <c r="B606" s="2" t="s">
        <v>1940</v>
      </c>
      <c r="C606" s="2" t="s">
        <v>4871</v>
      </c>
      <c r="D606" s="4">
        <v>41257</v>
      </c>
      <c r="E606" s="2" t="s">
        <v>4870</v>
      </c>
      <c r="F606" s="3" t="s">
        <v>4209</v>
      </c>
      <c r="G606" s="5">
        <v>14754720</v>
      </c>
      <c r="H606" s="3" t="s">
        <v>110</v>
      </c>
      <c r="I606" s="3" t="s">
        <v>4062</v>
      </c>
      <c r="J606" s="3" t="s">
        <v>28</v>
      </c>
      <c r="K606" s="3" t="s">
        <v>996</v>
      </c>
      <c r="L606" s="4">
        <v>41303</v>
      </c>
      <c r="M606" s="2" t="s">
        <v>636</v>
      </c>
      <c r="N606" s="11">
        <f>IF(MONTH(Table_Contracts[[#This Row],[Ngày ký]])&gt;3, YEAR(Table_Contracts[[#This Row],[Ngày ký]]),YEAR(Table_Contracts[[#This Row],[Ngày ký]])-1)</f>
        <v>2012</v>
      </c>
      <c r="O606" s="4">
        <v>41260</v>
      </c>
      <c r="P606" s="4">
        <v>41303</v>
      </c>
      <c r="Q606" s="6">
        <v>0</v>
      </c>
      <c r="R606" s="4">
        <v>41257</v>
      </c>
      <c r="S606" s="7" t="b">
        <v>0</v>
      </c>
      <c r="T606" s="3" t="s">
        <v>112</v>
      </c>
      <c r="U606" s="3"/>
      <c r="V606" s="2"/>
      <c r="W606" s="10" t="s">
        <v>5722</v>
      </c>
      <c r="X606" s="7"/>
      <c r="Y606" s="12">
        <f>SUMPRODUCT(Table_milestone[Số tiền phải thanh toán (VND)],--(Table_milestone[Số HĐ]=Table_Contracts[[#This Row],[Số hợp đồng]]),--(Table_milestone[Đã thanh toán?]=TRUE))</f>
        <v>14725396</v>
      </c>
      <c r="Z606" s="13">
        <f>SUMPRODUCT(Table_milestone[Số tiền phải thanh toán (VND)],--(Table_milestone[Số HĐ]=Table_Contracts[[#This Row],[Số hợp đồng]]),--(Table_milestone[Đã thanh toán?]=FALSE))</f>
        <v>0</v>
      </c>
      <c r="AA606">
        <f>Table_Contracts[[#This Row],[Số tiền đã thanh toán (theo điểm mốc)]]+Table_Contracts[[#This Row],[Số tiền chưa thanh toán (Theo điểm mốc)]]-Table_Contracts[[#This Row],[Doanh số]]</f>
        <v>-29324</v>
      </c>
    </row>
    <row r="607" spans="1:27" x14ac:dyDescent="0.25">
      <c r="A607" s="11" t="str">
        <f>TRIM(REPLACE(Table_Contracts[[#This Row],[Vụ việc]],1,FIND("#",Table_Contracts[[#This Row],[Vụ việc]],1),""))</f>
        <v>OSD125051</v>
      </c>
      <c r="B607" s="2" t="s">
        <v>2090</v>
      </c>
      <c r="C607" s="2" t="s">
        <v>4854</v>
      </c>
      <c r="D607" s="4">
        <v>41267</v>
      </c>
      <c r="E607" s="2" t="s">
        <v>4853</v>
      </c>
      <c r="F607" s="3" t="s">
        <v>4209</v>
      </c>
      <c r="G607" s="5">
        <v>54017280</v>
      </c>
      <c r="H607" s="3" t="s">
        <v>110</v>
      </c>
      <c r="I607" s="3" t="s">
        <v>4062</v>
      </c>
      <c r="J607" s="3" t="s">
        <v>28</v>
      </c>
      <c r="K607" s="3" t="s">
        <v>996</v>
      </c>
      <c r="L607" s="4">
        <v>41340</v>
      </c>
      <c r="M607" s="2" t="s">
        <v>636</v>
      </c>
      <c r="N607" s="11">
        <f>IF(MONTH(Table_Contracts[[#This Row],[Ngày ký]])&gt;3, YEAR(Table_Contracts[[#This Row],[Ngày ký]]),YEAR(Table_Contracts[[#This Row],[Ngày ký]])-1)</f>
        <v>2012</v>
      </c>
      <c r="O607" s="4">
        <v>41305</v>
      </c>
      <c r="P607" s="4">
        <v>41340</v>
      </c>
      <c r="Q607" s="6">
        <v>0</v>
      </c>
      <c r="R607" s="4">
        <v>41267</v>
      </c>
      <c r="S607" s="7" t="b">
        <v>0</v>
      </c>
      <c r="T607" s="3" t="s">
        <v>112</v>
      </c>
      <c r="U607" s="3"/>
      <c r="V607" s="2"/>
      <c r="W607" s="10" t="s">
        <v>5722</v>
      </c>
      <c r="X607" s="7"/>
      <c r="Y607" s="12">
        <f>SUMPRODUCT(Table_milestone[Số tiền phải thanh toán (VND)],--(Table_milestone[Số HĐ]=Table_Contracts[[#This Row],[Số hợp đồng]]),--(Table_milestone[Đã thanh toán?]=TRUE))</f>
        <v>27972004</v>
      </c>
      <c r="Z607" s="13">
        <f>SUMPRODUCT(Table_milestone[Số tiền phải thanh toán (VND)],--(Table_milestone[Số HĐ]=Table_Contracts[[#This Row],[Số hợp đồng]]),--(Table_milestone[Đã thanh toán?]=FALSE))</f>
        <v>26045280</v>
      </c>
      <c r="AA607">
        <f>Table_Contracts[[#This Row],[Số tiền đã thanh toán (theo điểm mốc)]]+Table_Contracts[[#This Row],[Số tiền chưa thanh toán (Theo điểm mốc)]]-Table_Contracts[[#This Row],[Doanh số]]</f>
        <v>4</v>
      </c>
    </row>
    <row r="608" spans="1:27" x14ac:dyDescent="0.25">
      <c r="A608" s="11" t="str">
        <f>TRIM(REPLACE(Table_Contracts[[#This Row],[Vụ việc]],1,FIND("#",Table_Contracts[[#This Row],[Vụ việc]],1),""))</f>
        <v>OSD125052</v>
      </c>
      <c r="B608" s="2" t="s">
        <v>2150</v>
      </c>
      <c r="C608" s="2" t="s">
        <v>4825</v>
      </c>
      <c r="D608" s="4">
        <v>41284</v>
      </c>
      <c r="E608" s="2" t="s">
        <v>4824</v>
      </c>
      <c r="F608" s="3" t="s">
        <v>4509</v>
      </c>
      <c r="G608" s="5">
        <v>84402000</v>
      </c>
      <c r="H608" s="3" t="s">
        <v>110</v>
      </c>
      <c r="I608" s="3" t="s">
        <v>4062</v>
      </c>
      <c r="J608" s="3" t="s">
        <v>28</v>
      </c>
      <c r="K608" s="3" t="s">
        <v>996</v>
      </c>
      <c r="L608" s="4"/>
      <c r="M608" s="2" t="s">
        <v>558</v>
      </c>
      <c r="N608" s="11">
        <f>IF(MONTH(Table_Contracts[[#This Row],[Ngày ký]])&gt;3, YEAR(Table_Contracts[[#This Row],[Ngày ký]]),YEAR(Table_Contracts[[#This Row],[Ngày ký]])-1)</f>
        <v>2012</v>
      </c>
      <c r="O608" s="4">
        <v>41649</v>
      </c>
      <c r="P608" s="4"/>
      <c r="Q608" s="6">
        <v>0</v>
      </c>
      <c r="R608" s="4"/>
      <c r="S608" s="7" t="b">
        <v>0</v>
      </c>
      <c r="T608" s="3" t="s">
        <v>100</v>
      </c>
      <c r="U608" s="3"/>
      <c r="V608" s="2"/>
      <c r="W608" s="10" t="s">
        <v>5722</v>
      </c>
      <c r="X608" s="7"/>
      <c r="Y608" s="12">
        <f>SUMPRODUCT(Table_milestone[Số tiền phải thanh toán (VND)],--(Table_milestone[Số HĐ]=Table_Contracts[[#This Row],[Số hợp đồng]]),--(Table_milestone[Đã thanh toán?]=TRUE))</f>
        <v>21465545</v>
      </c>
      <c r="Z608" s="13">
        <f>SUMPRODUCT(Table_milestone[Số tiền phải thanh toán (VND)],--(Table_milestone[Số HĐ]=Table_Contracts[[#This Row],[Số hợp đồng]]),--(Table_milestone[Đã thanh toán?]=FALSE))</f>
        <v>0</v>
      </c>
      <c r="AA608">
        <f>Table_Contracts[[#This Row],[Số tiền đã thanh toán (theo điểm mốc)]]+Table_Contracts[[#This Row],[Số tiền chưa thanh toán (Theo điểm mốc)]]-Table_Contracts[[#This Row],[Doanh số]]</f>
        <v>-62936455</v>
      </c>
    </row>
    <row r="609" spans="1:27" x14ac:dyDescent="0.25">
      <c r="A609" s="11" t="str">
        <f>TRIM(REPLACE(Table_Contracts[[#This Row],[Vụ việc]],1,FIND("#",Table_Contracts[[#This Row],[Vụ việc]],1),""))</f>
        <v>OSD125053</v>
      </c>
      <c r="B609" s="2" t="s">
        <v>2156</v>
      </c>
      <c r="C609" s="2" t="s">
        <v>4821</v>
      </c>
      <c r="D609" s="4">
        <v>41289</v>
      </c>
      <c r="E609" s="2" t="s">
        <v>4820</v>
      </c>
      <c r="F609" s="3" t="s">
        <v>4509</v>
      </c>
      <c r="G609" s="5">
        <v>84402000</v>
      </c>
      <c r="H609" s="3" t="s">
        <v>110</v>
      </c>
      <c r="I609" s="3" t="s">
        <v>4062</v>
      </c>
      <c r="J609" s="3" t="s">
        <v>28</v>
      </c>
      <c r="K609" s="3" t="s">
        <v>996</v>
      </c>
      <c r="L609" s="4">
        <v>41414</v>
      </c>
      <c r="M609" s="2" t="s">
        <v>558</v>
      </c>
      <c r="N609" s="11">
        <f>IF(MONTH(Table_Contracts[[#This Row],[Ngày ký]])&gt;3, YEAR(Table_Contracts[[#This Row],[Ngày ký]]),YEAR(Table_Contracts[[#This Row],[Ngày ký]])-1)</f>
        <v>2012</v>
      </c>
      <c r="O609" s="4">
        <v>41363</v>
      </c>
      <c r="P609" s="4">
        <v>41445</v>
      </c>
      <c r="Q609" s="6">
        <v>1</v>
      </c>
      <c r="R609" s="4"/>
      <c r="S609" s="7" t="b">
        <v>0</v>
      </c>
      <c r="T609" s="3" t="s">
        <v>100</v>
      </c>
      <c r="U609" s="3"/>
      <c r="V609" s="2"/>
      <c r="W609" s="10" t="s">
        <v>5722</v>
      </c>
      <c r="X609" s="7"/>
      <c r="Y609" s="12">
        <f>SUMPRODUCT(Table_milestone[Số tiền phải thanh toán (VND)],--(Table_milestone[Số HĐ]=Table_Contracts[[#This Row],[Số hợp đồng]]),--(Table_milestone[Đã thanh toán?]=TRUE))</f>
        <v>70940071</v>
      </c>
      <c r="Z609" s="13">
        <f>SUMPRODUCT(Table_milestone[Số tiền phải thanh toán (VND)],--(Table_milestone[Số HĐ]=Table_Contracts[[#This Row],[Số hợp đồng]]),--(Table_milestone[Đã thanh toán?]=FALSE))</f>
        <v>0</v>
      </c>
      <c r="AA609">
        <f>Table_Contracts[[#This Row],[Số tiền đã thanh toán (theo điểm mốc)]]+Table_Contracts[[#This Row],[Số tiền chưa thanh toán (Theo điểm mốc)]]-Table_Contracts[[#This Row],[Doanh số]]</f>
        <v>-13461929</v>
      </c>
    </row>
    <row r="610" spans="1:27" x14ac:dyDescent="0.25">
      <c r="A610" s="11" t="str">
        <f>TRIM(REPLACE(Table_Contracts[[#This Row],[Vụ việc]],1,FIND("#",Table_Contracts[[#This Row],[Vụ việc]],1),""))</f>
        <v>OSD125054</v>
      </c>
      <c r="B610" s="2" t="s">
        <v>2092</v>
      </c>
      <c r="C610" s="2" t="s">
        <v>4810</v>
      </c>
      <c r="D610" s="4">
        <v>41295</v>
      </c>
      <c r="E610" s="2" t="s">
        <v>4809</v>
      </c>
      <c r="F610" s="3" t="s">
        <v>4811</v>
      </c>
      <c r="G610" s="5">
        <v>57268750</v>
      </c>
      <c r="H610" s="3" t="s">
        <v>110</v>
      </c>
      <c r="I610" s="3" t="s">
        <v>4062</v>
      </c>
      <c r="J610" s="3" t="s">
        <v>28</v>
      </c>
      <c r="K610" s="3" t="s">
        <v>31</v>
      </c>
      <c r="L610" s="4">
        <v>41323</v>
      </c>
      <c r="M610" s="2" t="s">
        <v>558</v>
      </c>
      <c r="N610" s="11">
        <f>IF(MONTH(Table_Contracts[[#This Row],[Ngày ký]])&gt;3, YEAR(Table_Contracts[[#This Row],[Ngày ký]]),YEAR(Table_Contracts[[#This Row],[Ngày ký]])-1)</f>
        <v>2012</v>
      </c>
      <c r="O610" s="4">
        <v>41309</v>
      </c>
      <c r="P610" s="4">
        <v>41351</v>
      </c>
      <c r="Q610" s="6">
        <v>1</v>
      </c>
      <c r="R610" s="4"/>
      <c r="S610" s="7" t="b">
        <v>0</v>
      </c>
      <c r="T610" s="3" t="s">
        <v>112</v>
      </c>
      <c r="U610" s="3"/>
      <c r="V610" s="2"/>
      <c r="W610" s="10" t="s">
        <v>5722</v>
      </c>
      <c r="X610" s="7"/>
      <c r="Y610" s="12">
        <f>SUMPRODUCT(Table_milestone[Số tiền phải thanh toán (VND)],--(Table_milestone[Số HĐ]=Table_Contracts[[#This Row],[Số hợp đồng]]),--(Table_milestone[Đã thanh toán?]=TRUE))</f>
        <v>56527192</v>
      </c>
      <c r="Z610" s="13">
        <f>SUMPRODUCT(Table_milestone[Số tiền phải thanh toán (VND)],--(Table_milestone[Số HĐ]=Table_Contracts[[#This Row],[Số hợp đồng]]),--(Table_milestone[Đã thanh toán?]=FALSE))</f>
        <v>0</v>
      </c>
      <c r="AA610">
        <f>Table_Contracts[[#This Row],[Số tiền đã thanh toán (theo điểm mốc)]]+Table_Contracts[[#This Row],[Số tiền chưa thanh toán (Theo điểm mốc)]]-Table_Contracts[[#This Row],[Doanh số]]</f>
        <v>-741558</v>
      </c>
    </row>
    <row r="611" spans="1:27" x14ac:dyDescent="0.25">
      <c r="A611" s="11" t="str">
        <f>TRIM(REPLACE(Table_Contracts[[#This Row],[Vụ việc]],1,FIND("#",Table_Contracts[[#This Row],[Vụ việc]],1),""))</f>
        <v>OSD125055</v>
      </c>
      <c r="B611" s="2" t="s">
        <v>2096</v>
      </c>
      <c r="C611" s="2" t="s">
        <v>4813</v>
      </c>
      <c r="D611" s="4">
        <v>41295</v>
      </c>
      <c r="E611" s="2" t="s">
        <v>4812</v>
      </c>
      <c r="F611" s="3" t="s">
        <v>4814</v>
      </c>
      <c r="G611" s="5">
        <v>1769671200</v>
      </c>
      <c r="H611" s="3" t="s">
        <v>110</v>
      </c>
      <c r="I611" s="3" t="s">
        <v>4062</v>
      </c>
      <c r="J611" s="3" t="s">
        <v>28</v>
      </c>
      <c r="K611" s="3" t="s">
        <v>31</v>
      </c>
      <c r="L611" s="4"/>
      <c r="M611" s="2" t="s">
        <v>558</v>
      </c>
      <c r="N611" s="11">
        <f>IF(MONTH(Table_Contracts[[#This Row],[Ngày ký]])&gt;3, YEAR(Table_Contracts[[#This Row],[Ngày ký]]),YEAR(Table_Contracts[[#This Row],[Ngày ký]])-1)</f>
        <v>2012</v>
      </c>
      <c r="O611" s="4">
        <v>42154</v>
      </c>
      <c r="P611" s="4"/>
      <c r="Q611" s="6">
        <v>12</v>
      </c>
      <c r="R611" s="4"/>
      <c r="S611" s="7" t="b">
        <v>0</v>
      </c>
      <c r="T611" s="3" t="s">
        <v>112</v>
      </c>
      <c r="U611" s="3"/>
      <c r="V611" s="2"/>
      <c r="W611" s="10" t="s">
        <v>5722</v>
      </c>
      <c r="X611" s="7" t="b">
        <v>0</v>
      </c>
      <c r="Y611" s="12">
        <f>SUMPRODUCT(Table_milestone[Số tiền phải thanh toán (VND)],--(Table_milestone[Số HĐ]=Table_Contracts[[#This Row],[Số hợp đồng]]),--(Table_milestone[Đã thanh toán?]=TRUE))</f>
        <v>1660251200</v>
      </c>
      <c r="Z611" s="13">
        <f>SUMPRODUCT(Table_milestone[Số tiền phải thanh toán (VND)],--(Table_milestone[Số HĐ]=Table_Contracts[[#This Row],[Số hợp đồng]]),--(Table_milestone[Đã thanh toán?]=FALSE))</f>
        <v>109420000</v>
      </c>
      <c r="AA611">
        <f>Table_Contracts[[#This Row],[Số tiền đã thanh toán (theo điểm mốc)]]+Table_Contracts[[#This Row],[Số tiền chưa thanh toán (Theo điểm mốc)]]-Table_Contracts[[#This Row],[Doanh số]]</f>
        <v>0</v>
      </c>
    </row>
    <row r="612" spans="1:27" x14ac:dyDescent="0.25">
      <c r="A612" s="11" t="str">
        <f>TRIM(REPLACE(Table_Contracts[[#This Row],[Vụ việc]],1,FIND("#",Table_Contracts[[#This Row],[Vụ việc]],1),""))</f>
        <v>OSD125057</v>
      </c>
      <c r="B612" s="2" t="s">
        <v>4817</v>
      </c>
      <c r="C612" s="2" t="s">
        <v>4819</v>
      </c>
      <c r="D612" s="4">
        <v>41290</v>
      </c>
      <c r="E612" s="2" t="s">
        <v>4818</v>
      </c>
      <c r="F612" s="3" t="s">
        <v>4646</v>
      </c>
      <c r="G612" s="5">
        <v>10003200</v>
      </c>
      <c r="H612" s="3" t="s">
        <v>110</v>
      </c>
      <c r="I612" s="3" t="s">
        <v>4062</v>
      </c>
      <c r="J612" s="3" t="s">
        <v>28</v>
      </c>
      <c r="K612" s="3" t="s">
        <v>996</v>
      </c>
      <c r="L612" s="4"/>
      <c r="M612" s="2" t="s">
        <v>558</v>
      </c>
      <c r="N612" s="11">
        <f>IF(MONTH(Table_Contracts[[#This Row],[Ngày ký]])&gt;3, YEAR(Table_Contracts[[#This Row],[Ngày ký]]),YEAR(Table_Contracts[[#This Row],[Ngày ký]])-1)</f>
        <v>2012</v>
      </c>
      <c r="O612" s="4">
        <v>41321</v>
      </c>
      <c r="P612" s="4"/>
      <c r="Q612" s="6">
        <v>12</v>
      </c>
      <c r="R612" s="4"/>
      <c r="S612" s="7" t="b">
        <v>0</v>
      </c>
      <c r="T612" s="3" t="s">
        <v>112</v>
      </c>
      <c r="U612" s="3"/>
      <c r="V612" s="2"/>
      <c r="W612" s="10"/>
      <c r="X612" s="7"/>
      <c r="Y612" s="12">
        <f>SUMPRODUCT(Table_milestone[Số tiền phải thanh toán (VND)],--(Table_milestone[Số HĐ]=Table_Contracts[[#This Row],[Số hợp đồng]]),--(Table_milestone[Đã thanh toán?]=TRUE))</f>
        <v>0</v>
      </c>
      <c r="Z612" s="13">
        <f>SUMPRODUCT(Table_milestone[Số tiền phải thanh toán (VND)],--(Table_milestone[Số HĐ]=Table_Contracts[[#This Row],[Số hợp đồng]]),--(Table_milestone[Đã thanh toán?]=FALSE))</f>
        <v>0</v>
      </c>
      <c r="AA612">
        <f>Table_Contracts[[#This Row],[Số tiền đã thanh toán (theo điểm mốc)]]+Table_Contracts[[#This Row],[Số tiền chưa thanh toán (Theo điểm mốc)]]-Table_Contracts[[#This Row],[Doanh số]]</f>
        <v>-10003200</v>
      </c>
    </row>
    <row r="613" spans="1:27" x14ac:dyDescent="0.25">
      <c r="A613" s="11" t="str">
        <f>TRIM(REPLACE(Table_Contracts[[#This Row],[Vụ việc]],1,FIND("#",Table_Contracts[[#This Row],[Vụ việc]],1),""))</f>
        <v>OSD125059</v>
      </c>
      <c r="B613" s="2" t="s">
        <v>2159</v>
      </c>
      <c r="C613" s="2" t="s">
        <v>4816</v>
      </c>
      <c r="D613" s="4">
        <v>41292</v>
      </c>
      <c r="E613" s="2" t="s">
        <v>4815</v>
      </c>
      <c r="F613" s="3" t="s">
        <v>4509</v>
      </c>
      <c r="G613" s="5">
        <v>117288273</v>
      </c>
      <c r="H613" s="3" t="s">
        <v>110</v>
      </c>
      <c r="I613" s="3" t="s">
        <v>4062</v>
      </c>
      <c r="J613" s="3" t="s">
        <v>28</v>
      </c>
      <c r="K613" s="3" t="s">
        <v>996</v>
      </c>
      <c r="L613" s="4">
        <v>41414</v>
      </c>
      <c r="M613" s="2" t="s">
        <v>558</v>
      </c>
      <c r="N613" s="11">
        <f>IF(MONTH(Table_Contracts[[#This Row],[Ngày ký]])&gt;3, YEAR(Table_Contracts[[#This Row],[Ngày ký]]),YEAR(Table_Contracts[[#This Row],[Ngày ký]])-1)</f>
        <v>2012</v>
      </c>
      <c r="O613" s="4">
        <v>41380</v>
      </c>
      <c r="P613" s="4"/>
      <c r="Q613" s="6">
        <v>1</v>
      </c>
      <c r="R613" s="4"/>
      <c r="S613" s="7" t="b">
        <v>0</v>
      </c>
      <c r="T613" s="3" t="s">
        <v>112</v>
      </c>
      <c r="U613" s="3"/>
      <c r="V613" s="2"/>
      <c r="W613" s="10" t="s">
        <v>5722</v>
      </c>
      <c r="X613" s="7"/>
      <c r="Y613" s="12">
        <f>SUMPRODUCT(Table_milestone[Số tiền phải thanh toán (VND)],--(Table_milestone[Số HĐ]=Table_Contracts[[#This Row],[Số hợp đồng]]),--(Table_milestone[Đã thanh toán?]=TRUE))</f>
        <v>117288273</v>
      </c>
      <c r="Z613" s="13">
        <f>SUMPRODUCT(Table_milestone[Số tiền phải thanh toán (VND)],--(Table_milestone[Số HĐ]=Table_Contracts[[#This Row],[Số hợp đồng]]),--(Table_milestone[Đã thanh toán?]=FALSE))</f>
        <v>0</v>
      </c>
      <c r="AA613">
        <f>Table_Contracts[[#This Row],[Số tiền đã thanh toán (theo điểm mốc)]]+Table_Contracts[[#This Row],[Số tiền chưa thanh toán (Theo điểm mốc)]]-Table_Contracts[[#This Row],[Doanh số]]</f>
        <v>0</v>
      </c>
    </row>
    <row r="614" spans="1:27" x14ac:dyDescent="0.25">
      <c r="A614" s="11" t="str">
        <f>TRIM(REPLACE(Table_Contracts[[#This Row],[Vụ việc]],1,FIND("#",Table_Contracts[[#This Row],[Vụ việc]],1),""))</f>
        <v>OSD125060</v>
      </c>
      <c r="B614" s="2" t="s">
        <v>2184</v>
      </c>
      <c r="C614" s="2" t="s">
        <v>4775</v>
      </c>
      <c r="D614" s="4">
        <v>41362</v>
      </c>
      <c r="E614" s="2" t="s">
        <v>4774</v>
      </c>
      <c r="F614" s="3" t="s">
        <v>4443</v>
      </c>
      <c r="G614" s="5">
        <v>67788000</v>
      </c>
      <c r="H614" s="3" t="s">
        <v>110</v>
      </c>
      <c r="I614" s="3" t="s">
        <v>4062</v>
      </c>
      <c r="J614" s="3" t="s">
        <v>28</v>
      </c>
      <c r="K614" s="3" t="s">
        <v>31</v>
      </c>
      <c r="L614" s="4">
        <v>41450</v>
      </c>
      <c r="M614" s="2" t="s">
        <v>558</v>
      </c>
      <c r="N614" s="11">
        <f>IF(MONTH(Table_Contracts[[#This Row],[Ngày ký]])&gt;3, YEAR(Table_Contracts[[#This Row],[Ngày ký]]),YEAR(Table_Contracts[[#This Row],[Ngày ký]])-1)</f>
        <v>2012</v>
      </c>
      <c r="O614" s="4">
        <v>41394</v>
      </c>
      <c r="P614" s="4">
        <v>41480</v>
      </c>
      <c r="Q614" s="6">
        <v>1</v>
      </c>
      <c r="R614" s="4"/>
      <c r="S614" s="7" t="b">
        <v>0</v>
      </c>
      <c r="T614" s="3" t="s">
        <v>100</v>
      </c>
      <c r="U614" s="3"/>
      <c r="V614" s="2"/>
      <c r="W614" s="10" t="s">
        <v>5722</v>
      </c>
      <c r="X614" s="7"/>
      <c r="Y614" s="12">
        <f>SUMPRODUCT(Table_milestone[Số tiền phải thanh toán (VND)],--(Table_milestone[Số HĐ]=Table_Contracts[[#This Row],[Số hợp đồng]]),--(Table_milestone[Đã thanh toán?]=TRUE))</f>
        <v>67788000</v>
      </c>
      <c r="Z614" s="13">
        <f>SUMPRODUCT(Table_milestone[Số tiền phải thanh toán (VND)],--(Table_milestone[Số HĐ]=Table_Contracts[[#This Row],[Số hợp đồng]]),--(Table_milestone[Đã thanh toán?]=FALSE))</f>
        <v>0</v>
      </c>
      <c r="AA614">
        <f>Table_Contracts[[#This Row],[Số tiền đã thanh toán (theo điểm mốc)]]+Table_Contracts[[#This Row],[Số tiền chưa thanh toán (Theo điểm mốc)]]-Table_Contracts[[#This Row],[Doanh số]]</f>
        <v>0</v>
      </c>
    </row>
    <row r="615" spans="1:27" x14ac:dyDescent="0.25">
      <c r="A615" s="11" t="str">
        <f>TRIM(REPLACE(Table_Contracts[[#This Row],[Vụ việc]],1,FIND("#",Table_Contracts[[#This Row],[Vụ việc]],1),""))</f>
        <v>OSD125061</v>
      </c>
      <c r="B615" s="2" t="s">
        <v>2153</v>
      </c>
      <c r="C615" s="2" t="s">
        <v>4801</v>
      </c>
      <c r="D615" s="4">
        <v>41306</v>
      </c>
      <c r="E615" s="2" t="s">
        <v>4800</v>
      </c>
      <c r="F615" s="3" t="s">
        <v>4509</v>
      </c>
      <c r="G615" s="5">
        <v>84402000</v>
      </c>
      <c r="H615" s="3" t="s">
        <v>110</v>
      </c>
      <c r="I615" s="3" t="s">
        <v>4062</v>
      </c>
      <c r="J615" s="3" t="s">
        <v>28</v>
      </c>
      <c r="K615" s="3" t="s">
        <v>996</v>
      </c>
      <c r="L615" s="4"/>
      <c r="M615" s="2" t="s">
        <v>558</v>
      </c>
      <c r="N615" s="11">
        <f>IF(MONTH(Table_Contracts[[#This Row],[Ngày ký]])&gt;3, YEAR(Table_Contracts[[#This Row],[Ngày ký]]),YEAR(Table_Contracts[[#This Row],[Ngày ký]])-1)</f>
        <v>2012</v>
      </c>
      <c r="O615" s="4">
        <v>41394</v>
      </c>
      <c r="P615" s="4"/>
      <c r="Q615" s="6">
        <v>0</v>
      </c>
      <c r="R615" s="4"/>
      <c r="S615" s="7" t="b">
        <v>0</v>
      </c>
      <c r="T615" s="3" t="s">
        <v>112</v>
      </c>
      <c r="U615" s="3"/>
      <c r="V615" s="2"/>
      <c r="W615" s="10" t="s">
        <v>5722</v>
      </c>
      <c r="X615" s="7"/>
      <c r="Y615" s="12">
        <f>SUMPRODUCT(Table_milestone[Số tiền phải thanh toán (VND)],--(Table_milestone[Số HĐ]=Table_Contracts[[#This Row],[Số hợp đồng]]),--(Table_milestone[Đã thanh toán?]=TRUE))</f>
        <v>13721695</v>
      </c>
      <c r="Z615" s="13">
        <f>SUMPRODUCT(Table_milestone[Số tiền phải thanh toán (VND)],--(Table_milestone[Số HĐ]=Table_Contracts[[#This Row],[Số hợp đồng]]),--(Table_milestone[Đã thanh toán?]=FALSE))</f>
        <v>0</v>
      </c>
      <c r="AA615">
        <f>Table_Contracts[[#This Row],[Số tiền đã thanh toán (theo điểm mốc)]]+Table_Contracts[[#This Row],[Số tiền chưa thanh toán (Theo điểm mốc)]]-Table_Contracts[[#This Row],[Doanh số]]</f>
        <v>-70680305</v>
      </c>
    </row>
    <row r="616" spans="1:27" x14ac:dyDescent="0.25">
      <c r="A616" s="11" t="str">
        <f>TRIM(REPLACE(Table_Contracts[[#This Row],[Vụ việc]],1,FIND("#",Table_Contracts[[#This Row],[Vụ việc]],1),""))</f>
        <v>OSD125062</v>
      </c>
      <c r="B616" s="2" t="s">
        <v>2216</v>
      </c>
      <c r="C616" s="2" t="s">
        <v>4785</v>
      </c>
      <c r="D616" s="4">
        <v>41353</v>
      </c>
      <c r="E616" s="2" t="s">
        <v>4784</v>
      </c>
      <c r="F616" s="3" t="s">
        <v>4401</v>
      </c>
      <c r="G616" s="5">
        <v>76506000</v>
      </c>
      <c r="H616" s="3" t="s">
        <v>110</v>
      </c>
      <c r="I616" s="3" t="s">
        <v>4062</v>
      </c>
      <c r="J616" s="3" t="s">
        <v>28</v>
      </c>
      <c r="K616" s="3" t="s">
        <v>996</v>
      </c>
      <c r="L616" s="4">
        <v>41523</v>
      </c>
      <c r="M616" s="2" t="s">
        <v>558</v>
      </c>
      <c r="N616" s="11">
        <f>IF(MONTH(Table_Contracts[[#This Row],[Ngày ký]])&gt;3, YEAR(Table_Contracts[[#This Row],[Ngày ký]]),YEAR(Table_Contracts[[#This Row],[Ngày ký]])-1)</f>
        <v>2012</v>
      </c>
      <c r="O616" s="4">
        <v>41383</v>
      </c>
      <c r="P616" s="4">
        <v>41553</v>
      </c>
      <c r="Q616" s="6">
        <v>1</v>
      </c>
      <c r="R616" s="4"/>
      <c r="S616" s="7" t="b">
        <v>0</v>
      </c>
      <c r="T616" s="3" t="s">
        <v>100</v>
      </c>
      <c r="U616" s="3"/>
      <c r="V616" s="2"/>
      <c r="W616" s="10"/>
      <c r="X616" s="7"/>
      <c r="Y616" s="12">
        <f>SUMPRODUCT(Table_milestone[Số tiền phải thanh toán (VND)],--(Table_milestone[Số HĐ]=Table_Contracts[[#This Row],[Số hợp đồng]]),--(Table_milestone[Đã thanh toán?]=TRUE))</f>
        <v>58866000</v>
      </c>
      <c r="Z616" s="13">
        <f>SUMPRODUCT(Table_milestone[Số tiền phải thanh toán (VND)],--(Table_milestone[Số HĐ]=Table_Contracts[[#This Row],[Số hợp đồng]]),--(Table_milestone[Đã thanh toán?]=FALSE))</f>
        <v>0</v>
      </c>
      <c r="AA616">
        <f>Table_Contracts[[#This Row],[Số tiền đã thanh toán (theo điểm mốc)]]+Table_Contracts[[#This Row],[Số tiền chưa thanh toán (Theo điểm mốc)]]-Table_Contracts[[#This Row],[Doanh số]]</f>
        <v>-17640000</v>
      </c>
    </row>
    <row r="617" spans="1:27" x14ac:dyDescent="0.25">
      <c r="A617" s="11" t="str">
        <f>TRIM(REPLACE(Table_Contracts[[#This Row],[Vụ việc]],1,FIND("#",Table_Contracts[[#This Row],[Vụ việc]],1),""))</f>
        <v>OSD125063</v>
      </c>
      <c r="B617" s="2" t="s">
        <v>2252</v>
      </c>
      <c r="C617" s="2" t="s">
        <v>4763</v>
      </c>
      <c r="D617" s="4">
        <v>41366</v>
      </c>
      <c r="E617" s="2" t="s">
        <v>4762</v>
      </c>
      <c r="F617" s="3" t="s">
        <v>4764</v>
      </c>
      <c r="G617" s="5">
        <v>216104850</v>
      </c>
      <c r="H617" s="3" t="s">
        <v>110</v>
      </c>
      <c r="I617" s="3" t="s">
        <v>4062</v>
      </c>
      <c r="J617" s="3" t="s">
        <v>28</v>
      </c>
      <c r="K617" s="3" t="s">
        <v>31</v>
      </c>
      <c r="L617" s="4"/>
      <c r="M617" s="2" t="s">
        <v>558</v>
      </c>
      <c r="N617" s="11">
        <f>IF(MONTH(Table_Contracts[[#This Row],[Ngày ký]])&gt;3, YEAR(Table_Contracts[[#This Row],[Ngày ký]]),YEAR(Table_Contracts[[#This Row],[Ngày ký]])-1)</f>
        <v>2013</v>
      </c>
      <c r="O617" s="4">
        <v>41731</v>
      </c>
      <c r="P617" s="4"/>
      <c r="Q617" s="6">
        <v>0</v>
      </c>
      <c r="R617" s="4"/>
      <c r="S617" s="7" t="b">
        <v>0</v>
      </c>
      <c r="T617" s="3" t="s">
        <v>112</v>
      </c>
      <c r="U617" s="3"/>
      <c r="V617" s="2"/>
      <c r="W617" s="10" t="s">
        <v>5722</v>
      </c>
      <c r="X617" s="7" t="b">
        <v>0</v>
      </c>
      <c r="Y617" s="12">
        <f>SUMPRODUCT(Table_milestone[Số tiền phải thanh toán (VND)],--(Table_milestone[Số HĐ]=Table_Contracts[[#This Row],[Số hợp đồng]]),--(Table_milestone[Đã thanh toán?]=TRUE))</f>
        <v>161547080</v>
      </c>
      <c r="Z617" s="13">
        <f>SUMPRODUCT(Table_milestone[Số tiền phải thanh toán (VND)],--(Table_milestone[Số HĐ]=Table_Contracts[[#This Row],[Số hợp đồng]]),--(Table_milestone[Đã thanh toán?]=FALSE))</f>
        <v>54557770</v>
      </c>
      <c r="AA617">
        <f>Table_Contracts[[#This Row],[Số tiền đã thanh toán (theo điểm mốc)]]+Table_Contracts[[#This Row],[Số tiền chưa thanh toán (Theo điểm mốc)]]-Table_Contracts[[#This Row],[Doanh số]]</f>
        <v>0</v>
      </c>
    </row>
    <row r="618" spans="1:27" x14ac:dyDescent="0.25">
      <c r="A618" s="11" t="str">
        <f>TRIM(REPLACE(Table_Contracts[[#This Row],[Vụ việc]],1,FIND("#",Table_Contracts[[#This Row],[Vụ việc]],1),""))</f>
        <v>OSD125064</v>
      </c>
      <c r="B618" s="2" t="s">
        <v>2211</v>
      </c>
      <c r="C618" s="2" t="s">
        <v>4793</v>
      </c>
      <c r="D618" s="4">
        <v>41334</v>
      </c>
      <c r="E618" s="2" t="s">
        <v>4792</v>
      </c>
      <c r="F618" s="3" t="s">
        <v>4509</v>
      </c>
      <c r="G618" s="5">
        <v>817393364</v>
      </c>
      <c r="H618" s="3" t="s">
        <v>110</v>
      </c>
      <c r="I618" s="3" t="s">
        <v>4062</v>
      </c>
      <c r="J618" s="3" t="s">
        <v>28</v>
      </c>
      <c r="K618" s="3" t="s">
        <v>996</v>
      </c>
      <c r="L618" s="4"/>
      <c r="M618" s="2" t="s">
        <v>558</v>
      </c>
      <c r="N618" s="11">
        <f>IF(MONTH(Table_Contracts[[#This Row],[Ngày ký]])&gt;3, YEAR(Table_Contracts[[#This Row],[Ngày ký]]),YEAR(Table_Contracts[[#This Row],[Ngày ký]])-1)</f>
        <v>2012</v>
      </c>
      <c r="O618" s="4">
        <v>41639</v>
      </c>
      <c r="P618" s="4"/>
      <c r="Q618" s="6">
        <v>12</v>
      </c>
      <c r="R618" s="4">
        <v>41334</v>
      </c>
      <c r="S618" s="7" t="b">
        <v>0</v>
      </c>
      <c r="T618" s="3" t="s">
        <v>100</v>
      </c>
      <c r="U618" s="3"/>
      <c r="V618" s="2"/>
      <c r="W618" s="10" t="s">
        <v>5722</v>
      </c>
      <c r="X618" s="7"/>
      <c r="Y618" s="12">
        <f>SUMPRODUCT(Table_milestone[Số tiền phải thanh toán (VND)],--(Table_milestone[Số HĐ]=Table_Contracts[[#This Row],[Số hợp đồng]]),--(Table_milestone[Đã thanh toán?]=TRUE))</f>
        <v>878419535</v>
      </c>
      <c r="Z618" s="13">
        <f>SUMPRODUCT(Table_milestone[Số tiền phải thanh toán (VND)],--(Table_milestone[Số HĐ]=Table_Contracts[[#This Row],[Số hợp đồng]]),--(Table_milestone[Đã thanh toán?]=FALSE))</f>
        <v>142491000</v>
      </c>
      <c r="AA618">
        <f>Table_Contracts[[#This Row],[Số tiền đã thanh toán (theo điểm mốc)]]+Table_Contracts[[#This Row],[Số tiền chưa thanh toán (Theo điểm mốc)]]-Table_Contracts[[#This Row],[Doanh số]]</f>
        <v>203517171</v>
      </c>
    </row>
    <row r="619" spans="1:27" x14ac:dyDescent="0.25">
      <c r="A619" s="11" t="str">
        <f>TRIM(REPLACE(Table_Contracts[[#This Row],[Vụ việc]],1,FIND("#",Table_Contracts[[#This Row],[Vụ việc]],1),""))</f>
        <v>OSD125065</v>
      </c>
      <c r="B619" s="2" t="s">
        <v>2234</v>
      </c>
      <c r="C619" s="2" t="s">
        <v>4761</v>
      </c>
      <c r="D619" s="4">
        <v>41367</v>
      </c>
      <c r="E619" s="2" t="s">
        <v>4760</v>
      </c>
      <c r="F619" s="3" t="s">
        <v>4652</v>
      </c>
      <c r="G619" s="5">
        <v>27440000</v>
      </c>
      <c r="H619" s="3" t="s">
        <v>110</v>
      </c>
      <c r="I619" s="3" t="s">
        <v>4062</v>
      </c>
      <c r="J619" s="3" t="s">
        <v>28</v>
      </c>
      <c r="K619" s="3" t="s">
        <v>2235</v>
      </c>
      <c r="L619" s="4">
        <v>41424</v>
      </c>
      <c r="M619" s="2" t="s">
        <v>558</v>
      </c>
      <c r="N619" s="11">
        <f>IF(MONTH(Table_Contracts[[#This Row],[Ngày ký]])&gt;3, YEAR(Table_Contracts[[#This Row],[Ngày ký]]),YEAR(Table_Contracts[[#This Row],[Ngày ký]])-1)</f>
        <v>2013</v>
      </c>
      <c r="O619" s="4">
        <v>41393</v>
      </c>
      <c r="P619" s="4">
        <v>41455</v>
      </c>
      <c r="Q619" s="6">
        <v>1</v>
      </c>
      <c r="R619" s="4"/>
      <c r="S619" s="7" t="b">
        <v>0</v>
      </c>
      <c r="T619" s="3" t="s">
        <v>100</v>
      </c>
      <c r="U619" s="3"/>
      <c r="V619" s="2"/>
      <c r="W619" s="10" t="s">
        <v>5722</v>
      </c>
      <c r="X619" s="7"/>
      <c r="Y619" s="12">
        <f>SUMPRODUCT(Table_milestone[Số tiền phải thanh toán (VND)],--(Table_milestone[Số HĐ]=Table_Contracts[[#This Row],[Số hợp đồng]]),--(Table_milestone[Đã thanh toán?]=TRUE))</f>
        <v>26918506</v>
      </c>
      <c r="Z619" s="13">
        <f>SUMPRODUCT(Table_milestone[Số tiền phải thanh toán (VND)],--(Table_milestone[Số HĐ]=Table_Contracts[[#This Row],[Số hợp đồng]]),--(Table_milestone[Đã thanh toán?]=FALSE))</f>
        <v>0</v>
      </c>
      <c r="AA619">
        <f>Table_Contracts[[#This Row],[Số tiền đã thanh toán (theo điểm mốc)]]+Table_Contracts[[#This Row],[Số tiền chưa thanh toán (Theo điểm mốc)]]-Table_Contracts[[#This Row],[Doanh số]]</f>
        <v>-521494</v>
      </c>
    </row>
    <row r="620" spans="1:27" x14ac:dyDescent="0.25">
      <c r="A620" s="11" t="str">
        <f>TRIM(REPLACE(Table_Contracts[[#This Row],[Vụ việc]],1,FIND("#",Table_Contracts[[#This Row],[Vụ việc]],1),""))</f>
        <v>OSD125066</v>
      </c>
      <c r="B620" s="2" t="s">
        <v>2266</v>
      </c>
      <c r="C620" s="2" t="s">
        <v>4758</v>
      </c>
      <c r="D620" s="4">
        <v>41373</v>
      </c>
      <c r="E620" s="2" t="s">
        <v>4757</v>
      </c>
      <c r="F620" s="3" t="s">
        <v>4759</v>
      </c>
      <c r="G620" s="5">
        <v>399000000</v>
      </c>
      <c r="H620" s="3" t="s">
        <v>110</v>
      </c>
      <c r="I620" s="3" t="s">
        <v>4062</v>
      </c>
      <c r="J620" s="3" t="s">
        <v>28</v>
      </c>
      <c r="K620" s="3" t="s">
        <v>31</v>
      </c>
      <c r="L620" s="4">
        <v>41415</v>
      </c>
      <c r="M620" s="2" t="s">
        <v>558</v>
      </c>
      <c r="N620" s="11">
        <f>IF(MONTH(Table_Contracts[[#This Row],[Ngày ký]])&gt;3, YEAR(Table_Contracts[[#This Row],[Ngày ký]]),YEAR(Table_Contracts[[#This Row],[Ngày ký]])-1)</f>
        <v>2013</v>
      </c>
      <c r="O620" s="4">
        <v>41403</v>
      </c>
      <c r="P620" s="4">
        <v>41446</v>
      </c>
      <c r="Q620" s="6">
        <v>1</v>
      </c>
      <c r="R620" s="4"/>
      <c r="S620" s="7" t="b">
        <v>0</v>
      </c>
      <c r="T620" s="3" t="s">
        <v>100</v>
      </c>
      <c r="U620" s="3"/>
      <c r="V620" s="2"/>
      <c r="W620" s="10" t="s">
        <v>5722</v>
      </c>
      <c r="X620" s="7"/>
      <c r="Y620" s="12">
        <f>SUMPRODUCT(Table_milestone[Số tiền phải thanh toán (VND)],--(Table_milestone[Số HĐ]=Table_Contracts[[#This Row],[Số hợp đồng]]),--(Table_milestone[Đã thanh toán?]=TRUE))</f>
        <v>398017410</v>
      </c>
      <c r="Z620" s="13">
        <f>SUMPRODUCT(Table_milestone[Số tiền phải thanh toán (VND)],--(Table_milestone[Số HĐ]=Table_Contracts[[#This Row],[Số hợp đồng]]),--(Table_milestone[Đã thanh toán?]=FALSE))</f>
        <v>0</v>
      </c>
      <c r="AA620">
        <f>Table_Contracts[[#This Row],[Số tiền đã thanh toán (theo điểm mốc)]]+Table_Contracts[[#This Row],[Số tiền chưa thanh toán (Theo điểm mốc)]]-Table_Contracts[[#This Row],[Doanh số]]</f>
        <v>-982590</v>
      </c>
    </row>
    <row r="621" spans="1:27" x14ac:dyDescent="0.25">
      <c r="A621" s="11" t="str">
        <f>TRIM(REPLACE(Table_Contracts[[#This Row],[Vụ việc]],1,FIND("#",Table_Contracts[[#This Row],[Vụ việc]],1),""))</f>
        <v>OSD135001</v>
      </c>
      <c r="B621" s="2" t="s">
        <v>4747</v>
      </c>
      <c r="C621" s="2" t="s">
        <v>4749</v>
      </c>
      <c r="D621" s="4">
        <v>41395</v>
      </c>
      <c r="E621" s="2" t="s">
        <v>4748</v>
      </c>
      <c r="F621" s="3" t="s">
        <v>4209</v>
      </c>
      <c r="G621" s="5">
        <v>89573000</v>
      </c>
      <c r="H621" s="3" t="s">
        <v>110</v>
      </c>
      <c r="I621" s="3" t="s">
        <v>717</v>
      </c>
      <c r="J621" s="3" t="s">
        <v>28</v>
      </c>
      <c r="K621" s="3" t="s">
        <v>996</v>
      </c>
      <c r="L621" s="4"/>
      <c r="M621" s="2" t="s">
        <v>558</v>
      </c>
      <c r="N621" s="11">
        <f>IF(MONTH(Table_Contracts[[#This Row],[Ngày ký]])&gt;3, YEAR(Table_Contracts[[#This Row],[Ngày ký]]),YEAR(Table_Contracts[[#This Row],[Ngày ký]])-1)</f>
        <v>2013</v>
      </c>
      <c r="O621" s="4">
        <v>41425</v>
      </c>
      <c r="P621" s="4"/>
      <c r="Q621" s="6">
        <v>12</v>
      </c>
      <c r="R621" s="4">
        <v>41395</v>
      </c>
      <c r="S621" s="7" t="b">
        <v>0</v>
      </c>
      <c r="T621" s="3" t="s">
        <v>112</v>
      </c>
      <c r="U621" s="3"/>
      <c r="V621" s="2"/>
      <c r="W621" s="10" t="s">
        <v>5722</v>
      </c>
      <c r="X621" s="7"/>
      <c r="Y621" s="12">
        <f>SUMPRODUCT(Table_milestone[Số tiền phải thanh toán (VND)],--(Table_milestone[Số HĐ]=Table_Contracts[[#This Row],[Số hợp đồng]]),--(Table_milestone[Đã thanh toán?]=TRUE))</f>
        <v>0</v>
      </c>
      <c r="Z621" s="13">
        <f>SUMPRODUCT(Table_milestone[Số tiền phải thanh toán (VND)],--(Table_milestone[Số HĐ]=Table_Contracts[[#This Row],[Số hợp đồng]]),--(Table_milestone[Đã thanh toán?]=FALSE))</f>
        <v>0</v>
      </c>
      <c r="AA621">
        <f>Table_Contracts[[#This Row],[Số tiền đã thanh toán (theo điểm mốc)]]+Table_Contracts[[#This Row],[Số tiền chưa thanh toán (Theo điểm mốc)]]-Table_Contracts[[#This Row],[Doanh số]]</f>
        <v>-89573000</v>
      </c>
    </row>
    <row r="622" spans="1:27" x14ac:dyDescent="0.25">
      <c r="A622" s="11" t="str">
        <f>TRIM(REPLACE(Table_Contracts[[#This Row],[Vụ việc]],1,FIND("#",Table_Contracts[[#This Row],[Vụ việc]],1),""))</f>
        <v>OSD135002</v>
      </c>
      <c r="B622" s="2" t="s">
        <v>4742</v>
      </c>
      <c r="C622" s="2" t="s">
        <v>4744</v>
      </c>
      <c r="D622" s="4">
        <v>41400</v>
      </c>
      <c r="E622" s="2" t="s">
        <v>4743</v>
      </c>
      <c r="F622" s="3" t="s">
        <v>4698</v>
      </c>
      <c r="G622" s="5">
        <v>23000000</v>
      </c>
      <c r="H622" s="3" t="s">
        <v>110</v>
      </c>
      <c r="I622" s="3" t="s">
        <v>4062</v>
      </c>
      <c r="J622" s="3" t="s">
        <v>28</v>
      </c>
      <c r="K622" s="3" t="s">
        <v>996</v>
      </c>
      <c r="L622" s="4"/>
      <c r="M622" s="2" t="s">
        <v>558</v>
      </c>
      <c r="N622" s="11">
        <f>IF(MONTH(Table_Contracts[[#This Row],[Ngày ký]])&gt;3, YEAR(Table_Contracts[[#This Row],[Ngày ký]]),YEAR(Table_Contracts[[#This Row],[Ngày ký]])-1)</f>
        <v>2013</v>
      </c>
      <c r="O622" s="4">
        <v>41425</v>
      </c>
      <c r="P622" s="4"/>
      <c r="Q622" s="6">
        <v>12</v>
      </c>
      <c r="R622" s="4"/>
      <c r="S622" s="7" t="b">
        <v>0</v>
      </c>
      <c r="T622" s="3" t="s">
        <v>100</v>
      </c>
      <c r="U622" s="3"/>
      <c r="V622" s="2"/>
      <c r="W622" s="10" t="s">
        <v>5722</v>
      </c>
      <c r="X622" s="7"/>
      <c r="Y622" s="12">
        <f>SUMPRODUCT(Table_milestone[Số tiền phải thanh toán (VND)],--(Table_milestone[Số HĐ]=Table_Contracts[[#This Row],[Số hợp đồng]]),--(Table_milestone[Đã thanh toán?]=TRUE))</f>
        <v>0</v>
      </c>
      <c r="Z622" s="13">
        <f>SUMPRODUCT(Table_milestone[Số tiền phải thanh toán (VND)],--(Table_milestone[Số HĐ]=Table_Contracts[[#This Row],[Số hợp đồng]]),--(Table_milestone[Đã thanh toán?]=FALSE))</f>
        <v>0</v>
      </c>
      <c r="AA622">
        <f>Table_Contracts[[#This Row],[Số tiền đã thanh toán (theo điểm mốc)]]+Table_Contracts[[#This Row],[Số tiền chưa thanh toán (Theo điểm mốc)]]-Table_Contracts[[#This Row],[Doanh số]]</f>
        <v>-23000000</v>
      </c>
    </row>
    <row r="623" spans="1:27" x14ac:dyDescent="0.25">
      <c r="A623" s="11" t="str">
        <f>TRIM(REPLACE(Table_Contracts[[#This Row],[Vụ việc]],1,FIND("#",Table_Contracts[[#This Row],[Vụ việc]],1),""))</f>
        <v>OSD135004</v>
      </c>
      <c r="B623" s="2" t="s">
        <v>2327</v>
      </c>
      <c r="C623" s="2" t="s">
        <v>4769</v>
      </c>
      <c r="D623" s="4">
        <v>41365</v>
      </c>
      <c r="E623" s="2" t="s">
        <v>4768</v>
      </c>
      <c r="F623" s="3" t="s">
        <v>4185</v>
      </c>
      <c r="G623" s="5">
        <v>1800000000</v>
      </c>
      <c r="H623" s="3" t="s">
        <v>1578</v>
      </c>
      <c r="I623" s="3" t="s">
        <v>4062</v>
      </c>
      <c r="J623" s="3" t="s">
        <v>28</v>
      </c>
      <c r="K623" s="3" t="s">
        <v>880</v>
      </c>
      <c r="L623" s="4"/>
      <c r="M623" s="2" t="s">
        <v>558</v>
      </c>
      <c r="N623" s="11">
        <f>IF(MONTH(Table_Contracts[[#This Row],[Ngày ký]])&gt;3, YEAR(Table_Contracts[[#This Row],[Ngày ký]]),YEAR(Table_Contracts[[#This Row],[Ngày ký]])-1)</f>
        <v>2013</v>
      </c>
      <c r="O623" s="4">
        <v>41729</v>
      </c>
      <c r="P623" s="4"/>
      <c r="Q623" s="6">
        <v>12</v>
      </c>
      <c r="R623" s="4"/>
      <c r="S623" s="7" t="b">
        <v>0</v>
      </c>
      <c r="T623" s="3" t="s">
        <v>112</v>
      </c>
      <c r="U623" s="3"/>
      <c r="V623" s="2"/>
      <c r="W623" s="10"/>
      <c r="X623" s="7" t="b">
        <v>0</v>
      </c>
      <c r="Y623" s="12">
        <f>SUMPRODUCT(Table_milestone[Số tiền phải thanh toán (VND)],--(Table_milestone[Số HĐ]=Table_Contracts[[#This Row],[Số hợp đồng]]),--(Table_milestone[Đã thanh toán?]=TRUE))</f>
        <v>950592356</v>
      </c>
      <c r="Z623" s="13">
        <f>SUMPRODUCT(Table_milestone[Số tiền phải thanh toán (VND)],--(Table_milestone[Số HĐ]=Table_Contracts[[#This Row],[Số hợp đồng]]),--(Table_milestone[Đã thanh toán?]=FALSE))</f>
        <v>0</v>
      </c>
      <c r="AA623">
        <f>Table_Contracts[[#This Row],[Số tiền đã thanh toán (theo điểm mốc)]]+Table_Contracts[[#This Row],[Số tiền chưa thanh toán (Theo điểm mốc)]]-Table_Contracts[[#This Row],[Doanh số]]</f>
        <v>-849407644</v>
      </c>
    </row>
    <row r="624" spans="1:27" x14ac:dyDescent="0.25">
      <c r="A624" s="11" t="str">
        <f>TRIM(REPLACE(Table_Contracts[[#This Row],[Vụ việc]],1,FIND("#",Table_Contracts[[#This Row],[Vụ việc]],1),""))</f>
        <v>OSD135005</v>
      </c>
      <c r="B624" s="2" t="s">
        <v>2371</v>
      </c>
      <c r="C624" s="2" t="s">
        <v>4721</v>
      </c>
      <c r="D624" s="4">
        <v>41429</v>
      </c>
      <c r="E624" s="2" t="s">
        <v>4720</v>
      </c>
      <c r="F624" s="3" t="s">
        <v>485</v>
      </c>
      <c r="G624" s="5">
        <v>314775000</v>
      </c>
      <c r="H624" s="3" t="s">
        <v>110</v>
      </c>
      <c r="I624" s="3" t="s">
        <v>4062</v>
      </c>
      <c r="J624" s="3" t="s">
        <v>28</v>
      </c>
      <c r="K624" s="3" t="s">
        <v>961</v>
      </c>
      <c r="L624" s="4"/>
      <c r="M624" s="2" t="s">
        <v>558</v>
      </c>
      <c r="N624" s="11">
        <f>IF(MONTH(Table_Contracts[[#This Row],[Ngày ký]])&gt;3, YEAR(Table_Contracts[[#This Row],[Ngày ký]]),YEAR(Table_Contracts[[#This Row],[Ngày ký]])-1)</f>
        <v>2013</v>
      </c>
      <c r="O624" s="4">
        <v>41608</v>
      </c>
      <c r="P624" s="4"/>
      <c r="Q624" s="6"/>
      <c r="R624" s="4">
        <v>41426</v>
      </c>
      <c r="S624" s="7" t="b">
        <v>0</v>
      </c>
      <c r="T624" s="3" t="s">
        <v>112</v>
      </c>
      <c r="U624" s="3"/>
      <c r="V624" s="2"/>
      <c r="W624" s="10" t="s">
        <v>5722</v>
      </c>
      <c r="X624" s="7" t="b">
        <v>0</v>
      </c>
      <c r="Y624" s="12">
        <f>SUMPRODUCT(Table_milestone[Số tiền phải thanh toán (VND)],--(Table_milestone[Số HĐ]=Table_Contracts[[#This Row],[Số hợp đồng]]),--(Table_milestone[Đã thanh toán?]=TRUE))</f>
        <v>523799000</v>
      </c>
      <c r="Z624" s="13">
        <f>SUMPRODUCT(Table_milestone[Số tiền phải thanh toán (VND)],--(Table_milestone[Số HĐ]=Table_Contracts[[#This Row],[Số hợp đồng]]),--(Table_milestone[Đã thanh toán?]=FALSE))</f>
        <v>0</v>
      </c>
      <c r="AA624">
        <f>Table_Contracts[[#This Row],[Số tiền đã thanh toán (theo điểm mốc)]]+Table_Contracts[[#This Row],[Số tiền chưa thanh toán (Theo điểm mốc)]]-Table_Contracts[[#This Row],[Doanh số]]</f>
        <v>209024000</v>
      </c>
    </row>
    <row r="625" spans="1:27" x14ac:dyDescent="0.25">
      <c r="A625" s="11" t="str">
        <f>TRIM(REPLACE(Table_Contracts[[#This Row],[Vụ việc]],1,FIND("#",Table_Contracts[[#This Row],[Vụ việc]],1),""))</f>
        <v>OSD135006</v>
      </c>
      <c r="B625" s="2" t="s">
        <v>2358</v>
      </c>
      <c r="C625" s="2" t="s">
        <v>4771</v>
      </c>
      <c r="D625" s="4">
        <v>41365</v>
      </c>
      <c r="E625" s="2" t="s">
        <v>4770</v>
      </c>
      <c r="F625" s="3" t="s">
        <v>122</v>
      </c>
      <c r="G625" s="5">
        <v>187452000</v>
      </c>
      <c r="H625" s="3" t="s">
        <v>110</v>
      </c>
      <c r="I625" s="3" t="s">
        <v>4062</v>
      </c>
      <c r="J625" s="3" t="s">
        <v>28</v>
      </c>
      <c r="K625" s="3" t="s">
        <v>961</v>
      </c>
      <c r="L625" s="4">
        <v>41474</v>
      </c>
      <c r="M625" s="2" t="s">
        <v>558</v>
      </c>
      <c r="N625" s="11">
        <f>IF(MONTH(Table_Contracts[[#This Row],[Ngày ký]])&gt;3, YEAR(Table_Contracts[[#This Row],[Ngày ký]]),YEAR(Table_Contracts[[#This Row],[Ngày ký]])-1)</f>
        <v>2013</v>
      </c>
      <c r="O625" s="4">
        <v>41547</v>
      </c>
      <c r="P625" s="4">
        <v>41505</v>
      </c>
      <c r="Q625" s="6">
        <v>1</v>
      </c>
      <c r="R625" s="4"/>
      <c r="S625" s="7" t="b">
        <v>0</v>
      </c>
      <c r="T625" s="3" t="s">
        <v>112</v>
      </c>
      <c r="U625" s="3"/>
      <c r="V625" s="2"/>
      <c r="W625" s="10" t="s">
        <v>5722</v>
      </c>
      <c r="X625" s="7"/>
      <c r="Y625" s="12">
        <f>SUMPRODUCT(Table_milestone[Số tiền phải thanh toán (VND)],--(Table_milestone[Số HĐ]=Table_Contracts[[#This Row],[Số hợp đồng]]),--(Table_milestone[Đã thanh toán?]=TRUE))</f>
        <v>116849222</v>
      </c>
      <c r="Z625" s="13">
        <f>SUMPRODUCT(Table_milestone[Số tiền phải thanh toán (VND)],--(Table_milestone[Số HĐ]=Table_Contracts[[#This Row],[Số hợp đồng]]),--(Table_milestone[Đã thanh toán?]=FALSE))</f>
        <v>0</v>
      </c>
      <c r="AA625">
        <f>Table_Contracts[[#This Row],[Số tiền đã thanh toán (theo điểm mốc)]]+Table_Contracts[[#This Row],[Số tiền chưa thanh toán (Theo điểm mốc)]]-Table_Contracts[[#This Row],[Doanh số]]</f>
        <v>-70602778</v>
      </c>
    </row>
    <row r="626" spans="1:27" x14ac:dyDescent="0.25">
      <c r="A626" s="11" t="str">
        <f>TRIM(REPLACE(Table_Contracts[[#This Row],[Vụ việc]],1,FIND("#",Table_Contracts[[#This Row],[Vụ việc]],1),""))</f>
        <v>OSD135007</v>
      </c>
      <c r="B626" s="2" t="s">
        <v>2377</v>
      </c>
      <c r="C626" s="2" t="s">
        <v>4741</v>
      </c>
      <c r="D626" s="4">
        <v>41400</v>
      </c>
      <c r="E626" s="2" t="s">
        <v>4740</v>
      </c>
      <c r="F626" s="3" t="s">
        <v>4637</v>
      </c>
      <c r="G626" s="5">
        <v>31479000</v>
      </c>
      <c r="H626" s="3" t="s">
        <v>110</v>
      </c>
      <c r="I626" s="3" t="s">
        <v>4062</v>
      </c>
      <c r="J626" s="3" t="s">
        <v>28</v>
      </c>
      <c r="K626" s="3" t="s">
        <v>31</v>
      </c>
      <c r="L626" s="4"/>
      <c r="M626" s="2" t="s">
        <v>558</v>
      </c>
      <c r="N626" s="11">
        <f>IF(MONTH(Table_Contracts[[#This Row],[Ngày ký]])&gt;3, YEAR(Table_Contracts[[#This Row],[Ngày ký]]),YEAR(Table_Contracts[[#This Row],[Ngày ký]])-1)</f>
        <v>2013</v>
      </c>
      <c r="O626" s="4">
        <v>41425</v>
      </c>
      <c r="P626" s="4"/>
      <c r="Q626" s="6">
        <v>12</v>
      </c>
      <c r="R626" s="4"/>
      <c r="S626" s="7" t="b">
        <v>0</v>
      </c>
      <c r="T626" s="3" t="s">
        <v>100</v>
      </c>
      <c r="U626" s="3"/>
      <c r="V626" s="2"/>
      <c r="W626" s="10" t="s">
        <v>5722</v>
      </c>
      <c r="X626" s="7"/>
      <c r="Y626" s="12">
        <f>SUMPRODUCT(Table_milestone[Số tiền phải thanh toán (VND)],--(Table_milestone[Số HĐ]=Table_Contracts[[#This Row],[Số hợp đồng]]),--(Table_milestone[Đã thanh toán?]=TRUE))</f>
        <v>31479000</v>
      </c>
      <c r="Z626" s="13">
        <f>SUMPRODUCT(Table_milestone[Số tiền phải thanh toán (VND)],--(Table_milestone[Số HĐ]=Table_Contracts[[#This Row],[Số hợp đồng]]),--(Table_milestone[Đã thanh toán?]=FALSE))</f>
        <v>0</v>
      </c>
      <c r="AA626">
        <f>Table_Contracts[[#This Row],[Số tiền đã thanh toán (theo điểm mốc)]]+Table_Contracts[[#This Row],[Số tiền chưa thanh toán (Theo điểm mốc)]]-Table_Contracts[[#This Row],[Doanh số]]</f>
        <v>0</v>
      </c>
    </row>
    <row r="627" spans="1:27" x14ac:dyDescent="0.25">
      <c r="A627" s="11" t="str">
        <f>TRIM(REPLACE(Table_Contracts[[#This Row],[Vụ việc]],1,FIND("#",Table_Contracts[[#This Row],[Vụ việc]],1),""))</f>
        <v>OSD135010</v>
      </c>
      <c r="B627" s="2" t="s">
        <v>2299</v>
      </c>
      <c r="C627" s="2" t="s">
        <v>4746</v>
      </c>
      <c r="D627" s="4">
        <v>41395</v>
      </c>
      <c r="E627" s="2" t="s">
        <v>4745</v>
      </c>
      <c r="F627" s="3" t="s">
        <v>4559</v>
      </c>
      <c r="G627" s="5">
        <v>30397500</v>
      </c>
      <c r="H627" s="3" t="s">
        <v>110</v>
      </c>
      <c r="I627" s="3" t="s">
        <v>4062</v>
      </c>
      <c r="J627" s="3" t="s">
        <v>28</v>
      </c>
      <c r="K627" s="3" t="s">
        <v>31</v>
      </c>
      <c r="L627" s="4">
        <v>41429</v>
      </c>
      <c r="M627" s="2" t="s">
        <v>558</v>
      </c>
      <c r="N627" s="11">
        <f>IF(MONTH(Table_Contracts[[#This Row],[Ngày ký]])&gt;3, YEAR(Table_Contracts[[#This Row],[Ngày ký]]),YEAR(Table_Contracts[[#This Row],[Ngày ký]])-1)</f>
        <v>2013</v>
      </c>
      <c r="O627" s="4">
        <v>41425</v>
      </c>
      <c r="P627" s="4">
        <v>41459</v>
      </c>
      <c r="Q627" s="6">
        <v>1</v>
      </c>
      <c r="R627" s="4"/>
      <c r="S627" s="7" t="b">
        <v>0</v>
      </c>
      <c r="T627" s="3" t="s">
        <v>100</v>
      </c>
      <c r="U627" s="3"/>
      <c r="V627" s="2"/>
      <c r="W627" s="10" t="s">
        <v>5722</v>
      </c>
      <c r="X627" s="7"/>
      <c r="Y627" s="12">
        <f>SUMPRODUCT(Table_milestone[Số tiền phải thanh toán (VND)],--(Table_milestone[Số HĐ]=Table_Contracts[[#This Row],[Số hợp đồng]]),--(Table_milestone[Đã thanh toán?]=TRUE))</f>
        <v>30348150</v>
      </c>
      <c r="Z627" s="13">
        <f>SUMPRODUCT(Table_milestone[Số tiền phải thanh toán (VND)],--(Table_milestone[Số HĐ]=Table_Contracts[[#This Row],[Số hợp đồng]]),--(Table_milestone[Đã thanh toán?]=FALSE))</f>
        <v>0</v>
      </c>
      <c r="AA627">
        <f>Table_Contracts[[#This Row],[Số tiền đã thanh toán (theo điểm mốc)]]+Table_Contracts[[#This Row],[Số tiền chưa thanh toán (Theo điểm mốc)]]-Table_Contracts[[#This Row],[Doanh số]]</f>
        <v>-49350</v>
      </c>
    </row>
    <row r="628" spans="1:27" x14ac:dyDescent="0.25">
      <c r="A628" s="11" t="str">
        <f>TRIM(REPLACE(Table_Contracts[[#This Row],[Vụ việc]],1,FIND("#",Table_Contracts[[#This Row],[Vụ việc]],1),""))</f>
        <v>OSD135011</v>
      </c>
      <c r="B628" s="2" t="s">
        <v>2306</v>
      </c>
      <c r="C628" s="2" t="s">
        <v>4734</v>
      </c>
      <c r="D628" s="4">
        <v>41414</v>
      </c>
      <c r="E628" s="2" t="s">
        <v>4733</v>
      </c>
      <c r="F628" s="3" t="s">
        <v>4559</v>
      </c>
      <c r="G628" s="5">
        <v>179523000</v>
      </c>
      <c r="H628" s="3" t="s">
        <v>110</v>
      </c>
      <c r="I628" s="3" t="s">
        <v>4062</v>
      </c>
      <c r="J628" s="3" t="s">
        <v>28</v>
      </c>
      <c r="K628" s="3" t="s">
        <v>31</v>
      </c>
      <c r="L628" s="4"/>
      <c r="M628" s="2" t="s">
        <v>558</v>
      </c>
      <c r="N628" s="11">
        <f>IF(MONTH(Table_Contracts[[#This Row],[Ngày ký]])&gt;3, YEAR(Table_Contracts[[#This Row],[Ngày ký]]),YEAR(Table_Contracts[[#This Row],[Ngày ký]])-1)</f>
        <v>2013</v>
      </c>
      <c r="O628" s="4">
        <v>41481</v>
      </c>
      <c r="P628" s="4"/>
      <c r="Q628" s="6">
        <v>1</v>
      </c>
      <c r="R628" s="4"/>
      <c r="S628" s="7" t="b">
        <v>0</v>
      </c>
      <c r="T628" s="3" t="s">
        <v>100</v>
      </c>
      <c r="U628" s="3"/>
      <c r="V628" s="2"/>
      <c r="W628" s="10" t="s">
        <v>5722</v>
      </c>
      <c r="X628" s="7"/>
      <c r="Y628" s="12">
        <f>SUMPRODUCT(Table_milestone[Số tiền phải thanh toán (VND)],--(Table_milestone[Số HĐ]=Table_Contracts[[#This Row],[Số hợp đồng]]),--(Table_milestone[Đã thanh toán?]=TRUE))</f>
        <v>188405400</v>
      </c>
      <c r="Z628" s="13">
        <f>SUMPRODUCT(Table_milestone[Số tiền phải thanh toán (VND)],--(Table_milestone[Số HĐ]=Table_Contracts[[#This Row],[Số hợp đồng]]),--(Table_milestone[Đã thanh toán?]=FALSE))</f>
        <v>0</v>
      </c>
      <c r="AA628">
        <f>Table_Contracts[[#This Row],[Số tiền đã thanh toán (theo điểm mốc)]]+Table_Contracts[[#This Row],[Số tiền chưa thanh toán (Theo điểm mốc)]]-Table_Contracts[[#This Row],[Doanh số]]</f>
        <v>8882400</v>
      </c>
    </row>
    <row r="629" spans="1:27" x14ac:dyDescent="0.25">
      <c r="A629" s="11" t="str">
        <f>TRIM(REPLACE(Table_Contracts[[#This Row],[Vụ việc]],1,FIND("#",Table_Contracts[[#This Row],[Vụ việc]],1),""))</f>
        <v>OSD135012</v>
      </c>
      <c r="B629" s="2" t="s">
        <v>2430</v>
      </c>
      <c r="C629" s="2" t="s">
        <v>4704</v>
      </c>
      <c r="D629" s="4">
        <v>41449</v>
      </c>
      <c r="E629" s="2" t="s">
        <v>4703</v>
      </c>
      <c r="F629" s="3" t="s">
        <v>4443</v>
      </c>
      <c r="G629" s="5">
        <v>34650000</v>
      </c>
      <c r="H629" s="3" t="s">
        <v>110</v>
      </c>
      <c r="I629" s="3" t="s">
        <v>4062</v>
      </c>
      <c r="J629" s="3" t="s">
        <v>28</v>
      </c>
      <c r="K629" s="3" t="s">
        <v>31</v>
      </c>
      <c r="L629" s="4">
        <v>41541</v>
      </c>
      <c r="M629" s="2" t="s">
        <v>558</v>
      </c>
      <c r="N629" s="11">
        <f>IF(MONTH(Table_Contracts[[#This Row],[Ngày ký]])&gt;3, YEAR(Table_Contracts[[#This Row],[Ngày ký]]),YEAR(Table_Contracts[[#This Row],[Ngày ký]])-1)</f>
        <v>2013</v>
      </c>
      <c r="O629" s="4">
        <v>41495</v>
      </c>
      <c r="P629" s="4">
        <v>41571</v>
      </c>
      <c r="Q629" s="6">
        <v>1</v>
      </c>
      <c r="R629" s="4"/>
      <c r="S629" s="7" t="b">
        <v>0</v>
      </c>
      <c r="T629" s="3" t="s">
        <v>100</v>
      </c>
      <c r="U629" s="3"/>
      <c r="V629" s="2"/>
      <c r="W629" s="10" t="s">
        <v>5722</v>
      </c>
      <c r="X629" s="7"/>
      <c r="Y629" s="12">
        <f>SUMPRODUCT(Table_milestone[Số tiền phải thanh toán (VND)],--(Table_milestone[Số HĐ]=Table_Contracts[[#This Row],[Số hợp đồng]]),--(Table_milestone[Đã thanh toán?]=TRUE))</f>
        <v>34650000</v>
      </c>
      <c r="Z629" s="13">
        <f>SUMPRODUCT(Table_milestone[Số tiền phải thanh toán (VND)],--(Table_milestone[Số HĐ]=Table_Contracts[[#This Row],[Số hợp đồng]]),--(Table_milestone[Đã thanh toán?]=FALSE))</f>
        <v>0</v>
      </c>
      <c r="AA629">
        <f>Table_Contracts[[#This Row],[Số tiền đã thanh toán (theo điểm mốc)]]+Table_Contracts[[#This Row],[Số tiền chưa thanh toán (Theo điểm mốc)]]-Table_Contracts[[#This Row],[Doanh số]]</f>
        <v>0</v>
      </c>
    </row>
    <row r="630" spans="1:27" x14ac:dyDescent="0.25">
      <c r="A630" s="11" t="str">
        <f>TRIM(REPLACE(Table_Contracts[[#This Row],[Vụ việc]],1,FIND("#",Table_Contracts[[#This Row],[Vụ việc]],1),""))</f>
        <v>OSD135013</v>
      </c>
      <c r="B630" s="2" t="s">
        <v>2344</v>
      </c>
      <c r="C630" s="2" t="s">
        <v>4706</v>
      </c>
      <c r="D630" s="4">
        <v>41449</v>
      </c>
      <c r="E630" s="2" t="s">
        <v>4705</v>
      </c>
      <c r="F630" s="3" t="s">
        <v>4707</v>
      </c>
      <c r="G630" s="5">
        <v>90300000</v>
      </c>
      <c r="H630" s="3" t="s">
        <v>110</v>
      </c>
      <c r="I630" s="3" t="s">
        <v>4062</v>
      </c>
      <c r="J630" s="3" t="s">
        <v>28</v>
      </c>
      <c r="K630" s="3" t="s">
        <v>31</v>
      </c>
      <c r="L630" s="4"/>
      <c r="M630" s="2" t="s">
        <v>558</v>
      </c>
      <c r="N630" s="11">
        <f>IF(MONTH(Table_Contracts[[#This Row],[Ngày ký]])&gt;3, YEAR(Table_Contracts[[#This Row],[Ngày ký]]),YEAR(Table_Contracts[[#This Row],[Ngày ký]])-1)</f>
        <v>2013</v>
      </c>
      <c r="O630" s="4">
        <v>41516</v>
      </c>
      <c r="P630" s="4"/>
      <c r="Q630" s="6">
        <v>1</v>
      </c>
      <c r="R630" s="4"/>
      <c r="S630" s="7" t="b">
        <v>0</v>
      </c>
      <c r="T630" s="3" t="s">
        <v>100</v>
      </c>
      <c r="U630" s="3"/>
      <c r="V630" s="2"/>
      <c r="W630" s="10" t="s">
        <v>5722</v>
      </c>
      <c r="X630" s="7" t="b">
        <v>0</v>
      </c>
      <c r="Y630" s="12">
        <f>SUMPRODUCT(Table_milestone[Số tiền phải thanh toán (VND)],--(Table_milestone[Số HĐ]=Table_Contracts[[#This Row],[Số hợp đồng]]),--(Table_milestone[Đã thanh toán?]=TRUE))</f>
        <v>105258600</v>
      </c>
      <c r="Z630" s="13">
        <f>SUMPRODUCT(Table_milestone[Số tiền phải thanh toán (VND)],--(Table_milestone[Số HĐ]=Table_Contracts[[#This Row],[Số hợp đồng]]),--(Table_milestone[Đã thanh toán?]=FALSE))</f>
        <v>0</v>
      </c>
      <c r="AA630">
        <f>Table_Contracts[[#This Row],[Số tiền đã thanh toán (theo điểm mốc)]]+Table_Contracts[[#This Row],[Số tiền chưa thanh toán (Theo điểm mốc)]]-Table_Contracts[[#This Row],[Doanh số]]</f>
        <v>14958600</v>
      </c>
    </row>
    <row r="631" spans="1:27" x14ac:dyDescent="0.25">
      <c r="A631" s="11" t="str">
        <f>TRIM(REPLACE(Table_Contracts[[#This Row],[Vụ việc]],1,FIND("#",Table_Contracts[[#This Row],[Vụ việc]],1),""))</f>
        <v>OSD135014</v>
      </c>
      <c r="B631" s="2" t="s">
        <v>2206</v>
      </c>
      <c r="C631" s="2" t="s">
        <v>4795</v>
      </c>
      <c r="D631" s="4">
        <v>41334</v>
      </c>
      <c r="E631" s="2" t="s">
        <v>4794</v>
      </c>
      <c r="F631" s="3" t="s">
        <v>4209</v>
      </c>
      <c r="G631" s="5">
        <v>68040000</v>
      </c>
      <c r="H631" s="3" t="s">
        <v>110</v>
      </c>
      <c r="I631" s="3" t="s">
        <v>4062</v>
      </c>
      <c r="J631" s="3" t="s">
        <v>28</v>
      </c>
      <c r="K631" s="3" t="s">
        <v>996</v>
      </c>
      <c r="L631" s="4">
        <v>41438</v>
      </c>
      <c r="M631" s="2" t="s">
        <v>558</v>
      </c>
      <c r="N631" s="11">
        <f>IF(MONTH(Table_Contracts[[#This Row],[Ngày ký]])&gt;3, YEAR(Table_Contracts[[#This Row],[Ngày ký]]),YEAR(Table_Contracts[[#This Row],[Ngày ký]])-1)</f>
        <v>2012</v>
      </c>
      <c r="O631" s="4">
        <v>41394</v>
      </c>
      <c r="P631" s="4">
        <v>41438</v>
      </c>
      <c r="Q631" s="6">
        <v>0</v>
      </c>
      <c r="R631" s="4">
        <v>41334</v>
      </c>
      <c r="S631" s="7" t="b">
        <v>0</v>
      </c>
      <c r="T631" s="3" t="s">
        <v>112</v>
      </c>
      <c r="U631" s="3"/>
      <c r="V631" s="2"/>
      <c r="W631" s="10"/>
      <c r="X631" s="7"/>
      <c r="Y631" s="12">
        <f>SUMPRODUCT(Table_milestone[Số tiền phải thanh toán (VND)],--(Table_milestone[Số HĐ]=Table_Contracts[[#This Row],[Số hợp đồng]]),--(Table_milestone[Đã thanh toán?]=TRUE))</f>
        <v>67716000</v>
      </c>
      <c r="Z631" s="13">
        <f>SUMPRODUCT(Table_milestone[Số tiền phải thanh toán (VND)],--(Table_milestone[Số HĐ]=Table_Contracts[[#This Row],[Số hợp đồng]]),--(Table_milestone[Đã thanh toán?]=FALSE))</f>
        <v>0</v>
      </c>
      <c r="AA631">
        <f>Table_Contracts[[#This Row],[Số tiền đã thanh toán (theo điểm mốc)]]+Table_Contracts[[#This Row],[Số tiền chưa thanh toán (Theo điểm mốc)]]-Table_Contracts[[#This Row],[Doanh số]]</f>
        <v>-324000</v>
      </c>
    </row>
    <row r="632" spans="1:27" x14ac:dyDescent="0.25">
      <c r="A632" s="11" t="str">
        <f>TRIM(REPLACE(Table_Contracts[[#This Row],[Vụ việc]],1,FIND("#",Table_Contracts[[#This Row],[Vụ việc]],1),""))</f>
        <v>OSD135015</v>
      </c>
      <c r="B632" s="2" t="s">
        <v>2180</v>
      </c>
      <c r="C632" s="2" t="s">
        <v>4797</v>
      </c>
      <c r="D632" s="4">
        <v>41334</v>
      </c>
      <c r="E632" s="2" t="s">
        <v>4796</v>
      </c>
      <c r="F632" s="3" t="s">
        <v>4209</v>
      </c>
      <c r="G632" s="5">
        <v>203858060</v>
      </c>
      <c r="H632" s="3" t="s">
        <v>110</v>
      </c>
      <c r="I632" s="3" t="s">
        <v>4062</v>
      </c>
      <c r="J632" s="3" t="s">
        <v>28</v>
      </c>
      <c r="K632" s="3" t="s">
        <v>996</v>
      </c>
      <c r="L632" s="4">
        <v>41572</v>
      </c>
      <c r="M632" s="2" t="s">
        <v>558</v>
      </c>
      <c r="N632" s="11">
        <f>IF(MONTH(Table_Contracts[[#This Row],[Ngày ký]])&gt;3, YEAR(Table_Contracts[[#This Row],[Ngày ký]]),YEAR(Table_Contracts[[#This Row],[Ngày ký]])-1)</f>
        <v>2012</v>
      </c>
      <c r="O632" s="4">
        <v>41455</v>
      </c>
      <c r="P632" s="4">
        <v>41603</v>
      </c>
      <c r="Q632" s="6">
        <v>1</v>
      </c>
      <c r="R632" s="4">
        <v>41334</v>
      </c>
      <c r="S632" s="7" t="b">
        <v>0</v>
      </c>
      <c r="T632" s="3" t="s">
        <v>112</v>
      </c>
      <c r="U632" s="3"/>
      <c r="V632" s="2"/>
      <c r="W632" s="10" t="s">
        <v>5722</v>
      </c>
      <c r="X632" s="7"/>
      <c r="Y632" s="12">
        <f>SUMPRODUCT(Table_milestone[Số tiền phải thanh toán (VND)],--(Table_milestone[Số HĐ]=Table_Contracts[[#This Row],[Số hợp đồng]]),--(Table_milestone[Đã thanh toán?]=TRUE))</f>
        <v>135756000</v>
      </c>
      <c r="Z632" s="13">
        <f>SUMPRODUCT(Table_milestone[Số tiền phải thanh toán (VND)],--(Table_milestone[Số HĐ]=Table_Contracts[[#This Row],[Số hợp đồng]]),--(Table_milestone[Đã thanh toán?]=FALSE))</f>
        <v>68000000</v>
      </c>
      <c r="AA632">
        <f>Table_Contracts[[#This Row],[Số tiền đã thanh toán (theo điểm mốc)]]+Table_Contracts[[#This Row],[Số tiền chưa thanh toán (Theo điểm mốc)]]-Table_Contracts[[#This Row],[Doanh số]]</f>
        <v>-102060</v>
      </c>
    </row>
    <row r="633" spans="1:27" x14ac:dyDescent="0.25">
      <c r="A633" s="11" t="str">
        <f>TRIM(REPLACE(Table_Contracts[[#This Row],[Vụ việc]],1,FIND("#",Table_Contracts[[#This Row],[Vụ việc]],1),""))</f>
        <v>OSD135016</v>
      </c>
      <c r="B633" s="2" t="s">
        <v>2438</v>
      </c>
      <c r="C633" s="2" t="s">
        <v>4662</v>
      </c>
      <c r="D633" s="4">
        <v>41487</v>
      </c>
      <c r="E633" s="2" t="s">
        <v>4661</v>
      </c>
      <c r="F633" s="3" t="s">
        <v>4559</v>
      </c>
      <c r="G633" s="5">
        <v>141120000</v>
      </c>
      <c r="H633" s="3" t="s">
        <v>110</v>
      </c>
      <c r="I633" s="3" t="s">
        <v>4062</v>
      </c>
      <c r="J633" s="3" t="s">
        <v>28</v>
      </c>
      <c r="K633" s="3" t="s">
        <v>31</v>
      </c>
      <c r="L633" s="4"/>
      <c r="M633" s="2" t="s">
        <v>558</v>
      </c>
      <c r="N633" s="11">
        <f>IF(MONTH(Table_Contracts[[#This Row],[Ngày ký]])&gt;3, YEAR(Table_Contracts[[#This Row],[Ngày ký]]),YEAR(Table_Contracts[[#This Row],[Ngày ký]])-1)</f>
        <v>2013</v>
      </c>
      <c r="O633" s="4">
        <v>41533</v>
      </c>
      <c r="P633" s="4"/>
      <c r="Q633" s="6">
        <v>1</v>
      </c>
      <c r="R633" s="4"/>
      <c r="S633" s="7" t="b">
        <v>0</v>
      </c>
      <c r="T633" s="3" t="s">
        <v>100</v>
      </c>
      <c r="U633" s="3"/>
      <c r="V633" s="2"/>
      <c r="W633" s="10" t="s">
        <v>5722</v>
      </c>
      <c r="X633" s="7" t="b">
        <v>0</v>
      </c>
      <c r="Y633" s="12">
        <f>SUMPRODUCT(Table_milestone[Số tiền phải thanh toán (VND)],--(Table_milestone[Số HĐ]=Table_Contracts[[#This Row],[Số hợp đồng]]),--(Table_milestone[Đã thanh toán?]=TRUE))</f>
        <v>141120000</v>
      </c>
      <c r="Z633" s="13">
        <f>SUMPRODUCT(Table_milestone[Số tiền phải thanh toán (VND)],--(Table_milestone[Số HĐ]=Table_Contracts[[#This Row],[Số hợp đồng]]),--(Table_milestone[Đã thanh toán?]=FALSE))</f>
        <v>0</v>
      </c>
      <c r="AA633">
        <f>Table_Contracts[[#This Row],[Số tiền đã thanh toán (theo điểm mốc)]]+Table_Contracts[[#This Row],[Số tiền chưa thanh toán (Theo điểm mốc)]]-Table_Contracts[[#This Row],[Doanh số]]</f>
        <v>0</v>
      </c>
    </row>
    <row r="634" spans="1:27" x14ac:dyDescent="0.25">
      <c r="A634" s="11" t="str">
        <f>TRIM(REPLACE(Table_Contracts[[#This Row],[Vụ việc]],1,FIND("#",Table_Contracts[[#This Row],[Vụ việc]],1),""))</f>
        <v>OSD135017</v>
      </c>
      <c r="B634" s="2" t="s">
        <v>2456</v>
      </c>
      <c r="C634" s="2" t="s">
        <v>4709</v>
      </c>
      <c r="D634" s="4">
        <v>41449</v>
      </c>
      <c r="E634" s="2" t="s">
        <v>4708</v>
      </c>
      <c r="F634" s="3" t="s">
        <v>4443</v>
      </c>
      <c r="G634" s="5">
        <v>12096000</v>
      </c>
      <c r="H634" s="3" t="s">
        <v>110</v>
      </c>
      <c r="I634" s="3" t="s">
        <v>4062</v>
      </c>
      <c r="J634" s="3" t="s">
        <v>28</v>
      </c>
      <c r="K634" s="3" t="s">
        <v>31</v>
      </c>
      <c r="L634" s="4">
        <v>41522</v>
      </c>
      <c r="M634" s="2" t="s">
        <v>558</v>
      </c>
      <c r="N634" s="11">
        <f>IF(MONTH(Table_Contracts[[#This Row],[Ngày ký]])&gt;3, YEAR(Table_Contracts[[#This Row],[Ngày ký]]),YEAR(Table_Contracts[[#This Row],[Ngày ký]])-1)</f>
        <v>2013</v>
      </c>
      <c r="O634" s="4">
        <v>41460</v>
      </c>
      <c r="P634" s="4">
        <v>41552</v>
      </c>
      <c r="Q634" s="6">
        <v>1</v>
      </c>
      <c r="R634" s="4"/>
      <c r="S634" s="7" t="b">
        <v>0</v>
      </c>
      <c r="T634" s="3" t="s">
        <v>100</v>
      </c>
      <c r="U634" s="3"/>
      <c r="V634" s="2"/>
      <c r="W634" s="10" t="s">
        <v>5722</v>
      </c>
      <c r="X634" s="7"/>
      <c r="Y634" s="12">
        <f>SUMPRODUCT(Table_milestone[Số tiền phải thanh toán (VND)],--(Table_milestone[Số HĐ]=Table_Contracts[[#This Row],[Số hợp đồng]]),--(Table_milestone[Đã thanh toán?]=TRUE))</f>
        <v>12096000</v>
      </c>
      <c r="Z634" s="13">
        <f>SUMPRODUCT(Table_milestone[Số tiền phải thanh toán (VND)],--(Table_milestone[Số HĐ]=Table_Contracts[[#This Row],[Số hợp đồng]]),--(Table_milestone[Đã thanh toán?]=FALSE))</f>
        <v>0</v>
      </c>
      <c r="AA634">
        <f>Table_Contracts[[#This Row],[Số tiền đã thanh toán (theo điểm mốc)]]+Table_Contracts[[#This Row],[Số tiền chưa thanh toán (Theo điểm mốc)]]-Table_Contracts[[#This Row],[Doanh số]]</f>
        <v>0</v>
      </c>
    </row>
    <row r="635" spans="1:27" x14ac:dyDescent="0.25">
      <c r="A635" s="11" t="str">
        <f>TRIM(REPLACE(Table_Contracts[[#This Row],[Vụ việc]],1,FIND("#",Table_Contracts[[#This Row],[Vụ việc]],1),""))</f>
        <v>OSD135018</v>
      </c>
      <c r="B635" s="2" t="s">
        <v>2348</v>
      </c>
      <c r="C635" s="2" t="s">
        <v>4697</v>
      </c>
      <c r="D635" s="4">
        <v>41460</v>
      </c>
      <c r="E635" s="2" t="s">
        <v>4696</v>
      </c>
      <c r="F635" s="3" t="s">
        <v>4698</v>
      </c>
      <c r="G635" s="5">
        <v>294000000</v>
      </c>
      <c r="H635" s="3" t="s">
        <v>110</v>
      </c>
      <c r="I635" s="3" t="s">
        <v>4062</v>
      </c>
      <c r="J635" s="3" t="s">
        <v>28</v>
      </c>
      <c r="K635" s="3" t="s">
        <v>996</v>
      </c>
      <c r="L635" s="4">
        <v>41534</v>
      </c>
      <c r="M635" s="2" t="s">
        <v>558</v>
      </c>
      <c r="N635" s="11">
        <f>IF(MONTH(Table_Contracts[[#This Row],[Ngày ký]])&gt;3, YEAR(Table_Contracts[[#This Row],[Ngày ký]]),YEAR(Table_Contracts[[#This Row],[Ngày ký]])-1)</f>
        <v>2013</v>
      </c>
      <c r="O635" s="4">
        <v>41578</v>
      </c>
      <c r="P635" s="4">
        <v>41564</v>
      </c>
      <c r="Q635" s="6">
        <v>1</v>
      </c>
      <c r="R635" s="4"/>
      <c r="S635" s="7" t="b">
        <v>0</v>
      </c>
      <c r="T635" s="3" t="s">
        <v>100</v>
      </c>
      <c r="U635" s="3"/>
      <c r="V635" s="2"/>
      <c r="W635" s="10" t="s">
        <v>5722</v>
      </c>
      <c r="X635" s="7"/>
      <c r="Y635" s="12">
        <f>SUMPRODUCT(Table_milestone[Số tiền phải thanh toán (VND)],--(Table_milestone[Số HĐ]=Table_Contracts[[#This Row],[Số hợp đồng]]),--(Table_milestone[Đã thanh toán?]=TRUE))</f>
        <v>293017200</v>
      </c>
      <c r="Z635" s="13">
        <f>SUMPRODUCT(Table_milestone[Số tiền phải thanh toán (VND)],--(Table_milestone[Số HĐ]=Table_Contracts[[#This Row],[Số hợp đồng]]),--(Table_milestone[Đã thanh toán?]=FALSE))</f>
        <v>0</v>
      </c>
      <c r="AA635">
        <f>Table_Contracts[[#This Row],[Số tiền đã thanh toán (theo điểm mốc)]]+Table_Contracts[[#This Row],[Số tiền chưa thanh toán (Theo điểm mốc)]]-Table_Contracts[[#This Row],[Doanh số]]</f>
        <v>-982800</v>
      </c>
    </row>
    <row r="636" spans="1:27" x14ac:dyDescent="0.25">
      <c r="A636" s="11" t="str">
        <f>TRIM(REPLACE(Table_Contracts[[#This Row],[Vụ việc]],1,FIND("#",Table_Contracts[[#This Row],[Vụ việc]],1),""))</f>
        <v>OSD135019</v>
      </c>
      <c r="B636" s="2" t="s">
        <v>2391</v>
      </c>
      <c r="C636" s="2" t="s">
        <v>4702</v>
      </c>
      <c r="D636" s="4">
        <v>41457</v>
      </c>
      <c r="E636" s="2" t="s">
        <v>4701</v>
      </c>
      <c r="F636" s="3" t="s">
        <v>4559</v>
      </c>
      <c r="G636" s="5">
        <v>6930000</v>
      </c>
      <c r="H636" s="3" t="s">
        <v>110</v>
      </c>
      <c r="I636" s="3" t="s">
        <v>4062</v>
      </c>
      <c r="J636" s="3" t="s">
        <v>28</v>
      </c>
      <c r="K636" s="3" t="s">
        <v>31</v>
      </c>
      <c r="L636" s="4"/>
      <c r="M636" s="2" t="s">
        <v>558</v>
      </c>
      <c r="N636" s="11">
        <f>IF(MONTH(Table_Contracts[[#This Row],[Ngày ký]])&gt;3, YEAR(Table_Contracts[[#This Row],[Ngày ký]]),YEAR(Table_Contracts[[#This Row],[Ngày ký]])-1)</f>
        <v>2013</v>
      </c>
      <c r="O636" s="4">
        <v>41458</v>
      </c>
      <c r="P636" s="4"/>
      <c r="Q636" s="6">
        <v>1</v>
      </c>
      <c r="R636" s="4"/>
      <c r="S636" s="7" t="b">
        <v>0</v>
      </c>
      <c r="T636" s="3" t="s">
        <v>100</v>
      </c>
      <c r="U636" s="3"/>
      <c r="V636" s="2"/>
      <c r="W636" s="10"/>
      <c r="X636" s="7" t="b">
        <v>0</v>
      </c>
      <c r="Y636" s="12">
        <f>SUMPRODUCT(Table_milestone[Số tiền phải thanh toán (VND)],--(Table_milestone[Số HĐ]=Table_Contracts[[#This Row],[Số hợp đồng]]),--(Table_milestone[Đã thanh toán?]=TRUE))</f>
        <v>0</v>
      </c>
      <c r="Z636" s="13">
        <f>SUMPRODUCT(Table_milestone[Số tiền phải thanh toán (VND)],--(Table_milestone[Số HĐ]=Table_Contracts[[#This Row],[Số hợp đồng]]),--(Table_milestone[Đã thanh toán?]=FALSE))</f>
        <v>6930000</v>
      </c>
      <c r="AA636">
        <f>Table_Contracts[[#This Row],[Số tiền đã thanh toán (theo điểm mốc)]]+Table_Contracts[[#This Row],[Số tiền chưa thanh toán (Theo điểm mốc)]]-Table_Contracts[[#This Row],[Doanh số]]</f>
        <v>0</v>
      </c>
    </row>
    <row r="637" spans="1:27" x14ac:dyDescent="0.25">
      <c r="A637" s="11" t="str">
        <f>TRIM(REPLACE(Table_Contracts[[#This Row],[Vụ việc]],1,FIND("#",Table_Contracts[[#This Row],[Vụ việc]],1),""))</f>
        <v>OSD135022</v>
      </c>
      <c r="B637" s="2" t="s">
        <v>30</v>
      </c>
      <c r="C637" s="2" t="s">
        <v>29</v>
      </c>
      <c r="D637" s="4">
        <v>41487</v>
      </c>
      <c r="E637" s="2" t="s">
        <v>4663</v>
      </c>
      <c r="F637" s="3" t="s">
        <v>4664</v>
      </c>
      <c r="G637" s="5">
        <v>1159200000</v>
      </c>
      <c r="H637" s="3" t="s">
        <v>110</v>
      </c>
      <c r="I637" s="3" t="s">
        <v>4062</v>
      </c>
      <c r="J637" s="3" t="s">
        <v>28</v>
      </c>
      <c r="K637" s="3" t="s">
        <v>31</v>
      </c>
      <c r="L637" s="4"/>
      <c r="M637" s="2" t="s">
        <v>558</v>
      </c>
      <c r="N637" s="11">
        <f>IF(MONTH(Table_Contracts[[#This Row],[Ngày ký]])&gt;3, YEAR(Table_Contracts[[#This Row],[Ngày ký]]),YEAR(Table_Contracts[[#This Row],[Ngày ký]])-1)</f>
        <v>2013</v>
      </c>
      <c r="O637" s="4">
        <v>41623</v>
      </c>
      <c r="P637" s="4"/>
      <c r="Q637" s="6">
        <v>12</v>
      </c>
      <c r="R637" s="4"/>
      <c r="S637" s="7" t="b">
        <v>1</v>
      </c>
      <c r="T637" s="3" t="s">
        <v>100</v>
      </c>
      <c r="U637" s="3"/>
      <c r="V637" s="2" t="s">
        <v>4403</v>
      </c>
      <c r="W637" s="10" t="s">
        <v>5722</v>
      </c>
      <c r="X637" s="7" t="b">
        <v>1</v>
      </c>
      <c r="Y637" s="12">
        <f>SUMPRODUCT(Table_milestone[Số tiền phải thanh toán (VND)],--(Table_milestone[Số HĐ]=Table_Contracts[[#This Row],[Số hợp đồng]]),--(Table_milestone[Đã thanh toán?]=TRUE))</f>
        <v>694512000</v>
      </c>
      <c r="Z637" s="13">
        <f>SUMPRODUCT(Table_milestone[Số tiền phải thanh toán (VND)],--(Table_milestone[Số HĐ]=Table_Contracts[[#This Row],[Số hợp đồng]]),--(Table_milestone[Đã thanh toán?]=FALSE))</f>
        <v>459516000</v>
      </c>
      <c r="AA637">
        <f>Table_Contracts[[#This Row],[Số tiền đã thanh toán (theo điểm mốc)]]+Table_Contracts[[#This Row],[Số tiền chưa thanh toán (Theo điểm mốc)]]-Table_Contracts[[#This Row],[Doanh số]]</f>
        <v>-5172000</v>
      </c>
    </row>
    <row r="638" spans="1:27" x14ac:dyDescent="0.25">
      <c r="A638" s="11" t="str">
        <f>TRIM(REPLACE(Table_Contracts[[#This Row],[Vụ việc]],1,FIND("#",Table_Contracts[[#This Row],[Vụ việc]],1),""))</f>
        <v>OSD135023</v>
      </c>
      <c r="B638" s="2" t="s">
        <v>2428</v>
      </c>
      <c r="C638" s="2" t="s">
        <v>4694</v>
      </c>
      <c r="D638" s="4">
        <v>41463</v>
      </c>
      <c r="E638" s="2" t="s">
        <v>4693</v>
      </c>
      <c r="F638" s="3" t="s">
        <v>4695</v>
      </c>
      <c r="G638" s="5">
        <v>384031730</v>
      </c>
      <c r="H638" s="3" t="s">
        <v>110</v>
      </c>
      <c r="I638" s="3" t="s">
        <v>4062</v>
      </c>
      <c r="J638" s="3" t="s">
        <v>28</v>
      </c>
      <c r="K638" s="3" t="s">
        <v>961</v>
      </c>
      <c r="L638" s="4">
        <v>41547</v>
      </c>
      <c r="M638" s="2" t="s">
        <v>558</v>
      </c>
      <c r="N638" s="11">
        <f>IF(MONTH(Table_Contracts[[#This Row],[Ngày ký]])&gt;3, YEAR(Table_Contracts[[#This Row],[Ngày ký]]),YEAR(Table_Contracts[[#This Row],[Ngày ký]])-1)</f>
        <v>2013</v>
      </c>
      <c r="O638" s="4">
        <v>41547</v>
      </c>
      <c r="P638" s="4">
        <v>41547</v>
      </c>
      <c r="Q638" s="6">
        <v>0</v>
      </c>
      <c r="R638" s="4">
        <v>41470</v>
      </c>
      <c r="S638" s="7" t="b">
        <v>0</v>
      </c>
      <c r="T638" s="3" t="s">
        <v>100</v>
      </c>
      <c r="U638" s="3"/>
      <c r="V638" s="2"/>
      <c r="W638" s="10"/>
      <c r="X638" s="7"/>
      <c r="Y638" s="12">
        <f>SUMPRODUCT(Table_milestone[Số tiền phải thanh toán (VND)],--(Table_milestone[Số HĐ]=Table_Contracts[[#This Row],[Số hợp đồng]]),--(Table_milestone[Đã thanh toán?]=TRUE))</f>
        <v>384031730</v>
      </c>
      <c r="Z638" s="13">
        <f>SUMPRODUCT(Table_milestone[Số tiền phải thanh toán (VND)],--(Table_milestone[Số HĐ]=Table_Contracts[[#This Row],[Số hợp đồng]]),--(Table_milestone[Đã thanh toán?]=FALSE))</f>
        <v>0</v>
      </c>
      <c r="AA638">
        <f>Table_Contracts[[#This Row],[Số tiền đã thanh toán (theo điểm mốc)]]+Table_Contracts[[#This Row],[Số tiền chưa thanh toán (Theo điểm mốc)]]-Table_Contracts[[#This Row],[Doanh số]]</f>
        <v>0</v>
      </c>
    </row>
    <row r="639" spans="1:27" x14ac:dyDescent="0.25">
      <c r="A639" s="11" t="str">
        <f>TRIM(REPLACE(Table_Contracts[[#This Row],[Vụ việc]],1,FIND("#",Table_Contracts[[#This Row],[Vụ việc]],1),""))</f>
        <v>OSD135026</v>
      </c>
      <c r="B639" s="2" t="s">
        <v>2583</v>
      </c>
      <c r="C639" s="2" t="s">
        <v>4654</v>
      </c>
      <c r="D639" s="4">
        <v>41493</v>
      </c>
      <c r="E639" s="2" t="s">
        <v>4653</v>
      </c>
      <c r="F639" s="3" t="s">
        <v>4559</v>
      </c>
      <c r="G639" s="5">
        <v>18900000</v>
      </c>
      <c r="H639" s="3" t="s">
        <v>110</v>
      </c>
      <c r="I639" s="3" t="s">
        <v>4062</v>
      </c>
      <c r="J639" s="3" t="s">
        <v>28</v>
      </c>
      <c r="K639" s="3" t="s">
        <v>31</v>
      </c>
      <c r="L639" s="4"/>
      <c r="M639" s="2" t="s">
        <v>558</v>
      </c>
      <c r="N639" s="11">
        <f>IF(MONTH(Table_Contracts[[#This Row],[Ngày ký]])&gt;3, YEAR(Table_Contracts[[#This Row],[Ngày ký]]),YEAR(Table_Contracts[[#This Row],[Ngày ký]])-1)</f>
        <v>2013</v>
      </c>
      <c r="O639" s="4">
        <v>41530</v>
      </c>
      <c r="P639" s="4"/>
      <c r="Q639" s="6">
        <v>1</v>
      </c>
      <c r="R639" s="4"/>
      <c r="S639" s="7" t="b">
        <v>0</v>
      </c>
      <c r="T639" s="3" t="s">
        <v>100</v>
      </c>
      <c r="U639" s="3"/>
      <c r="V639" s="2"/>
      <c r="W639" s="10" t="s">
        <v>5722</v>
      </c>
      <c r="X639" s="7"/>
      <c r="Y639" s="12">
        <f>SUMPRODUCT(Table_milestone[Số tiền phải thanh toán (VND)],--(Table_milestone[Số HĐ]=Table_Contracts[[#This Row],[Số hợp đồng]]),--(Table_milestone[Đã thanh toán?]=TRUE))</f>
        <v>18900000</v>
      </c>
      <c r="Z639" s="13">
        <f>SUMPRODUCT(Table_milestone[Số tiền phải thanh toán (VND)],--(Table_milestone[Số HĐ]=Table_Contracts[[#This Row],[Số hợp đồng]]),--(Table_milestone[Đã thanh toán?]=FALSE))</f>
        <v>0</v>
      </c>
      <c r="AA639">
        <f>Table_Contracts[[#This Row],[Số tiền đã thanh toán (theo điểm mốc)]]+Table_Contracts[[#This Row],[Số tiền chưa thanh toán (Theo điểm mốc)]]-Table_Contracts[[#This Row],[Doanh số]]</f>
        <v>0</v>
      </c>
    </row>
    <row r="640" spans="1:27" x14ac:dyDescent="0.25">
      <c r="A640" s="11" t="str">
        <f>TRIM(REPLACE(Table_Contracts[[#This Row],[Vụ việc]],1,FIND("#",Table_Contracts[[#This Row],[Vụ việc]],1),""))</f>
        <v>OSD135027</v>
      </c>
      <c r="B640" s="2" t="s">
        <v>2471</v>
      </c>
      <c r="C640" s="2" t="s">
        <v>4656</v>
      </c>
      <c r="D640" s="4">
        <v>41491</v>
      </c>
      <c r="E640" s="2" t="s">
        <v>4655</v>
      </c>
      <c r="F640" s="3" t="s">
        <v>4559</v>
      </c>
      <c r="G640" s="5">
        <v>25284000</v>
      </c>
      <c r="H640" s="3" t="s">
        <v>110</v>
      </c>
      <c r="I640" s="3" t="s">
        <v>4062</v>
      </c>
      <c r="J640" s="3" t="s">
        <v>28</v>
      </c>
      <c r="K640" s="3" t="s">
        <v>31</v>
      </c>
      <c r="L640" s="4">
        <v>41535</v>
      </c>
      <c r="M640" s="2" t="s">
        <v>558</v>
      </c>
      <c r="N640" s="11">
        <f>IF(MONTH(Table_Contracts[[#This Row],[Ngày ký]])&gt;3, YEAR(Table_Contracts[[#This Row],[Ngày ký]]),YEAR(Table_Contracts[[#This Row],[Ngày ký]])-1)</f>
        <v>2013</v>
      </c>
      <c r="O640" s="4">
        <v>41520</v>
      </c>
      <c r="P640" s="4">
        <v>41565</v>
      </c>
      <c r="Q640" s="6">
        <v>1</v>
      </c>
      <c r="R640" s="4"/>
      <c r="S640" s="7" t="b">
        <v>0</v>
      </c>
      <c r="T640" s="3" t="s">
        <v>100</v>
      </c>
      <c r="U640" s="3"/>
      <c r="V640" s="2"/>
      <c r="W640" s="10"/>
      <c r="X640" s="7"/>
      <c r="Y640" s="12">
        <f>SUMPRODUCT(Table_milestone[Số tiền phải thanh toán (VND)],--(Table_milestone[Số HĐ]=Table_Contracts[[#This Row],[Số hợp đồng]]),--(Table_milestone[Đã thanh toán?]=TRUE))</f>
        <v>25284000</v>
      </c>
      <c r="Z640" s="13">
        <f>SUMPRODUCT(Table_milestone[Số tiền phải thanh toán (VND)],--(Table_milestone[Số HĐ]=Table_Contracts[[#This Row],[Số hợp đồng]]),--(Table_milestone[Đã thanh toán?]=FALSE))</f>
        <v>0</v>
      </c>
      <c r="AA640">
        <f>Table_Contracts[[#This Row],[Số tiền đã thanh toán (theo điểm mốc)]]+Table_Contracts[[#This Row],[Số tiền chưa thanh toán (Theo điểm mốc)]]-Table_Contracts[[#This Row],[Doanh số]]</f>
        <v>0</v>
      </c>
    </row>
    <row r="641" spans="1:27" x14ac:dyDescent="0.25">
      <c r="A641" s="11" t="str">
        <f>TRIM(REPLACE(Table_Contracts[[#This Row],[Vụ việc]],1,FIND("#",Table_Contracts[[#This Row],[Vụ việc]],1),""))</f>
        <v>OSD135028</v>
      </c>
      <c r="B641" s="2" t="s">
        <v>2382</v>
      </c>
      <c r="C641" s="2" t="s">
        <v>2382</v>
      </c>
      <c r="D641" s="4">
        <v>41518</v>
      </c>
      <c r="E641" s="2" t="s">
        <v>4628</v>
      </c>
      <c r="F641" s="3" t="s">
        <v>4401</v>
      </c>
      <c r="G641" s="5">
        <v>49098000</v>
      </c>
      <c r="H641" s="3" t="s">
        <v>110</v>
      </c>
      <c r="I641" s="3" t="s">
        <v>4062</v>
      </c>
      <c r="J641" s="3" t="s">
        <v>28</v>
      </c>
      <c r="K641" s="3" t="s">
        <v>996</v>
      </c>
      <c r="L641" s="4"/>
      <c r="M641" s="2" t="s">
        <v>558</v>
      </c>
      <c r="N641" s="11">
        <f>IF(MONTH(Table_Contracts[[#This Row],[Ngày ký]])&gt;3, YEAR(Table_Contracts[[#This Row],[Ngày ký]]),YEAR(Table_Contracts[[#This Row],[Ngày ký]])-1)</f>
        <v>2013</v>
      </c>
      <c r="O641" s="4">
        <v>41639</v>
      </c>
      <c r="P641" s="4"/>
      <c r="Q641" s="6">
        <v>12</v>
      </c>
      <c r="R641" s="4"/>
      <c r="S641" s="7" t="b">
        <v>0</v>
      </c>
      <c r="T641" s="3" t="s">
        <v>112</v>
      </c>
      <c r="U641" s="3"/>
      <c r="V641" s="2"/>
      <c r="W641" s="10" t="s">
        <v>5722</v>
      </c>
      <c r="X641" s="7"/>
      <c r="Y641" s="12">
        <f>SUMPRODUCT(Table_milestone[Số tiền phải thanh toán (VND)],--(Table_milestone[Số HĐ]=Table_Contracts[[#This Row],[Số hợp đồng]]),--(Table_milestone[Đã thanh toán?]=TRUE))</f>
        <v>19780300</v>
      </c>
      <c r="Z641" s="13">
        <f>SUMPRODUCT(Table_milestone[Số tiền phải thanh toán (VND)],--(Table_milestone[Số HĐ]=Table_Contracts[[#This Row],[Số hợp đồng]]),--(Table_milestone[Đã thanh toán?]=FALSE))</f>
        <v>0</v>
      </c>
      <c r="AA641">
        <f>Table_Contracts[[#This Row],[Số tiền đã thanh toán (theo điểm mốc)]]+Table_Contracts[[#This Row],[Số tiền chưa thanh toán (Theo điểm mốc)]]-Table_Contracts[[#This Row],[Doanh số]]</f>
        <v>-29317700</v>
      </c>
    </row>
    <row r="642" spans="1:27" x14ac:dyDescent="0.25">
      <c r="A642" s="11" t="str">
        <f>TRIM(REPLACE(Table_Contracts[[#This Row],[Vụ việc]],1,FIND("#",Table_Contracts[[#This Row],[Vụ việc]],1),""))</f>
        <v>OSD135029</v>
      </c>
      <c r="B642" s="2" t="s">
        <v>2548</v>
      </c>
      <c r="C642" s="2" t="s">
        <v>4651</v>
      </c>
      <c r="D642" s="4">
        <v>41495</v>
      </c>
      <c r="E642" s="2" t="s">
        <v>4650</v>
      </c>
      <c r="F642" s="3" t="s">
        <v>4652</v>
      </c>
      <c r="G642" s="5">
        <v>35578802</v>
      </c>
      <c r="H642" s="3" t="s">
        <v>110</v>
      </c>
      <c r="I642" s="3" t="s">
        <v>4062</v>
      </c>
      <c r="J642" s="3" t="s">
        <v>28</v>
      </c>
      <c r="K642" s="3" t="s">
        <v>31</v>
      </c>
      <c r="L642" s="4">
        <v>41597</v>
      </c>
      <c r="M642" s="2" t="s">
        <v>558</v>
      </c>
      <c r="N642" s="11">
        <f>IF(MONTH(Table_Contracts[[#This Row],[Ngày ký]])&gt;3, YEAR(Table_Contracts[[#This Row],[Ngày ký]]),YEAR(Table_Contracts[[#This Row],[Ngày ký]])-1)</f>
        <v>2013</v>
      </c>
      <c r="O642" s="4">
        <v>41509</v>
      </c>
      <c r="P642" s="4">
        <v>41627</v>
      </c>
      <c r="Q642" s="6">
        <v>1</v>
      </c>
      <c r="R642" s="4"/>
      <c r="S642" s="7" t="b">
        <v>0</v>
      </c>
      <c r="T642" s="3" t="s">
        <v>100</v>
      </c>
      <c r="U642" s="3"/>
      <c r="V642" s="2"/>
      <c r="W642" s="10" t="s">
        <v>5722</v>
      </c>
      <c r="X642" s="7"/>
      <c r="Y642" s="12">
        <f>SUMPRODUCT(Table_milestone[Số tiền phải thanh toán (VND)],--(Table_milestone[Số HĐ]=Table_Contracts[[#This Row],[Số hợp đồng]]),--(Table_milestone[Đã thanh toán?]=TRUE))</f>
        <v>35460600</v>
      </c>
      <c r="Z642" s="13">
        <f>SUMPRODUCT(Table_milestone[Số tiền phải thanh toán (VND)],--(Table_milestone[Số HĐ]=Table_Contracts[[#This Row],[Số hợp đồng]]),--(Table_milestone[Đã thanh toán?]=FALSE))</f>
        <v>0</v>
      </c>
      <c r="AA642">
        <f>Table_Contracts[[#This Row],[Số tiền đã thanh toán (theo điểm mốc)]]+Table_Contracts[[#This Row],[Số tiền chưa thanh toán (Theo điểm mốc)]]-Table_Contracts[[#This Row],[Doanh số]]</f>
        <v>-118202</v>
      </c>
    </row>
    <row r="643" spans="1:27" x14ac:dyDescent="0.25">
      <c r="A643" s="11" t="str">
        <f>TRIM(REPLACE(Table_Contracts[[#This Row],[Vụ việc]],1,FIND("#",Table_Contracts[[#This Row],[Vụ việc]],1),""))</f>
        <v>OSD135030</v>
      </c>
      <c r="B643" s="2" t="s">
        <v>2479</v>
      </c>
      <c r="C643" s="2" t="s">
        <v>4636</v>
      </c>
      <c r="D643" s="4">
        <v>41512</v>
      </c>
      <c r="E643" s="2" t="s">
        <v>4635</v>
      </c>
      <c r="F643" s="3" t="s">
        <v>4637</v>
      </c>
      <c r="G643" s="5">
        <v>179004000</v>
      </c>
      <c r="H643" s="3" t="s">
        <v>110</v>
      </c>
      <c r="I643" s="3" t="s">
        <v>4062</v>
      </c>
      <c r="J643" s="3" t="s">
        <v>28</v>
      </c>
      <c r="K643" s="3" t="s">
        <v>31</v>
      </c>
      <c r="L643" s="4"/>
      <c r="M643" s="2" t="s">
        <v>558</v>
      </c>
      <c r="N643" s="11">
        <f>IF(MONTH(Table_Contracts[[#This Row],[Ngày ký]])&gt;3, YEAR(Table_Contracts[[#This Row],[Ngày ký]]),YEAR(Table_Contracts[[#This Row],[Ngày ký]])-1)</f>
        <v>2013</v>
      </c>
      <c r="O643" s="4">
        <v>41543</v>
      </c>
      <c r="P643" s="4"/>
      <c r="Q643" s="6">
        <v>12</v>
      </c>
      <c r="R643" s="4"/>
      <c r="S643" s="7" t="b">
        <v>0</v>
      </c>
      <c r="T643" s="3" t="s">
        <v>100</v>
      </c>
      <c r="U643" s="3"/>
      <c r="V643" s="2"/>
      <c r="W643" s="10" t="s">
        <v>5722</v>
      </c>
      <c r="X643" s="7" t="b">
        <v>0</v>
      </c>
      <c r="Y643" s="12">
        <f>SUMPRODUCT(Table_milestone[Số tiền phải thanh toán (VND)],--(Table_milestone[Số HĐ]=Table_Contracts[[#This Row],[Số hợp đồng]]),--(Table_milestone[Đã thanh toán?]=TRUE))</f>
        <v>19035240</v>
      </c>
      <c r="Z643" s="13">
        <f>SUMPRODUCT(Table_milestone[Số tiền phải thanh toán (VND)],--(Table_milestone[Số HĐ]=Table_Contracts[[#This Row],[Số hợp đồng]]),--(Table_milestone[Đã thanh toán?]=FALSE))</f>
        <v>159968760</v>
      </c>
      <c r="AA643">
        <f>Table_Contracts[[#This Row],[Số tiền đã thanh toán (theo điểm mốc)]]+Table_Contracts[[#This Row],[Số tiền chưa thanh toán (Theo điểm mốc)]]-Table_Contracts[[#This Row],[Doanh số]]</f>
        <v>0</v>
      </c>
    </row>
    <row r="644" spans="1:27" x14ac:dyDescent="0.25">
      <c r="A644" s="11" t="str">
        <f>TRIM(REPLACE(Table_Contracts[[#This Row],[Vụ việc]],1,FIND("#",Table_Contracts[[#This Row],[Vụ việc]],1),""))</f>
        <v>OSD135031</v>
      </c>
      <c r="B644" s="2" t="s">
        <v>2444</v>
      </c>
      <c r="C644" s="2" t="s">
        <v>4645</v>
      </c>
      <c r="D644" s="4">
        <v>41501</v>
      </c>
      <c r="E644" s="2" t="s">
        <v>4644</v>
      </c>
      <c r="F644" s="3" t="s">
        <v>4646</v>
      </c>
      <c r="G644" s="5">
        <v>6048000</v>
      </c>
      <c r="H644" s="3" t="s">
        <v>110</v>
      </c>
      <c r="I644" s="3" t="s">
        <v>717</v>
      </c>
      <c r="J644" s="3" t="s">
        <v>28</v>
      </c>
      <c r="K644" s="3" t="s">
        <v>996</v>
      </c>
      <c r="L644" s="4"/>
      <c r="M644" s="2" t="s">
        <v>558</v>
      </c>
      <c r="N644" s="11">
        <f>IF(MONTH(Table_Contracts[[#This Row],[Ngày ký]])&gt;3, YEAR(Table_Contracts[[#This Row],[Ngày ký]]),YEAR(Table_Contracts[[#This Row],[Ngày ký]])-1)</f>
        <v>2013</v>
      </c>
      <c r="O644" s="4">
        <v>41517</v>
      </c>
      <c r="P644" s="4"/>
      <c r="Q644" s="6">
        <v>12</v>
      </c>
      <c r="R644" s="4"/>
      <c r="S644" s="7" t="b">
        <v>0</v>
      </c>
      <c r="T644" s="3" t="s">
        <v>112</v>
      </c>
      <c r="U644" s="3"/>
      <c r="V644" s="2"/>
      <c r="W644" s="10"/>
      <c r="X644" s="7"/>
      <c r="Y644" s="12">
        <f>SUMPRODUCT(Table_milestone[Số tiền phải thanh toán (VND)],--(Table_milestone[Số HĐ]=Table_Contracts[[#This Row],[Số hợp đồng]]),--(Table_milestone[Đã thanh toán?]=TRUE))</f>
        <v>0</v>
      </c>
      <c r="Z644" s="13">
        <f>SUMPRODUCT(Table_milestone[Số tiền phải thanh toán (VND)],--(Table_milestone[Số HĐ]=Table_Contracts[[#This Row],[Số hợp đồng]]),--(Table_milestone[Đã thanh toán?]=FALSE))</f>
        <v>6048000</v>
      </c>
      <c r="AA644">
        <f>Table_Contracts[[#This Row],[Số tiền đã thanh toán (theo điểm mốc)]]+Table_Contracts[[#This Row],[Số tiền chưa thanh toán (Theo điểm mốc)]]-Table_Contracts[[#This Row],[Doanh số]]</f>
        <v>0</v>
      </c>
    </row>
    <row r="645" spans="1:27" x14ac:dyDescent="0.25">
      <c r="A645" s="11" t="str">
        <f>TRIM(REPLACE(Table_Contracts[[#This Row],[Vụ việc]],1,FIND("#",Table_Contracts[[#This Row],[Vụ việc]],1),""))</f>
        <v>OSD135032</v>
      </c>
      <c r="B645" s="2" t="s">
        <v>2441</v>
      </c>
      <c r="C645" s="2" t="s">
        <v>4632</v>
      </c>
      <c r="D645" s="4">
        <v>41515</v>
      </c>
      <c r="E645" s="2" t="s">
        <v>4631</v>
      </c>
      <c r="F645" s="3" t="s">
        <v>4559</v>
      </c>
      <c r="G645" s="5">
        <v>15750000</v>
      </c>
      <c r="H645" s="3" t="s">
        <v>110</v>
      </c>
      <c r="I645" s="3" t="s">
        <v>4062</v>
      </c>
      <c r="J645" s="3" t="s">
        <v>28</v>
      </c>
      <c r="K645" s="3" t="s">
        <v>31</v>
      </c>
      <c r="L645" s="4">
        <v>41536</v>
      </c>
      <c r="M645" s="2" t="s">
        <v>558</v>
      </c>
      <c r="N645" s="11">
        <f>IF(MONTH(Table_Contracts[[#This Row],[Ngày ký]])&gt;3, YEAR(Table_Contracts[[#This Row],[Ngày ký]]),YEAR(Table_Contracts[[#This Row],[Ngày ký]])-1)</f>
        <v>2013</v>
      </c>
      <c r="O645" s="4">
        <v>41530</v>
      </c>
      <c r="P645" s="4">
        <v>41566</v>
      </c>
      <c r="Q645" s="6">
        <v>1</v>
      </c>
      <c r="R645" s="4"/>
      <c r="S645" s="7" t="b">
        <v>0</v>
      </c>
      <c r="T645" s="3" t="s">
        <v>100</v>
      </c>
      <c r="U645" s="3"/>
      <c r="V645" s="2"/>
      <c r="W645" s="10" t="s">
        <v>5722</v>
      </c>
      <c r="X645" s="7"/>
      <c r="Y645" s="12">
        <f>SUMPRODUCT(Table_milestone[Số tiền phải thanh toán (VND)],--(Table_milestone[Số HĐ]=Table_Contracts[[#This Row],[Số hợp đồng]]),--(Table_milestone[Đã thanh toán?]=TRUE))</f>
        <v>15750000</v>
      </c>
      <c r="Z645" s="13">
        <f>SUMPRODUCT(Table_milestone[Số tiền phải thanh toán (VND)],--(Table_milestone[Số HĐ]=Table_Contracts[[#This Row],[Số hợp đồng]]),--(Table_milestone[Đã thanh toán?]=FALSE))</f>
        <v>0</v>
      </c>
      <c r="AA645">
        <f>Table_Contracts[[#This Row],[Số tiền đã thanh toán (theo điểm mốc)]]+Table_Contracts[[#This Row],[Số tiền chưa thanh toán (Theo điểm mốc)]]-Table_Contracts[[#This Row],[Doanh số]]</f>
        <v>0</v>
      </c>
    </row>
    <row r="646" spans="1:27" x14ac:dyDescent="0.25">
      <c r="A646" s="11" t="str">
        <f>TRIM(REPLACE(Table_Contracts[[#This Row],[Vụ việc]],1,FIND("#",Table_Contracts[[#This Row],[Vụ việc]],1),""))</f>
        <v>OSD135033</v>
      </c>
      <c r="B646" s="2" t="s">
        <v>2486</v>
      </c>
      <c r="C646" s="2" t="s">
        <v>4669</v>
      </c>
      <c r="D646" s="4">
        <v>41487</v>
      </c>
      <c r="E646" s="2" t="s">
        <v>4668</v>
      </c>
      <c r="F646" s="3" t="s">
        <v>4515</v>
      </c>
      <c r="G646" s="5">
        <v>610000000</v>
      </c>
      <c r="H646" s="3" t="s">
        <v>110</v>
      </c>
      <c r="I646" s="3" t="s">
        <v>4062</v>
      </c>
      <c r="J646" s="3" t="s">
        <v>28</v>
      </c>
      <c r="K646" s="3" t="s">
        <v>961</v>
      </c>
      <c r="L646" s="4"/>
      <c r="M646" s="2" t="s">
        <v>558</v>
      </c>
      <c r="N646" s="11">
        <f>IF(MONTH(Table_Contracts[[#This Row],[Ngày ký]])&gt;3, YEAR(Table_Contracts[[#This Row],[Ngày ký]]),YEAR(Table_Contracts[[#This Row],[Ngày ký]])-1)</f>
        <v>2013</v>
      </c>
      <c r="O646" s="4">
        <v>41628</v>
      </c>
      <c r="P646" s="4"/>
      <c r="Q646" s="6">
        <v>12</v>
      </c>
      <c r="R646" s="4"/>
      <c r="S646" s="7" t="b">
        <v>0</v>
      </c>
      <c r="T646" s="3" t="s">
        <v>112</v>
      </c>
      <c r="U646" s="3"/>
      <c r="V646" s="2"/>
      <c r="W646" s="10" t="s">
        <v>5722</v>
      </c>
      <c r="X646" s="7"/>
      <c r="Y646" s="12">
        <f>SUMPRODUCT(Table_milestone[Số tiền phải thanh toán (VND)],--(Table_milestone[Số HĐ]=Table_Contracts[[#This Row],[Số hợp đồng]]),--(Table_milestone[Đã thanh toán?]=TRUE))</f>
        <v>847448575</v>
      </c>
      <c r="Z646" s="13">
        <f>SUMPRODUCT(Table_milestone[Số tiền phải thanh toán (VND)],--(Table_milestone[Số HĐ]=Table_Contracts[[#This Row],[Số hợp đồng]]),--(Table_milestone[Đã thanh toán?]=FALSE))</f>
        <v>0</v>
      </c>
      <c r="AA646">
        <f>Table_Contracts[[#This Row],[Số tiền đã thanh toán (theo điểm mốc)]]+Table_Contracts[[#This Row],[Số tiền chưa thanh toán (Theo điểm mốc)]]-Table_Contracts[[#This Row],[Doanh số]]</f>
        <v>237448575</v>
      </c>
    </row>
    <row r="647" spans="1:27" x14ac:dyDescent="0.25">
      <c r="A647" s="11" t="str">
        <f>TRIM(REPLACE(Table_Contracts[[#This Row],[Vụ việc]],1,FIND("#",Table_Contracts[[#This Row],[Vụ việc]],1),""))</f>
        <v>OSD135034</v>
      </c>
      <c r="B647" s="2" t="s">
        <v>65</v>
      </c>
      <c r="C647" s="2" t="s">
        <v>64</v>
      </c>
      <c r="D647" s="4">
        <v>41524</v>
      </c>
      <c r="E647" s="2" t="s">
        <v>4625</v>
      </c>
      <c r="F647" s="3" t="s">
        <v>4446</v>
      </c>
      <c r="G647" s="5">
        <v>4179000000</v>
      </c>
      <c r="H647" s="3" t="s">
        <v>110</v>
      </c>
      <c r="I647" s="3" t="s">
        <v>3493</v>
      </c>
      <c r="J647" s="3" t="s">
        <v>28</v>
      </c>
      <c r="K647" s="3" t="s">
        <v>31</v>
      </c>
      <c r="L647" s="4"/>
      <c r="M647" s="2" t="s">
        <v>558</v>
      </c>
      <c r="N647" s="11">
        <f>IF(MONTH(Table_Contracts[[#This Row],[Ngày ký]])&gt;3, YEAR(Table_Contracts[[#This Row],[Ngày ký]]),YEAR(Table_Contracts[[#This Row],[Ngày ký]])-1)</f>
        <v>2013</v>
      </c>
      <c r="O647" s="4">
        <v>41663</v>
      </c>
      <c r="P647" s="4"/>
      <c r="Q647" s="6">
        <v>12</v>
      </c>
      <c r="R647" s="4">
        <v>41533</v>
      </c>
      <c r="S647" s="7" t="b">
        <v>0</v>
      </c>
      <c r="T647" s="3" t="s">
        <v>100</v>
      </c>
      <c r="U647" s="3"/>
      <c r="V647" s="2" t="s">
        <v>4198</v>
      </c>
      <c r="W647" s="10" t="s">
        <v>5722</v>
      </c>
      <c r="X647" s="7" t="b">
        <v>0</v>
      </c>
      <c r="Y647" s="12">
        <f>SUMPRODUCT(Table_milestone[Số tiền phải thanh toán (VND)],--(Table_milestone[Số HĐ]=Table_Contracts[[#This Row],[Số hợp đồng]]),--(Table_milestone[Đã thanh toán?]=TRUE))</f>
        <v>3561675000</v>
      </c>
      <c r="Z647" s="13">
        <f>SUMPRODUCT(Table_milestone[Số tiền phải thanh toán (VND)],--(Table_milestone[Số HĐ]=Table_Contracts[[#This Row],[Số hợp đồng]]),--(Table_milestone[Đã thanh toán?]=FALSE))</f>
        <v>0</v>
      </c>
      <c r="AA647">
        <f>Table_Contracts[[#This Row],[Số tiền đã thanh toán (theo điểm mốc)]]+Table_Contracts[[#This Row],[Số tiền chưa thanh toán (Theo điểm mốc)]]-Table_Contracts[[#This Row],[Doanh số]]</f>
        <v>-617325000</v>
      </c>
    </row>
    <row r="648" spans="1:27" x14ac:dyDescent="0.25">
      <c r="A648" s="11" t="str">
        <f>TRIM(REPLACE(Table_Contracts[[#This Row],[Vụ việc]],1,FIND("#",Table_Contracts[[#This Row],[Vụ việc]],1),""))</f>
        <v>OSD135035</v>
      </c>
      <c r="B648" s="2" t="s">
        <v>2452</v>
      </c>
      <c r="C648" s="2" t="s">
        <v>4630</v>
      </c>
      <c r="D648" s="4">
        <v>41518</v>
      </c>
      <c r="E648" s="2" t="s">
        <v>4629</v>
      </c>
      <c r="F648" s="3" t="s">
        <v>4401</v>
      </c>
      <c r="G648" s="5">
        <v>7641820</v>
      </c>
      <c r="H648" s="3" t="s">
        <v>110</v>
      </c>
      <c r="I648" s="3" t="s">
        <v>4062</v>
      </c>
      <c r="J648" s="3" t="s">
        <v>28</v>
      </c>
      <c r="K648" s="3" t="s">
        <v>996</v>
      </c>
      <c r="L648" s="4"/>
      <c r="M648" s="2" t="s">
        <v>558</v>
      </c>
      <c r="N648" s="11">
        <f>IF(MONTH(Table_Contracts[[#This Row],[Ngày ký]])&gt;3, YEAR(Table_Contracts[[#This Row],[Ngày ký]]),YEAR(Table_Contracts[[#This Row],[Ngày ký]])-1)</f>
        <v>2013</v>
      </c>
      <c r="O648" s="4">
        <v>41639</v>
      </c>
      <c r="P648" s="4"/>
      <c r="Q648" s="6">
        <v>12</v>
      </c>
      <c r="R648" s="4"/>
      <c r="S648" s="7" t="b">
        <v>0</v>
      </c>
      <c r="T648" s="3" t="s">
        <v>112</v>
      </c>
      <c r="U648" s="3"/>
      <c r="V648" s="2"/>
      <c r="W648" s="10"/>
      <c r="X648" s="7"/>
      <c r="Y648" s="12">
        <f>SUMPRODUCT(Table_milestone[Số tiền phải thanh toán (VND)],--(Table_milestone[Số HĐ]=Table_Contracts[[#This Row],[Số hợp đồng]]),--(Table_milestone[Đã thanh toán?]=TRUE))</f>
        <v>7641820</v>
      </c>
      <c r="Z648" s="13">
        <f>SUMPRODUCT(Table_milestone[Số tiền phải thanh toán (VND)],--(Table_milestone[Số HĐ]=Table_Contracts[[#This Row],[Số hợp đồng]]),--(Table_milestone[Đã thanh toán?]=FALSE))</f>
        <v>0</v>
      </c>
      <c r="AA648">
        <f>Table_Contracts[[#This Row],[Số tiền đã thanh toán (theo điểm mốc)]]+Table_Contracts[[#This Row],[Số tiền chưa thanh toán (Theo điểm mốc)]]-Table_Contracts[[#This Row],[Doanh số]]</f>
        <v>0</v>
      </c>
    </row>
    <row r="649" spans="1:27" x14ac:dyDescent="0.25">
      <c r="A649" s="11" t="str">
        <f>TRIM(REPLACE(Table_Contracts[[#This Row],[Vụ việc]],1,FIND("#",Table_Contracts[[#This Row],[Vụ việc]],1),""))</f>
        <v>OSD135036</v>
      </c>
      <c r="B649" s="2" t="s">
        <v>2460</v>
      </c>
      <c r="C649" s="2" t="s">
        <v>4624</v>
      </c>
      <c r="D649" s="4">
        <v>41530</v>
      </c>
      <c r="E649" s="2" t="s">
        <v>4623</v>
      </c>
      <c r="F649" s="3" t="s">
        <v>4401</v>
      </c>
      <c r="G649" s="5">
        <v>10038000</v>
      </c>
      <c r="H649" s="3" t="s">
        <v>110</v>
      </c>
      <c r="I649" s="3" t="s">
        <v>4062</v>
      </c>
      <c r="J649" s="3" t="s">
        <v>28</v>
      </c>
      <c r="K649" s="3" t="s">
        <v>996</v>
      </c>
      <c r="L649" s="4">
        <v>41656</v>
      </c>
      <c r="M649" s="2" t="s">
        <v>558</v>
      </c>
      <c r="N649" s="11">
        <f>IF(MONTH(Table_Contracts[[#This Row],[Ngày ký]])&gt;3, YEAR(Table_Contracts[[#This Row],[Ngày ký]]),YEAR(Table_Contracts[[#This Row],[Ngày ký]])-1)</f>
        <v>2013</v>
      </c>
      <c r="O649" s="4">
        <v>41544</v>
      </c>
      <c r="P649" s="4">
        <v>41687</v>
      </c>
      <c r="Q649" s="6">
        <v>1</v>
      </c>
      <c r="R649" s="4"/>
      <c r="S649" s="7" t="b">
        <v>0</v>
      </c>
      <c r="T649" s="3" t="s">
        <v>112</v>
      </c>
      <c r="U649" s="3"/>
      <c r="V649" s="2"/>
      <c r="W649" s="10" t="s">
        <v>5722</v>
      </c>
      <c r="X649" s="7"/>
      <c r="Y649" s="12">
        <f>SUMPRODUCT(Table_milestone[Số tiền phải thanh toán (VND)],--(Table_milestone[Số HĐ]=Table_Contracts[[#This Row],[Số hợp đồng]]),--(Table_milestone[Đã thanh toán?]=TRUE))</f>
        <v>19698000</v>
      </c>
      <c r="Z649" s="13">
        <f>SUMPRODUCT(Table_milestone[Số tiền phải thanh toán (VND)],--(Table_milestone[Số HĐ]=Table_Contracts[[#This Row],[Số hợp đồng]]),--(Table_milestone[Đã thanh toán?]=FALSE))</f>
        <v>0</v>
      </c>
      <c r="AA649">
        <f>Table_Contracts[[#This Row],[Số tiền đã thanh toán (theo điểm mốc)]]+Table_Contracts[[#This Row],[Số tiền chưa thanh toán (Theo điểm mốc)]]-Table_Contracts[[#This Row],[Doanh số]]</f>
        <v>9660000</v>
      </c>
    </row>
    <row r="650" spans="1:27" x14ac:dyDescent="0.25">
      <c r="A650" s="11" t="str">
        <f>TRIM(REPLACE(Table_Contracts[[#This Row],[Vụ việc]],1,FIND("#",Table_Contracts[[#This Row],[Vụ việc]],1),""))</f>
        <v>OSD135043</v>
      </c>
      <c r="B650" s="2" t="s">
        <v>2638</v>
      </c>
      <c r="C650" s="2" t="s">
        <v>4561</v>
      </c>
      <c r="D650" s="4">
        <v>41614</v>
      </c>
      <c r="E650" s="2" t="s">
        <v>4560</v>
      </c>
      <c r="F650" s="3" t="s">
        <v>4559</v>
      </c>
      <c r="G650" s="5">
        <v>177322500</v>
      </c>
      <c r="H650" s="3" t="s">
        <v>110</v>
      </c>
      <c r="I650" s="3" t="s">
        <v>4062</v>
      </c>
      <c r="J650" s="3" t="s">
        <v>28</v>
      </c>
      <c r="K650" s="3" t="s">
        <v>31</v>
      </c>
      <c r="L650" s="4"/>
      <c r="M650" s="2" t="s">
        <v>558</v>
      </c>
      <c r="N650" s="11">
        <f>IF(MONTH(Table_Contracts[[#This Row],[Ngày ký]])&gt;3, YEAR(Table_Contracts[[#This Row],[Ngày ký]]),YEAR(Table_Contracts[[#This Row],[Ngày ký]])-1)</f>
        <v>2013</v>
      </c>
      <c r="O650" s="4">
        <v>41654</v>
      </c>
      <c r="P650" s="4"/>
      <c r="Q650" s="6">
        <v>1</v>
      </c>
      <c r="R650" s="4"/>
      <c r="S650" s="7" t="b">
        <v>0</v>
      </c>
      <c r="T650" s="3" t="s">
        <v>100</v>
      </c>
      <c r="U650" s="3"/>
      <c r="V650" s="2" t="s">
        <v>4562</v>
      </c>
      <c r="W650" s="10"/>
      <c r="X650" s="7" t="b">
        <v>0</v>
      </c>
      <c r="Y650" s="12">
        <f>SUMPRODUCT(Table_milestone[Số tiền phải thanh toán (VND)],--(Table_milestone[Số HĐ]=Table_Contracts[[#This Row],[Số hợp đồng]]),--(Table_milestone[Đã thanh toán?]=TRUE))</f>
        <v>0</v>
      </c>
      <c r="Z650" s="13">
        <f>SUMPRODUCT(Table_milestone[Số tiền phải thanh toán (VND)],--(Table_milestone[Số HĐ]=Table_Contracts[[#This Row],[Số hợp đồng]]),--(Table_milestone[Đã thanh toán?]=FALSE))</f>
        <v>177322500</v>
      </c>
      <c r="AA650">
        <f>Table_Contracts[[#This Row],[Số tiền đã thanh toán (theo điểm mốc)]]+Table_Contracts[[#This Row],[Số tiền chưa thanh toán (Theo điểm mốc)]]-Table_Contracts[[#This Row],[Doanh số]]</f>
        <v>0</v>
      </c>
    </row>
    <row r="651" spans="1:27" x14ac:dyDescent="0.25">
      <c r="A651" s="11" t="str">
        <f>TRIM(REPLACE(Table_Contracts[[#This Row],[Vụ việc]],1,FIND("#",Table_Contracts[[#This Row],[Vụ việc]],1),""))</f>
        <v>OSD135044</v>
      </c>
      <c r="B651" s="2" t="s">
        <v>4597</v>
      </c>
      <c r="C651" s="2" t="s">
        <v>4599</v>
      </c>
      <c r="D651" s="4">
        <v>41548</v>
      </c>
      <c r="E651" s="2" t="s">
        <v>4598</v>
      </c>
      <c r="F651" s="3" t="s">
        <v>278</v>
      </c>
      <c r="G651" s="5">
        <v>10500000</v>
      </c>
      <c r="H651" s="3" t="s">
        <v>110</v>
      </c>
      <c r="I651" s="3" t="s">
        <v>717</v>
      </c>
      <c r="J651" s="3" t="s">
        <v>28</v>
      </c>
      <c r="K651" s="3" t="s">
        <v>31</v>
      </c>
      <c r="L651" s="4"/>
      <c r="M651" s="2" t="s">
        <v>558</v>
      </c>
      <c r="N651" s="11">
        <f>IF(MONTH(Table_Contracts[[#This Row],[Ngày ký]])&gt;3, YEAR(Table_Contracts[[#This Row],[Ngày ký]]),YEAR(Table_Contracts[[#This Row],[Ngày ký]])-1)</f>
        <v>2013</v>
      </c>
      <c r="O651" s="4">
        <v>41565</v>
      </c>
      <c r="P651" s="4"/>
      <c r="Q651" s="6">
        <v>1</v>
      </c>
      <c r="R651" s="4"/>
      <c r="S651" s="7" t="b">
        <v>0</v>
      </c>
      <c r="T651" s="3" t="s">
        <v>112</v>
      </c>
      <c r="U651" s="3"/>
      <c r="V651" s="2"/>
      <c r="W651" s="10"/>
      <c r="X651" s="7"/>
      <c r="Y651" s="12">
        <f>SUMPRODUCT(Table_milestone[Số tiền phải thanh toán (VND)],--(Table_milestone[Số HĐ]=Table_Contracts[[#This Row],[Số hợp đồng]]),--(Table_milestone[Đã thanh toán?]=TRUE))</f>
        <v>0</v>
      </c>
      <c r="Z651" s="13">
        <f>SUMPRODUCT(Table_milestone[Số tiền phải thanh toán (VND)],--(Table_milestone[Số HĐ]=Table_Contracts[[#This Row],[Số hợp đồng]]),--(Table_milestone[Đã thanh toán?]=FALSE))</f>
        <v>0</v>
      </c>
      <c r="AA651">
        <f>Table_Contracts[[#This Row],[Số tiền đã thanh toán (theo điểm mốc)]]+Table_Contracts[[#This Row],[Số tiền chưa thanh toán (Theo điểm mốc)]]-Table_Contracts[[#This Row],[Doanh số]]</f>
        <v>-10500000</v>
      </c>
    </row>
    <row r="652" spans="1:27" x14ac:dyDescent="0.25">
      <c r="A652" s="11" t="str">
        <f>TRIM(REPLACE(Table_Contracts[[#This Row],[Vụ việc]],1,FIND("#",Table_Contracts[[#This Row],[Vụ việc]],1),""))</f>
        <v>OSD135045</v>
      </c>
      <c r="B652" s="2" t="s">
        <v>2807</v>
      </c>
      <c r="C652" s="2" t="s">
        <v>4462</v>
      </c>
      <c r="D652" s="4">
        <v>41736</v>
      </c>
      <c r="E652" s="2" t="s">
        <v>4461</v>
      </c>
      <c r="F652" s="3" t="s">
        <v>4295</v>
      </c>
      <c r="G652" s="5">
        <v>358336915</v>
      </c>
      <c r="H652" s="3" t="s">
        <v>110</v>
      </c>
      <c r="I652" s="3" t="s">
        <v>4062</v>
      </c>
      <c r="J652" s="3" t="s">
        <v>28</v>
      </c>
      <c r="K652" s="3" t="s">
        <v>31</v>
      </c>
      <c r="L652" s="4">
        <v>41888</v>
      </c>
      <c r="M652" s="2" t="s">
        <v>404</v>
      </c>
      <c r="N652" s="11">
        <f>IF(MONTH(Table_Contracts[[#This Row],[Ngày ký]])&gt;3, YEAR(Table_Contracts[[#This Row],[Ngày ký]]),YEAR(Table_Contracts[[#This Row],[Ngày ký]])-1)</f>
        <v>2014</v>
      </c>
      <c r="O652" s="4">
        <v>41838</v>
      </c>
      <c r="P652" s="4">
        <v>41888</v>
      </c>
      <c r="Q652" s="6">
        <v>1</v>
      </c>
      <c r="R652" s="4"/>
      <c r="S652" s="7" t="b">
        <v>0</v>
      </c>
      <c r="T652" s="3" t="s">
        <v>100</v>
      </c>
      <c r="U652" s="3"/>
      <c r="V652" s="2"/>
      <c r="W652" s="10" t="s">
        <v>5722</v>
      </c>
      <c r="X652" s="7"/>
      <c r="Y652" s="12">
        <f>SUMPRODUCT(Table_milestone[Số tiền phải thanh toán (VND)],--(Table_milestone[Số HĐ]=Table_Contracts[[#This Row],[Số hợp đồng]]),--(Table_milestone[Đã thanh toán?]=TRUE))</f>
        <v>358336915</v>
      </c>
      <c r="Z652" s="13">
        <f>SUMPRODUCT(Table_milestone[Số tiền phải thanh toán (VND)],--(Table_milestone[Số HĐ]=Table_Contracts[[#This Row],[Số hợp đồng]]),--(Table_milestone[Đã thanh toán?]=FALSE))</f>
        <v>0</v>
      </c>
      <c r="AA652">
        <f>Table_Contracts[[#This Row],[Số tiền đã thanh toán (theo điểm mốc)]]+Table_Contracts[[#This Row],[Số tiền chưa thanh toán (Theo điểm mốc)]]-Table_Contracts[[#This Row],[Doanh số]]</f>
        <v>0</v>
      </c>
    </row>
    <row r="653" spans="1:27" x14ac:dyDescent="0.25">
      <c r="A653" s="11" t="str">
        <f>TRIM(REPLACE(Table_Contracts[[#This Row],[Vụ việc]],1,FIND("#",Table_Contracts[[#This Row],[Vụ việc]],1),""))</f>
        <v>OSD135046</v>
      </c>
      <c r="B653" s="2" t="s">
        <v>2506</v>
      </c>
      <c r="C653" s="2" t="s">
        <v>4601</v>
      </c>
      <c r="D653" s="4">
        <v>41548</v>
      </c>
      <c r="E653" s="2" t="s">
        <v>4600</v>
      </c>
      <c r="F653" s="3" t="s">
        <v>4602</v>
      </c>
      <c r="G653" s="5">
        <v>46200000</v>
      </c>
      <c r="H653" s="3" t="s">
        <v>110</v>
      </c>
      <c r="I653" s="3" t="s">
        <v>4062</v>
      </c>
      <c r="J653" s="3" t="s">
        <v>28</v>
      </c>
      <c r="K653" s="3" t="s">
        <v>31</v>
      </c>
      <c r="L653" s="4"/>
      <c r="M653" s="2" t="s">
        <v>558</v>
      </c>
      <c r="N653" s="11">
        <f>IF(MONTH(Table_Contracts[[#This Row],[Ngày ký]])&gt;3, YEAR(Table_Contracts[[#This Row],[Ngày ký]]),YEAR(Table_Contracts[[#This Row],[Ngày ký]])-1)</f>
        <v>2013</v>
      </c>
      <c r="O653" s="4">
        <v>41639</v>
      </c>
      <c r="P653" s="4"/>
      <c r="Q653" s="6">
        <v>12</v>
      </c>
      <c r="R653" s="4"/>
      <c r="S653" s="7" t="b">
        <v>0</v>
      </c>
      <c r="T653" s="3" t="s">
        <v>112</v>
      </c>
      <c r="U653" s="3"/>
      <c r="V653" s="2"/>
      <c r="W653" s="10" t="s">
        <v>5722</v>
      </c>
      <c r="X653" s="7" t="b">
        <v>0</v>
      </c>
      <c r="Y653" s="12">
        <f>SUMPRODUCT(Table_milestone[Số tiền phải thanh toán (VND)],--(Table_milestone[Số HĐ]=Table_Contracts[[#This Row],[Số hợp đồng]]),--(Table_milestone[Đã thanh toán?]=TRUE))</f>
        <v>24757250</v>
      </c>
      <c r="Z653" s="13">
        <f>SUMPRODUCT(Table_milestone[Số tiền phải thanh toán (VND)],--(Table_milestone[Số HĐ]=Table_Contracts[[#This Row],[Số hợp đồng]]),--(Table_milestone[Đã thanh toán?]=FALSE))</f>
        <v>21442750</v>
      </c>
      <c r="AA653">
        <f>Table_Contracts[[#This Row],[Số tiền đã thanh toán (theo điểm mốc)]]+Table_Contracts[[#This Row],[Số tiền chưa thanh toán (Theo điểm mốc)]]-Table_Contracts[[#This Row],[Doanh số]]</f>
        <v>0</v>
      </c>
    </row>
    <row r="654" spans="1:27" x14ac:dyDescent="0.25">
      <c r="A654" s="11" t="str">
        <f>TRIM(REPLACE(Table_Contracts[[#This Row],[Vụ việc]],1,FIND("#",Table_Contracts[[#This Row],[Vụ việc]],1),""))</f>
        <v>OSD135047</v>
      </c>
      <c r="B654" s="2" t="s">
        <v>2523</v>
      </c>
      <c r="C654" s="2" t="s">
        <v>4604</v>
      </c>
      <c r="D654" s="4">
        <v>41548</v>
      </c>
      <c r="E654" s="2" t="s">
        <v>4603</v>
      </c>
      <c r="F654" s="3" t="s">
        <v>4209</v>
      </c>
      <c r="G654" s="5">
        <v>75075000</v>
      </c>
      <c r="H654" s="3" t="s">
        <v>110</v>
      </c>
      <c r="I654" s="3" t="s">
        <v>4062</v>
      </c>
      <c r="J654" s="3" t="s">
        <v>28</v>
      </c>
      <c r="K654" s="3" t="s">
        <v>996</v>
      </c>
      <c r="L654" s="4">
        <v>41572</v>
      </c>
      <c r="M654" s="2" t="s">
        <v>558</v>
      </c>
      <c r="N654" s="11">
        <f>IF(MONTH(Table_Contracts[[#This Row],[Ngày ký]])&gt;3, YEAR(Table_Contracts[[#This Row],[Ngày ký]]),YEAR(Table_Contracts[[#This Row],[Ngày ký]])-1)</f>
        <v>2013</v>
      </c>
      <c r="O654" s="4">
        <v>41577</v>
      </c>
      <c r="P654" s="4">
        <v>41603</v>
      </c>
      <c r="Q654" s="6">
        <v>1</v>
      </c>
      <c r="R654" s="4"/>
      <c r="S654" s="7" t="b">
        <v>0</v>
      </c>
      <c r="T654" s="3" t="s">
        <v>112</v>
      </c>
      <c r="U654" s="3"/>
      <c r="V654" s="2"/>
      <c r="W654" s="10" t="s">
        <v>5722</v>
      </c>
      <c r="X654" s="7"/>
      <c r="Y654" s="12">
        <f>SUMPRODUCT(Table_milestone[Số tiền phải thanh toán (VND)],--(Table_milestone[Số HĐ]=Table_Contracts[[#This Row],[Số hợp đồng]]),--(Table_milestone[Đã thanh toán?]=TRUE))</f>
        <v>75075000</v>
      </c>
      <c r="Z654" s="13">
        <f>SUMPRODUCT(Table_milestone[Số tiền phải thanh toán (VND)],--(Table_milestone[Số HĐ]=Table_Contracts[[#This Row],[Số hợp đồng]]),--(Table_milestone[Đã thanh toán?]=FALSE))</f>
        <v>0</v>
      </c>
      <c r="AA654">
        <f>Table_Contracts[[#This Row],[Số tiền đã thanh toán (theo điểm mốc)]]+Table_Contracts[[#This Row],[Số tiền chưa thanh toán (Theo điểm mốc)]]-Table_Contracts[[#This Row],[Doanh số]]</f>
        <v>0</v>
      </c>
    </row>
    <row r="655" spans="1:27" x14ac:dyDescent="0.25">
      <c r="A655" s="11" t="str">
        <f>TRIM(REPLACE(Table_Contracts[[#This Row],[Vụ việc]],1,FIND("#",Table_Contracts[[#This Row],[Vụ việc]],1),""))</f>
        <v>OSD135049</v>
      </c>
      <c r="B655" s="2" t="s">
        <v>2565</v>
      </c>
      <c r="C655" s="2" t="s">
        <v>4584</v>
      </c>
      <c r="D655" s="4">
        <v>41577</v>
      </c>
      <c r="E655" s="2" t="s">
        <v>4583</v>
      </c>
      <c r="F655" s="3" t="s">
        <v>4295</v>
      </c>
      <c r="G655" s="5">
        <v>72576000</v>
      </c>
      <c r="H655" s="3" t="s">
        <v>110</v>
      </c>
      <c r="I655" s="3" t="s">
        <v>4062</v>
      </c>
      <c r="J655" s="3" t="s">
        <v>28</v>
      </c>
      <c r="K655" s="3" t="s">
        <v>31</v>
      </c>
      <c r="L655" s="4"/>
      <c r="M655" s="2" t="s">
        <v>558</v>
      </c>
      <c r="N655" s="11">
        <f>IF(MONTH(Table_Contracts[[#This Row],[Ngày ký]])&gt;3, YEAR(Table_Contracts[[#This Row],[Ngày ký]]),YEAR(Table_Contracts[[#This Row],[Ngày ký]])-1)</f>
        <v>2013</v>
      </c>
      <c r="O655" s="4">
        <v>41607</v>
      </c>
      <c r="P655" s="4"/>
      <c r="Q655" s="6"/>
      <c r="R655" s="4"/>
      <c r="S655" s="7" t="b">
        <v>0</v>
      </c>
      <c r="T655" s="3" t="s">
        <v>100</v>
      </c>
      <c r="U655" s="3"/>
      <c r="V655" s="2"/>
      <c r="W655" s="10" t="s">
        <v>5722</v>
      </c>
      <c r="X655" s="7" t="b">
        <v>0</v>
      </c>
      <c r="Y655" s="12">
        <f>SUMPRODUCT(Table_milestone[Số tiền phải thanh toán (VND)],--(Table_milestone[Số HĐ]=Table_Contracts[[#This Row],[Số hợp đồng]]),--(Table_milestone[Đã thanh toán?]=TRUE))</f>
        <v>55440000</v>
      </c>
      <c r="Z655" s="13">
        <f>SUMPRODUCT(Table_milestone[Số tiền phải thanh toán (VND)],--(Table_milestone[Số HĐ]=Table_Contracts[[#This Row],[Số hợp đồng]]),--(Table_milestone[Đã thanh toán?]=FALSE))</f>
        <v>0</v>
      </c>
      <c r="AA655">
        <f>Table_Contracts[[#This Row],[Số tiền đã thanh toán (theo điểm mốc)]]+Table_Contracts[[#This Row],[Số tiền chưa thanh toán (Theo điểm mốc)]]-Table_Contracts[[#This Row],[Doanh số]]</f>
        <v>-17136000</v>
      </c>
    </row>
    <row r="656" spans="1:27" x14ac:dyDescent="0.25">
      <c r="A656" s="11" t="str">
        <f>TRIM(REPLACE(Table_Contracts[[#This Row],[Vụ việc]],1,FIND("#",Table_Contracts[[#This Row],[Vụ việc]],1),""))</f>
        <v>OSD135050</v>
      </c>
      <c r="B656" s="2" t="s">
        <v>2682</v>
      </c>
      <c r="C656" s="2" t="s">
        <v>4586</v>
      </c>
      <c r="D656" s="4">
        <v>41575</v>
      </c>
      <c r="E656" s="2" t="s">
        <v>4585</v>
      </c>
      <c r="F656" s="3" t="s">
        <v>122</v>
      </c>
      <c r="G656" s="5">
        <v>255248610</v>
      </c>
      <c r="H656" s="3" t="s">
        <v>1578</v>
      </c>
      <c r="I656" s="3" t="s">
        <v>4062</v>
      </c>
      <c r="J656" s="3" t="s">
        <v>28</v>
      </c>
      <c r="K656" s="3" t="s">
        <v>880</v>
      </c>
      <c r="L656" s="4"/>
      <c r="M656" s="2" t="s">
        <v>558</v>
      </c>
      <c r="N656" s="11">
        <f>IF(MONTH(Table_Contracts[[#This Row],[Ngày ký]])&gt;3, YEAR(Table_Contracts[[#This Row],[Ngày ký]]),YEAR(Table_Contracts[[#This Row],[Ngày ký]])-1)</f>
        <v>2013</v>
      </c>
      <c r="O656" s="4">
        <v>41726</v>
      </c>
      <c r="P656" s="4"/>
      <c r="Q656" s="6">
        <v>12</v>
      </c>
      <c r="R656" s="4">
        <v>41575</v>
      </c>
      <c r="S656" s="7" t="b">
        <v>0</v>
      </c>
      <c r="T656" s="3" t="s">
        <v>112</v>
      </c>
      <c r="U656" s="3"/>
      <c r="V656" s="2"/>
      <c r="W656" s="10" t="s">
        <v>5722</v>
      </c>
      <c r="X656" s="7" t="b">
        <v>0</v>
      </c>
      <c r="Y656" s="12">
        <f>SUMPRODUCT(Table_milestone[Số tiền phải thanh toán (VND)],--(Table_milestone[Số HĐ]=Table_Contracts[[#This Row],[Số hợp đồng]]),--(Table_milestone[Đã thanh toán?]=TRUE))</f>
        <v>255248610</v>
      </c>
      <c r="Z656" s="13">
        <f>SUMPRODUCT(Table_milestone[Số tiền phải thanh toán (VND)],--(Table_milestone[Số HĐ]=Table_Contracts[[#This Row],[Số hợp đồng]]),--(Table_milestone[Đã thanh toán?]=FALSE))</f>
        <v>0</v>
      </c>
      <c r="AA656">
        <f>Table_Contracts[[#This Row],[Số tiền đã thanh toán (theo điểm mốc)]]+Table_Contracts[[#This Row],[Số tiền chưa thanh toán (Theo điểm mốc)]]-Table_Contracts[[#This Row],[Doanh số]]</f>
        <v>0</v>
      </c>
    </row>
    <row r="657" spans="1:27" x14ac:dyDescent="0.25">
      <c r="A657" s="11" t="str">
        <f>TRIM(REPLACE(Table_Contracts[[#This Row],[Vụ việc]],1,FIND("#",Table_Contracts[[#This Row],[Vụ việc]],1),""))</f>
        <v>OSD135051</v>
      </c>
      <c r="B657" s="2" t="s">
        <v>2552</v>
      </c>
      <c r="C657" s="2" t="s">
        <v>4578</v>
      </c>
      <c r="D657" s="4">
        <v>41593</v>
      </c>
      <c r="E657" s="2" t="s">
        <v>4577</v>
      </c>
      <c r="F657" s="3" t="s">
        <v>4443</v>
      </c>
      <c r="G657" s="5">
        <v>63000000</v>
      </c>
      <c r="H657" s="3" t="s">
        <v>110</v>
      </c>
      <c r="I657" s="3" t="s">
        <v>4062</v>
      </c>
      <c r="J657" s="3" t="s">
        <v>28</v>
      </c>
      <c r="K657" s="3" t="s">
        <v>31</v>
      </c>
      <c r="L657" s="4"/>
      <c r="M657" s="2" t="s">
        <v>558</v>
      </c>
      <c r="N657" s="11">
        <f>IF(MONTH(Table_Contracts[[#This Row],[Ngày ký]])&gt;3, YEAR(Table_Contracts[[#This Row],[Ngày ký]]),YEAR(Table_Contracts[[#This Row],[Ngày ký]])-1)</f>
        <v>2013</v>
      </c>
      <c r="O657" s="4">
        <v>41617</v>
      </c>
      <c r="P657" s="4"/>
      <c r="Q657" s="6">
        <v>1</v>
      </c>
      <c r="R657" s="4"/>
      <c r="S657" s="7" t="b">
        <v>0</v>
      </c>
      <c r="T657" s="3" t="s">
        <v>100</v>
      </c>
      <c r="U657" s="3"/>
      <c r="V657" s="2"/>
      <c r="W657" s="10" t="s">
        <v>5722</v>
      </c>
      <c r="X657" s="7"/>
      <c r="Y657" s="12">
        <f>SUMPRODUCT(Table_milestone[Số tiền phải thanh toán (VND)],--(Table_milestone[Số HĐ]=Table_Contracts[[#This Row],[Số hợp đồng]]),--(Table_milestone[Đã thanh toán?]=TRUE))</f>
        <v>63000000</v>
      </c>
      <c r="Z657" s="13">
        <f>SUMPRODUCT(Table_milestone[Số tiền phải thanh toán (VND)],--(Table_milestone[Số HĐ]=Table_Contracts[[#This Row],[Số hợp đồng]]),--(Table_milestone[Đã thanh toán?]=FALSE))</f>
        <v>0</v>
      </c>
      <c r="AA657">
        <f>Table_Contracts[[#This Row],[Số tiền đã thanh toán (theo điểm mốc)]]+Table_Contracts[[#This Row],[Số tiền chưa thanh toán (Theo điểm mốc)]]-Table_Contracts[[#This Row],[Doanh số]]</f>
        <v>0</v>
      </c>
    </row>
    <row r="658" spans="1:27" x14ac:dyDescent="0.25">
      <c r="A658" s="11" t="str">
        <f>TRIM(REPLACE(Table_Contracts[[#This Row],[Vụ việc]],1,FIND("#",Table_Contracts[[#This Row],[Vụ việc]],1),""))</f>
        <v>OSD135052</v>
      </c>
      <c r="B658" s="2" t="s">
        <v>2574</v>
      </c>
      <c r="C658" s="2" t="s">
        <v>4566</v>
      </c>
      <c r="D658" s="4">
        <v>41605</v>
      </c>
      <c r="E658" s="2" t="s">
        <v>4565</v>
      </c>
      <c r="F658" s="3" t="s">
        <v>4295</v>
      </c>
      <c r="G658" s="5">
        <v>70626060</v>
      </c>
      <c r="H658" s="3" t="s">
        <v>110</v>
      </c>
      <c r="I658" s="3" t="s">
        <v>4062</v>
      </c>
      <c r="J658" s="3" t="s">
        <v>28</v>
      </c>
      <c r="K658" s="3" t="s">
        <v>31</v>
      </c>
      <c r="L658" s="4"/>
      <c r="M658" s="2" t="s">
        <v>558</v>
      </c>
      <c r="N658" s="11">
        <f>IF(MONTH(Table_Contracts[[#This Row],[Ngày ký]])&gt;3, YEAR(Table_Contracts[[#This Row],[Ngày ký]]),YEAR(Table_Contracts[[#This Row],[Ngày ký]])-1)</f>
        <v>2013</v>
      </c>
      <c r="O658" s="4">
        <v>41649</v>
      </c>
      <c r="P658" s="4"/>
      <c r="Q658" s="6">
        <v>1</v>
      </c>
      <c r="R658" s="4"/>
      <c r="S658" s="7" t="b">
        <v>0</v>
      </c>
      <c r="T658" s="3" t="s">
        <v>100</v>
      </c>
      <c r="U658" s="3"/>
      <c r="V658" s="2"/>
      <c r="W658" s="10" t="s">
        <v>5722</v>
      </c>
      <c r="X658" s="7"/>
      <c r="Y658" s="12">
        <f>SUMPRODUCT(Table_milestone[Số tiền phải thanh toán (VND)],--(Table_milestone[Số HĐ]=Table_Contracts[[#This Row],[Số hợp đồng]]),--(Table_milestone[Đã thanh toán?]=TRUE))</f>
        <v>69825000</v>
      </c>
      <c r="Z658" s="13">
        <f>SUMPRODUCT(Table_milestone[Số tiền phải thanh toán (VND)],--(Table_milestone[Số HĐ]=Table_Contracts[[#This Row],[Số hợp đồng]]),--(Table_milestone[Đã thanh toán?]=FALSE))</f>
        <v>0</v>
      </c>
      <c r="AA658">
        <f>Table_Contracts[[#This Row],[Số tiền đã thanh toán (theo điểm mốc)]]+Table_Contracts[[#This Row],[Số tiền chưa thanh toán (Theo điểm mốc)]]-Table_Contracts[[#This Row],[Doanh số]]</f>
        <v>-801060</v>
      </c>
    </row>
    <row r="659" spans="1:27" x14ac:dyDescent="0.25">
      <c r="A659" s="11" t="str">
        <f>TRIM(REPLACE(Table_Contracts[[#This Row],[Vụ việc]],1,FIND("#",Table_Contracts[[#This Row],[Vụ việc]],1),""))</f>
        <v>OSD135053</v>
      </c>
      <c r="B659" s="2" t="s">
        <v>2570</v>
      </c>
      <c r="C659" s="2" t="s">
        <v>4576</v>
      </c>
      <c r="D659" s="4">
        <v>41596</v>
      </c>
      <c r="E659" s="2" t="s">
        <v>4575</v>
      </c>
      <c r="F659" s="3" t="s">
        <v>4443</v>
      </c>
      <c r="G659" s="5">
        <v>83266000</v>
      </c>
      <c r="H659" s="3" t="s">
        <v>110</v>
      </c>
      <c r="I659" s="3" t="s">
        <v>4062</v>
      </c>
      <c r="J659" s="3" t="s">
        <v>28</v>
      </c>
      <c r="K659" s="3" t="s">
        <v>31</v>
      </c>
      <c r="L659" s="4"/>
      <c r="M659" s="2" t="s">
        <v>558</v>
      </c>
      <c r="N659" s="11">
        <f>IF(MONTH(Table_Contracts[[#This Row],[Ngày ký]])&gt;3, YEAR(Table_Contracts[[#This Row],[Ngày ký]]),YEAR(Table_Contracts[[#This Row],[Ngày ký]])-1)</f>
        <v>2013</v>
      </c>
      <c r="O659" s="4">
        <v>41291</v>
      </c>
      <c r="P659" s="4"/>
      <c r="Q659" s="6">
        <v>1</v>
      </c>
      <c r="R659" s="4"/>
      <c r="S659" s="7" t="b">
        <v>0</v>
      </c>
      <c r="T659" s="3" t="s">
        <v>100</v>
      </c>
      <c r="U659" s="3"/>
      <c r="V659" s="2"/>
      <c r="W659" s="10" t="s">
        <v>5722</v>
      </c>
      <c r="X659" s="7"/>
      <c r="Y659" s="12">
        <f>SUMPRODUCT(Table_milestone[Số tiền phải thanh toán (VND)],--(Table_milestone[Số HĐ]=Table_Contracts[[#This Row],[Số hợp đồng]]),--(Table_milestone[Đã thanh toán?]=TRUE))</f>
        <v>82950000</v>
      </c>
      <c r="Z659" s="13">
        <f>SUMPRODUCT(Table_milestone[Số tiền phải thanh toán (VND)],--(Table_milestone[Số HĐ]=Table_Contracts[[#This Row],[Số hợp đồng]]),--(Table_milestone[Đã thanh toán?]=FALSE))</f>
        <v>0</v>
      </c>
      <c r="AA659">
        <f>Table_Contracts[[#This Row],[Số tiền đã thanh toán (theo điểm mốc)]]+Table_Contracts[[#This Row],[Số tiền chưa thanh toán (Theo điểm mốc)]]-Table_Contracts[[#This Row],[Doanh số]]</f>
        <v>-316000</v>
      </c>
    </row>
    <row r="660" spans="1:27" x14ac:dyDescent="0.25">
      <c r="A660" s="11" t="str">
        <f>TRIM(REPLACE(Table_Contracts[[#This Row],[Vụ việc]],1,FIND("#",Table_Contracts[[#This Row],[Vụ việc]],1),""))</f>
        <v>OSD135054</v>
      </c>
      <c r="B660" s="2" t="s">
        <v>2596</v>
      </c>
      <c r="C660" s="2" t="s">
        <v>4558</v>
      </c>
      <c r="D660" s="4">
        <v>41617</v>
      </c>
      <c r="E660" s="2" t="s">
        <v>4557</v>
      </c>
      <c r="F660" s="3" t="s">
        <v>4559</v>
      </c>
      <c r="G660" s="5">
        <v>109200000</v>
      </c>
      <c r="H660" s="3" t="s">
        <v>110</v>
      </c>
      <c r="I660" s="3" t="s">
        <v>4062</v>
      </c>
      <c r="J660" s="3" t="s">
        <v>28</v>
      </c>
      <c r="K660" s="3" t="s">
        <v>31</v>
      </c>
      <c r="L660" s="4"/>
      <c r="M660" s="2" t="s">
        <v>558</v>
      </c>
      <c r="N660" s="11">
        <f>IF(MONTH(Table_Contracts[[#This Row],[Ngày ký]])&gt;3, YEAR(Table_Contracts[[#This Row],[Ngày ký]]),YEAR(Table_Contracts[[#This Row],[Ngày ký]])-1)</f>
        <v>2013</v>
      </c>
      <c r="O660" s="4">
        <v>41628</v>
      </c>
      <c r="P660" s="4"/>
      <c r="Q660" s="6">
        <v>1</v>
      </c>
      <c r="R660" s="4"/>
      <c r="S660" s="7" t="b">
        <v>0</v>
      </c>
      <c r="T660" s="3" t="s">
        <v>100</v>
      </c>
      <c r="U660" s="3"/>
      <c r="V660" s="2"/>
      <c r="W660" s="10"/>
      <c r="X660" s="7" t="b">
        <v>0</v>
      </c>
      <c r="Y660" s="12">
        <f>SUMPRODUCT(Table_milestone[Số tiền phải thanh toán (VND)],--(Table_milestone[Số HĐ]=Table_Contracts[[#This Row],[Số hợp đồng]]),--(Table_milestone[Đã thanh toán?]=TRUE))</f>
        <v>0</v>
      </c>
      <c r="Z660" s="13">
        <f>SUMPRODUCT(Table_milestone[Số tiền phải thanh toán (VND)],--(Table_milestone[Số HĐ]=Table_Contracts[[#This Row],[Số hợp đồng]]),--(Table_milestone[Đã thanh toán?]=FALSE))</f>
        <v>109200000</v>
      </c>
      <c r="AA660">
        <f>Table_Contracts[[#This Row],[Số tiền đã thanh toán (theo điểm mốc)]]+Table_Contracts[[#This Row],[Số tiền chưa thanh toán (Theo điểm mốc)]]-Table_Contracts[[#This Row],[Doanh số]]</f>
        <v>0</v>
      </c>
    </row>
    <row r="661" spans="1:27" x14ac:dyDescent="0.25">
      <c r="A661" s="11" t="str">
        <f>TRIM(REPLACE(Table_Contracts[[#This Row],[Vụ việc]],1,FIND("#",Table_Contracts[[#This Row],[Vụ việc]],1),""))</f>
        <v>OSD135055</v>
      </c>
      <c r="B661" s="2" t="s">
        <v>2814</v>
      </c>
      <c r="C661" s="2" t="s">
        <v>4548</v>
      </c>
      <c r="D661" s="4">
        <v>41632</v>
      </c>
      <c r="E661" s="2" t="s">
        <v>4547</v>
      </c>
      <c r="F661" s="3" t="s">
        <v>114</v>
      </c>
      <c r="G661" s="5">
        <v>2154586800</v>
      </c>
      <c r="H661" s="3" t="s">
        <v>110</v>
      </c>
      <c r="I661" s="3" t="s">
        <v>4062</v>
      </c>
      <c r="J661" s="3" t="s">
        <v>28</v>
      </c>
      <c r="K661" s="3" t="s">
        <v>31</v>
      </c>
      <c r="L661" s="4"/>
      <c r="M661" s="2" t="s">
        <v>558</v>
      </c>
      <c r="N661" s="11">
        <f>IF(MONTH(Table_Contracts[[#This Row],[Ngày ký]])&gt;3, YEAR(Table_Contracts[[#This Row],[Ngày ký]]),YEAR(Table_Contracts[[#This Row],[Ngày ký]])-1)</f>
        <v>2013</v>
      </c>
      <c r="O661" s="4">
        <v>41876</v>
      </c>
      <c r="P661" s="4"/>
      <c r="Q661" s="6"/>
      <c r="R661" s="4"/>
      <c r="S661" s="7" t="b">
        <v>0</v>
      </c>
      <c r="T661" s="3" t="s">
        <v>100</v>
      </c>
      <c r="U661" s="3"/>
      <c r="V661" s="2"/>
      <c r="W661" s="10" t="s">
        <v>5722</v>
      </c>
      <c r="X661" s="7" t="b">
        <v>0</v>
      </c>
      <c r="Y661" s="12">
        <f>SUMPRODUCT(Table_milestone[Số tiền phải thanh toán (VND)],--(Table_milestone[Số HĐ]=Table_Contracts[[#This Row],[Số hợp đồng]]),--(Table_milestone[Đã thanh toán?]=TRUE))</f>
        <v>2141765795</v>
      </c>
      <c r="Z661" s="13">
        <f>SUMPRODUCT(Table_milestone[Số tiền phải thanh toán (VND)],--(Table_milestone[Số HĐ]=Table_Contracts[[#This Row],[Số hợp đồng]]),--(Table_milestone[Đã thanh toán?]=FALSE))</f>
        <v>0</v>
      </c>
      <c r="AA661">
        <f>Table_Contracts[[#This Row],[Số tiền đã thanh toán (theo điểm mốc)]]+Table_Contracts[[#This Row],[Số tiền chưa thanh toán (Theo điểm mốc)]]-Table_Contracts[[#This Row],[Doanh số]]</f>
        <v>-12821005</v>
      </c>
    </row>
    <row r="662" spans="1:27" x14ac:dyDescent="0.25">
      <c r="A662" s="11" t="str">
        <f>TRIM(REPLACE(Table_Contracts[[#This Row],[Vụ việc]],1,FIND("#",Table_Contracts[[#This Row],[Vụ việc]],1),""))</f>
        <v>OSD135056</v>
      </c>
      <c r="B662" s="2" t="s">
        <v>2693</v>
      </c>
      <c r="C662" s="2" t="s">
        <v>4535</v>
      </c>
      <c r="D662" s="4">
        <v>41640</v>
      </c>
      <c r="E662" s="2" t="s">
        <v>4534</v>
      </c>
      <c r="F662" s="3" t="s">
        <v>4536</v>
      </c>
      <c r="G662" s="5">
        <v>105840000</v>
      </c>
      <c r="H662" s="3" t="s">
        <v>110</v>
      </c>
      <c r="I662" s="3" t="s">
        <v>4062</v>
      </c>
      <c r="J662" s="3" t="s">
        <v>28</v>
      </c>
      <c r="K662" s="3" t="s">
        <v>31</v>
      </c>
      <c r="L662" s="4"/>
      <c r="M662" s="2" t="s">
        <v>404</v>
      </c>
      <c r="N662" s="11">
        <f>IF(MONTH(Table_Contracts[[#This Row],[Ngày ký]])&gt;3, YEAR(Table_Contracts[[#This Row],[Ngày ký]]),YEAR(Table_Contracts[[#This Row],[Ngày ký]])-1)</f>
        <v>2013</v>
      </c>
      <c r="O662" s="4">
        <v>41729</v>
      </c>
      <c r="P662" s="4"/>
      <c r="Q662" s="6"/>
      <c r="R662" s="4"/>
      <c r="S662" s="7" t="b">
        <v>0</v>
      </c>
      <c r="T662" s="3" t="s">
        <v>112</v>
      </c>
      <c r="U662" s="3"/>
      <c r="V662" s="2"/>
      <c r="W662" s="10" t="s">
        <v>5722</v>
      </c>
      <c r="X662" s="7"/>
      <c r="Y662" s="12">
        <f>SUMPRODUCT(Table_milestone[Số tiền phải thanh toán (VND)],--(Table_milestone[Số HĐ]=Table_Contracts[[#This Row],[Số hợp đồng]]),--(Table_milestone[Đã thanh toán?]=TRUE))</f>
        <v>141120000</v>
      </c>
      <c r="Z662" s="13">
        <f>SUMPRODUCT(Table_milestone[Số tiền phải thanh toán (VND)],--(Table_milestone[Số HĐ]=Table_Contracts[[#This Row],[Số hợp đồng]]),--(Table_milestone[Đã thanh toán?]=FALSE))</f>
        <v>0</v>
      </c>
      <c r="AA662">
        <f>Table_Contracts[[#This Row],[Số tiền đã thanh toán (theo điểm mốc)]]+Table_Contracts[[#This Row],[Số tiền chưa thanh toán (Theo điểm mốc)]]-Table_Contracts[[#This Row],[Doanh số]]</f>
        <v>35280000</v>
      </c>
    </row>
    <row r="663" spans="1:27" x14ac:dyDescent="0.25">
      <c r="A663" s="11" t="str">
        <f>TRIM(REPLACE(Table_Contracts[[#This Row],[Vụ việc]],1,FIND("#",Table_Contracts[[#This Row],[Vụ việc]],1),""))</f>
        <v>OSD135057</v>
      </c>
      <c r="B663" s="2" t="s">
        <v>2635</v>
      </c>
      <c r="C663" s="2" t="s">
        <v>4530</v>
      </c>
      <c r="D663" s="4">
        <v>41642</v>
      </c>
      <c r="E663" s="2" t="s">
        <v>4529</v>
      </c>
      <c r="F663" s="3" t="s">
        <v>4443</v>
      </c>
      <c r="G663" s="5">
        <v>109436010</v>
      </c>
      <c r="H663" s="3" t="s">
        <v>110</v>
      </c>
      <c r="I663" s="3" t="s">
        <v>4062</v>
      </c>
      <c r="J663" s="3" t="s">
        <v>28</v>
      </c>
      <c r="K663" s="3" t="s">
        <v>31</v>
      </c>
      <c r="L663" s="4"/>
      <c r="M663" s="2" t="s">
        <v>404</v>
      </c>
      <c r="N663" s="11">
        <f>IF(MONTH(Table_Contracts[[#This Row],[Ngày ký]])&gt;3, YEAR(Table_Contracts[[#This Row],[Ngày ký]]),YEAR(Table_Contracts[[#This Row],[Ngày ký]])-1)</f>
        <v>2013</v>
      </c>
      <c r="O663" s="4">
        <v>41666</v>
      </c>
      <c r="P663" s="4"/>
      <c r="Q663" s="6">
        <v>1</v>
      </c>
      <c r="R663" s="4"/>
      <c r="S663" s="7" t="b">
        <v>0</v>
      </c>
      <c r="T663" s="3" t="s">
        <v>100</v>
      </c>
      <c r="U663" s="3"/>
      <c r="V663" s="2"/>
      <c r="W663" s="10" t="s">
        <v>5722</v>
      </c>
      <c r="X663" s="7"/>
      <c r="Y663" s="12">
        <f>SUMPRODUCT(Table_milestone[Số tiền phải thanh toán (VND)],--(Table_milestone[Số HĐ]=Table_Contracts[[#This Row],[Số hợp đồng]]),--(Table_milestone[Đã thanh toán?]=TRUE))</f>
        <v>87969000</v>
      </c>
      <c r="Z663" s="13">
        <f>SUMPRODUCT(Table_milestone[Số tiền phải thanh toán (VND)],--(Table_milestone[Số HĐ]=Table_Contracts[[#This Row],[Số hợp đồng]]),--(Table_milestone[Đã thanh toán?]=FALSE))</f>
        <v>0</v>
      </c>
      <c r="AA663">
        <f>Table_Contracts[[#This Row],[Số tiền đã thanh toán (theo điểm mốc)]]+Table_Contracts[[#This Row],[Số tiền chưa thanh toán (Theo điểm mốc)]]-Table_Contracts[[#This Row],[Doanh số]]</f>
        <v>-21467010</v>
      </c>
    </row>
    <row r="664" spans="1:27" x14ac:dyDescent="0.25">
      <c r="A664" s="11" t="str">
        <f>TRIM(REPLACE(Table_Contracts[[#This Row],[Vụ việc]],1,FIND("#",Table_Contracts[[#This Row],[Vụ việc]],1),""))</f>
        <v>OSD135058</v>
      </c>
      <c r="B664" s="2" t="s">
        <v>2745</v>
      </c>
      <c r="C664" s="2" t="s">
        <v>4528</v>
      </c>
      <c r="D664" s="4">
        <v>41646</v>
      </c>
      <c r="E664" s="2" t="s">
        <v>4527</v>
      </c>
      <c r="F664" s="3" t="s">
        <v>122</v>
      </c>
      <c r="G664" s="5">
        <v>97478610</v>
      </c>
      <c r="H664" s="3" t="s">
        <v>110</v>
      </c>
      <c r="I664" s="3" t="s">
        <v>4062</v>
      </c>
      <c r="J664" s="3" t="s">
        <v>28</v>
      </c>
      <c r="K664" s="3" t="s">
        <v>880</v>
      </c>
      <c r="L664" s="4">
        <v>41764</v>
      </c>
      <c r="M664" s="2" t="s">
        <v>404</v>
      </c>
      <c r="N664" s="11">
        <f>IF(MONTH(Table_Contracts[[#This Row],[Ngày ký]])&gt;3, YEAR(Table_Contracts[[#This Row],[Ngày ký]]),YEAR(Table_Contracts[[#This Row],[Ngày ký]])-1)</f>
        <v>2013</v>
      </c>
      <c r="O664" s="4">
        <v>41729</v>
      </c>
      <c r="P664" s="4"/>
      <c r="Q664" s="6">
        <v>0</v>
      </c>
      <c r="R664" s="4">
        <v>41646</v>
      </c>
      <c r="S664" s="7" t="b">
        <v>0</v>
      </c>
      <c r="T664" s="3" t="s">
        <v>112</v>
      </c>
      <c r="U664" s="3"/>
      <c r="V664" s="2"/>
      <c r="W664" s="10" t="s">
        <v>5722</v>
      </c>
      <c r="X664" s="7"/>
      <c r="Y664" s="12">
        <f>SUMPRODUCT(Table_milestone[Số tiền phải thanh toán (VND)],--(Table_milestone[Số HĐ]=Table_Contracts[[#This Row],[Số hợp đồng]]),--(Table_milestone[Đã thanh toán?]=TRUE))</f>
        <v>97478610</v>
      </c>
      <c r="Z664" s="13">
        <f>SUMPRODUCT(Table_milestone[Số tiền phải thanh toán (VND)],--(Table_milestone[Số HĐ]=Table_Contracts[[#This Row],[Số hợp đồng]]),--(Table_milestone[Đã thanh toán?]=FALSE))</f>
        <v>0</v>
      </c>
      <c r="AA664">
        <f>Table_Contracts[[#This Row],[Số tiền đã thanh toán (theo điểm mốc)]]+Table_Contracts[[#This Row],[Số tiền chưa thanh toán (Theo điểm mốc)]]-Table_Contracts[[#This Row],[Doanh số]]</f>
        <v>0</v>
      </c>
    </row>
    <row r="665" spans="1:27" x14ac:dyDescent="0.25">
      <c r="A665" s="11" t="str">
        <f>TRIM(REPLACE(Table_Contracts[[#This Row],[Vụ việc]],1,FIND("#",Table_Contracts[[#This Row],[Vụ việc]],1),""))</f>
        <v>OSD135059</v>
      </c>
      <c r="B665" s="2" t="s">
        <v>2797</v>
      </c>
      <c r="C665" s="2" t="s">
        <v>4496</v>
      </c>
      <c r="D665" s="4">
        <v>41708</v>
      </c>
      <c r="E665" s="2" t="s">
        <v>4495</v>
      </c>
      <c r="F665" s="3" t="s">
        <v>4443</v>
      </c>
      <c r="G665" s="5">
        <v>115655475</v>
      </c>
      <c r="H665" s="3" t="s">
        <v>110</v>
      </c>
      <c r="I665" s="3" t="s">
        <v>4261</v>
      </c>
      <c r="J665" s="3" t="s">
        <v>28</v>
      </c>
      <c r="K665" s="3" t="s">
        <v>31</v>
      </c>
      <c r="L665" s="4"/>
      <c r="M665" s="2" t="s">
        <v>404</v>
      </c>
      <c r="N665" s="11">
        <f>IF(MONTH(Table_Contracts[[#This Row],[Ngày ký]])&gt;3, YEAR(Table_Contracts[[#This Row],[Ngày ký]]),YEAR(Table_Contracts[[#This Row],[Ngày ký]])-1)</f>
        <v>2013</v>
      </c>
      <c r="O665" s="4">
        <v>41739</v>
      </c>
      <c r="P665" s="4"/>
      <c r="Q665" s="6"/>
      <c r="R665" s="4"/>
      <c r="S665" s="7" t="b">
        <v>0</v>
      </c>
      <c r="T665" s="3" t="s">
        <v>112</v>
      </c>
      <c r="U665" s="3"/>
      <c r="V665" s="2"/>
      <c r="W665" s="10"/>
      <c r="X665" s="7"/>
      <c r="Y665" s="12">
        <f>SUMPRODUCT(Table_milestone[Số tiền phải thanh toán (VND)],--(Table_milestone[Số HĐ]=Table_Contracts[[#This Row],[Số hợp đồng]]),--(Table_milestone[Đã thanh toán?]=TRUE))</f>
        <v>115655475</v>
      </c>
      <c r="Z665" s="13">
        <f>SUMPRODUCT(Table_milestone[Số tiền phải thanh toán (VND)],--(Table_milestone[Số HĐ]=Table_Contracts[[#This Row],[Số hợp đồng]]),--(Table_milestone[Đã thanh toán?]=FALSE))</f>
        <v>0</v>
      </c>
      <c r="AA665">
        <f>Table_Contracts[[#This Row],[Số tiền đã thanh toán (theo điểm mốc)]]+Table_Contracts[[#This Row],[Số tiền chưa thanh toán (Theo điểm mốc)]]-Table_Contracts[[#This Row],[Doanh số]]</f>
        <v>0</v>
      </c>
    </row>
    <row r="666" spans="1:27" x14ac:dyDescent="0.25">
      <c r="A666" s="11" t="str">
        <f>TRIM(REPLACE(Table_Contracts[[#This Row],[Vụ việc]],1,FIND("#",Table_Contracts[[#This Row],[Vụ việc]],1),""))</f>
        <v>OSD135060</v>
      </c>
      <c r="B666" s="2" t="s">
        <v>2759</v>
      </c>
      <c r="C666" s="2" t="s">
        <v>4520</v>
      </c>
      <c r="D666" s="4">
        <v>41680</v>
      </c>
      <c r="E666" s="2" t="s">
        <v>4519</v>
      </c>
      <c r="F666" s="3" t="s">
        <v>4295</v>
      </c>
      <c r="G666" s="5">
        <v>83476800</v>
      </c>
      <c r="H666" s="3" t="s">
        <v>110</v>
      </c>
      <c r="I666" s="3" t="s">
        <v>4062</v>
      </c>
      <c r="J666" s="3" t="s">
        <v>28</v>
      </c>
      <c r="K666" s="3" t="s">
        <v>31</v>
      </c>
      <c r="L666" s="4"/>
      <c r="M666" s="2" t="s">
        <v>404</v>
      </c>
      <c r="N666" s="11">
        <f>IF(MONTH(Table_Contracts[[#This Row],[Ngày ký]])&gt;3, YEAR(Table_Contracts[[#This Row],[Ngày ký]]),YEAR(Table_Contracts[[#This Row],[Ngày ký]])-1)</f>
        <v>2013</v>
      </c>
      <c r="O666" s="4">
        <v>41739</v>
      </c>
      <c r="P666" s="4"/>
      <c r="Q666" s="6">
        <v>1</v>
      </c>
      <c r="R666" s="4"/>
      <c r="S666" s="7" t="b">
        <v>0</v>
      </c>
      <c r="T666" s="3" t="s">
        <v>100</v>
      </c>
      <c r="U666" s="3"/>
      <c r="V666" s="2"/>
      <c r="W666" s="10" t="s">
        <v>5722</v>
      </c>
      <c r="X666" s="7"/>
      <c r="Y666" s="12">
        <f>SUMPRODUCT(Table_milestone[Số tiền phải thanh toán (VND)],--(Table_milestone[Số HĐ]=Table_Contracts[[#This Row],[Số hợp đồng]]),--(Table_milestone[Đã thanh toán?]=TRUE))</f>
        <v>83476800</v>
      </c>
      <c r="Z666" s="13">
        <f>SUMPRODUCT(Table_milestone[Số tiền phải thanh toán (VND)],--(Table_milestone[Số HĐ]=Table_Contracts[[#This Row],[Số hợp đồng]]),--(Table_milestone[Đã thanh toán?]=FALSE))</f>
        <v>0</v>
      </c>
      <c r="AA666">
        <f>Table_Contracts[[#This Row],[Số tiền đã thanh toán (theo điểm mốc)]]+Table_Contracts[[#This Row],[Số tiền chưa thanh toán (Theo điểm mốc)]]-Table_Contracts[[#This Row],[Doanh số]]</f>
        <v>0</v>
      </c>
    </row>
    <row r="667" spans="1:27" x14ac:dyDescent="0.25">
      <c r="A667" s="11" t="str">
        <f>TRIM(REPLACE(Table_Contracts[[#This Row],[Vụ việc]],1,FIND("#",Table_Contracts[[#This Row],[Vụ việc]],1),""))</f>
        <v>OSD135061</v>
      </c>
      <c r="B667" s="2" t="s">
        <v>2665</v>
      </c>
      <c r="C667" s="2" t="s">
        <v>4524</v>
      </c>
      <c r="D667" s="4">
        <v>41654</v>
      </c>
      <c r="E667" s="2" t="s">
        <v>4523</v>
      </c>
      <c r="F667" s="3" t="s">
        <v>4401</v>
      </c>
      <c r="G667" s="5">
        <v>10080000</v>
      </c>
      <c r="H667" s="3" t="s">
        <v>110</v>
      </c>
      <c r="I667" s="3" t="s">
        <v>4062</v>
      </c>
      <c r="J667" s="3" t="s">
        <v>28</v>
      </c>
      <c r="K667" s="3" t="s">
        <v>996</v>
      </c>
      <c r="L667" s="4"/>
      <c r="M667" s="2" t="s">
        <v>404</v>
      </c>
      <c r="N667" s="11">
        <f>IF(MONTH(Table_Contracts[[#This Row],[Ngày ký]])&gt;3, YEAR(Table_Contracts[[#This Row],[Ngày ký]]),YEAR(Table_Contracts[[#This Row],[Ngày ký]])-1)</f>
        <v>2013</v>
      </c>
      <c r="O667" s="4">
        <v>41685</v>
      </c>
      <c r="P667" s="4"/>
      <c r="Q667" s="6">
        <v>12</v>
      </c>
      <c r="R667" s="4"/>
      <c r="S667" s="7" t="b">
        <v>0</v>
      </c>
      <c r="T667" s="3" t="s">
        <v>100</v>
      </c>
      <c r="U667" s="3"/>
      <c r="V667" s="2"/>
      <c r="W667" s="10" t="s">
        <v>5722</v>
      </c>
      <c r="X667" s="7"/>
      <c r="Y667" s="12">
        <f>SUMPRODUCT(Table_milestone[Số tiền phải thanh toán (VND)],--(Table_milestone[Số HĐ]=Table_Contracts[[#This Row],[Số hợp đồng]]),--(Table_milestone[Đã thanh toán?]=TRUE))</f>
        <v>10080000</v>
      </c>
      <c r="Z667" s="13">
        <f>SUMPRODUCT(Table_milestone[Số tiền phải thanh toán (VND)],--(Table_milestone[Số HĐ]=Table_Contracts[[#This Row],[Số hợp đồng]]),--(Table_milestone[Đã thanh toán?]=FALSE))</f>
        <v>0</v>
      </c>
      <c r="AA667">
        <f>Table_Contracts[[#This Row],[Số tiền đã thanh toán (theo điểm mốc)]]+Table_Contracts[[#This Row],[Số tiền chưa thanh toán (Theo điểm mốc)]]-Table_Contracts[[#This Row],[Doanh số]]</f>
        <v>0</v>
      </c>
    </row>
    <row r="668" spans="1:27" x14ac:dyDescent="0.25">
      <c r="A668" s="11" t="str">
        <f>TRIM(REPLACE(Table_Contracts[[#This Row],[Vụ việc]],1,FIND("#",Table_Contracts[[#This Row],[Vụ việc]],1),""))</f>
        <v>OSD135062</v>
      </c>
      <c r="B668" s="2" t="s">
        <v>2821</v>
      </c>
      <c r="C668" s="2" t="s">
        <v>4445</v>
      </c>
      <c r="D668" s="4">
        <v>41750</v>
      </c>
      <c r="E668" s="2" t="s">
        <v>4444</v>
      </c>
      <c r="F668" s="3" t="s">
        <v>4446</v>
      </c>
      <c r="G668" s="5">
        <v>2178540000</v>
      </c>
      <c r="H668" s="3" t="s">
        <v>110</v>
      </c>
      <c r="I668" s="3" t="s">
        <v>4062</v>
      </c>
      <c r="J668" s="3" t="s">
        <v>28</v>
      </c>
      <c r="K668" s="3" t="s">
        <v>31</v>
      </c>
      <c r="L668" s="4"/>
      <c r="M668" s="2" t="s">
        <v>404</v>
      </c>
      <c r="N668" s="11">
        <f>IF(MONTH(Table_Contracts[[#This Row],[Ngày ký]])&gt;3, YEAR(Table_Contracts[[#This Row],[Ngày ký]]),YEAR(Table_Contracts[[#This Row],[Ngày ký]])-1)</f>
        <v>2014</v>
      </c>
      <c r="O668" s="4">
        <v>41866</v>
      </c>
      <c r="P668" s="4"/>
      <c r="Q668" s="6">
        <v>1</v>
      </c>
      <c r="R668" s="4">
        <v>41750</v>
      </c>
      <c r="S668" s="7" t="b">
        <v>1</v>
      </c>
      <c r="T668" s="3" t="s">
        <v>100</v>
      </c>
      <c r="U668" s="3"/>
      <c r="V668" s="2" t="s">
        <v>4447</v>
      </c>
      <c r="W668" s="10" t="s">
        <v>5722</v>
      </c>
      <c r="X668" s="7"/>
      <c r="Y668" s="12">
        <f>SUMPRODUCT(Table_milestone[Số tiền phải thanh toán (VND)],--(Table_milestone[Số HĐ]=Table_Contracts[[#This Row],[Số hợp đồng]]),--(Table_milestone[Đã thanh toán?]=TRUE))</f>
        <v>2178540000</v>
      </c>
      <c r="Z668" s="13">
        <f>SUMPRODUCT(Table_milestone[Số tiền phải thanh toán (VND)],--(Table_milestone[Số HĐ]=Table_Contracts[[#This Row],[Số hợp đồng]]),--(Table_milestone[Đã thanh toán?]=FALSE))</f>
        <v>0</v>
      </c>
      <c r="AA668">
        <f>Table_Contracts[[#This Row],[Số tiền đã thanh toán (theo điểm mốc)]]+Table_Contracts[[#This Row],[Số tiền chưa thanh toán (Theo điểm mốc)]]-Table_Contracts[[#This Row],[Doanh số]]</f>
        <v>0</v>
      </c>
    </row>
    <row r="669" spans="1:27" x14ac:dyDescent="0.25">
      <c r="A669" s="11" t="str">
        <f>TRIM(REPLACE(Table_Contracts[[#This Row],[Vụ việc]],1,FIND("#",Table_Contracts[[#This Row],[Vụ việc]],1),""))</f>
        <v>OSD135063</v>
      </c>
      <c r="B669" s="2" t="s">
        <v>2699</v>
      </c>
      <c r="C669" s="2" t="s">
        <v>4517</v>
      </c>
      <c r="D669" s="4">
        <v>41688</v>
      </c>
      <c r="E669" s="2" t="s">
        <v>4516</v>
      </c>
      <c r="F669" s="3" t="s">
        <v>4518</v>
      </c>
      <c r="G669" s="5">
        <v>259235000</v>
      </c>
      <c r="H669" s="3" t="s">
        <v>110</v>
      </c>
      <c r="I669" s="3" t="s">
        <v>4062</v>
      </c>
      <c r="J669" s="3" t="s">
        <v>28</v>
      </c>
      <c r="K669" s="3" t="s">
        <v>31</v>
      </c>
      <c r="L669" s="4"/>
      <c r="M669" s="2" t="s">
        <v>404</v>
      </c>
      <c r="N669" s="11">
        <f>IF(MONTH(Table_Contracts[[#This Row],[Ngày ký]])&gt;3, YEAR(Table_Contracts[[#This Row],[Ngày ký]]),YEAR(Table_Contracts[[#This Row],[Ngày ký]])-1)</f>
        <v>2013</v>
      </c>
      <c r="O669" s="4">
        <v>41729</v>
      </c>
      <c r="P669" s="4"/>
      <c r="Q669" s="6">
        <v>1</v>
      </c>
      <c r="R669" s="4"/>
      <c r="S669" s="7" t="b">
        <v>0</v>
      </c>
      <c r="T669" s="3" t="s">
        <v>100</v>
      </c>
      <c r="U669" s="3"/>
      <c r="V669" s="2" t="s">
        <v>4198</v>
      </c>
      <c r="W669" s="10" t="s">
        <v>5722</v>
      </c>
      <c r="X669" s="7" t="b">
        <v>0</v>
      </c>
      <c r="Y669" s="12">
        <f>SUMPRODUCT(Table_milestone[Số tiền phải thanh toán (VND)],--(Table_milestone[Số HĐ]=Table_Contracts[[#This Row],[Số hợp đồng]]),--(Table_milestone[Đã thanh toán?]=TRUE))</f>
        <v>162800000</v>
      </c>
      <c r="Z669" s="13">
        <f>SUMPRODUCT(Table_milestone[Số tiền phải thanh toán (VND)],--(Table_milestone[Số HĐ]=Table_Contracts[[#This Row],[Số hợp đồng]]),--(Table_milestone[Đã thanh toán?]=FALSE))</f>
        <v>96435000</v>
      </c>
      <c r="AA669">
        <f>Table_Contracts[[#This Row],[Số tiền đã thanh toán (theo điểm mốc)]]+Table_Contracts[[#This Row],[Số tiền chưa thanh toán (Theo điểm mốc)]]-Table_Contracts[[#This Row],[Doanh số]]</f>
        <v>0</v>
      </c>
    </row>
    <row r="670" spans="1:27" x14ac:dyDescent="0.25">
      <c r="A670" s="11" t="str">
        <f>TRIM(REPLACE(Table_Contracts[[#This Row],[Vụ việc]],1,FIND("#",Table_Contracts[[#This Row],[Vụ việc]],1),""))</f>
        <v>OSD135064</v>
      </c>
      <c r="B670" s="2" t="s">
        <v>2787</v>
      </c>
      <c r="C670" s="2" t="s">
        <v>4514</v>
      </c>
      <c r="D670" s="4">
        <v>41690</v>
      </c>
      <c r="E670" s="2" t="s">
        <v>4513</v>
      </c>
      <c r="F670" s="3" t="s">
        <v>4515</v>
      </c>
      <c r="G670" s="5">
        <v>92500000</v>
      </c>
      <c r="H670" s="3" t="s">
        <v>110</v>
      </c>
      <c r="I670" s="3" t="s">
        <v>4062</v>
      </c>
      <c r="J670" s="3" t="s">
        <v>28</v>
      </c>
      <c r="K670" s="3" t="s">
        <v>880</v>
      </c>
      <c r="L670" s="4"/>
      <c r="M670" s="2" t="s">
        <v>404</v>
      </c>
      <c r="N670" s="11">
        <f>IF(MONTH(Table_Contracts[[#This Row],[Ngày ký]])&gt;3, YEAR(Table_Contracts[[#This Row],[Ngày ký]]),YEAR(Table_Contracts[[#This Row],[Ngày ký]])-1)</f>
        <v>2013</v>
      </c>
      <c r="O670" s="4">
        <v>41759</v>
      </c>
      <c r="P670" s="4"/>
      <c r="Q670" s="6">
        <v>12</v>
      </c>
      <c r="R670" s="4">
        <v>41690</v>
      </c>
      <c r="S670" s="7" t="b">
        <v>0</v>
      </c>
      <c r="T670" s="3" t="s">
        <v>100</v>
      </c>
      <c r="U670" s="3"/>
      <c r="V670" s="2"/>
      <c r="W670" s="10" t="s">
        <v>5722</v>
      </c>
      <c r="X670" s="7"/>
      <c r="Y670" s="12">
        <f>SUMPRODUCT(Table_milestone[Số tiền phải thanh toán (VND)],--(Table_milestone[Số HĐ]=Table_Contracts[[#This Row],[Số hợp đồng]]),--(Table_milestone[Đã thanh toán?]=TRUE))</f>
        <v>60125000</v>
      </c>
      <c r="Z670" s="13">
        <f>SUMPRODUCT(Table_milestone[Số tiền phải thanh toán (VND)],--(Table_milestone[Số HĐ]=Table_Contracts[[#This Row],[Số hợp đồng]]),--(Table_milestone[Đã thanh toán?]=FALSE))</f>
        <v>0</v>
      </c>
      <c r="AA670">
        <f>Table_Contracts[[#This Row],[Số tiền đã thanh toán (theo điểm mốc)]]+Table_Contracts[[#This Row],[Số tiền chưa thanh toán (Theo điểm mốc)]]-Table_Contracts[[#This Row],[Doanh số]]</f>
        <v>-32375000</v>
      </c>
    </row>
    <row r="671" spans="1:27" x14ac:dyDescent="0.25">
      <c r="A671" s="11" t="str">
        <f>TRIM(REPLACE(Table_Contracts[[#This Row],[Vụ việc]],1,FIND("#",Table_Contracts[[#This Row],[Vụ việc]],1),""))</f>
        <v>OSD135065</v>
      </c>
      <c r="B671" s="2" t="s">
        <v>2878</v>
      </c>
      <c r="C671" s="2" t="s">
        <v>4500</v>
      </c>
      <c r="D671" s="4">
        <v>41703</v>
      </c>
      <c r="E671" s="2" t="s">
        <v>4499</v>
      </c>
      <c r="F671" s="3" t="s">
        <v>114</v>
      </c>
      <c r="G671" s="5">
        <v>465868000</v>
      </c>
      <c r="H671" s="3" t="s">
        <v>110</v>
      </c>
      <c r="I671" s="3" t="s">
        <v>4062</v>
      </c>
      <c r="J671" s="3" t="s">
        <v>28</v>
      </c>
      <c r="K671" s="3" t="s">
        <v>31</v>
      </c>
      <c r="L671" s="4"/>
      <c r="M671" s="2" t="s">
        <v>404</v>
      </c>
      <c r="N671" s="11">
        <f>IF(MONTH(Table_Contracts[[#This Row],[Ngày ký]])&gt;3, YEAR(Table_Contracts[[#This Row],[Ngày ký]]),YEAR(Table_Contracts[[#This Row],[Ngày ký]])-1)</f>
        <v>2013</v>
      </c>
      <c r="O671" s="4">
        <v>41880</v>
      </c>
      <c r="P671" s="4"/>
      <c r="Q671" s="6"/>
      <c r="R671" s="4"/>
      <c r="S671" s="7" t="b">
        <v>0</v>
      </c>
      <c r="T671" s="3" t="s">
        <v>112</v>
      </c>
      <c r="U671" s="3"/>
      <c r="V671" s="2"/>
      <c r="W671" s="10"/>
      <c r="X671" s="7"/>
      <c r="Y671" s="12">
        <f>SUMPRODUCT(Table_milestone[Số tiền phải thanh toán (VND)],--(Table_milestone[Số HĐ]=Table_Contracts[[#This Row],[Số hợp đồng]]),--(Table_milestone[Đã thanh toán?]=TRUE))</f>
        <v>167543520</v>
      </c>
      <c r="Z671" s="13">
        <f>SUMPRODUCT(Table_milestone[Số tiền phải thanh toán (VND)],--(Table_milestone[Số HĐ]=Table_Contracts[[#This Row],[Số hợp đồng]]),--(Table_milestone[Đã thanh toán?]=FALSE))</f>
        <v>0</v>
      </c>
      <c r="AA671">
        <f>Table_Contracts[[#This Row],[Số tiền đã thanh toán (theo điểm mốc)]]+Table_Contracts[[#This Row],[Số tiền chưa thanh toán (Theo điểm mốc)]]-Table_Contracts[[#This Row],[Doanh số]]</f>
        <v>-298324480</v>
      </c>
    </row>
    <row r="672" spans="1:27" x14ac:dyDescent="0.25">
      <c r="A672" s="11" t="str">
        <f>TRIM(REPLACE(Table_Contracts[[#This Row],[Vụ việc]],1,FIND("#",Table_Contracts[[#This Row],[Vụ việc]],1),""))</f>
        <v>OSD135066</v>
      </c>
      <c r="B672" s="2" t="s">
        <v>2804</v>
      </c>
      <c r="C672" s="2" t="s">
        <v>4494</v>
      </c>
      <c r="D672" s="4">
        <v>41708</v>
      </c>
      <c r="E672" s="2" t="s">
        <v>4493</v>
      </c>
      <c r="F672" s="3" t="s">
        <v>122</v>
      </c>
      <c r="G672" s="5">
        <v>689472000</v>
      </c>
      <c r="H672" s="3" t="s">
        <v>110</v>
      </c>
      <c r="I672" s="3" t="s">
        <v>4062</v>
      </c>
      <c r="J672" s="3" t="s">
        <v>28</v>
      </c>
      <c r="K672" s="3" t="s">
        <v>880</v>
      </c>
      <c r="L672" s="4">
        <v>41778</v>
      </c>
      <c r="M672" s="2" t="s">
        <v>404</v>
      </c>
      <c r="N672" s="11">
        <f>IF(MONTH(Table_Contracts[[#This Row],[Ngày ký]])&gt;3, YEAR(Table_Contracts[[#This Row],[Ngày ký]]),YEAR(Table_Contracts[[#This Row],[Ngày ký]])-1)</f>
        <v>2013</v>
      </c>
      <c r="O672" s="4">
        <v>41768</v>
      </c>
      <c r="P672" s="4">
        <v>41778</v>
      </c>
      <c r="Q672" s="6">
        <v>12</v>
      </c>
      <c r="R672" s="4">
        <v>41708</v>
      </c>
      <c r="S672" s="7" t="b">
        <v>0</v>
      </c>
      <c r="T672" s="3" t="s">
        <v>112</v>
      </c>
      <c r="U672" s="3"/>
      <c r="V672" s="2"/>
      <c r="W672" s="10"/>
      <c r="X672" s="7"/>
      <c r="Y672" s="12">
        <f>SUMPRODUCT(Table_milestone[Số tiền phải thanh toán (VND)],--(Table_milestone[Số HĐ]=Table_Contracts[[#This Row],[Số hợp đồng]]),--(Table_milestone[Đã thanh toán?]=TRUE))</f>
        <v>690653952</v>
      </c>
      <c r="Z672" s="13">
        <f>SUMPRODUCT(Table_milestone[Số tiền phải thanh toán (VND)],--(Table_milestone[Số HĐ]=Table_Contracts[[#This Row],[Số hợp đồng]]),--(Table_milestone[Đã thanh toán?]=FALSE))</f>
        <v>0</v>
      </c>
      <c r="AA672">
        <f>Table_Contracts[[#This Row],[Số tiền đã thanh toán (theo điểm mốc)]]+Table_Contracts[[#This Row],[Số tiền chưa thanh toán (Theo điểm mốc)]]-Table_Contracts[[#This Row],[Doanh số]]</f>
        <v>1181952</v>
      </c>
    </row>
    <row r="673" spans="1:27" x14ac:dyDescent="0.25">
      <c r="A673" s="11" t="str">
        <f>TRIM(REPLACE(Table_Contracts[[#This Row],[Vụ việc]],1,FIND("#",Table_Contracts[[#This Row],[Vụ việc]],1),""))</f>
        <v>OSD135067</v>
      </c>
      <c r="B673" s="2" t="s">
        <v>2727</v>
      </c>
      <c r="C673" s="2" t="s">
        <v>4490</v>
      </c>
      <c r="D673" s="4">
        <v>41712</v>
      </c>
      <c r="E673" s="2" t="s">
        <v>4489</v>
      </c>
      <c r="F673" s="3" t="s">
        <v>4443</v>
      </c>
      <c r="G673" s="5">
        <v>50592000</v>
      </c>
      <c r="H673" s="3" t="s">
        <v>110</v>
      </c>
      <c r="I673" s="3" t="s">
        <v>4062</v>
      </c>
      <c r="J673" s="3" t="s">
        <v>28</v>
      </c>
      <c r="K673" s="3" t="s">
        <v>31</v>
      </c>
      <c r="L673" s="4">
        <v>41850</v>
      </c>
      <c r="M673" s="2" t="s">
        <v>404</v>
      </c>
      <c r="N673" s="11">
        <f>IF(MONTH(Table_Contracts[[#This Row],[Ngày ký]])&gt;3, YEAR(Table_Contracts[[#This Row],[Ngày ký]]),YEAR(Table_Contracts[[#This Row],[Ngày ký]])-1)</f>
        <v>2013</v>
      </c>
      <c r="O673" s="4">
        <v>41736</v>
      </c>
      <c r="P673" s="4">
        <v>41850</v>
      </c>
      <c r="Q673" s="6">
        <v>1</v>
      </c>
      <c r="R673" s="4"/>
      <c r="S673" s="7" t="b">
        <v>0</v>
      </c>
      <c r="T673" s="3" t="s">
        <v>112</v>
      </c>
      <c r="U673" s="3"/>
      <c r="V673" s="2"/>
      <c r="W673" s="10" t="s">
        <v>5722</v>
      </c>
      <c r="X673" s="7"/>
      <c r="Y673" s="12">
        <f>SUMPRODUCT(Table_milestone[Số tiền phải thanh toán (VND)],--(Table_milestone[Số HĐ]=Table_Contracts[[#This Row],[Số hợp đồng]]),--(Table_milestone[Đã thanh toán?]=TRUE))</f>
        <v>50908800</v>
      </c>
      <c r="Z673" s="13">
        <f>SUMPRODUCT(Table_milestone[Số tiền phải thanh toán (VND)],--(Table_milestone[Số HĐ]=Table_Contracts[[#This Row],[Số hợp đồng]]),--(Table_milestone[Đã thanh toán?]=FALSE))</f>
        <v>0</v>
      </c>
      <c r="AA673">
        <f>Table_Contracts[[#This Row],[Số tiền đã thanh toán (theo điểm mốc)]]+Table_Contracts[[#This Row],[Số tiền chưa thanh toán (Theo điểm mốc)]]-Table_Contracts[[#This Row],[Doanh số]]</f>
        <v>316800</v>
      </c>
    </row>
    <row r="674" spans="1:27" x14ac:dyDescent="0.25">
      <c r="A674" s="11" t="str">
        <f>TRIM(REPLACE(Table_Contracts[[#This Row],[Vụ việc]],1,FIND("#",Table_Contracts[[#This Row],[Vụ việc]],1),""))</f>
        <v>OSD135068</v>
      </c>
      <c r="B674" s="2" t="s">
        <v>2720</v>
      </c>
      <c r="C674" s="2" t="s">
        <v>4488</v>
      </c>
      <c r="D674" s="4">
        <v>41712</v>
      </c>
      <c r="E674" s="2" t="s">
        <v>4487</v>
      </c>
      <c r="F674" s="3" t="s">
        <v>4401</v>
      </c>
      <c r="G674" s="5">
        <v>20160000</v>
      </c>
      <c r="H674" s="3" t="s">
        <v>110</v>
      </c>
      <c r="I674" s="3" t="s">
        <v>4062</v>
      </c>
      <c r="J674" s="3" t="s">
        <v>28</v>
      </c>
      <c r="K674" s="3" t="s">
        <v>996</v>
      </c>
      <c r="L674" s="4">
        <v>41716</v>
      </c>
      <c r="M674" s="2" t="s">
        <v>404</v>
      </c>
      <c r="N674" s="11">
        <f>IF(MONTH(Table_Contracts[[#This Row],[Ngày ký]])&gt;3, YEAR(Table_Contracts[[#This Row],[Ngày ký]]),YEAR(Table_Contracts[[#This Row],[Ngày ký]])-1)</f>
        <v>2013</v>
      </c>
      <c r="O674" s="4">
        <v>41773</v>
      </c>
      <c r="P674" s="4"/>
      <c r="Q674" s="6">
        <v>12</v>
      </c>
      <c r="R674" s="4"/>
      <c r="S674" s="7" t="b">
        <v>0</v>
      </c>
      <c r="T674" s="3" t="s">
        <v>112</v>
      </c>
      <c r="U674" s="3"/>
      <c r="V674" s="2"/>
      <c r="W674" s="10"/>
      <c r="X674" s="7"/>
      <c r="Y674" s="12">
        <f>SUMPRODUCT(Table_milestone[Số tiền phải thanh toán (VND)],--(Table_milestone[Số HĐ]=Table_Contracts[[#This Row],[Số hợp đồng]]),--(Table_milestone[Đã thanh toán?]=TRUE))</f>
        <v>10038000</v>
      </c>
      <c r="Z674" s="13">
        <f>SUMPRODUCT(Table_milestone[Số tiền phải thanh toán (VND)],--(Table_milestone[Số HĐ]=Table_Contracts[[#This Row],[Số hợp đồng]]),--(Table_milestone[Đã thanh toán?]=FALSE))</f>
        <v>0</v>
      </c>
      <c r="AA674">
        <f>Table_Contracts[[#This Row],[Số tiền đã thanh toán (theo điểm mốc)]]+Table_Contracts[[#This Row],[Số tiền chưa thanh toán (Theo điểm mốc)]]-Table_Contracts[[#This Row],[Doanh số]]</f>
        <v>-10122000</v>
      </c>
    </row>
    <row r="675" spans="1:27" x14ac:dyDescent="0.25">
      <c r="A675" s="11" t="str">
        <f>TRIM(REPLACE(Table_Contracts[[#This Row],[Vụ việc]],1,FIND("#",Table_Contracts[[#This Row],[Vụ việc]],1),""))</f>
        <v>OSD135070</v>
      </c>
      <c r="B675" s="2" t="s">
        <v>2751</v>
      </c>
      <c r="C675" s="2" t="s">
        <v>4508</v>
      </c>
      <c r="D675" s="4">
        <v>41699</v>
      </c>
      <c r="E675" s="2" t="s">
        <v>4507</v>
      </c>
      <c r="F675" s="3" t="s">
        <v>4509</v>
      </c>
      <c r="G675" s="5">
        <v>44100000</v>
      </c>
      <c r="H675" s="3" t="s">
        <v>110</v>
      </c>
      <c r="I675" s="3" t="s">
        <v>4062</v>
      </c>
      <c r="J675" s="3" t="s">
        <v>28</v>
      </c>
      <c r="K675" s="3" t="s">
        <v>996</v>
      </c>
      <c r="L675" s="4"/>
      <c r="M675" s="2" t="s">
        <v>404</v>
      </c>
      <c r="N675" s="11">
        <f>IF(MONTH(Table_Contracts[[#This Row],[Ngày ký]])&gt;3, YEAR(Table_Contracts[[#This Row],[Ngày ký]]),YEAR(Table_Contracts[[#This Row],[Ngày ký]])-1)</f>
        <v>2013</v>
      </c>
      <c r="O675" s="4">
        <v>42004</v>
      </c>
      <c r="P675" s="4"/>
      <c r="Q675" s="6">
        <v>12</v>
      </c>
      <c r="R675" s="4"/>
      <c r="S675" s="7" t="b">
        <v>0</v>
      </c>
      <c r="T675" s="3" t="s">
        <v>100</v>
      </c>
      <c r="U675" s="3"/>
      <c r="V675" s="2"/>
      <c r="W675" s="10" t="s">
        <v>5722</v>
      </c>
      <c r="X675" s="7"/>
      <c r="Y675" s="12">
        <f>SUMPRODUCT(Table_milestone[Số tiền phải thanh toán (VND)],--(Table_milestone[Số HĐ]=Table_Contracts[[#This Row],[Số hợp đồng]]),--(Table_milestone[Đã thanh toán?]=TRUE))</f>
        <v>43575000</v>
      </c>
      <c r="Z675" s="13">
        <f>SUMPRODUCT(Table_milestone[Số tiền phải thanh toán (VND)],--(Table_milestone[Số HĐ]=Table_Contracts[[#This Row],[Số hợp đồng]]),--(Table_milestone[Đã thanh toán?]=FALSE))</f>
        <v>0</v>
      </c>
      <c r="AA675">
        <f>Table_Contracts[[#This Row],[Số tiền đã thanh toán (theo điểm mốc)]]+Table_Contracts[[#This Row],[Số tiền chưa thanh toán (Theo điểm mốc)]]-Table_Contracts[[#This Row],[Doanh số]]</f>
        <v>-525000</v>
      </c>
    </row>
    <row r="676" spans="1:27" x14ac:dyDescent="0.25">
      <c r="A676" s="11" t="str">
        <f>TRIM(REPLACE(Table_Contracts[[#This Row],[Vụ việc]],1,FIND("#",Table_Contracts[[#This Row],[Vụ việc]],1),""))</f>
        <v>OSD145001</v>
      </c>
      <c r="B676" s="2" t="s">
        <v>2832</v>
      </c>
      <c r="C676" s="2" t="s">
        <v>4459</v>
      </c>
      <c r="D676" s="4">
        <v>41736</v>
      </c>
      <c r="E676" s="2" t="s">
        <v>4458</v>
      </c>
      <c r="F676" s="3" t="s">
        <v>4460</v>
      </c>
      <c r="G676" s="5">
        <v>4944428747</v>
      </c>
      <c r="H676" s="3" t="s">
        <v>110</v>
      </c>
      <c r="I676" s="3" t="s">
        <v>4062</v>
      </c>
      <c r="J676" s="3" t="s">
        <v>28</v>
      </c>
      <c r="K676" s="3" t="s">
        <v>31</v>
      </c>
      <c r="L676" s="4"/>
      <c r="M676" s="2" t="s">
        <v>404</v>
      </c>
      <c r="N676" s="11">
        <f>IF(MONTH(Table_Contracts[[#This Row],[Ngày ký]])&gt;3, YEAR(Table_Contracts[[#This Row],[Ngày ký]]),YEAR(Table_Contracts[[#This Row],[Ngày ký]])-1)</f>
        <v>2014</v>
      </c>
      <c r="O676" s="4">
        <v>42192</v>
      </c>
      <c r="P676" s="4"/>
      <c r="Q676" s="6"/>
      <c r="R676" s="4"/>
      <c r="S676" s="7" t="b">
        <v>0</v>
      </c>
      <c r="T676" s="3" t="s">
        <v>112</v>
      </c>
      <c r="U676" s="3"/>
      <c r="V676" s="2" t="s">
        <v>4447</v>
      </c>
      <c r="W676" s="10" t="s">
        <v>5722</v>
      </c>
      <c r="X676" s="7" t="b">
        <v>0</v>
      </c>
      <c r="Y676" s="12">
        <f>SUMPRODUCT(Table_milestone[Số tiền phải thanh toán (VND)],--(Table_milestone[Số HĐ]=Table_Contracts[[#This Row],[Số hợp đồng]]),--(Table_milestone[Đã thanh toán?]=TRUE))</f>
        <v>4944428747</v>
      </c>
      <c r="Z676" s="13">
        <f>SUMPRODUCT(Table_milestone[Số tiền phải thanh toán (VND)],--(Table_milestone[Số HĐ]=Table_Contracts[[#This Row],[Số hợp đồng]]),--(Table_milestone[Đã thanh toán?]=FALSE))</f>
        <v>0</v>
      </c>
      <c r="AA676">
        <f>Table_Contracts[[#This Row],[Số tiền đã thanh toán (theo điểm mốc)]]+Table_Contracts[[#This Row],[Số tiền chưa thanh toán (Theo điểm mốc)]]-Table_Contracts[[#This Row],[Doanh số]]</f>
        <v>0</v>
      </c>
    </row>
    <row r="677" spans="1:27" x14ac:dyDescent="0.25">
      <c r="A677" s="11" t="str">
        <f>TRIM(REPLACE(Table_Contracts[[#This Row],[Vụ việc]],1,FIND("#",Table_Contracts[[#This Row],[Vụ việc]],1),""))</f>
        <v>OSD145002</v>
      </c>
      <c r="B677" s="2" t="s">
        <v>2882</v>
      </c>
      <c r="C677" s="2" t="s">
        <v>4425</v>
      </c>
      <c r="D677" s="4">
        <v>41779</v>
      </c>
      <c r="E677" s="2" t="s">
        <v>4424</v>
      </c>
      <c r="F677" s="3" t="s">
        <v>122</v>
      </c>
      <c r="G677" s="5">
        <v>183841039</v>
      </c>
      <c r="H677" s="3" t="s">
        <v>110</v>
      </c>
      <c r="I677" s="3" t="s">
        <v>4062</v>
      </c>
      <c r="J677" s="3" t="s">
        <v>28</v>
      </c>
      <c r="K677" s="3" t="s">
        <v>119</v>
      </c>
      <c r="L677" s="4">
        <v>41912</v>
      </c>
      <c r="M677" s="2" t="s">
        <v>404</v>
      </c>
      <c r="N677" s="11">
        <f>IF(MONTH(Table_Contracts[[#This Row],[Ngày ký]])&gt;3, YEAR(Table_Contracts[[#This Row],[Ngày ký]]),YEAR(Table_Contracts[[#This Row],[Ngày ký]])-1)</f>
        <v>2014</v>
      </c>
      <c r="O677" s="4">
        <v>41912</v>
      </c>
      <c r="P677" s="4">
        <v>41932</v>
      </c>
      <c r="Q677" s="6">
        <v>12</v>
      </c>
      <c r="R677" s="4">
        <v>41736</v>
      </c>
      <c r="S677" s="7" t="b">
        <v>0</v>
      </c>
      <c r="T677" s="3" t="s">
        <v>112</v>
      </c>
      <c r="U677" s="3"/>
      <c r="V677" s="2" t="s">
        <v>4198</v>
      </c>
      <c r="W677" s="10" t="s">
        <v>5722</v>
      </c>
      <c r="X677" s="7"/>
      <c r="Y677" s="12">
        <f>SUMPRODUCT(Table_milestone[Số tiền phải thanh toán (VND)],--(Table_milestone[Số HĐ]=Table_Contracts[[#This Row],[Số hợp đồng]]),--(Table_milestone[Đã thanh toán?]=TRUE))</f>
        <v>183841039</v>
      </c>
      <c r="Z677" s="13">
        <f>SUMPRODUCT(Table_milestone[Số tiền phải thanh toán (VND)],--(Table_milestone[Số HĐ]=Table_Contracts[[#This Row],[Số hợp đồng]]),--(Table_milestone[Đã thanh toán?]=FALSE))</f>
        <v>0</v>
      </c>
      <c r="AA677">
        <f>Table_Contracts[[#This Row],[Số tiền đã thanh toán (theo điểm mốc)]]+Table_Contracts[[#This Row],[Số tiền chưa thanh toán (Theo điểm mốc)]]-Table_Contracts[[#This Row],[Doanh số]]</f>
        <v>0</v>
      </c>
    </row>
    <row r="678" spans="1:27" x14ac:dyDescent="0.25">
      <c r="A678" s="11" t="str">
        <f>TRIM(REPLACE(Table_Contracts[[#This Row],[Vụ việc]],1,FIND("#",Table_Contracts[[#This Row],[Vụ việc]],1),""))</f>
        <v>OSD145003</v>
      </c>
      <c r="B678" s="2" t="s">
        <v>2829</v>
      </c>
      <c r="C678" s="2" t="s">
        <v>4430</v>
      </c>
      <c r="D678" s="4">
        <v>41771</v>
      </c>
      <c r="E678" s="2" t="s">
        <v>4429</v>
      </c>
      <c r="F678" s="3" t="s">
        <v>4295</v>
      </c>
      <c r="G678" s="5">
        <v>115484440</v>
      </c>
      <c r="H678" s="3" t="s">
        <v>110</v>
      </c>
      <c r="I678" s="3" t="s">
        <v>4062</v>
      </c>
      <c r="J678" s="3" t="s">
        <v>28</v>
      </c>
      <c r="K678" s="3" t="s">
        <v>31</v>
      </c>
      <c r="L678" s="4"/>
      <c r="M678" s="2" t="s">
        <v>404</v>
      </c>
      <c r="N678" s="11">
        <f>IF(MONTH(Table_Contracts[[#This Row],[Ngày ký]])&gt;3, YEAR(Table_Contracts[[#This Row],[Ngày ký]]),YEAR(Table_Contracts[[#This Row],[Ngày ký]])-1)</f>
        <v>2014</v>
      </c>
      <c r="O678" s="4">
        <v>41782</v>
      </c>
      <c r="P678" s="4"/>
      <c r="Q678" s="6">
        <v>1</v>
      </c>
      <c r="R678" s="4"/>
      <c r="S678" s="7" t="b">
        <v>0</v>
      </c>
      <c r="T678" s="3" t="s">
        <v>112</v>
      </c>
      <c r="U678" s="3"/>
      <c r="V678" s="2"/>
      <c r="W678" s="10" t="s">
        <v>5722</v>
      </c>
      <c r="X678" s="7"/>
      <c r="Y678" s="12">
        <f>SUMPRODUCT(Table_milestone[Số tiền phải thanh toán (VND)],--(Table_milestone[Số HĐ]=Table_Contracts[[#This Row],[Số hợp đồng]]),--(Table_milestone[Đã thanh toán?]=TRUE))</f>
        <v>115484440</v>
      </c>
      <c r="Z678" s="13">
        <f>SUMPRODUCT(Table_milestone[Số tiền phải thanh toán (VND)],--(Table_milestone[Số HĐ]=Table_Contracts[[#This Row],[Số hợp đồng]]),--(Table_milestone[Đã thanh toán?]=FALSE))</f>
        <v>0</v>
      </c>
      <c r="AA678">
        <f>Table_Contracts[[#This Row],[Số tiền đã thanh toán (theo điểm mốc)]]+Table_Contracts[[#This Row],[Số tiền chưa thanh toán (Theo điểm mốc)]]-Table_Contracts[[#This Row],[Doanh số]]</f>
        <v>0</v>
      </c>
    </row>
    <row r="679" spans="1:27" x14ac:dyDescent="0.25">
      <c r="A679" s="11" t="str">
        <f>TRIM(REPLACE(Table_Contracts[[#This Row],[Vụ việc]],1,FIND("#",Table_Contracts[[#This Row],[Vụ việc]],1),""))</f>
        <v>OSD145004</v>
      </c>
      <c r="B679" s="2" t="s">
        <v>2866</v>
      </c>
      <c r="C679" s="2" t="s">
        <v>4452</v>
      </c>
      <c r="D679" s="4">
        <v>41744</v>
      </c>
      <c r="E679" s="2" t="s">
        <v>4451</v>
      </c>
      <c r="F679" s="3" t="s">
        <v>122</v>
      </c>
      <c r="G679" s="5">
        <v>74118739</v>
      </c>
      <c r="H679" s="3" t="s">
        <v>110</v>
      </c>
      <c r="I679" s="3" t="s">
        <v>4062</v>
      </c>
      <c r="J679" s="3" t="s">
        <v>28</v>
      </c>
      <c r="K679" s="3" t="s">
        <v>119</v>
      </c>
      <c r="L679" s="4"/>
      <c r="M679" s="2" t="s">
        <v>404</v>
      </c>
      <c r="N679" s="11">
        <f>IF(MONTH(Table_Contracts[[#This Row],[Ngày ký]])&gt;3, YEAR(Table_Contracts[[#This Row],[Ngày ký]]),YEAR(Table_Contracts[[#This Row],[Ngày ký]])-1)</f>
        <v>2014</v>
      </c>
      <c r="O679" s="4">
        <v>41806</v>
      </c>
      <c r="P679" s="4"/>
      <c r="Q679" s="6">
        <v>12</v>
      </c>
      <c r="R679" s="4"/>
      <c r="S679" s="7" t="b">
        <v>0</v>
      </c>
      <c r="T679" s="3" t="s">
        <v>112</v>
      </c>
      <c r="U679" s="3"/>
      <c r="V679" s="2"/>
      <c r="W679" s="10" t="s">
        <v>5722</v>
      </c>
      <c r="X679" s="7"/>
      <c r="Y679" s="12">
        <f>SUMPRODUCT(Table_milestone[Số tiền phải thanh toán (VND)],--(Table_milestone[Số HĐ]=Table_Contracts[[#This Row],[Số hợp đồng]]),--(Table_milestone[Đã thanh toán?]=TRUE))</f>
        <v>74118739</v>
      </c>
      <c r="Z679" s="13">
        <f>SUMPRODUCT(Table_milestone[Số tiền phải thanh toán (VND)],--(Table_milestone[Số HĐ]=Table_Contracts[[#This Row],[Số hợp đồng]]),--(Table_milestone[Đã thanh toán?]=FALSE))</f>
        <v>0</v>
      </c>
      <c r="AA679">
        <f>Table_Contracts[[#This Row],[Số tiền đã thanh toán (theo điểm mốc)]]+Table_Contracts[[#This Row],[Số tiền chưa thanh toán (Theo điểm mốc)]]-Table_Contracts[[#This Row],[Doanh số]]</f>
        <v>0</v>
      </c>
    </row>
    <row r="680" spans="1:27" x14ac:dyDescent="0.25">
      <c r="A680" s="11" t="str">
        <f>TRIM(REPLACE(Table_Contracts[[#This Row],[Vụ việc]],1,FIND("#",Table_Contracts[[#This Row],[Vụ việc]],1),""))</f>
        <v>OSD145005</v>
      </c>
      <c r="B680" s="2" t="s">
        <v>2779</v>
      </c>
      <c r="C680" s="2" t="s">
        <v>4442</v>
      </c>
      <c r="D680" s="4">
        <v>41752</v>
      </c>
      <c r="E680" s="2" t="s">
        <v>4441</v>
      </c>
      <c r="F680" s="3" t="s">
        <v>4443</v>
      </c>
      <c r="G680" s="5">
        <v>182624802</v>
      </c>
      <c r="H680" s="3" t="s">
        <v>110</v>
      </c>
      <c r="I680" s="3" t="s">
        <v>4062</v>
      </c>
      <c r="J680" s="3" t="s">
        <v>28</v>
      </c>
      <c r="K680" s="3" t="s">
        <v>31</v>
      </c>
      <c r="L680" s="4">
        <v>41850</v>
      </c>
      <c r="M680" s="2" t="s">
        <v>404</v>
      </c>
      <c r="N680" s="11">
        <f>IF(MONTH(Table_Contracts[[#This Row],[Ngày ký]])&gt;3, YEAR(Table_Contracts[[#This Row],[Ngày ký]]),YEAR(Table_Contracts[[#This Row],[Ngày ký]])-1)</f>
        <v>2014</v>
      </c>
      <c r="O680" s="4">
        <v>41789</v>
      </c>
      <c r="P680" s="4">
        <v>41850</v>
      </c>
      <c r="Q680" s="6">
        <v>1</v>
      </c>
      <c r="R680" s="4"/>
      <c r="S680" s="7" t="b">
        <v>0</v>
      </c>
      <c r="T680" s="3" t="s">
        <v>112</v>
      </c>
      <c r="U680" s="3"/>
      <c r="V680" s="2"/>
      <c r="W680" s="10" t="s">
        <v>5722</v>
      </c>
      <c r="X680" s="7"/>
      <c r="Y680" s="12">
        <f>SUMPRODUCT(Table_milestone[Số tiền phải thanh toán (VND)],--(Table_milestone[Số HĐ]=Table_Contracts[[#This Row],[Số hợp đồng]]),--(Table_milestone[Đã thanh toán?]=TRUE))</f>
        <v>182624802</v>
      </c>
      <c r="Z680" s="13">
        <f>SUMPRODUCT(Table_milestone[Số tiền phải thanh toán (VND)],--(Table_milestone[Số HĐ]=Table_Contracts[[#This Row],[Số hợp đồng]]),--(Table_milestone[Đã thanh toán?]=FALSE))</f>
        <v>0</v>
      </c>
      <c r="AA680">
        <f>Table_Contracts[[#This Row],[Số tiền đã thanh toán (theo điểm mốc)]]+Table_Contracts[[#This Row],[Số tiền chưa thanh toán (Theo điểm mốc)]]-Table_Contracts[[#This Row],[Doanh số]]</f>
        <v>0</v>
      </c>
    </row>
    <row r="681" spans="1:27" x14ac:dyDescent="0.25">
      <c r="A681" s="11" t="str">
        <f>TRIM(REPLACE(Table_Contracts[[#This Row],[Vụ việc]],1,FIND("#",Table_Contracts[[#This Row],[Vụ việc]],1),""))</f>
        <v>OSD145006</v>
      </c>
      <c r="B681" s="2" t="s">
        <v>2884</v>
      </c>
      <c r="C681" s="2" t="s">
        <v>4440</v>
      </c>
      <c r="D681" s="4">
        <v>41758</v>
      </c>
      <c r="E681" s="2" t="s">
        <v>4439</v>
      </c>
      <c r="F681" s="3" t="s">
        <v>122</v>
      </c>
      <c r="G681" s="5">
        <v>193967159</v>
      </c>
      <c r="H681" s="3" t="s">
        <v>110</v>
      </c>
      <c r="I681" s="3" t="s">
        <v>4062</v>
      </c>
      <c r="J681" s="3" t="s">
        <v>28</v>
      </c>
      <c r="K681" s="3" t="s">
        <v>119</v>
      </c>
      <c r="L681" s="4">
        <v>41942</v>
      </c>
      <c r="M681" s="2" t="s">
        <v>404</v>
      </c>
      <c r="N681" s="11">
        <f>IF(MONTH(Table_Contracts[[#This Row],[Ngày ký]])&gt;3, YEAR(Table_Contracts[[#This Row],[Ngày ký]]),YEAR(Table_Contracts[[#This Row],[Ngày ký]])-1)</f>
        <v>2014</v>
      </c>
      <c r="O681" s="4">
        <v>41912</v>
      </c>
      <c r="P681" s="4">
        <v>41942</v>
      </c>
      <c r="Q681" s="6">
        <v>12</v>
      </c>
      <c r="R681" s="4">
        <v>41730</v>
      </c>
      <c r="S681" s="7" t="b">
        <v>0</v>
      </c>
      <c r="T681" s="3" t="s">
        <v>112</v>
      </c>
      <c r="U681" s="3"/>
      <c r="V681" s="2" t="s">
        <v>4198</v>
      </c>
      <c r="W681" s="10" t="s">
        <v>5722</v>
      </c>
      <c r="X681" s="7"/>
      <c r="Y681" s="12">
        <f>SUMPRODUCT(Table_milestone[Số tiền phải thanh toán (VND)],--(Table_milestone[Số HĐ]=Table_Contracts[[#This Row],[Số hợp đồng]]),--(Table_milestone[Đã thanh toán?]=TRUE))</f>
        <v>193967159</v>
      </c>
      <c r="Z681" s="13">
        <f>SUMPRODUCT(Table_milestone[Số tiền phải thanh toán (VND)],--(Table_milestone[Số HĐ]=Table_Contracts[[#This Row],[Số hợp đồng]]),--(Table_milestone[Đã thanh toán?]=FALSE))</f>
        <v>0</v>
      </c>
      <c r="AA681">
        <f>Table_Contracts[[#This Row],[Số tiền đã thanh toán (theo điểm mốc)]]+Table_Contracts[[#This Row],[Số tiền chưa thanh toán (Theo điểm mốc)]]-Table_Contracts[[#This Row],[Doanh số]]</f>
        <v>0</v>
      </c>
    </row>
    <row r="682" spans="1:27" x14ac:dyDescent="0.25">
      <c r="A682" s="11" t="str">
        <f>TRIM(REPLACE(Table_Contracts[[#This Row],[Vụ việc]],1,FIND("#",Table_Contracts[[#This Row],[Vụ việc]],1),""))</f>
        <v>OSD145007</v>
      </c>
      <c r="B682" s="2" t="s">
        <v>2886</v>
      </c>
      <c r="C682" s="2" t="s">
        <v>4438</v>
      </c>
      <c r="D682" s="4">
        <v>41758</v>
      </c>
      <c r="E682" s="2" t="s">
        <v>4437</v>
      </c>
      <c r="F682" s="3" t="s">
        <v>122</v>
      </c>
      <c r="G682" s="5">
        <v>111635592</v>
      </c>
      <c r="H682" s="3" t="s">
        <v>110</v>
      </c>
      <c r="I682" s="3" t="s">
        <v>4062</v>
      </c>
      <c r="J682" s="3" t="s">
        <v>28</v>
      </c>
      <c r="K682" s="3" t="s">
        <v>119</v>
      </c>
      <c r="L682" s="4"/>
      <c r="M682" s="2" t="s">
        <v>404</v>
      </c>
      <c r="N682" s="11">
        <f>IF(MONTH(Table_Contracts[[#This Row],[Ngày ký]])&gt;3, YEAR(Table_Contracts[[#This Row],[Ngày ký]]),YEAR(Table_Contracts[[#This Row],[Ngày ký]])-1)</f>
        <v>2014</v>
      </c>
      <c r="O682" s="4">
        <v>41820</v>
      </c>
      <c r="P682" s="4"/>
      <c r="Q682" s="6">
        <v>12</v>
      </c>
      <c r="R682" s="4">
        <v>41730</v>
      </c>
      <c r="S682" s="7" t="b">
        <v>0</v>
      </c>
      <c r="T682" s="3" t="s">
        <v>112</v>
      </c>
      <c r="U682" s="3"/>
      <c r="V682" s="2"/>
      <c r="W682" s="10" t="s">
        <v>5722</v>
      </c>
      <c r="X682" s="7"/>
      <c r="Y682" s="12">
        <f>SUMPRODUCT(Table_milestone[Số tiền phải thanh toán (VND)],--(Table_milestone[Số HĐ]=Table_Contracts[[#This Row],[Số hợp đồng]]),--(Table_milestone[Đã thanh toán?]=TRUE))</f>
        <v>111635592</v>
      </c>
      <c r="Z682" s="13">
        <f>SUMPRODUCT(Table_milestone[Số tiền phải thanh toán (VND)],--(Table_milestone[Số HĐ]=Table_Contracts[[#This Row],[Số hợp đồng]]),--(Table_milestone[Đã thanh toán?]=FALSE))</f>
        <v>0</v>
      </c>
      <c r="AA682">
        <f>Table_Contracts[[#This Row],[Số tiền đã thanh toán (theo điểm mốc)]]+Table_Contracts[[#This Row],[Số tiền chưa thanh toán (Theo điểm mốc)]]-Table_Contracts[[#This Row],[Doanh số]]</f>
        <v>0</v>
      </c>
    </row>
    <row r="683" spans="1:27" x14ac:dyDescent="0.25">
      <c r="A683" s="11" t="str">
        <f>TRIM(REPLACE(Table_Contracts[[#This Row],[Vụ việc]],1,FIND("#",Table_Contracts[[#This Row],[Vụ việc]],1),""))</f>
        <v>OSD145008</v>
      </c>
      <c r="B683" s="2" t="s">
        <v>568</v>
      </c>
      <c r="C683" s="2" t="s">
        <v>570</v>
      </c>
      <c r="D683" s="4">
        <v>41764</v>
      </c>
      <c r="E683" s="2" t="s">
        <v>569</v>
      </c>
      <c r="F683" s="3" t="s">
        <v>114</v>
      </c>
      <c r="G683" s="5">
        <v>3975540800</v>
      </c>
      <c r="H683" s="3" t="s">
        <v>110</v>
      </c>
      <c r="I683" s="3" t="s">
        <v>88</v>
      </c>
      <c r="J683" s="3" t="s">
        <v>28</v>
      </c>
      <c r="K683" s="3" t="s">
        <v>108</v>
      </c>
      <c r="L683" s="4"/>
      <c r="M683" s="2" t="s">
        <v>404</v>
      </c>
      <c r="N683" s="11">
        <f>IF(MONTH(Table_Contracts[[#This Row],[Ngày ký]])&gt;3, YEAR(Table_Contracts[[#This Row],[Ngày ký]]),YEAR(Table_Contracts[[#This Row],[Ngày ký]])-1)</f>
        <v>2014</v>
      </c>
      <c r="O683" s="4">
        <v>42369</v>
      </c>
      <c r="P683" s="4"/>
      <c r="Q683" s="6"/>
      <c r="R683" s="4"/>
      <c r="S683" s="7" t="b">
        <v>0</v>
      </c>
      <c r="T683" s="3" t="s">
        <v>112</v>
      </c>
      <c r="U683" s="3"/>
      <c r="V683" s="2"/>
      <c r="W683" s="10" t="s">
        <v>5722</v>
      </c>
      <c r="X683" s="7" t="b">
        <v>0</v>
      </c>
      <c r="Y683" s="12">
        <f>SUMPRODUCT(Table_milestone[Số tiền phải thanh toán (VND)],--(Table_milestone[Số HĐ]=Table_Contracts[[#This Row],[Số hợp đồng]]),--(Table_milestone[Đã thanh toán?]=TRUE))</f>
        <v>2512420760</v>
      </c>
      <c r="Z683" s="13">
        <f>SUMPRODUCT(Table_milestone[Số tiền phải thanh toán (VND)],--(Table_milestone[Số HĐ]=Table_Contracts[[#This Row],[Số hợp đồng]]),--(Table_milestone[Đã thanh toán?]=FALSE))</f>
        <v>1314717240</v>
      </c>
      <c r="AA683">
        <f>Table_Contracts[[#This Row],[Số tiền đã thanh toán (theo điểm mốc)]]+Table_Contracts[[#This Row],[Số tiền chưa thanh toán (Theo điểm mốc)]]-Table_Contracts[[#This Row],[Doanh số]]</f>
        <v>-148402800</v>
      </c>
    </row>
    <row r="684" spans="1:27" x14ac:dyDescent="0.25">
      <c r="A684" s="11" t="str">
        <f>TRIM(REPLACE(Table_Contracts[[#This Row],[Vụ việc]],1,FIND("#",Table_Contracts[[#This Row],[Vụ việc]],1),""))</f>
        <v>OSD145009</v>
      </c>
      <c r="B684" s="2" t="s">
        <v>3358</v>
      </c>
      <c r="C684" s="2" t="s">
        <v>4470</v>
      </c>
      <c r="D684" s="4">
        <v>41730</v>
      </c>
      <c r="E684" s="2" t="s">
        <v>4469</v>
      </c>
      <c r="F684" s="3" t="s">
        <v>4185</v>
      </c>
      <c r="G684" s="5">
        <v>93780500</v>
      </c>
      <c r="H684" s="3" t="s">
        <v>110</v>
      </c>
      <c r="I684" s="3" t="s">
        <v>4062</v>
      </c>
      <c r="J684" s="3" t="s">
        <v>28</v>
      </c>
      <c r="K684" s="3" t="s">
        <v>119</v>
      </c>
      <c r="L684" s="4"/>
      <c r="M684" s="2" t="s">
        <v>404</v>
      </c>
      <c r="N684" s="11">
        <f>IF(MONTH(Table_Contracts[[#This Row],[Ngày ký]])&gt;3, YEAR(Table_Contracts[[#This Row],[Ngày ký]]),YEAR(Table_Contracts[[#This Row],[Ngày ký]])-1)</f>
        <v>2014</v>
      </c>
      <c r="O684" s="4">
        <v>42094</v>
      </c>
      <c r="P684" s="4"/>
      <c r="Q684" s="6">
        <v>12</v>
      </c>
      <c r="R684" s="4"/>
      <c r="S684" s="7" t="b">
        <v>0</v>
      </c>
      <c r="T684" s="3" t="s">
        <v>112</v>
      </c>
      <c r="U684" s="3"/>
      <c r="V684" s="2"/>
      <c r="W684" s="10"/>
      <c r="X684" s="7"/>
      <c r="Y684" s="12">
        <f>SUMPRODUCT(Table_milestone[Số tiền phải thanh toán (VND)],--(Table_milestone[Số HĐ]=Table_Contracts[[#This Row],[Số hợp đồng]]),--(Table_milestone[Đã thanh toán?]=TRUE))</f>
        <v>93780500</v>
      </c>
      <c r="Z684" s="13">
        <f>SUMPRODUCT(Table_milestone[Số tiền phải thanh toán (VND)],--(Table_milestone[Số HĐ]=Table_Contracts[[#This Row],[Số hợp đồng]]),--(Table_milestone[Đã thanh toán?]=FALSE))</f>
        <v>0</v>
      </c>
      <c r="AA684">
        <f>Table_Contracts[[#This Row],[Số tiền đã thanh toán (theo điểm mốc)]]+Table_Contracts[[#This Row],[Số tiền chưa thanh toán (Theo điểm mốc)]]-Table_Contracts[[#This Row],[Doanh số]]</f>
        <v>0</v>
      </c>
    </row>
    <row r="685" spans="1:27" x14ac:dyDescent="0.25">
      <c r="A685" s="11" t="str">
        <f>TRIM(REPLACE(Table_Contracts[[#This Row],[Vụ việc]],1,FIND("#",Table_Contracts[[#This Row],[Vụ việc]],1),""))</f>
        <v>OSD145010</v>
      </c>
      <c r="B685" s="2" t="s">
        <v>2818</v>
      </c>
      <c r="C685" s="2" t="s">
        <v>4472</v>
      </c>
      <c r="D685" s="4">
        <v>41730</v>
      </c>
      <c r="E685" s="2" t="s">
        <v>4471</v>
      </c>
      <c r="F685" s="3" t="s">
        <v>485</v>
      </c>
      <c r="G685" s="5">
        <v>637800000</v>
      </c>
      <c r="H685" s="3" t="s">
        <v>110</v>
      </c>
      <c r="I685" s="3" t="s">
        <v>4062</v>
      </c>
      <c r="J685" s="3" t="s">
        <v>28</v>
      </c>
      <c r="K685" s="3" t="s">
        <v>119</v>
      </c>
      <c r="L685" s="4"/>
      <c r="M685" s="2" t="s">
        <v>404</v>
      </c>
      <c r="N685" s="11">
        <f>IF(MONTH(Table_Contracts[[#This Row],[Ngày ký]])&gt;3, YEAR(Table_Contracts[[#This Row],[Ngày ký]]),YEAR(Table_Contracts[[#This Row],[Ngày ký]])-1)</f>
        <v>2014</v>
      </c>
      <c r="O685" s="4">
        <v>42094</v>
      </c>
      <c r="P685" s="4"/>
      <c r="Q685" s="6">
        <v>12</v>
      </c>
      <c r="R685" s="4"/>
      <c r="S685" s="7" t="b">
        <v>0</v>
      </c>
      <c r="T685" s="3" t="s">
        <v>112</v>
      </c>
      <c r="U685" s="3"/>
      <c r="V685" s="2" t="s">
        <v>4473</v>
      </c>
      <c r="W685" s="10" t="s">
        <v>5722</v>
      </c>
      <c r="X685" s="7" t="b">
        <v>0</v>
      </c>
      <c r="Y685" s="12">
        <f>SUMPRODUCT(Table_milestone[Số tiền phải thanh toán (VND)],--(Table_milestone[Số HĐ]=Table_Contracts[[#This Row],[Số hợp đồng]]),--(Table_milestone[Đã thanh toán?]=TRUE))</f>
        <v>637800000</v>
      </c>
      <c r="Z685" s="13">
        <f>SUMPRODUCT(Table_milestone[Số tiền phải thanh toán (VND)],--(Table_milestone[Số HĐ]=Table_Contracts[[#This Row],[Số hợp đồng]]),--(Table_milestone[Đã thanh toán?]=FALSE))</f>
        <v>0</v>
      </c>
      <c r="AA685">
        <f>Table_Contracts[[#This Row],[Số tiền đã thanh toán (theo điểm mốc)]]+Table_Contracts[[#This Row],[Số tiền chưa thanh toán (Theo điểm mốc)]]-Table_Contracts[[#This Row],[Doanh số]]</f>
        <v>0</v>
      </c>
    </row>
    <row r="686" spans="1:27" x14ac:dyDescent="0.25">
      <c r="A686" s="11" t="str">
        <f>TRIM(REPLACE(Table_Contracts[[#This Row],[Vụ việc]],1,FIND("#",Table_Contracts[[#This Row],[Vụ việc]],1),""))</f>
        <v>OSD145011</v>
      </c>
      <c r="B686" s="2" t="s">
        <v>565</v>
      </c>
      <c r="C686" s="2" t="s">
        <v>567</v>
      </c>
      <c r="D686" s="4">
        <v>41760</v>
      </c>
      <c r="E686" s="2" t="s">
        <v>566</v>
      </c>
      <c r="F686" s="3" t="s">
        <v>114</v>
      </c>
      <c r="G686" s="5">
        <v>2184840000</v>
      </c>
      <c r="H686" s="3" t="s">
        <v>110</v>
      </c>
      <c r="I686" s="3" t="s">
        <v>88</v>
      </c>
      <c r="J686" s="3" t="s">
        <v>28</v>
      </c>
      <c r="K686" s="3" t="s">
        <v>108</v>
      </c>
      <c r="L686" s="4"/>
      <c r="M686" s="2" t="s">
        <v>404</v>
      </c>
      <c r="N686" s="11">
        <f>IF(MONTH(Table_Contracts[[#This Row],[Ngày ký]])&gt;3, YEAR(Table_Contracts[[#This Row],[Ngày ký]]),YEAR(Table_Contracts[[#This Row],[Ngày ký]])-1)</f>
        <v>2014</v>
      </c>
      <c r="O686" s="4">
        <v>42369</v>
      </c>
      <c r="P686" s="4"/>
      <c r="Q686" s="6"/>
      <c r="R686" s="4"/>
      <c r="S686" s="7" t="b">
        <v>0</v>
      </c>
      <c r="T686" s="3" t="s">
        <v>112</v>
      </c>
      <c r="U686" s="3"/>
      <c r="V686" s="2"/>
      <c r="W686" s="10" t="s">
        <v>5722</v>
      </c>
      <c r="X686" s="7" t="b">
        <v>0</v>
      </c>
      <c r="Y686" s="12">
        <f>SUMPRODUCT(Table_milestone[Số tiền phải thanh toán (VND)],--(Table_milestone[Số HĐ]=Table_Contracts[[#This Row],[Số hợp đồng]]),--(Table_milestone[Đã thanh toán?]=TRUE))</f>
        <v>1960770240</v>
      </c>
      <c r="Z686" s="13">
        <f>SUMPRODUCT(Table_milestone[Số tiền phải thanh toán (VND)],--(Table_milestone[Số HĐ]=Table_Contracts[[#This Row],[Số hợp đồng]]),--(Table_milestone[Đã thanh toán?]=FALSE))</f>
        <v>1504538520</v>
      </c>
      <c r="AA686">
        <f>Table_Contracts[[#This Row],[Số tiền đã thanh toán (theo điểm mốc)]]+Table_Contracts[[#This Row],[Số tiền chưa thanh toán (Theo điểm mốc)]]-Table_Contracts[[#This Row],[Doanh số]]</f>
        <v>1280468760</v>
      </c>
    </row>
    <row r="687" spans="1:27" x14ac:dyDescent="0.25">
      <c r="A687" s="11" t="str">
        <f>TRIM(REPLACE(Table_Contracts[[#This Row],[Vụ việc]],1,FIND("#",Table_Contracts[[#This Row],[Vụ việc]],1),""))</f>
        <v>OSD145012</v>
      </c>
      <c r="B687" s="2" t="s">
        <v>2835</v>
      </c>
      <c r="C687" s="2" t="s">
        <v>4427</v>
      </c>
      <c r="D687" s="4">
        <v>41773</v>
      </c>
      <c r="E687" s="2" t="s">
        <v>4426</v>
      </c>
      <c r="F687" s="3" t="s">
        <v>4428</v>
      </c>
      <c r="G687" s="5">
        <v>102070205</v>
      </c>
      <c r="H687" s="3" t="s">
        <v>110</v>
      </c>
      <c r="I687" s="3" t="s">
        <v>4062</v>
      </c>
      <c r="J687" s="3" t="s">
        <v>28</v>
      </c>
      <c r="K687" s="3" t="s">
        <v>108</v>
      </c>
      <c r="L687" s="4">
        <v>41897</v>
      </c>
      <c r="M687" s="2" t="s">
        <v>404</v>
      </c>
      <c r="N687" s="11">
        <f>IF(MONTH(Table_Contracts[[#This Row],[Ngày ký]])&gt;3, YEAR(Table_Contracts[[#This Row],[Ngày ký]]),YEAR(Table_Contracts[[#This Row],[Ngày ký]])-1)</f>
        <v>2014</v>
      </c>
      <c r="O687" s="4">
        <v>41803</v>
      </c>
      <c r="P687" s="4">
        <v>41897</v>
      </c>
      <c r="Q687" s="6">
        <v>1</v>
      </c>
      <c r="R687" s="4">
        <v>41775</v>
      </c>
      <c r="S687" s="7" t="b">
        <v>0</v>
      </c>
      <c r="T687" s="3" t="s">
        <v>112</v>
      </c>
      <c r="U687" s="3"/>
      <c r="V687" s="2"/>
      <c r="W687" s="10" t="s">
        <v>5722</v>
      </c>
      <c r="X687" s="7"/>
      <c r="Y687" s="12">
        <f>SUMPRODUCT(Table_milestone[Số tiền phải thanh toán (VND)],--(Table_milestone[Số HĐ]=Table_Contracts[[#This Row],[Số hợp đồng]]),--(Table_milestone[Đã thanh toán?]=TRUE))</f>
        <v>102070205</v>
      </c>
      <c r="Z687" s="13">
        <f>SUMPRODUCT(Table_milestone[Số tiền phải thanh toán (VND)],--(Table_milestone[Số HĐ]=Table_Contracts[[#This Row],[Số hợp đồng]]),--(Table_milestone[Đã thanh toán?]=FALSE))</f>
        <v>0</v>
      </c>
      <c r="AA687">
        <f>Table_Contracts[[#This Row],[Số tiền đã thanh toán (theo điểm mốc)]]+Table_Contracts[[#This Row],[Số tiền chưa thanh toán (Theo điểm mốc)]]-Table_Contracts[[#This Row],[Doanh số]]</f>
        <v>0</v>
      </c>
    </row>
    <row r="688" spans="1:27" x14ac:dyDescent="0.25">
      <c r="A688" s="11" t="str">
        <f>TRIM(REPLACE(Table_Contracts[[#This Row],[Vụ việc]],1,FIND("#",Table_Contracts[[#This Row],[Vụ việc]],1),""))</f>
        <v>OSD145013</v>
      </c>
      <c r="B688" s="2" t="s">
        <v>2957</v>
      </c>
      <c r="C688" s="2" t="s">
        <v>4398</v>
      </c>
      <c r="D688" s="4">
        <v>41824</v>
      </c>
      <c r="E688" s="2" t="s">
        <v>4397</v>
      </c>
      <c r="F688" s="3" t="s">
        <v>122</v>
      </c>
      <c r="G688" s="5">
        <v>236008740</v>
      </c>
      <c r="H688" s="3" t="s">
        <v>110</v>
      </c>
      <c r="I688" s="3" t="s">
        <v>4062</v>
      </c>
      <c r="J688" s="3" t="s">
        <v>28</v>
      </c>
      <c r="K688" s="3" t="s">
        <v>119</v>
      </c>
      <c r="L688" s="4">
        <v>41904</v>
      </c>
      <c r="M688" s="2" t="s">
        <v>404</v>
      </c>
      <c r="N688" s="11">
        <f>IF(MONTH(Table_Contracts[[#This Row],[Ngày ký]])&gt;3, YEAR(Table_Contracts[[#This Row],[Ngày ký]]),YEAR(Table_Contracts[[#This Row],[Ngày ký]])-1)</f>
        <v>2014</v>
      </c>
      <c r="O688" s="4">
        <v>41857</v>
      </c>
      <c r="P688" s="4">
        <v>41904</v>
      </c>
      <c r="Q688" s="6">
        <v>12</v>
      </c>
      <c r="R688" s="4">
        <v>41796</v>
      </c>
      <c r="S688" s="7" t="b">
        <v>0</v>
      </c>
      <c r="T688" s="3" t="s">
        <v>112</v>
      </c>
      <c r="U688" s="3"/>
      <c r="V688" s="2" t="s">
        <v>4198</v>
      </c>
      <c r="W688" s="10" t="s">
        <v>5722</v>
      </c>
      <c r="X688" s="7"/>
      <c r="Y688" s="12">
        <f>SUMPRODUCT(Table_milestone[Số tiền phải thanh toán (VND)],--(Table_milestone[Số HĐ]=Table_Contracts[[#This Row],[Số hợp đồng]]),--(Table_milestone[Đã thanh toán?]=TRUE))</f>
        <v>236008740</v>
      </c>
      <c r="Z688" s="13">
        <f>SUMPRODUCT(Table_milestone[Số tiền phải thanh toán (VND)],--(Table_milestone[Số HĐ]=Table_Contracts[[#This Row],[Số hợp đồng]]),--(Table_milestone[Đã thanh toán?]=FALSE))</f>
        <v>0</v>
      </c>
      <c r="AA688">
        <f>Table_Contracts[[#This Row],[Số tiền đã thanh toán (theo điểm mốc)]]+Table_Contracts[[#This Row],[Số tiền chưa thanh toán (Theo điểm mốc)]]-Table_Contracts[[#This Row],[Doanh số]]</f>
        <v>0</v>
      </c>
    </row>
    <row r="689" spans="1:27" x14ac:dyDescent="0.25">
      <c r="A689" s="11" t="str">
        <f>TRIM(REPLACE(Table_Contracts[[#This Row],[Vụ việc]],1,FIND("#",Table_Contracts[[#This Row],[Vụ việc]],1),""))</f>
        <v>OSD145014</v>
      </c>
      <c r="B689" s="2" t="s">
        <v>560</v>
      </c>
      <c r="C689" s="2" t="s">
        <v>562</v>
      </c>
      <c r="D689" s="4">
        <v>41821</v>
      </c>
      <c r="E689" s="2" t="s">
        <v>561</v>
      </c>
      <c r="F689" s="3" t="s">
        <v>163</v>
      </c>
      <c r="G689" s="5">
        <v>5791734900</v>
      </c>
      <c r="H689" s="3" t="s">
        <v>110</v>
      </c>
      <c r="I689" s="3" t="s">
        <v>4062</v>
      </c>
      <c r="J689" s="3" t="s">
        <v>28</v>
      </c>
      <c r="K689" s="3" t="s">
        <v>31</v>
      </c>
      <c r="L689" s="4"/>
      <c r="M689" s="2" t="s">
        <v>404</v>
      </c>
      <c r="N689" s="11">
        <f>IF(MONTH(Table_Contracts[[#This Row],[Ngày ký]])&gt;3, YEAR(Table_Contracts[[#This Row],[Ngày ký]]),YEAR(Table_Contracts[[#This Row],[Ngày ký]])-1)</f>
        <v>2014</v>
      </c>
      <c r="O689" s="4">
        <v>42356</v>
      </c>
      <c r="P689" s="4"/>
      <c r="Q689" s="6"/>
      <c r="R689" s="4"/>
      <c r="S689" s="7" t="b">
        <v>0</v>
      </c>
      <c r="T689" s="3" t="s">
        <v>112</v>
      </c>
      <c r="U689" s="3" t="s">
        <v>24</v>
      </c>
      <c r="V689" s="2" t="s">
        <v>4403</v>
      </c>
      <c r="W689" s="10" t="s">
        <v>5722</v>
      </c>
      <c r="X689" s="7" t="b">
        <v>0</v>
      </c>
      <c r="Y689" s="12">
        <f>SUMPRODUCT(Table_milestone[Số tiền phải thanh toán (VND)],--(Table_milestone[Số HĐ]=Table_Contracts[[#This Row],[Số hợp đồng]]),--(Table_milestone[Đã thanh toán?]=TRUE))</f>
        <v>5506409091</v>
      </c>
      <c r="Z689" s="13">
        <f>SUMPRODUCT(Table_milestone[Số tiền phải thanh toán (VND)],--(Table_milestone[Số HĐ]=Table_Contracts[[#This Row],[Số hợp đồng]]),--(Table_milestone[Đã thanh toán?]=FALSE))</f>
        <v>307268715</v>
      </c>
      <c r="AA689">
        <f>Table_Contracts[[#This Row],[Số tiền đã thanh toán (theo điểm mốc)]]+Table_Contracts[[#This Row],[Số tiền chưa thanh toán (Theo điểm mốc)]]-Table_Contracts[[#This Row],[Doanh số]]</f>
        <v>21942906</v>
      </c>
    </row>
    <row r="690" spans="1:27" x14ac:dyDescent="0.25">
      <c r="A690" s="11" t="str">
        <f>TRIM(REPLACE(Table_Contracts[[#This Row],[Vụ việc]],1,FIND("#",Table_Contracts[[#This Row],[Vụ việc]],1),""))</f>
        <v>OSD145016</v>
      </c>
      <c r="B690" s="2" t="s">
        <v>2907</v>
      </c>
      <c r="C690" s="2" t="s">
        <v>4400</v>
      </c>
      <c r="D690" s="4">
        <v>41822</v>
      </c>
      <c r="E690" s="2" t="s">
        <v>4399</v>
      </c>
      <c r="F690" s="3" t="s">
        <v>4401</v>
      </c>
      <c r="G690" s="5">
        <v>134356760</v>
      </c>
      <c r="H690" s="3" t="s">
        <v>110</v>
      </c>
      <c r="I690" s="3" t="s">
        <v>4062</v>
      </c>
      <c r="J690" s="3" t="s">
        <v>28</v>
      </c>
      <c r="K690" s="3" t="s">
        <v>119</v>
      </c>
      <c r="L690" s="4"/>
      <c r="M690" s="2" t="s">
        <v>404</v>
      </c>
      <c r="N690" s="11">
        <f>IF(MONTH(Table_Contracts[[#This Row],[Ngày ký]])&gt;3, YEAR(Table_Contracts[[#This Row],[Ngày ký]]),YEAR(Table_Contracts[[#This Row],[Ngày ký]])-1)</f>
        <v>2014</v>
      </c>
      <c r="O690" s="4">
        <v>41934</v>
      </c>
      <c r="P690" s="4"/>
      <c r="Q690" s="6">
        <v>12</v>
      </c>
      <c r="R690" s="4"/>
      <c r="S690" s="7" t="b">
        <v>0</v>
      </c>
      <c r="T690" s="3" t="s">
        <v>112</v>
      </c>
      <c r="U690" s="3"/>
      <c r="V690" s="2" t="s">
        <v>4402</v>
      </c>
      <c r="W690" s="10" t="s">
        <v>5722</v>
      </c>
      <c r="X690" s="7" t="b">
        <v>0</v>
      </c>
      <c r="Y690" s="12">
        <f>SUMPRODUCT(Table_milestone[Số tiền phải thanh toán (VND)],--(Table_milestone[Số HĐ]=Table_Contracts[[#This Row],[Số hợp đồng]]),--(Table_milestone[Đã thanh toán?]=TRUE))</f>
        <v>134356760</v>
      </c>
      <c r="Z690" s="13">
        <f>SUMPRODUCT(Table_milestone[Số tiền phải thanh toán (VND)],--(Table_milestone[Số HĐ]=Table_Contracts[[#This Row],[Số hợp đồng]]),--(Table_milestone[Đã thanh toán?]=FALSE))</f>
        <v>0</v>
      </c>
      <c r="AA690">
        <f>Table_Contracts[[#This Row],[Số tiền đã thanh toán (theo điểm mốc)]]+Table_Contracts[[#This Row],[Số tiền chưa thanh toán (Theo điểm mốc)]]-Table_Contracts[[#This Row],[Doanh số]]</f>
        <v>0</v>
      </c>
    </row>
    <row r="691" spans="1:27" x14ac:dyDescent="0.25">
      <c r="A691" s="11" t="str">
        <f>TRIM(REPLACE(Table_Contracts[[#This Row],[Vụ việc]],1,FIND("#",Table_Contracts[[#This Row],[Vụ việc]],1),""))</f>
        <v>OSD145020</v>
      </c>
      <c r="B691" s="2" t="s">
        <v>2946</v>
      </c>
      <c r="C691" s="2" t="s">
        <v>4391</v>
      </c>
      <c r="D691" s="4">
        <v>41835</v>
      </c>
      <c r="E691" s="2" t="s">
        <v>4390</v>
      </c>
      <c r="F691" s="3" t="s">
        <v>4392</v>
      </c>
      <c r="G691" s="5">
        <v>489515870</v>
      </c>
      <c r="H691" s="3" t="s">
        <v>110</v>
      </c>
      <c r="I691" s="3" t="s">
        <v>4062</v>
      </c>
      <c r="J691" s="3" t="s">
        <v>28</v>
      </c>
      <c r="K691" s="3" t="s">
        <v>108</v>
      </c>
      <c r="L691" s="4"/>
      <c r="M691" s="2" t="s">
        <v>404</v>
      </c>
      <c r="N691" s="11">
        <f>IF(MONTH(Table_Contracts[[#This Row],[Ngày ký]])&gt;3, YEAR(Table_Contracts[[#This Row],[Ngày ký]]),YEAR(Table_Contracts[[#This Row],[Ngày ký]])-1)</f>
        <v>2014</v>
      </c>
      <c r="O691" s="4">
        <v>42094</v>
      </c>
      <c r="P691" s="4"/>
      <c r="Q691" s="6">
        <v>12</v>
      </c>
      <c r="R691" s="4"/>
      <c r="S691" s="7" t="b">
        <v>0</v>
      </c>
      <c r="T691" s="3" t="s">
        <v>112</v>
      </c>
      <c r="U691" s="3"/>
      <c r="V691" s="2"/>
      <c r="W691" s="10" t="s">
        <v>5722</v>
      </c>
      <c r="X691" s="7" t="b">
        <v>0</v>
      </c>
      <c r="Y691" s="12">
        <f>SUMPRODUCT(Table_milestone[Số tiền phải thanh toán (VND)],--(Table_milestone[Số HĐ]=Table_Contracts[[#This Row],[Số hợp đồng]]),--(Table_milestone[Đã thanh toán?]=TRUE))</f>
        <v>489515870</v>
      </c>
      <c r="Z691" s="13">
        <f>SUMPRODUCT(Table_milestone[Số tiền phải thanh toán (VND)],--(Table_milestone[Số HĐ]=Table_Contracts[[#This Row],[Số hợp đồng]]),--(Table_milestone[Đã thanh toán?]=FALSE))</f>
        <v>703599130</v>
      </c>
      <c r="AA691">
        <f>Table_Contracts[[#This Row],[Số tiền đã thanh toán (theo điểm mốc)]]+Table_Contracts[[#This Row],[Số tiền chưa thanh toán (Theo điểm mốc)]]-Table_Contracts[[#This Row],[Doanh số]]</f>
        <v>703599130</v>
      </c>
    </row>
    <row r="692" spans="1:27" x14ac:dyDescent="0.25">
      <c r="A692" s="11" t="str">
        <f>TRIM(REPLACE(Table_Contracts[[#This Row],[Vụ việc]],1,FIND("#",Table_Contracts[[#This Row],[Vụ việc]],1),""))</f>
        <v>OSD145022</v>
      </c>
      <c r="B692" s="2" t="s">
        <v>3025</v>
      </c>
      <c r="C692" s="2" t="s">
        <v>4394</v>
      </c>
      <c r="D692" s="4">
        <v>41830</v>
      </c>
      <c r="E692" s="2" t="s">
        <v>4393</v>
      </c>
      <c r="F692" s="3" t="s">
        <v>122</v>
      </c>
      <c r="G692" s="5">
        <v>112506030</v>
      </c>
      <c r="H692" s="3" t="s">
        <v>110</v>
      </c>
      <c r="I692" s="3" t="s">
        <v>4062</v>
      </c>
      <c r="J692" s="3" t="s">
        <v>28</v>
      </c>
      <c r="K692" s="3" t="s">
        <v>119</v>
      </c>
      <c r="L692" s="4">
        <v>41942</v>
      </c>
      <c r="M692" s="2" t="s">
        <v>404</v>
      </c>
      <c r="N692" s="11">
        <f>IF(MONTH(Table_Contracts[[#This Row],[Ngày ký]])&gt;3, YEAR(Table_Contracts[[#This Row],[Ngày ký]]),YEAR(Table_Contracts[[#This Row],[Ngày ký]])-1)</f>
        <v>2014</v>
      </c>
      <c r="O692" s="4">
        <v>41912</v>
      </c>
      <c r="P692" s="4">
        <v>41942</v>
      </c>
      <c r="Q692" s="6">
        <v>12</v>
      </c>
      <c r="R692" s="4"/>
      <c r="S692" s="7" t="b">
        <v>0</v>
      </c>
      <c r="T692" s="3" t="s">
        <v>112</v>
      </c>
      <c r="U692" s="3"/>
      <c r="V692" s="2" t="s">
        <v>4198</v>
      </c>
      <c r="W692" s="10" t="s">
        <v>5722</v>
      </c>
      <c r="X692" s="7"/>
      <c r="Y692" s="12">
        <f>SUMPRODUCT(Table_milestone[Số tiền phải thanh toán (VND)],--(Table_milestone[Số HĐ]=Table_Contracts[[#This Row],[Số hợp đồng]]),--(Table_milestone[Đã thanh toán?]=TRUE))</f>
        <v>112506030</v>
      </c>
      <c r="Z692" s="13">
        <f>SUMPRODUCT(Table_milestone[Số tiền phải thanh toán (VND)],--(Table_milestone[Số HĐ]=Table_Contracts[[#This Row],[Số hợp đồng]]),--(Table_milestone[Đã thanh toán?]=FALSE))</f>
        <v>0</v>
      </c>
      <c r="AA692">
        <f>Table_Contracts[[#This Row],[Số tiền đã thanh toán (theo điểm mốc)]]+Table_Contracts[[#This Row],[Số tiền chưa thanh toán (Theo điểm mốc)]]-Table_Contracts[[#This Row],[Doanh số]]</f>
        <v>0</v>
      </c>
    </row>
    <row r="693" spans="1:27" x14ac:dyDescent="0.25">
      <c r="A693" s="11" t="str">
        <f>TRIM(REPLACE(Table_Contracts[[#This Row],[Vụ việc]],1,FIND("#",Table_Contracts[[#This Row],[Vụ việc]],1),""))</f>
        <v>OSD145024</v>
      </c>
      <c r="B693" s="2" t="s">
        <v>538</v>
      </c>
      <c r="C693" s="2" t="s">
        <v>540</v>
      </c>
      <c r="D693" s="4">
        <v>41870</v>
      </c>
      <c r="E693" s="2" t="s">
        <v>539</v>
      </c>
      <c r="F693" s="3" t="s">
        <v>496</v>
      </c>
      <c r="G693" s="5">
        <v>661038700</v>
      </c>
      <c r="H693" s="3" t="s">
        <v>110</v>
      </c>
      <c r="I693" s="3" t="s">
        <v>88</v>
      </c>
      <c r="J693" s="3" t="s">
        <v>28</v>
      </c>
      <c r="K693" s="3" t="s">
        <v>108</v>
      </c>
      <c r="L693" s="4"/>
      <c r="M693" s="2" t="s">
        <v>404</v>
      </c>
      <c r="N693" s="11">
        <f>IF(MONTH(Table_Contracts[[#This Row],[Ngày ký]])&gt;3, YEAR(Table_Contracts[[#This Row],[Ngày ký]]),YEAR(Table_Contracts[[#This Row],[Ngày ký]])-1)</f>
        <v>2014</v>
      </c>
      <c r="O693" s="4">
        <v>42277</v>
      </c>
      <c r="P693" s="4"/>
      <c r="Q693" s="6">
        <v>12</v>
      </c>
      <c r="R693" s="4">
        <v>41913</v>
      </c>
      <c r="S693" s="7" t="b">
        <v>0</v>
      </c>
      <c r="T693" s="3" t="s">
        <v>112</v>
      </c>
      <c r="U693" s="3"/>
      <c r="V693" s="2"/>
      <c r="W693" s="10" t="s">
        <v>5722</v>
      </c>
      <c r="X693" s="7" t="b">
        <v>0</v>
      </c>
      <c r="Y693" s="12">
        <f>SUMPRODUCT(Table_milestone[Số tiền phải thanh toán (VND)],--(Table_milestone[Số HĐ]=Table_Contracts[[#This Row],[Số hợp đồng]]),--(Table_milestone[Đã thanh toán?]=TRUE))</f>
        <v>551895610</v>
      </c>
      <c r="Z693" s="13">
        <f>SUMPRODUCT(Table_milestone[Số tiền phải thanh toán (VND)],--(Table_milestone[Số HĐ]=Table_Contracts[[#This Row],[Số hợp đồng]]),--(Table_milestone[Đã thanh toán?]=FALSE))</f>
        <v>109143090</v>
      </c>
      <c r="AA693">
        <f>Table_Contracts[[#This Row],[Số tiền đã thanh toán (theo điểm mốc)]]+Table_Contracts[[#This Row],[Số tiền chưa thanh toán (Theo điểm mốc)]]-Table_Contracts[[#This Row],[Doanh số]]</f>
        <v>0</v>
      </c>
    </row>
    <row r="694" spans="1:27" x14ac:dyDescent="0.25">
      <c r="A694" s="11" t="str">
        <f>TRIM(REPLACE(Table_Contracts[[#This Row],[Vụ việc]],1,FIND("#",Table_Contracts[[#This Row],[Vụ việc]],1),""))</f>
        <v>OSD145025</v>
      </c>
      <c r="B694" s="2" t="s">
        <v>2922</v>
      </c>
      <c r="C694" s="2" t="s">
        <v>4389</v>
      </c>
      <c r="D694" s="4">
        <v>41842</v>
      </c>
      <c r="E694" s="2" t="s">
        <v>4388</v>
      </c>
      <c r="F694" s="3" t="s">
        <v>4337</v>
      </c>
      <c r="G694" s="5">
        <v>4666200</v>
      </c>
      <c r="H694" s="3" t="s">
        <v>110</v>
      </c>
      <c r="I694" s="3" t="s">
        <v>4062</v>
      </c>
      <c r="J694" s="3" t="s">
        <v>28</v>
      </c>
      <c r="K694" s="3" t="s">
        <v>108</v>
      </c>
      <c r="L694" s="4">
        <v>41869</v>
      </c>
      <c r="M694" s="2" t="s">
        <v>404</v>
      </c>
      <c r="N694" s="11">
        <f>IF(MONTH(Table_Contracts[[#This Row],[Ngày ký]])&gt;3, YEAR(Table_Contracts[[#This Row],[Ngày ký]]),YEAR(Table_Contracts[[#This Row],[Ngày ký]])-1)</f>
        <v>2014</v>
      </c>
      <c r="O694" s="4">
        <v>41856</v>
      </c>
      <c r="P694" s="4">
        <v>41869</v>
      </c>
      <c r="Q694" s="6">
        <v>12</v>
      </c>
      <c r="R694" s="4"/>
      <c r="S694" s="7" t="b">
        <v>0</v>
      </c>
      <c r="T694" s="3" t="s">
        <v>100</v>
      </c>
      <c r="U694" s="3"/>
      <c r="V694" s="2" t="s">
        <v>4338</v>
      </c>
      <c r="W694" s="10" t="s">
        <v>5722</v>
      </c>
      <c r="X694" s="7"/>
      <c r="Y694" s="12">
        <f>SUMPRODUCT(Table_milestone[Số tiền phải thanh toán (VND)],--(Table_milestone[Số HĐ]=Table_Contracts[[#This Row],[Số hợp đồng]]),--(Table_milestone[Đã thanh toán?]=TRUE))</f>
        <v>4666200</v>
      </c>
      <c r="Z694" s="13">
        <f>SUMPRODUCT(Table_milestone[Số tiền phải thanh toán (VND)],--(Table_milestone[Số HĐ]=Table_Contracts[[#This Row],[Số hợp đồng]]),--(Table_milestone[Đã thanh toán?]=FALSE))</f>
        <v>0</v>
      </c>
      <c r="AA694">
        <f>Table_Contracts[[#This Row],[Số tiền đã thanh toán (theo điểm mốc)]]+Table_Contracts[[#This Row],[Số tiền chưa thanh toán (Theo điểm mốc)]]-Table_Contracts[[#This Row],[Doanh số]]</f>
        <v>0</v>
      </c>
    </row>
    <row r="695" spans="1:27" x14ac:dyDescent="0.25">
      <c r="A695" s="11" t="str">
        <f>TRIM(REPLACE(Table_Contracts[[#This Row],[Vụ việc]],1,FIND("#",Table_Contracts[[#This Row],[Vụ việc]],1),""))</f>
        <v>OSD145026</v>
      </c>
      <c r="B695" s="2" t="s">
        <v>2977</v>
      </c>
      <c r="C695" s="2" t="s">
        <v>4387</v>
      </c>
      <c r="D695" s="4">
        <v>41853</v>
      </c>
      <c r="E695" s="2" t="s">
        <v>4386</v>
      </c>
      <c r="F695" s="3" t="s">
        <v>4209</v>
      </c>
      <c r="G695" s="5">
        <v>239868480</v>
      </c>
      <c r="H695" s="3" t="s">
        <v>110</v>
      </c>
      <c r="I695" s="3" t="s">
        <v>4062</v>
      </c>
      <c r="J695" s="3" t="s">
        <v>28</v>
      </c>
      <c r="K695" s="3" t="s">
        <v>996</v>
      </c>
      <c r="L695" s="4"/>
      <c r="M695" s="2" t="s">
        <v>404</v>
      </c>
      <c r="N695" s="11">
        <f>IF(MONTH(Table_Contracts[[#This Row],[Ngày ký]])&gt;3, YEAR(Table_Contracts[[#This Row],[Ngày ký]]),YEAR(Table_Contracts[[#This Row],[Ngày ký]])-1)</f>
        <v>2014</v>
      </c>
      <c r="O695" s="4">
        <v>41887</v>
      </c>
      <c r="P695" s="4">
        <v>41922</v>
      </c>
      <c r="Q695" s="6">
        <v>12</v>
      </c>
      <c r="R695" s="4"/>
      <c r="S695" s="7" t="b">
        <v>0</v>
      </c>
      <c r="T695" s="3" t="s">
        <v>112</v>
      </c>
      <c r="U695" s="3"/>
      <c r="V695" s="2" t="s">
        <v>4198</v>
      </c>
      <c r="W695" s="10" t="s">
        <v>5722</v>
      </c>
      <c r="X695" s="7"/>
      <c r="Y695" s="12">
        <f>SUMPRODUCT(Table_milestone[Số tiền phải thanh toán (VND)],--(Table_milestone[Số HĐ]=Table_Contracts[[#This Row],[Số hợp đồng]]),--(Table_milestone[Đã thanh toán?]=TRUE))</f>
        <v>239868480</v>
      </c>
      <c r="Z695" s="13">
        <f>SUMPRODUCT(Table_milestone[Số tiền phải thanh toán (VND)],--(Table_milestone[Số HĐ]=Table_Contracts[[#This Row],[Số hợp đồng]]),--(Table_milestone[Đã thanh toán?]=FALSE))</f>
        <v>0</v>
      </c>
      <c r="AA695">
        <f>Table_Contracts[[#This Row],[Số tiền đã thanh toán (theo điểm mốc)]]+Table_Contracts[[#This Row],[Số tiền chưa thanh toán (Theo điểm mốc)]]-Table_Contracts[[#This Row],[Doanh số]]</f>
        <v>0</v>
      </c>
    </row>
    <row r="696" spans="1:27" x14ac:dyDescent="0.25">
      <c r="A696" s="11" t="str">
        <f>TRIM(REPLACE(Table_Contracts[[#This Row],[Vụ việc]],1,FIND("#",Table_Contracts[[#This Row],[Vụ việc]],1),""))</f>
        <v>OSD145029</v>
      </c>
      <c r="B696" s="2" t="s">
        <v>3032</v>
      </c>
      <c r="C696" s="2" t="s">
        <v>4367</v>
      </c>
      <c r="D696" s="4">
        <v>41892</v>
      </c>
      <c r="E696" s="2" t="s">
        <v>4366</v>
      </c>
      <c r="F696" s="3" t="s">
        <v>122</v>
      </c>
      <c r="G696" s="5">
        <v>207548000</v>
      </c>
      <c r="H696" s="3" t="s">
        <v>110</v>
      </c>
      <c r="I696" s="3" t="s">
        <v>4062</v>
      </c>
      <c r="J696" s="3" t="s">
        <v>28</v>
      </c>
      <c r="K696" s="3" t="s">
        <v>119</v>
      </c>
      <c r="L696" s="4">
        <v>41942</v>
      </c>
      <c r="M696" s="2" t="s">
        <v>404</v>
      </c>
      <c r="N696" s="11">
        <f>IF(MONTH(Table_Contracts[[#This Row],[Ngày ký]])&gt;3, YEAR(Table_Contracts[[#This Row],[Ngày ký]]),YEAR(Table_Contracts[[#This Row],[Ngày ký]])-1)</f>
        <v>2014</v>
      </c>
      <c r="O696" s="4">
        <v>41912</v>
      </c>
      <c r="P696" s="4">
        <v>41942</v>
      </c>
      <c r="Q696" s="6">
        <v>12</v>
      </c>
      <c r="R696" s="4"/>
      <c r="S696" s="7" t="b">
        <v>0</v>
      </c>
      <c r="T696" s="3" t="s">
        <v>100</v>
      </c>
      <c r="U696" s="3"/>
      <c r="V696" s="2" t="s">
        <v>4198</v>
      </c>
      <c r="W696" s="10" t="s">
        <v>5722</v>
      </c>
      <c r="X696" s="7"/>
      <c r="Y696" s="12">
        <f>SUMPRODUCT(Table_milestone[Số tiền phải thanh toán (VND)],--(Table_milestone[Số HĐ]=Table_Contracts[[#This Row],[Số hợp đồng]]),--(Table_milestone[Đã thanh toán?]=TRUE))</f>
        <v>207548000</v>
      </c>
      <c r="Z696" s="13">
        <f>SUMPRODUCT(Table_milestone[Số tiền phải thanh toán (VND)],--(Table_milestone[Số HĐ]=Table_Contracts[[#This Row],[Số hợp đồng]]),--(Table_milestone[Đã thanh toán?]=FALSE))</f>
        <v>0</v>
      </c>
      <c r="AA696">
        <f>Table_Contracts[[#This Row],[Số tiền đã thanh toán (theo điểm mốc)]]+Table_Contracts[[#This Row],[Số tiền chưa thanh toán (Theo điểm mốc)]]-Table_Contracts[[#This Row],[Doanh số]]</f>
        <v>0</v>
      </c>
    </row>
    <row r="697" spans="1:27" x14ac:dyDescent="0.25">
      <c r="A697" s="11" t="str">
        <f>TRIM(REPLACE(Table_Contracts[[#This Row],[Vụ việc]],1,FIND("#",Table_Contracts[[#This Row],[Vụ việc]],1),""))</f>
        <v>OSD145031</v>
      </c>
      <c r="B697" s="2" t="s">
        <v>2994</v>
      </c>
      <c r="C697" s="2" t="s">
        <v>4383</v>
      </c>
      <c r="D697" s="4">
        <v>41866</v>
      </c>
      <c r="E697" s="2" t="s">
        <v>4382</v>
      </c>
      <c r="F697" s="3" t="s">
        <v>4295</v>
      </c>
      <c r="G697" s="5">
        <v>20337600</v>
      </c>
      <c r="H697" s="3" t="s">
        <v>110</v>
      </c>
      <c r="I697" s="3" t="s">
        <v>4062</v>
      </c>
      <c r="J697" s="3" t="s">
        <v>28</v>
      </c>
      <c r="K697" s="3" t="s">
        <v>31</v>
      </c>
      <c r="L697" s="4"/>
      <c r="M697" s="2" t="s">
        <v>404</v>
      </c>
      <c r="N697" s="11">
        <f>IF(MONTH(Table_Contracts[[#This Row],[Ngày ký]])&gt;3, YEAR(Table_Contracts[[#This Row],[Ngày ký]]),YEAR(Table_Contracts[[#This Row],[Ngày ký]])-1)</f>
        <v>2014</v>
      </c>
      <c r="O697" s="4">
        <v>41880</v>
      </c>
      <c r="P697" s="4"/>
      <c r="Q697" s="6"/>
      <c r="R697" s="4"/>
      <c r="S697" s="7" t="b">
        <v>0</v>
      </c>
      <c r="T697" s="3" t="s">
        <v>100</v>
      </c>
      <c r="U697" s="3"/>
      <c r="V697" s="2" t="s">
        <v>4198</v>
      </c>
      <c r="W697" s="10"/>
      <c r="X697" s="7"/>
      <c r="Y697" s="12">
        <f>SUMPRODUCT(Table_milestone[Số tiền phải thanh toán (VND)],--(Table_milestone[Số HĐ]=Table_Contracts[[#This Row],[Số hợp đồng]]),--(Table_milestone[Đã thanh toán?]=TRUE))</f>
        <v>20337600</v>
      </c>
      <c r="Z697" s="13">
        <f>SUMPRODUCT(Table_milestone[Số tiền phải thanh toán (VND)],--(Table_milestone[Số HĐ]=Table_Contracts[[#This Row],[Số hợp đồng]]),--(Table_milestone[Đã thanh toán?]=FALSE))</f>
        <v>0</v>
      </c>
      <c r="AA697">
        <f>Table_Contracts[[#This Row],[Số tiền đã thanh toán (theo điểm mốc)]]+Table_Contracts[[#This Row],[Số tiền chưa thanh toán (Theo điểm mốc)]]-Table_Contracts[[#This Row],[Doanh số]]</f>
        <v>0</v>
      </c>
    </row>
    <row r="698" spans="1:27" x14ac:dyDescent="0.25">
      <c r="A698" s="11" t="str">
        <f>TRIM(REPLACE(Table_Contracts[[#This Row],[Vụ việc]],1,FIND("#",Table_Contracts[[#This Row],[Vụ việc]],1),""))</f>
        <v>OSD145032</v>
      </c>
      <c r="B698" s="2" t="s">
        <v>3063</v>
      </c>
      <c r="C698" s="2" t="s">
        <v>4336</v>
      </c>
      <c r="D698" s="4">
        <v>41913</v>
      </c>
      <c r="E698" s="2" t="s">
        <v>4335</v>
      </c>
      <c r="F698" s="3" t="s">
        <v>4337</v>
      </c>
      <c r="G698" s="5">
        <v>20181000</v>
      </c>
      <c r="H698" s="3" t="s">
        <v>110</v>
      </c>
      <c r="I698" s="3" t="s">
        <v>4062</v>
      </c>
      <c r="J698" s="3" t="s">
        <v>28</v>
      </c>
      <c r="K698" s="3" t="s">
        <v>108</v>
      </c>
      <c r="L698" s="4">
        <v>41921</v>
      </c>
      <c r="M698" s="2" t="s">
        <v>404</v>
      </c>
      <c r="N698" s="11">
        <f>IF(MONTH(Table_Contracts[[#This Row],[Ngày ký]])&gt;3, YEAR(Table_Contracts[[#This Row],[Ngày ký]]),YEAR(Table_Contracts[[#This Row],[Ngày ký]])-1)</f>
        <v>2014</v>
      </c>
      <c r="O698" s="4">
        <v>41942</v>
      </c>
      <c r="P698" s="4">
        <v>41921</v>
      </c>
      <c r="Q698" s="6">
        <v>12</v>
      </c>
      <c r="R698" s="4"/>
      <c r="S698" s="7" t="b">
        <v>0</v>
      </c>
      <c r="T698" s="3" t="s">
        <v>100</v>
      </c>
      <c r="U698" s="3"/>
      <c r="V698" s="2" t="s">
        <v>4338</v>
      </c>
      <c r="W698" s="10" t="s">
        <v>5722</v>
      </c>
      <c r="X698" s="7"/>
      <c r="Y698" s="12">
        <f>SUMPRODUCT(Table_milestone[Số tiền phải thanh toán (VND)],--(Table_milestone[Số HĐ]=Table_Contracts[[#This Row],[Số hợp đồng]]),--(Table_milestone[Đã thanh toán?]=TRUE))</f>
        <v>20181000</v>
      </c>
      <c r="Z698" s="13">
        <f>SUMPRODUCT(Table_milestone[Số tiền phải thanh toán (VND)],--(Table_milestone[Số HĐ]=Table_Contracts[[#This Row],[Số hợp đồng]]),--(Table_milestone[Đã thanh toán?]=FALSE))</f>
        <v>0</v>
      </c>
      <c r="AA698">
        <f>Table_Contracts[[#This Row],[Số tiền đã thanh toán (theo điểm mốc)]]+Table_Contracts[[#This Row],[Số tiền chưa thanh toán (Theo điểm mốc)]]-Table_Contracts[[#This Row],[Doanh số]]</f>
        <v>0</v>
      </c>
    </row>
    <row r="699" spans="1:27" x14ac:dyDescent="0.25">
      <c r="A699" s="11" t="str">
        <f>TRIM(REPLACE(Table_Contracts[[#This Row],[Vụ việc]],1,FIND("#",Table_Contracts[[#This Row],[Vụ việc]],1),""))</f>
        <v>OSD145033</v>
      </c>
      <c r="B699" s="2" t="s">
        <v>534</v>
      </c>
      <c r="C699" s="2" t="s">
        <v>536</v>
      </c>
      <c r="D699" s="4">
        <v>41862</v>
      </c>
      <c r="E699" s="2" t="s">
        <v>535</v>
      </c>
      <c r="F699" s="3" t="s">
        <v>537</v>
      </c>
      <c r="G699" s="5">
        <v>26250000</v>
      </c>
      <c r="H699" s="3" t="s">
        <v>110</v>
      </c>
      <c r="I699" s="3" t="s">
        <v>88</v>
      </c>
      <c r="J699" s="3" t="s">
        <v>28</v>
      </c>
      <c r="K699" s="3" t="s">
        <v>119</v>
      </c>
      <c r="L699" s="4"/>
      <c r="M699" s="2" t="s">
        <v>404</v>
      </c>
      <c r="N699" s="11">
        <f>IF(MONTH(Table_Contracts[[#This Row],[Ngày ký]])&gt;3, YEAR(Table_Contracts[[#This Row],[Ngày ký]]),YEAR(Table_Contracts[[#This Row],[Ngày ký]])-1)</f>
        <v>2014</v>
      </c>
      <c r="O699" s="4">
        <v>41887</v>
      </c>
      <c r="P699" s="4"/>
      <c r="Q699" s="6">
        <v>12</v>
      </c>
      <c r="R699" s="4"/>
      <c r="S699" s="7" t="b">
        <v>0</v>
      </c>
      <c r="T699" s="3" t="s">
        <v>100</v>
      </c>
      <c r="U699" s="3"/>
      <c r="V699" s="2"/>
      <c r="W699" s="10" t="s">
        <v>5722</v>
      </c>
      <c r="X699" s="7" t="b">
        <v>0</v>
      </c>
      <c r="Y699" s="12">
        <f>SUMPRODUCT(Table_milestone[Số tiền phải thanh toán (VND)],--(Table_milestone[Số HĐ]=Table_Contracts[[#This Row],[Số hợp đồng]]),--(Table_milestone[Đã thanh toán?]=TRUE))</f>
        <v>0</v>
      </c>
      <c r="Z699" s="13">
        <f>SUMPRODUCT(Table_milestone[Số tiền phải thanh toán (VND)],--(Table_milestone[Số HĐ]=Table_Contracts[[#This Row],[Số hợp đồng]]),--(Table_milestone[Đã thanh toán?]=FALSE))</f>
        <v>26250000</v>
      </c>
      <c r="AA699">
        <f>Table_Contracts[[#This Row],[Số tiền đã thanh toán (theo điểm mốc)]]+Table_Contracts[[#This Row],[Số tiền chưa thanh toán (Theo điểm mốc)]]-Table_Contracts[[#This Row],[Doanh số]]</f>
        <v>0</v>
      </c>
    </row>
    <row r="700" spans="1:27" x14ac:dyDescent="0.25">
      <c r="A700" s="11" t="str">
        <f>TRIM(REPLACE(Table_Contracts[[#This Row],[Vụ việc]],1,FIND("#",Table_Contracts[[#This Row],[Vụ việc]],1),""))</f>
        <v>OSD145035</v>
      </c>
      <c r="B700" s="2" t="s">
        <v>3269</v>
      </c>
      <c r="C700" s="2" t="s">
        <v>4246</v>
      </c>
      <c r="D700" s="4">
        <v>42005</v>
      </c>
      <c r="E700" s="2" t="s">
        <v>4245</v>
      </c>
      <c r="F700" s="3" t="s">
        <v>4247</v>
      </c>
      <c r="G700" s="5">
        <v>134316000</v>
      </c>
      <c r="H700" s="3" t="s">
        <v>110</v>
      </c>
      <c r="I700" s="3" t="s">
        <v>4062</v>
      </c>
      <c r="J700" s="3" t="s">
        <v>28</v>
      </c>
      <c r="K700" s="3" t="s">
        <v>119</v>
      </c>
      <c r="L700" s="4"/>
      <c r="M700" s="2" t="s">
        <v>93</v>
      </c>
      <c r="N700" s="11">
        <f>IF(MONTH(Table_Contracts[[#This Row],[Ngày ký]])&gt;3, YEAR(Table_Contracts[[#This Row],[Ngày ký]]),YEAR(Table_Contracts[[#This Row],[Ngày ký]])-1)</f>
        <v>2014</v>
      </c>
      <c r="O700" s="4">
        <v>42034</v>
      </c>
      <c r="P700" s="4"/>
      <c r="Q700" s="6">
        <v>12</v>
      </c>
      <c r="R700" s="4"/>
      <c r="S700" s="7" t="b">
        <v>0</v>
      </c>
      <c r="T700" s="3" t="s">
        <v>100</v>
      </c>
      <c r="U700" s="3"/>
      <c r="V700" s="2"/>
      <c r="W700" s="10" t="s">
        <v>5722</v>
      </c>
      <c r="X700" s="7" t="b">
        <v>0</v>
      </c>
      <c r="Y700" s="12">
        <f>SUMPRODUCT(Table_milestone[Số tiền phải thanh toán (VND)],--(Table_milestone[Số HĐ]=Table_Contracts[[#This Row],[Số hợp đồng]]),--(Table_milestone[Đã thanh toán?]=TRUE))</f>
        <v>134316000</v>
      </c>
      <c r="Z700" s="13">
        <f>SUMPRODUCT(Table_milestone[Số tiền phải thanh toán (VND)],--(Table_milestone[Số HĐ]=Table_Contracts[[#This Row],[Số hợp đồng]]),--(Table_milestone[Đã thanh toán?]=FALSE))</f>
        <v>0</v>
      </c>
      <c r="AA700">
        <f>Table_Contracts[[#This Row],[Số tiền đã thanh toán (theo điểm mốc)]]+Table_Contracts[[#This Row],[Số tiền chưa thanh toán (Theo điểm mốc)]]-Table_Contracts[[#This Row],[Doanh số]]</f>
        <v>0</v>
      </c>
    </row>
    <row r="701" spans="1:27" x14ac:dyDescent="0.25">
      <c r="A701" s="11" t="str">
        <f>TRIM(REPLACE(Table_Contracts[[#This Row],[Vụ việc]],1,FIND("#",Table_Contracts[[#This Row],[Vụ việc]],1),""))</f>
        <v>OSD145036</v>
      </c>
      <c r="B701" s="2" t="s">
        <v>3184</v>
      </c>
      <c r="C701" s="2" t="s">
        <v>4327</v>
      </c>
      <c r="D701" s="4">
        <v>41918</v>
      </c>
      <c r="E701" s="2" t="s">
        <v>4326</v>
      </c>
      <c r="F701" s="3" t="s">
        <v>122</v>
      </c>
      <c r="G701" s="5">
        <v>217592387</v>
      </c>
      <c r="H701" s="3" t="s">
        <v>110</v>
      </c>
      <c r="I701" s="3" t="s">
        <v>4062</v>
      </c>
      <c r="J701" s="3" t="s">
        <v>28</v>
      </c>
      <c r="K701" s="3" t="s">
        <v>119</v>
      </c>
      <c r="L701" s="4"/>
      <c r="M701" s="2" t="s">
        <v>404</v>
      </c>
      <c r="N701" s="11">
        <f>IF(MONTH(Table_Contracts[[#This Row],[Ngày ký]])&gt;3, YEAR(Table_Contracts[[#This Row],[Ngày ký]]),YEAR(Table_Contracts[[#This Row],[Ngày ký]])-1)</f>
        <v>2014</v>
      </c>
      <c r="O701" s="4">
        <v>42004</v>
      </c>
      <c r="P701" s="4"/>
      <c r="Q701" s="6">
        <v>12</v>
      </c>
      <c r="R701" s="4">
        <v>41918</v>
      </c>
      <c r="S701" s="7" t="b">
        <v>0</v>
      </c>
      <c r="T701" s="3" t="s">
        <v>112</v>
      </c>
      <c r="U701" s="3"/>
      <c r="V701" s="2"/>
      <c r="W701" s="10" t="s">
        <v>5722</v>
      </c>
      <c r="X701" s="7"/>
      <c r="Y701" s="12">
        <f>SUMPRODUCT(Table_milestone[Số tiền phải thanh toán (VND)],--(Table_milestone[Số HĐ]=Table_Contracts[[#This Row],[Số hợp đồng]]),--(Table_milestone[Đã thanh toán?]=TRUE))</f>
        <v>217592387</v>
      </c>
      <c r="Z701" s="13">
        <f>SUMPRODUCT(Table_milestone[Số tiền phải thanh toán (VND)],--(Table_milestone[Số HĐ]=Table_Contracts[[#This Row],[Số hợp đồng]]),--(Table_milestone[Đã thanh toán?]=FALSE))</f>
        <v>0</v>
      </c>
      <c r="AA701">
        <f>Table_Contracts[[#This Row],[Số tiền đã thanh toán (theo điểm mốc)]]+Table_Contracts[[#This Row],[Số tiền chưa thanh toán (Theo điểm mốc)]]-Table_Contracts[[#This Row],[Doanh số]]</f>
        <v>0</v>
      </c>
    </row>
    <row r="702" spans="1:27" x14ac:dyDescent="0.25">
      <c r="A702" s="11" t="str">
        <f>TRIM(REPLACE(Table_Contracts[[#This Row],[Vụ việc]],1,FIND("#",Table_Contracts[[#This Row],[Vụ việc]],1),""))</f>
        <v>OSD145037</v>
      </c>
      <c r="B702" s="2" t="s">
        <v>3182</v>
      </c>
      <c r="C702" s="2" t="s">
        <v>4342</v>
      </c>
      <c r="D702" s="4">
        <v>41913</v>
      </c>
      <c r="E702" s="2" t="s">
        <v>4341</v>
      </c>
      <c r="F702" s="3" t="s">
        <v>122</v>
      </c>
      <c r="G702" s="5">
        <v>385321940</v>
      </c>
      <c r="H702" s="3" t="s">
        <v>110</v>
      </c>
      <c r="I702" s="3" t="s">
        <v>4062</v>
      </c>
      <c r="J702" s="3" t="s">
        <v>28</v>
      </c>
      <c r="K702" s="3" t="s">
        <v>119</v>
      </c>
      <c r="L702" s="4"/>
      <c r="M702" s="2" t="s">
        <v>404</v>
      </c>
      <c r="N702" s="11">
        <f>IF(MONTH(Table_Contracts[[#This Row],[Ngày ký]])&gt;3, YEAR(Table_Contracts[[#This Row],[Ngày ký]]),YEAR(Table_Contracts[[#This Row],[Ngày ký]])-1)</f>
        <v>2014</v>
      </c>
      <c r="O702" s="4">
        <v>42094</v>
      </c>
      <c r="P702" s="4"/>
      <c r="Q702" s="6">
        <v>0</v>
      </c>
      <c r="R702" s="4">
        <v>41913</v>
      </c>
      <c r="S702" s="7" t="b">
        <v>0</v>
      </c>
      <c r="T702" s="3" t="s">
        <v>112</v>
      </c>
      <c r="U702" s="3"/>
      <c r="V702" s="2"/>
      <c r="W702" s="10" t="s">
        <v>5722</v>
      </c>
      <c r="X702" s="7" t="b">
        <v>0</v>
      </c>
      <c r="Y702" s="12">
        <f>SUMPRODUCT(Table_milestone[Số tiền phải thanh toán (VND)],--(Table_milestone[Số HĐ]=Table_Contracts[[#This Row],[Số hợp đồng]]),--(Table_milestone[Đã thanh toán?]=TRUE))</f>
        <v>385321940</v>
      </c>
      <c r="Z702" s="13">
        <f>SUMPRODUCT(Table_milestone[Số tiền phải thanh toán (VND)],--(Table_milestone[Số HĐ]=Table_Contracts[[#This Row],[Số hợp đồng]]),--(Table_milestone[Đã thanh toán?]=FALSE))</f>
        <v>0</v>
      </c>
      <c r="AA702">
        <f>Table_Contracts[[#This Row],[Số tiền đã thanh toán (theo điểm mốc)]]+Table_Contracts[[#This Row],[Số tiền chưa thanh toán (Theo điểm mốc)]]-Table_Contracts[[#This Row],[Doanh số]]</f>
        <v>0</v>
      </c>
    </row>
    <row r="703" spans="1:27" x14ac:dyDescent="0.25">
      <c r="A703" s="11" t="str">
        <f>TRIM(REPLACE(Table_Contracts[[#This Row],[Vụ việc]],1,FIND("#",Table_Contracts[[#This Row],[Vụ việc]],1),""))</f>
        <v>OSD145039</v>
      </c>
      <c r="B703" s="2" t="s">
        <v>493</v>
      </c>
      <c r="C703" s="2" t="s">
        <v>495</v>
      </c>
      <c r="D703" s="4">
        <v>41974</v>
      </c>
      <c r="E703" s="2" t="s">
        <v>494</v>
      </c>
      <c r="F703" s="3" t="s">
        <v>496</v>
      </c>
      <c r="G703" s="5">
        <v>730641980</v>
      </c>
      <c r="H703" s="3" t="s">
        <v>110</v>
      </c>
      <c r="I703" s="3" t="s">
        <v>88</v>
      </c>
      <c r="J703" s="3" t="s">
        <v>28</v>
      </c>
      <c r="K703" s="3" t="s">
        <v>108</v>
      </c>
      <c r="L703" s="4"/>
      <c r="M703" s="2" t="s">
        <v>404</v>
      </c>
      <c r="N703" s="11">
        <f>IF(MONTH(Table_Contracts[[#This Row],[Ngày ký]])&gt;3, YEAR(Table_Contracts[[#This Row],[Ngày ký]]),YEAR(Table_Contracts[[#This Row],[Ngày ký]])-1)</f>
        <v>2014</v>
      </c>
      <c r="O703" s="4">
        <v>42338</v>
      </c>
      <c r="P703" s="4"/>
      <c r="Q703" s="6">
        <v>12</v>
      </c>
      <c r="R703" s="4"/>
      <c r="S703" s="7" t="b">
        <v>0</v>
      </c>
      <c r="T703" s="3" t="s">
        <v>112</v>
      </c>
      <c r="U703" s="3" t="s">
        <v>17</v>
      </c>
      <c r="V703" s="2"/>
      <c r="W703" s="10" t="s">
        <v>5722</v>
      </c>
      <c r="X703" s="7" t="b">
        <v>0</v>
      </c>
      <c r="Y703" s="12">
        <f>SUMPRODUCT(Table_milestone[Số tiền phải thanh toán (VND)],--(Table_milestone[Số HĐ]=Table_Contracts[[#This Row],[Số hợp đồng]]),--(Table_milestone[Đã thanh toán?]=TRUE))</f>
        <v>697588415</v>
      </c>
      <c r="Z703" s="13">
        <f>SUMPRODUCT(Table_milestone[Số tiền phải thanh toán (VND)],--(Table_milestone[Số HĐ]=Table_Contracts[[#This Row],[Số hợp đồng]]),--(Table_milestone[Đã thanh toán?]=FALSE))</f>
        <v>21689250</v>
      </c>
      <c r="AA703">
        <f>Table_Contracts[[#This Row],[Số tiền đã thanh toán (theo điểm mốc)]]+Table_Contracts[[#This Row],[Số tiền chưa thanh toán (Theo điểm mốc)]]-Table_Contracts[[#This Row],[Doanh số]]</f>
        <v>-11364315</v>
      </c>
    </row>
    <row r="704" spans="1:27" x14ac:dyDescent="0.25">
      <c r="A704" s="11" t="str">
        <f>TRIM(REPLACE(Table_Contracts[[#This Row],[Vụ việc]],1,FIND("#",Table_Contracts[[#This Row],[Vụ việc]],1),""))</f>
        <v>OSD145043</v>
      </c>
      <c r="B704" s="2" t="s">
        <v>3091</v>
      </c>
      <c r="C704" s="2" t="s">
        <v>4323</v>
      </c>
      <c r="D704" s="4">
        <v>41922</v>
      </c>
      <c r="E704" s="2" t="s">
        <v>4322</v>
      </c>
      <c r="F704" s="3" t="s">
        <v>122</v>
      </c>
      <c r="G704" s="5">
        <v>26596000</v>
      </c>
      <c r="H704" s="3" t="s">
        <v>110</v>
      </c>
      <c r="I704" s="3" t="s">
        <v>4062</v>
      </c>
      <c r="J704" s="3" t="s">
        <v>28</v>
      </c>
      <c r="K704" s="3" t="s">
        <v>119</v>
      </c>
      <c r="L704" s="4"/>
      <c r="M704" s="2" t="s">
        <v>404</v>
      </c>
      <c r="N704" s="11">
        <f>IF(MONTH(Table_Contracts[[#This Row],[Ngày ký]])&gt;3, YEAR(Table_Contracts[[#This Row],[Ngày ký]]),YEAR(Table_Contracts[[#This Row],[Ngày ký]])-1)</f>
        <v>2014</v>
      </c>
      <c r="O704" s="4">
        <v>41943</v>
      </c>
      <c r="P704" s="4"/>
      <c r="Q704" s="6">
        <v>12</v>
      </c>
      <c r="R704" s="4"/>
      <c r="S704" s="7" t="b">
        <v>0</v>
      </c>
      <c r="T704" s="3" t="s">
        <v>112</v>
      </c>
      <c r="U704" s="3"/>
      <c r="V704" s="2"/>
      <c r="W704" s="10" t="s">
        <v>5722</v>
      </c>
      <c r="X704" s="7"/>
      <c r="Y704" s="12">
        <f>SUMPRODUCT(Table_milestone[Số tiền phải thanh toán (VND)],--(Table_milestone[Số HĐ]=Table_Contracts[[#This Row],[Số hợp đồng]]),--(Table_milestone[Đã thanh toán?]=TRUE))</f>
        <v>26596000</v>
      </c>
      <c r="Z704" s="13">
        <f>SUMPRODUCT(Table_milestone[Số tiền phải thanh toán (VND)],--(Table_milestone[Số HĐ]=Table_Contracts[[#This Row],[Số hợp đồng]]),--(Table_milestone[Đã thanh toán?]=FALSE))</f>
        <v>0</v>
      </c>
      <c r="AA704">
        <f>Table_Contracts[[#This Row],[Số tiền đã thanh toán (theo điểm mốc)]]+Table_Contracts[[#This Row],[Số tiền chưa thanh toán (Theo điểm mốc)]]-Table_Contracts[[#This Row],[Doanh số]]</f>
        <v>0</v>
      </c>
    </row>
    <row r="705" spans="1:27" x14ac:dyDescent="0.25">
      <c r="A705" s="11" t="str">
        <f>TRIM(REPLACE(Table_Contracts[[#This Row],[Vụ việc]],1,FIND("#",Table_Contracts[[#This Row],[Vụ việc]],1),""))</f>
        <v>OSD145044</v>
      </c>
      <c r="B705" s="2" t="s">
        <v>3145</v>
      </c>
      <c r="C705" s="2" t="s">
        <v>4294</v>
      </c>
      <c r="D705" s="4">
        <v>41955</v>
      </c>
      <c r="E705" s="2" t="s">
        <v>4293</v>
      </c>
      <c r="F705" s="3" t="s">
        <v>4295</v>
      </c>
      <c r="G705" s="5">
        <v>12294720</v>
      </c>
      <c r="H705" s="3" t="s">
        <v>110</v>
      </c>
      <c r="I705" s="3" t="s">
        <v>4062</v>
      </c>
      <c r="J705" s="3" t="s">
        <v>28</v>
      </c>
      <c r="K705" s="3" t="s">
        <v>31</v>
      </c>
      <c r="L705" s="4"/>
      <c r="M705" s="2" t="s">
        <v>404</v>
      </c>
      <c r="N705" s="11">
        <f>IF(MONTH(Table_Contracts[[#This Row],[Ngày ký]])&gt;3, YEAR(Table_Contracts[[#This Row],[Ngày ký]]),YEAR(Table_Contracts[[#This Row],[Ngày ký]])-1)</f>
        <v>2014</v>
      </c>
      <c r="O705" s="4">
        <v>41963</v>
      </c>
      <c r="P705" s="4"/>
      <c r="Q705" s="6"/>
      <c r="R705" s="4"/>
      <c r="S705" s="7" t="b">
        <v>0</v>
      </c>
      <c r="T705" s="3" t="s">
        <v>100</v>
      </c>
      <c r="U705" s="3"/>
      <c r="V705" s="2" t="s">
        <v>4198</v>
      </c>
      <c r="W705" s="10"/>
      <c r="X705" s="7"/>
      <c r="Y705" s="12">
        <f>SUMPRODUCT(Table_milestone[Số tiền phải thanh toán (VND)],--(Table_milestone[Số HĐ]=Table_Contracts[[#This Row],[Số hợp đồng]]),--(Table_milestone[Đã thanh toán?]=TRUE))</f>
        <v>12294720</v>
      </c>
      <c r="Z705" s="13">
        <f>SUMPRODUCT(Table_milestone[Số tiền phải thanh toán (VND)],--(Table_milestone[Số HĐ]=Table_Contracts[[#This Row],[Số hợp đồng]]),--(Table_milestone[Đã thanh toán?]=FALSE))</f>
        <v>0</v>
      </c>
      <c r="AA705">
        <f>Table_Contracts[[#This Row],[Số tiền đã thanh toán (theo điểm mốc)]]+Table_Contracts[[#This Row],[Số tiền chưa thanh toán (Theo điểm mốc)]]-Table_Contracts[[#This Row],[Doanh số]]</f>
        <v>0</v>
      </c>
    </row>
    <row r="706" spans="1:27" x14ac:dyDescent="0.25">
      <c r="A706" s="11" t="str">
        <f>TRIM(REPLACE(Table_Contracts[[#This Row],[Vụ việc]],1,FIND("#",Table_Contracts[[#This Row],[Vụ việc]],1),""))</f>
        <v>OSD145045</v>
      </c>
      <c r="B706" s="2" t="s">
        <v>3198</v>
      </c>
      <c r="C706" s="2" t="s">
        <v>4276</v>
      </c>
      <c r="D706" s="4">
        <v>41974</v>
      </c>
      <c r="E706" s="2" t="s">
        <v>4275</v>
      </c>
      <c r="F706" s="3" t="s">
        <v>4277</v>
      </c>
      <c r="G706" s="5">
        <v>12000000</v>
      </c>
      <c r="H706" s="3" t="s">
        <v>110</v>
      </c>
      <c r="I706" s="3" t="s">
        <v>4062</v>
      </c>
      <c r="J706" s="3" t="s">
        <v>28</v>
      </c>
      <c r="K706" s="3" t="s">
        <v>119</v>
      </c>
      <c r="L706" s="4"/>
      <c r="M706" s="2" t="s">
        <v>404</v>
      </c>
      <c r="N706" s="11">
        <f>IF(MONTH(Table_Contracts[[#This Row],[Ngày ký]])&gt;3, YEAR(Table_Contracts[[#This Row],[Ngày ký]]),YEAR(Table_Contracts[[#This Row],[Ngày ký]])-1)</f>
        <v>2014</v>
      </c>
      <c r="O706" s="4">
        <v>42004</v>
      </c>
      <c r="P706" s="4"/>
      <c r="Q706" s="6">
        <v>1</v>
      </c>
      <c r="R706" s="4"/>
      <c r="S706" s="7" t="b">
        <v>0</v>
      </c>
      <c r="T706" s="3" t="s">
        <v>100</v>
      </c>
      <c r="U706" s="3"/>
      <c r="V706" s="2"/>
      <c r="W706" s="10" t="s">
        <v>5722</v>
      </c>
      <c r="X706" s="7" t="b">
        <v>0</v>
      </c>
      <c r="Y706" s="12">
        <f>SUMPRODUCT(Table_milestone[Số tiền phải thanh toán (VND)],--(Table_milestone[Số HĐ]=Table_Contracts[[#This Row],[Số hợp đồng]]),--(Table_milestone[Đã thanh toán?]=TRUE))</f>
        <v>12000000</v>
      </c>
      <c r="Z706" s="13">
        <f>SUMPRODUCT(Table_milestone[Số tiền phải thanh toán (VND)],--(Table_milestone[Số HĐ]=Table_Contracts[[#This Row],[Số hợp đồng]]),--(Table_milestone[Đã thanh toán?]=FALSE))</f>
        <v>0</v>
      </c>
      <c r="AA706">
        <f>Table_Contracts[[#This Row],[Số tiền đã thanh toán (theo điểm mốc)]]+Table_Contracts[[#This Row],[Số tiền chưa thanh toán (Theo điểm mốc)]]-Table_Contracts[[#This Row],[Doanh số]]</f>
        <v>0</v>
      </c>
    </row>
    <row r="707" spans="1:27" x14ac:dyDescent="0.25">
      <c r="A707" s="11" t="str">
        <f>TRIM(REPLACE(Table_Contracts[[#This Row],[Vụ việc]],1,FIND("#",Table_Contracts[[#This Row],[Vụ việc]],1),""))</f>
        <v>OSD145046</v>
      </c>
      <c r="B707" s="2" t="s">
        <v>500</v>
      </c>
      <c r="C707" s="2" t="s">
        <v>502</v>
      </c>
      <c r="D707" s="4">
        <v>41974</v>
      </c>
      <c r="E707" s="2" t="s">
        <v>501</v>
      </c>
      <c r="F707" s="3" t="s">
        <v>114</v>
      </c>
      <c r="G707" s="5">
        <v>4680393859</v>
      </c>
      <c r="H707" s="3" t="s">
        <v>110</v>
      </c>
      <c r="I707" s="3" t="s">
        <v>88</v>
      </c>
      <c r="J707" s="3" t="s">
        <v>28</v>
      </c>
      <c r="K707" s="3" t="s">
        <v>108</v>
      </c>
      <c r="L707" s="4"/>
      <c r="M707" s="2" t="s">
        <v>404</v>
      </c>
      <c r="N707" s="11">
        <f>IF(MONTH(Table_Contracts[[#This Row],[Ngày ký]])&gt;3, YEAR(Table_Contracts[[#This Row],[Ngày ký]]),YEAR(Table_Contracts[[#This Row],[Ngày ký]])-1)</f>
        <v>2014</v>
      </c>
      <c r="O707" s="4">
        <v>43069</v>
      </c>
      <c r="P707" s="4"/>
      <c r="Q707" s="6">
        <v>12</v>
      </c>
      <c r="R707" s="4"/>
      <c r="S707" s="7" t="b">
        <v>0</v>
      </c>
      <c r="T707" s="3" t="s">
        <v>112</v>
      </c>
      <c r="U707" s="3"/>
      <c r="V707" s="2" t="s">
        <v>4274</v>
      </c>
      <c r="W707" s="10" t="s">
        <v>5722</v>
      </c>
      <c r="X707" s="7" t="b">
        <v>0</v>
      </c>
      <c r="Y707" s="12">
        <f>SUMPRODUCT(Table_milestone[Số tiền phải thanh toán (VND)],--(Table_milestone[Số HĐ]=Table_Contracts[[#This Row],[Số hợp đồng]]),--(Table_milestone[Đã thanh toán?]=TRUE))</f>
        <v>1357314219</v>
      </c>
      <c r="Z707" s="13">
        <f>SUMPRODUCT(Table_milestone[Số tiền phải thanh toán (VND)],--(Table_milestone[Số HĐ]=Table_Contracts[[#This Row],[Số hợp đồng]]),--(Table_milestone[Đã thanh toán?]=FALSE))</f>
        <v>3323079639</v>
      </c>
      <c r="AA707">
        <f>Table_Contracts[[#This Row],[Số tiền đã thanh toán (theo điểm mốc)]]+Table_Contracts[[#This Row],[Số tiền chưa thanh toán (Theo điểm mốc)]]-Table_Contracts[[#This Row],[Doanh số]]</f>
        <v>-1</v>
      </c>
    </row>
    <row r="708" spans="1:27" x14ac:dyDescent="0.25">
      <c r="A708" s="11" t="str">
        <f>TRIM(REPLACE(Table_Contracts[[#This Row],[Vụ việc]],1,FIND("#",Table_Contracts[[#This Row],[Vụ việc]],1),""))</f>
        <v>OSD145047</v>
      </c>
      <c r="B708" s="2" t="s">
        <v>3252</v>
      </c>
      <c r="C708" s="2" t="s">
        <v>4249</v>
      </c>
      <c r="D708" s="4">
        <v>42005</v>
      </c>
      <c r="E708" s="2" t="s">
        <v>4248</v>
      </c>
      <c r="F708" s="3" t="s">
        <v>4250</v>
      </c>
      <c r="G708" s="5">
        <v>20570000</v>
      </c>
      <c r="H708" s="3" t="s">
        <v>110</v>
      </c>
      <c r="I708" s="3" t="s">
        <v>4062</v>
      </c>
      <c r="J708" s="3" t="s">
        <v>28</v>
      </c>
      <c r="K708" s="3" t="s">
        <v>119</v>
      </c>
      <c r="L708" s="4"/>
      <c r="M708" s="2" t="s">
        <v>93</v>
      </c>
      <c r="N708" s="11">
        <f>IF(MONTH(Table_Contracts[[#This Row],[Ngày ký]])&gt;3, YEAR(Table_Contracts[[#This Row],[Ngày ký]]),YEAR(Table_Contracts[[#This Row],[Ngày ký]])-1)</f>
        <v>2014</v>
      </c>
      <c r="O708" s="4">
        <v>42034</v>
      </c>
      <c r="P708" s="4"/>
      <c r="Q708" s="6">
        <v>0</v>
      </c>
      <c r="R708" s="4"/>
      <c r="S708" s="7" t="b">
        <v>0</v>
      </c>
      <c r="T708" s="3" t="s">
        <v>112</v>
      </c>
      <c r="U708" s="3"/>
      <c r="V708" s="2" t="s">
        <v>4210</v>
      </c>
      <c r="W708" s="10" t="s">
        <v>5722</v>
      </c>
      <c r="X708" s="7" t="b">
        <v>0</v>
      </c>
      <c r="Y708" s="12">
        <f>SUMPRODUCT(Table_milestone[Số tiền phải thanh toán (VND)],--(Table_milestone[Số HĐ]=Table_Contracts[[#This Row],[Số hợp đồng]]),--(Table_milestone[Đã thanh toán?]=TRUE))</f>
        <v>20990750</v>
      </c>
      <c r="Z708" s="13">
        <f>SUMPRODUCT(Table_milestone[Số tiền phải thanh toán (VND)],--(Table_milestone[Số HĐ]=Table_Contracts[[#This Row],[Số hợp đồng]]),--(Table_milestone[Đã thanh toán?]=FALSE))</f>
        <v>0</v>
      </c>
      <c r="AA708">
        <f>Table_Contracts[[#This Row],[Số tiền đã thanh toán (theo điểm mốc)]]+Table_Contracts[[#This Row],[Số tiền chưa thanh toán (Theo điểm mốc)]]-Table_Contracts[[#This Row],[Doanh số]]</f>
        <v>420750</v>
      </c>
    </row>
    <row r="709" spans="1:27" x14ac:dyDescent="0.25">
      <c r="A709" s="11" t="str">
        <f>TRIM(REPLACE(Table_Contracts[[#This Row],[Vụ việc]],1,FIND("#",Table_Contracts[[#This Row],[Vụ việc]],1),""))</f>
        <v>OSD145048</v>
      </c>
      <c r="B709" s="2" t="s">
        <v>3308</v>
      </c>
      <c r="C709" s="2" t="s">
        <v>4269</v>
      </c>
      <c r="D709" s="4">
        <v>41991</v>
      </c>
      <c r="E709" s="2" t="s">
        <v>4268</v>
      </c>
      <c r="F709" s="3" t="s">
        <v>4185</v>
      </c>
      <c r="G709" s="5">
        <v>284537829</v>
      </c>
      <c r="H709" s="3" t="s">
        <v>110</v>
      </c>
      <c r="I709" s="3" t="s">
        <v>4062</v>
      </c>
      <c r="J709" s="3" t="s">
        <v>28</v>
      </c>
      <c r="K709" s="3" t="s">
        <v>119</v>
      </c>
      <c r="L709" s="4"/>
      <c r="M709" s="2" t="s">
        <v>404</v>
      </c>
      <c r="N709" s="11">
        <f>IF(MONTH(Table_Contracts[[#This Row],[Ngày ký]])&gt;3, YEAR(Table_Contracts[[#This Row],[Ngày ký]]),YEAR(Table_Contracts[[#This Row],[Ngày ký]])-1)</f>
        <v>2014</v>
      </c>
      <c r="O709" s="4">
        <v>42094</v>
      </c>
      <c r="P709" s="4"/>
      <c r="Q709" s="6">
        <v>12</v>
      </c>
      <c r="R709" s="4">
        <v>41990</v>
      </c>
      <c r="S709" s="7" t="b">
        <v>0</v>
      </c>
      <c r="T709" s="3" t="s">
        <v>112</v>
      </c>
      <c r="U709" s="3"/>
      <c r="V709" s="2"/>
      <c r="W709" s="10" t="s">
        <v>5722</v>
      </c>
      <c r="X709" s="7" t="b">
        <v>0</v>
      </c>
      <c r="Y709" s="12">
        <f>SUMPRODUCT(Table_milestone[Số tiền phải thanh toán (VND)],--(Table_milestone[Số HĐ]=Table_Contracts[[#This Row],[Số hợp đồng]]),--(Table_milestone[Đã thanh toán?]=TRUE))</f>
        <v>284537829</v>
      </c>
      <c r="Z709" s="13">
        <f>SUMPRODUCT(Table_milestone[Số tiền phải thanh toán (VND)],--(Table_milestone[Số HĐ]=Table_Contracts[[#This Row],[Số hợp đồng]]),--(Table_milestone[Đã thanh toán?]=FALSE))</f>
        <v>0</v>
      </c>
      <c r="AA709">
        <f>Table_Contracts[[#This Row],[Số tiền đã thanh toán (theo điểm mốc)]]+Table_Contracts[[#This Row],[Số tiền chưa thanh toán (Theo điểm mốc)]]-Table_Contracts[[#This Row],[Doanh số]]</f>
        <v>0</v>
      </c>
    </row>
    <row r="710" spans="1:27" x14ac:dyDescent="0.25">
      <c r="A710" s="11" t="str">
        <f>TRIM(REPLACE(Table_Contracts[[#This Row],[Vụ việc]],1,FIND("#",Table_Contracts[[#This Row],[Vụ việc]],1),""))</f>
        <v>OSD145049</v>
      </c>
      <c r="B710" s="2" t="s">
        <v>3271</v>
      </c>
      <c r="C710" s="2" t="s">
        <v>4252</v>
      </c>
      <c r="D710" s="4">
        <v>42004</v>
      </c>
      <c r="E710" s="2" t="s">
        <v>4251</v>
      </c>
      <c r="F710" s="3" t="s">
        <v>122</v>
      </c>
      <c r="G710" s="5">
        <v>35576536</v>
      </c>
      <c r="H710" s="3" t="s">
        <v>110</v>
      </c>
      <c r="I710" s="3" t="s">
        <v>4062</v>
      </c>
      <c r="J710" s="3" t="s">
        <v>28</v>
      </c>
      <c r="K710" s="3" t="s">
        <v>119</v>
      </c>
      <c r="L710" s="4"/>
      <c r="M710" s="2" t="s">
        <v>404</v>
      </c>
      <c r="N710" s="11">
        <f>IF(MONTH(Table_Contracts[[#This Row],[Ngày ký]])&gt;3, YEAR(Table_Contracts[[#This Row],[Ngày ký]]),YEAR(Table_Contracts[[#This Row],[Ngày ký]])-1)</f>
        <v>2014</v>
      </c>
      <c r="O710" s="4">
        <v>42004</v>
      </c>
      <c r="P710" s="4"/>
      <c r="Q710" s="6">
        <v>12</v>
      </c>
      <c r="R710" s="4">
        <v>41974</v>
      </c>
      <c r="S710" s="7" t="b">
        <v>0</v>
      </c>
      <c r="T710" s="3" t="s">
        <v>112</v>
      </c>
      <c r="U710" s="3"/>
      <c r="V710" s="2"/>
      <c r="W710" s="10" t="s">
        <v>5722</v>
      </c>
      <c r="X710" s="7"/>
      <c r="Y710" s="12">
        <f>SUMPRODUCT(Table_milestone[Số tiền phải thanh toán (VND)],--(Table_milestone[Số HĐ]=Table_Contracts[[#This Row],[Số hợp đồng]]),--(Table_milestone[Đã thanh toán?]=TRUE))</f>
        <v>35576536</v>
      </c>
      <c r="Z710" s="13">
        <f>SUMPRODUCT(Table_milestone[Số tiền phải thanh toán (VND)],--(Table_milestone[Số HĐ]=Table_Contracts[[#This Row],[Số hợp đồng]]),--(Table_milestone[Đã thanh toán?]=FALSE))</f>
        <v>0</v>
      </c>
      <c r="AA710">
        <f>Table_Contracts[[#This Row],[Số tiền đã thanh toán (theo điểm mốc)]]+Table_Contracts[[#This Row],[Số tiền chưa thanh toán (Theo điểm mốc)]]-Table_Contracts[[#This Row],[Doanh số]]</f>
        <v>0</v>
      </c>
    </row>
    <row r="711" spans="1:27" x14ac:dyDescent="0.25">
      <c r="A711" s="11" t="str">
        <f>TRIM(REPLACE(Table_Contracts[[#This Row],[Vụ việc]],1,FIND("#",Table_Contracts[[#This Row],[Vụ việc]],1),""))</f>
        <v>OSD145050</v>
      </c>
      <c r="B711" s="2" t="s">
        <v>3310</v>
      </c>
      <c r="C711" s="2" t="s">
        <v>4215</v>
      </c>
      <c r="D711" s="4">
        <v>42046</v>
      </c>
      <c r="E711" s="2" t="s">
        <v>4214</v>
      </c>
      <c r="F711" s="3" t="s">
        <v>300</v>
      </c>
      <c r="G711" s="5">
        <v>92200000</v>
      </c>
      <c r="H711" s="3" t="s">
        <v>110</v>
      </c>
      <c r="I711" s="3" t="s">
        <v>3493</v>
      </c>
      <c r="J711" s="3" t="s">
        <v>28</v>
      </c>
      <c r="K711" s="3" t="s">
        <v>119</v>
      </c>
      <c r="L711" s="4"/>
      <c r="M711" s="2" t="s">
        <v>93</v>
      </c>
      <c r="N711" s="11">
        <f>IF(MONTH(Table_Contracts[[#This Row],[Ngày ký]])&gt;3, YEAR(Table_Contracts[[#This Row],[Ngày ký]]),YEAR(Table_Contracts[[#This Row],[Ngày ký]])-1)</f>
        <v>2014</v>
      </c>
      <c r="O711" s="4">
        <v>42104</v>
      </c>
      <c r="P711" s="4"/>
      <c r="Q711" s="6">
        <v>12</v>
      </c>
      <c r="R711" s="4"/>
      <c r="S711" s="7" t="b">
        <v>0</v>
      </c>
      <c r="T711" s="3" t="s">
        <v>100</v>
      </c>
      <c r="U711" s="3" t="s">
        <v>24</v>
      </c>
      <c r="V711" s="2" t="s">
        <v>4210</v>
      </c>
      <c r="W711" s="10" t="s">
        <v>5722</v>
      </c>
      <c r="X711" s="7" t="b">
        <v>0</v>
      </c>
      <c r="Y711" s="12">
        <f>SUMPRODUCT(Table_milestone[Số tiền phải thanh toán (VND)],--(Table_milestone[Số HĐ]=Table_Contracts[[#This Row],[Số hợp đồng]]),--(Table_milestone[Đã thanh toán?]=TRUE))</f>
        <v>46100000</v>
      </c>
      <c r="Z711" s="13">
        <f>SUMPRODUCT(Table_milestone[Số tiền phải thanh toán (VND)],--(Table_milestone[Số HĐ]=Table_Contracts[[#This Row],[Số hợp đồng]]),--(Table_milestone[Đã thanh toán?]=FALSE))</f>
        <v>46100000</v>
      </c>
      <c r="AA711">
        <f>Table_Contracts[[#This Row],[Số tiền đã thanh toán (theo điểm mốc)]]+Table_Contracts[[#This Row],[Số tiền chưa thanh toán (Theo điểm mốc)]]-Table_Contracts[[#This Row],[Doanh số]]</f>
        <v>0</v>
      </c>
    </row>
    <row r="712" spans="1:27" x14ac:dyDescent="0.25">
      <c r="A712" s="11" t="str">
        <f>TRIM(REPLACE(Table_Contracts[[#This Row],[Vụ việc]],1,FIND("#",Table_Contracts[[#This Row],[Vụ việc]],1),""))</f>
        <v>OSD145052</v>
      </c>
      <c r="B712" s="2" t="s">
        <v>3288</v>
      </c>
      <c r="C712" s="2" t="s">
        <v>4212</v>
      </c>
      <c r="D712" s="4">
        <v>42048</v>
      </c>
      <c r="E712" s="2" t="s">
        <v>4211</v>
      </c>
      <c r="F712" s="3" t="s">
        <v>4213</v>
      </c>
      <c r="G712" s="5">
        <v>6403462483</v>
      </c>
      <c r="H712" s="3" t="s">
        <v>110</v>
      </c>
      <c r="I712" s="3" t="s">
        <v>4062</v>
      </c>
      <c r="J712" s="3" t="s">
        <v>28</v>
      </c>
      <c r="K712" s="3" t="s">
        <v>119</v>
      </c>
      <c r="L712" s="4"/>
      <c r="M712" s="2" t="s">
        <v>93</v>
      </c>
      <c r="N712" s="11">
        <f>IF(MONTH(Table_Contracts[[#This Row],[Ngày ký]])&gt;3, YEAR(Table_Contracts[[#This Row],[Ngày ký]]),YEAR(Table_Contracts[[#This Row],[Ngày ký]])-1)</f>
        <v>2014</v>
      </c>
      <c r="O712" s="4">
        <v>42160</v>
      </c>
      <c r="P712" s="4"/>
      <c r="Q712" s="6">
        <v>12</v>
      </c>
      <c r="R712" s="4"/>
      <c r="S712" s="7" t="b">
        <v>0</v>
      </c>
      <c r="T712" s="3" t="s">
        <v>145</v>
      </c>
      <c r="U712" s="3"/>
      <c r="V712" s="2"/>
      <c r="W712" s="10" t="s">
        <v>5722</v>
      </c>
      <c r="X712" s="7" t="b">
        <v>0</v>
      </c>
      <c r="Y712" s="12">
        <f>SUMPRODUCT(Table_milestone[Số tiền phải thanh toán (VND)],--(Table_milestone[Số HĐ]=Table_Contracts[[#This Row],[Số hợp đồng]]),--(Table_milestone[Đã thanh toán?]=TRUE))</f>
        <v>6403462483</v>
      </c>
      <c r="Z712" s="13">
        <f>SUMPRODUCT(Table_milestone[Số tiền phải thanh toán (VND)],--(Table_milestone[Số HĐ]=Table_Contracts[[#This Row],[Số hợp đồng]]),--(Table_milestone[Đã thanh toán?]=FALSE))</f>
        <v>0</v>
      </c>
      <c r="AA712">
        <f>Table_Contracts[[#This Row],[Số tiền đã thanh toán (theo điểm mốc)]]+Table_Contracts[[#This Row],[Số tiền chưa thanh toán (Theo điểm mốc)]]-Table_Contracts[[#This Row],[Doanh số]]</f>
        <v>0</v>
      </c>
    </row>
    <row r="713" spans="1:27" x14ac:dyDescent="0.25">
      <c r="A713" s="11" t="str">
        <f>TRIM(REPLACE(Table_Contracts[[#This Row],[Vụ việc]],1,FIND("#",Table_Contracts[[#This Row],[Vụ việc]],1),""))</f>
        <v>OSD145053</v>
      </c>
      <c r="B713" s="2" t="s">
        <v>3244</v>
      </c>
      <c r="C713" s="2" t="s">
        <v>4241</v>
      </c>
      <c r="D713" s="4">
        <v>42009</v>
      </c>
      <c r="E713" s="2" t="s">
        <v>4240</v>
      </c>
      <c r="F713" s="3" t="s">
        <v>366</v>
      </c>
      <c r="G713" s="5">
        <v>600186960</v>
      </c>
      <c r="H713" s="3" t="s">
        <v>110</v>
      </c>
      <c r="I713" s="3" t="s">
        <v>4062</v>
      </c>
      <c r="J713" s="3" t="s">
        <v>28</v>
      </c>
      <c r="K713" s="3" t="s">
        <v>108</v>
      </c>
      <c r="L713" s="4"/>
      <c r="M713" s="2" t="s">
        <v>93</v>
      </c>
      <c r="N713" s="11">
        <f>IF(MONTH(Table_Contracts[[#This Row],[Ngày ký]])&gt;3, YEAR(Table_Contracts[[#This Row],[Ngày ký]]),YEAR(Table_Contracts[[#This Row],[Ngày ký]])-1)</f>
        <v>2014</v>
      </c>
      <c r="O713" s="4">
        <v>42068</v>
      </c>
      <c r="P713" s="4"/>
      <c r="Q713" s="6">
        <v>3</v>
      </c>
      <c r="R713" s="4"/>
      <c r="S713" s="7" t="b">
        <v>0</v>
      </c>
      <c r="T713" s="3" t="s">
        <v>100</v>
      </c>
      <c r="U713" s="3"/>
      <c r="V713" s="2" t="s">
        <v>4154</v>
      </c>
      <c r="W713" s="10" t="s">
        <v>5722</v>
      </c>
      <c r="X713" s="7" t="b">
        <v>0</v>
      </c>
      <c r="Y713" s="12">
        <f>SUMPRODUCT(Table_milestone[Số tiền phải thanh toán (VND)],--(Table_milestone[Số HĐ]=Table_Contracts[[#This Row],[Số hợp đồng]]),--(Table_milestone[Đã thanh toán?]=TRUE))</f>
        <v>760874960</v>
      </c>
      <c r="Z713" s="13">
        <f>SUMPRODUCT(Table_milestone[Số tiền phải thanh toán (VND)],--(Table_milestone[Số HĐ]=Table_Contracts[[#This Row],[Số hợp đồng]]),--(Table_milestone[Đã thanh toán?]=FALSE))</f>
        <v>0</v>
      </c>
      <c r="AA713">
        <f>Table_Contracts[[#This Row],[Số tiền đã thanh toán (theo điểm mốc)]]+Table_Contracts[[#This Row],[Số tiền chưa thanh toán (Theo điểm mốc)]]-Table_Contracts[[#This Row],[Doanh số]]</f>
        <v>160688000</v>
      </c>
    </row>
    <row r="714" spans="1:27" x14ac:dyDescent="0.25">
      <c r="A714" s="11" t="str">
        <f>TRIM(REPLACE(Table_Contracts[[#This Row],[Vụ việc]],1,FIND("#",Table_Contracts[[#This Row],[Vụ việc]],1),""))</f>
        <v>OSD145054</v>
      </c>
      <c r="B714" s="2" t="s">
        <v>3271</v>
      </c>
      <c r="C714" s="2" t="s">
        <v>4542</v>
      </c>
      <c r="D714" s="4">
        <v>41640</v>
      </c>
      <c r="E714" s="2" t="s">
        <v>4541</v>
      </c>
      <c r="F714" s="3" t="s">
        <v>122</v>
      </c>
      <c r="G714" s="5">
        <v>190578770</v>
      </c>
      <c r="H714" s="3" t="s">
        <v>110</v>
      </c>
      <c r="I714" s="3" t="s">
        <v>4062</v>
      </c>
      <c r="J714" s="3" t="s">
        <v>28</v>
      </c>
      <c r="K714" s="3" t="s">
        <v>119</v>
      </c>
      <c r="L714" s="4"/>
      <c r="M714" s="2" t="s">
        <v>404</v>
      </c>
      <c r="N714" s="11">
        <f>IF(MONTH(Table_Contracts[[#This Row],[Ngày ký]])&gt;3, YEAR(Table_Contracts[[#This Row],[Ngày ký]]),YEAR(Table_Contracts[[#This Row],[Ngày ký]])-1)</f>
        <v>2013</v>
      </c>
      <c r="O714" s="4">
        <v>42155</v>
      </c>
      <c r="P714" s="4"/>
      <c r="Q714" s="6">
        <v>12</v>
      </c>
      <c r="R714" s="4"/>
      <c r="S714" s="7" t="b">
        <v>0</v>
      </c>
      <c r="T714" s="3" t="s">
        <v>112</v>
      </c>
      <c r="U714" s="3"/>
      <c r="V714" s="2"/>
      <c r="W714" s="10" t="s">
        <v>5722</v>
      </c>
      <c r="X714" s="7" t="b">
        <v>0</v>
      </c>
      <c r="Y714" s="12">
        <f>SUMPRODUCT(Table_milestone[Số tiền phải thanh toán (VND)],--(Table_milestone[Số HĐ]=Table_Contracts[[#This Row],[Số hợp đồng]]),--(Table_milestone[Đã thanh toán?]=TRUE))</f>
        <v>190578770</v>
      </c>
      <c r="Z714" s="13">
        <f>SUMPRODUCT(Table_milestone[Số tiền phải thanh toán (VND)],--(Table_milestone[Số HĐ]=Table_Contracts[[#This Row],[Số hợp đồng]]),--(Table_milestone[Đã thanh toán?]=FALSE))</f>
        <v>0</v>
      </c>
      <c r="AA714">
        <f>Table_Contracts[[#This Row],[Số tiền đã thanh toán (theo điểm mốc)]]+Table_Contracts[[#This Row],[Số tiền chưa thanh toán (Theo điểm mốc)]]-Table_Contracts[[#This Row],[Doanh số]]</f>
        <v>0</v>
      </c>
    </row>
    <row r="715" spans="1:27" x14ac:dyDescent="0.25">
      <c r="A715" s="11" t="str">
        <f>TRIM(REPLACE(Table_Contracts[[#This Row],[Vụ việc]],1,FIND("#",Table_Contracts[[#This Row],[Vụ việc]],1),""))</f>
        <v>OSD145055</v>
      </c>
      <c r="B715" s="2" t="s">
        <v>3281</v>
      </c>
      <c r="C715" s="2" t="s">
        <v>4232</v>
      </c>
      <c r="D715" s="4">
        <v>42024</v>
      </c>
      <c r="E715" s="2" t="s">
        <v>4231</v>
      </c>
      <c r="F715" s="3" t="s">
        <v>366</v>
      </c>
      <c r="G715" s="5">
        <v>163060546</v>
      </c>
      <c r="H715" s="3" t="s">
        <v>110</v>
      </c>
      <c r="I715" s="3" t="s">
        <v>4062</v>
      </c>
      <c r="J715" s="3" t="s">
        <v>28</v>
      </c>
      <c r="K715" s="3" t="s">
        <v>108</v>
      </c>
      <c r="L715" s="4"/>
      <c r="M715" s="2" t="s">
        <v>93</v>
      </c>
      <c r="N715" s="11">
        <f>IF(MONTH(Table_Contracts[[#This Row],[Ngày ký]])&gt;3, YEAR(Table_Contracts[[#This Row],[Ngày ký]]),YEAR(Table_Contracts[[#This Row],[Ngày ký]])-1)</f>
        <v>2014</v>
      </c>
      <c r="O715" s="4">
        <v>42097</v>
      </c>
      <c r="P715" s="4"/>
      <c r="Q715" s="6">
        <v>0</v>
      </c>
      <c r="R715" s="4"/>
      <c r="S715" s="7" t="b">
        <v>0</v>
      </c>
      <c r="T715" s="3" t="s">
        <v>100</v>
      </c>
      <c r="U715" s="3"/>
      <c r="V715" s="2" t="s">
        <v>4154</v>
      </c>
      <c r="W715" s="10" t="s">
        <v>5722</v>
      </c>
      <c r="X715" s="7" t="b">
        <v>0</v>
      </c>
      <c r="Y715" s="12">
        <f>SUMPRODUCT(Table_milestone[Số tiền phải thanh toán (VND)],--(Table_milestone[Số HĐ]=Table_Contracts[[#This Row],[Số hợp đồng]]),--(Table_milestone[Đã thanh toán?]=TRUE))</f>
        <v>165060546</v>
      </c>
      <c r="Z715" s="13">
        <f>SUMPRODUCT(Table_milestone[Số tiền phải thanh toán (VND)],--(Table_milestone[Số HĐ]=Table_Contracts[[#This Row],[Số hợp đồng]]),--(Table_milestone[Đã thanh toán?]=FALSE))</f>
        <v>0</v>
      </c>
      <c r="AA715">
        <f>Table_Contracts[[#This Row],[Số tiền đã thanh toán (theo điểm mốc)]]+Table_Contracts[[#This Row],[Số tiền chưa thanh toán (Theo điểm mốc)]]-Table_Contracts[[#This Row],[Doanh số]]</f>
        <v>2000000</v>
      </c>
    </row>
    <row r="716" spans="1:27" x14ac:dyDescent="0.25">
      <c r="A716" s="11" t="str">
        <f>TRIM(REPLACE(Table_Contracts[[#This Row],[Vụ việc]],1,FIND("#",Table_Contracts[[#This Row],[Vụ việc]],1),""))</f>
        <v>OSD145056</v>
      </c>
      <c r="B716" s="2" t="s">
        <v>3283</v>
      </c>
      <c r="C716" s="2" t="s">
        <v>4227</v>
      </c>
      <c r="D716" s="4">
        <v>42025</v>
      </c>
      <c r="E716" s="2" t="s">
        <v>4226</v>
      </c>
      <c r="F716" s="3" t="s">
        <v>366</v>
      </c>
      <c r="G716" s="5">
        <v>415826515</v>
      </c>
      <c r="H716" s="3" t="s">
        <v>110</v>
      </c>
      <c r="I716" s="3" t="s">
        <v>4062</v>
      </c>
      <c r="J716" s="3" t="s">
        <v>28</v>
      </c>
      <c r="K716" s="3" t="s">
        <v>108</v>
      </c>
      <c r="L716" s="4"/>
      <c r="M716" s="2" t="s">
        <v>93</v>
      </c>
      <c r="N716" s="11">
        <f>IF(MONTH(Table_Contracts[[#This Row],[Ngày ký]])&gt;3, YEAR(Table_Contracts[[#This Row],[Ngày ký]]),YEAR(Table_Contracts[[#This Row],[Ngày ký]])-1)</f>
        <v>2014</v>
      </c>
      <c r="O716" s="4">
        <v>42104</v>
      </c>
      <c r="P716" s="4"/>
      <c r="Q716" s="6">
        <v>3</v>
      </c>
      <c r="R716" s="4"/>
      <c r="S716" s="7" t="b">
        <v>0</v>
      </c>
      <c r="T716" s="3" t="s">
        <v>100</v>
      </c>
      <c r="U716" s="3"/>
      <c r="V716" s="2" t="s">
        <v>4198</v>
      </c>
      <c r="W716" s="10" t="s">
        <v>5722</v>
      </c>
      <c r="X716" s="7" t="b">
        <v>0</v>
      </c>
      <c r="Y716" s="12">
        <f>SUMPRODUCT(Table_milestone[Số tiền phải thanh toán (VND)],--(Table_milestone[Số HĐ]=Table_Contracts[[#This Row],[Số hợp đồng]]),--(Table_milestone[Đã thanh toán?]=TRUE))</f>
        <v>415826515</v>
      </c>
      <c r="Z716" s="13">
        <f>SUMPRODUCT(Table_milestone[Số tiền phải thanh toán (VND)],--(Table_milestone[Số HĐ]=Table_Contracts[[#This Row],[Số hợp đồng]]),--(Table_milestone[Đã thanh toán?]=FALSE))</f>
        <v>0</v>
      </c>
      <c r="AA716">
        <f>Table_Contracts[[#This Row],[Số tiền đã thanh toán (theo điểm mốc)]]+Table_Contracts[[#This Row],[Số tiền chưa thanh toán (Theo điểm mốc)]]-Table_Contracts[[#This Row],[Doanh số]]</f>
        <v>0</v>
      </c>
    </row>
    <row r="717" spans="1:27" x14ac:dyDescent="0.25">
      <c r="A717" s="11" t="str">
        <f>TRIM(REPLACE(Table_Contracts[[#This Row],[Vụ việc]],1,FIND("#",Table_Contracts[[#This Row],[Vụ việc]],1),""))</f>
        <v>OSD145057</v>
      </c>
      <c r="B717" s="2" t="s">
        <v>3327</v>
      </c>
      <c r="C717" s="2" t="s">
        <v>4220</v>
      </c>
      <c r="D717" s="4">
        <v>42036</v>
      </c>
      <c r="E717" s="2" t="s">
        <v>4219</v>
      </c>
      <c r="F717" s="3" t="s">
        <v>122</v>
      </c>
      <c r="G717" s="5">
        <v>59490337</v>
      </c>
      <c r="H717" s="3" t="s">
        <v>110</v>
      </c>
      <c r="I717" s="3" t="s">
        <v>4062</v>
      </c>
      <c r="J717" s="3" t="s">
        <v>28</v>
      </c>
      <c r="K717" s="3" t="s">
        <v>119</v>
      </c>
      <c r="L717" s="4"/>
      <c r="M717" s="2" t="s">
        <v>93</v>
      </c>
      <c r="N717" s="11">
        <f>IF(MONTH(Table_Contracts[[#This Row],[Ngày ký]])&gt;3, YEAR(Table_Contracts[[#This Row],[Ngày ký]]),YEAR(Table_Contracts[[#This Row],[Ngày ký]])-1)</f>
        <v>2014</v>
      </c>
      <c r="O717" s="4">
        <v>42063</v>
      </c>
      <c r="P717" s="4"/>
      <c r="Q717" s="6">
        <v>12</v>
      </c>
      <c r="R717" s="4"/>
      <c r="S717" s="7" t="b">
        <v>0</v>
      </c>
      <c r="T717" s="3" t="s">
        <v>112</v>
      </c>
      <c r="U717" s="3"/>
      <c r="V717" s="2"/>
      <c r="W717" s="10" t="s">
        <v>5722</v>
      </c>
      <c r="X717" s="7" t="b">
        <v>0</v>
      </c>
      <c r="Y717" s="12">
        <f>SUMPRODUCT(Table_milestone[Số tiền phải thanh toán (VND)],--(Table_milestone[Số HĐ]=Table_Contracts[[#This Row],[Số hợp đồng]]),--(Table_milestone[Đã thanh toán?]=TRUE))</f>
        <v>59490337</v>
      </c>
      <c r="Z717" s="13">
        <f>SUMPRODUCT(Table_milestone[Số tiền phải thanh toán (VND)],--(Table_milestone[Số HĐ]=Table_Contracts[[#This Row],[Số hợp đồng]]),--(Table_milestone[Đã thanh toán?]=FALSE))</f>
        <v>0</v>
      </c>
      <c r="AA717">
        <f>Table_Contracts[[#This Row],[Số tiền đã thanh toán (theo điểm mốc)]]+Table_Contracts[[#This Row],[Số tiền chưa thanh toán (Theo điểm mốc)]]-Table_Contracts[[#This Row],[Doanh số]]</f>
        <v>0</v>
      </c>
    </row>
    <row r="718" spans="1:27" x14ac:dyDescent="0.25">
      <c r="A718" s="11" t="str">
        <f>TRIM(REPLACE(Table_Contracts[[#This Row],[Vụ việc]],1,FIND("#",Table_Contracts[[#This Row],[Vụ việc]],1),""))</f>
        <v>OSD145059</v>
      </c>
      <c r="B718" s="2" t="s">
        <v>3399</v>
      </c>
      <c r="C718" s="2" t="s">
        <v>4195</v>
      </c>
      <c r="D718" s="4">
        <v>42078</v>
      </c>
      <c r="E718" s="2" t="s">
        <v>4194</v>
      </c>
      <c r="F718" s="3" t="s">
        <v>481</v>
      </c>
      <c r="G718" s="5">
        <v>1817976250</v>
      </c>
      <c r="H718" s="3" t="s">
        <v>110</v>
      </c>
      <c r="I718" s="3" t="s">
        <v>4062</v>
      </c>
      <c r="J718" s="3" t="s">
        <v>28</v>
      </c>
      <c r="K718" s="3" t="s">
        <v>108</v>
      </c>
      <c r="L718" s="4"/>
      <c r="M718" s="2" t="s">
        <v>93</v>
      </c>
      <c r="N718" s="11">
        <f>IF(MONTH(Table_Contracts[[#This Row],[Ngày ký]])&gt;3, YEAR(Table_Contracts[[#This Row],[Ngày ký]]),YEAR(Table_Contracts[[#This Row],[Ngày ký]])-1)</f>
        <v>2014</v>
      </c>
      <c r="O718" s="4">
        <v>42444</v>
      </c>
      <c r="P718" s="4"/>
      <c r="Q718" s="6">
        <v>12</v>
      </c>
      <c r="R718" s="4"/>
      <c r="S718" s="7" t="b">
        <v>0</v>
      </c>
      <c r="T718" s="3" t="s">
        <v>112</v>
      </c>
      <c r="U718" s="3"/>
      <c r="V718" s="2"/>
      <c r="W718" s="10" t="s">
        <v>5722</v>
      </c>
      <c r="X718" s="7" t="b">
        <v>0</v>
      </c>
      <c r="Y718" s="12">
        <f>SUMPRODUCT(Table_milestone[Số tiền phải thanh toán (VND)],--(Table_milestone[Số HĐ]=Table_Contracts[[#This Row],[Số hợp đồng]]),--(Table_milestone[Đã thanh toán?]=TRUE))</f>
        <v>396066250</v>
      </c>
      <c r="Z718" s="13">
        <f>SUMPRODUCT(Table_milestone[Số tiền phải thanh toán (VND)],--(Table_milestone[Số HĐ]=Table_Contracts[[#This Row],[Số hợp đồng]]),--(Table_milestone[Đã thanh toán?]=FALSE))</f>
        <v>1421910000</v>
      </c>
      <c r="AA718">
        <f>Table_Contracts[[#This Row],[Số tiền đã thanh toán (theo điểm mốc)]]+Table_Contracts[[#This Row],[Số tiền chưa thanh toán (Theo điểm mốc)]]-Table_Contracts[[#This Row],[Doanh số]]</f>
        <v>0</v>
      </c>
    </row>
    <row r="719" spans="1:27" x14ac:dyDescent="0.25">
      <c r="A719" s="11" t="str">
        <f>TRIM(REPLACE(Table_Contracts[[#This Row],[Vụ việc]],1,FIND("#",Table_Contracts[[#This Row],[Vụ việc]],1),""))</f>
        <v>OSD145060</v>
      </c>
      <c r="B719" s="2" t="s">
        <v>4188</v>
      </c>
      <c r="C719" s="2" t="s">
        <v>4190</v>
      </c>
      <c r="D719" s="4">
        <v>42095</v>
      </c>
      <c r="E719" s="2" t="s">
        <v>4189</v>
      </c>
      <c r="F719" s="3" t="s">
        <v>4191</v>
      </c>
      <c r="G719" s="5">
        <v>0</v>
      </c>
      <c r="H719" s="3" t="s">
        <v>110</v>
      </c>
      <c r="I719" s="3" t="s">
        <v>4062</v>
      </c>
      <c r="J719" s="3" t="s">
        <v>28</v>
      </c>
      <c r="K719" s="3" t="s">
        <v>108</v>
      </c>
      <c r="L719" s="4"/>
      <c r="M719" s="2" t="s">
        <v>93</v>
      </c>
      <c r="N719" s="11">
        <f>IF(MONTH(Table_Contracts[[#This Row],[Ngày ký]])&gt;3, YEAR(Table_Contracts[[#This Row],[Ngày ký]]),YEAR(Table_Contracts[[#This Row],[Ngày ký]])-1)</f>
        <v>2015</v>
      </c>
      <c r="O719" s="4">
        <v>42338</v>
      </c>
      <c r="P719" s="4"/>
      <c r="Q719" s="6">
        <v>12</v>
      </c>
      <c r="R719" s="4"/>
      <c r="S719" s="7" t="b">
        <v>0</v>
      </c>
      <c r="T719" s="3" t="s">
        <v>145</v>
      </c>
      <c r="U719" s="3"/>
      <c r="V719" s="2"/>
      <c r="W719" s="10" t="s">
        <v>5722</v>
      </c>
      <c r="X719" s="7" t="b">
        <v>0</v>
      </c>
      <c r="Y719" s="12">
        <f>SUMPRODUCT(Table_milestone[Số tiền phải thanh toán (VND)],--(Table_milestone[Số HĐ]=Table_Contracts[[#This Row],[Số hợp đồng]]),--(Table_milestone[Đã thanh toán?]=TRUE))</f>
        <v>0</v>
      </c>
      <c r="Z719" s="13">
        <f>SUMPRODUCT(Table_milestone[Số tiền phải thanh toán (VND)],--(Table_milestone[Số HĐ]=Table_Contracts[[#This Row],[Số hợp đồng]]),--(Table_milestone[Đã thanh toán?]=FALSE))</f>
        <v>0</v>
      </c>
      <c r="AA719">
        <f>Table_Contracts[[#This Row],[Số tiền đã thanh toán (theo điểm mốc)]]+Table_Contracts[[#This Row],[Số tiền chưa thanh toán (Theo điểm mốc)]]-Table_Contracts[[#This Row],[Doanh số]]</f>
        <v>0</v>
      </c>
    </row>
    <row r="720" spans="1:27" x14ac:dyDescent="0.25">
      <c r="A720" s="11" t="str">
        <f>TRIM(REPLACE(Table_Contracts[[#This Row],[Vụ việc]],1,FIND("#",Table_Contracts[[#This Row],[Vụ việc]],1),""))</f>
        <v>OSD145061</v>
      </c>
      <c r="B720" s="2" t="s">
        <v>3353</v>
      </c>
      <c r="C720" s="2" t="s">
        <v>4208</v>
      </c>
      <c r="D720" s="4">
        <v>42048</v>
      </c>
      <c r="E720" s="2" t="s">
        <v>4207</v>
      </c>
      <c r="F720" s="3" t="s">
        <v>4209</v>
      </c>
      <c r="G720" s="5">
        <v>64275000</v>
      </c>
      <c r="H720" s="3" t="s">
        <v>110</v>
      </c>
      <c r="I720" s="3" t="s">
        <v>4062</v>
      </c>
      <c r="J720" s="3" t="s">
        <v>28</v>
      </c>
      <c r="K720" s="3" t="s">
        <v>119</v>
      </c>
      <c r="L720" s="4"/>
      <c r="M720" s="2" t="s">
        <v>93</v>
      </c>
      <c r="N720" s="11">
        <f>IF(MONTH(Table_Contracts[[#This Row],[Ngày ký]])&gt;3, YEAR(Table_Contracts[[#This Row],[Ngày ký]]),YEAR(Table_Contracts[[#This Row],[Ngày ký]])-1)</f>
        <v>2014</v>
      </c>
      <c r="O720" s="4">
        <v>42091</v>
      </c>
      <c r="P720" s="4"/>
      <c r="Q720" s="6">
        <v>12</v>
      </c>
      <c r="R720" s="4"/>
      <c r="S720" s="7" t="b">
        <v>0</v>
      </c>
      <c r="T720" s="3" t="s">
        <v>112</v>
      </c>
      <c r="U720" s="3"/>
      <c r="V720" s="2" t="s">
        <v>4210</v>
      </c>
      <c r="W720" s="10" t="s">
        <v>5722</v>
      </c>
      <c r="X720" s="7" t="b">
        <v>0</v>
      </c>
      <c r="Y720" s="12">
        <f>SUMPRODUCT(Table_milestone[Số tiền phải thanh toán (VND)],--(Table_milestone[Số HĐ]=Table_Contracts[[#This Row],[Số hợp đồng]]),--(Table_milestone[Đã thanh toán?]=TRUE))</f>
        <v>31995000</v>
      </c>
      <c r="Z720" s="13">
        <f>SUMPRODUCT(Table_milestone[Số tiền phải thanh toán (VND)],--(Table_milestone[Số HĐ]=Table_Contracts[[#This Row],[Số hợp đồng]]),--(Table_milestone[Đã thanh toán?]=FALSE))</f>
        <v>32280000</v>
      </c>
      <c r="AA720">
        <f>Table_Contracts[[#This Row],[Số tiền đã thanh toán (theo điểm mốc)]]+Table_Contracts[[#This Row],[Số tiền chưa thanh toán (Theo điểm mốc)]]-Table_Contracts[[#This Row],[Doanh số]]</f>
        <v>0</v>
      </c>
    </row>
    <row r="721" spans="1:27" x14ac:dyDescent="0.25">
      <c r="A721" s="11" t="str">
        <f>TRIM(REPLACE(Table_Contracts[[#This Row],[Vụ việc]],1,FIND("#",Table_Contracts[[#This Row],[Vụ việc]],1),""))</f>
        <v>OSD145062</v>
      </c>
      <c r="B721" s="2" t="s">
        <v>3343</v>
      </c>
      <c r="C721" s="2" t="s">
        <v>4222</v>
      </c>
      <c r="D721" s="4">
        <v>42027</v>
      </c>
      <c r="E721" s="2" t="s">
        <v>4221</v>
      </c>
      <c r="F721" s="3" t="s">
        <v>4223</v>
      </c>
      <c r="G721" s="5">
        <v>79346500</v>
      </c>
      <c r="H721" s="3" t="s">
        <v>110</v>
      </c>
      <c r="I721" s="3" t="s">
        <v>4062</v>
      </c>
      <c r="J721" s="3" t="s">
        <v>28</v>
      </c>
      <c r="K721" s="3" t="s">
        <v>108</v>
      </c>
      <c r="L721" s="4"/>
      <c r="M721" s="2" t="s">
        <v>93</v>
      </c>
      <c r="N721" s="11">
        <f>IF(MONTH(Table_Contracts[[#This Row],[Ngày ký]])&gt;3, YEAR(Table_Contracts[[#This Row],[Ngày ký]]),YEAR(Table_Contracts[[#This Row],[Ngày ký]])-1)</f>
        <v>2014</v>
      </c>
      <c r="O721" s="4">
        <v>42116</v>
      </c>
      <c r="P721" s="4"/>
      <c r="Q721" s="6">
        <v>12</v>
      </c>
      <c r="R721" s="4"/>
      <c r="S721" s="7" t="b">
        <v>0</v>
      </c>
      <c r="T721" s="3" t="s">
        <v>112</v>
      </c>
      <c r="U721" s="3"/>
      <c r="V721" s="2"/>
      <c r="W721" s="10" t="s">
        <v>5722</v>
      </c>
      <c r="X721" s="7" t="b">
        <v>0</v>
      </c>
      <c r="Y721" s="12">
        <f>SUMPRODUCT(Table_milestone[Số tiền phải thanh toán (VND)],--(Table_milestone[Số HĐ]=Table_Contracts[[#This Row],[Số hợp đồng]]),--(Table_milestone[Đã thanh toán?]=TRUE))</f>
        <v>78995000</v>
      </c>
      <c r="Z721" s="13">
        <f>SUMPRODUCT(Table_milestone[Số tiền phải thanh toán (VND)],--(Table_milestone[Số HĐ]=Table_Contracts[[#This Row],[Số hợp đồng]]),--(Table_milestone[Đã thanh toán?]=FALSE))</f>
        <v>237984000</v>
      </c>
      <c r="AA721">
        <f>Table_Contracts[[#This Row],[Số tiền đã thanh toán (theo điểm mốc)]]+Table_Contracts[[#This Row],[Số tiền chưa thanh toán (Theo điểm mốc)]]-Table_Contracts[[#This Row],[Doanh số]]</f>
        <v>237632500</v>
      </c>
    </row>
    <row r="722" spans="1:27" x14ac:dyDescent="0.25">
      <c r="A722" s="11" t="str">
        <f>TRIM(REPLACE(Table_Contracts[[#This Row],[Vụ việc]],1,FIND("#",Table_Contracts[[#This Row],[Vụ việc]],1),""))</f>
        <v>OSD145063</v>
      </c>
      <c r="B722" s="2" t="s">
        <v>3321</v>
      </c>
      <c r="C722" s="2" t="s">
        <v>4203</v>
      </c>
      <c r="D722" s="4">
        <v>42065</v>
      </c>
      <c r="E722" s="2" t="s">
        <v>4202</v>
      </c>
      <c r="F722" s="3" t="s">
        <v>366</v>
      </c>
      <c r="G722" s="5">
        <v>184407770</v>
      </c>
      <c r="H722" s="3" t="s">
        <v>110</v>
      </c>
      <c r="I722" s="3" t="s">
        <v>4062</v>
      </c>
      <c r="J722" s="3" t="s">
        <v>28</v>
      </c>
      <c r="K722" s="3" t="s">
        <v>108</v>
      </c>
      <c r="L722" s="4"/>
      <c r="M722" s="2" t="s">
        <v>93</v>
      </c>
      <c r="N722" s="11">
        <f>IF(MONTH(Table_Contracts[[#This Row],[Ngày ký]])&gt;3, YEAR(Table_Contracts[[#This Row],[Ngày ký]]),YEAR(Table_Contracts[[#This Row],[Ngày ký]])-1)</f>
        <v>2014</v>
      </c>
      <c r="O722" s="4">
        <v>42133</v>
      </c>
      <c r="P722" s="4"/>
      <c r="Q722" s="6">
        <v>3</v>
      </c>
      <c r="R722" s="4"/>
      <c r="S722" s="7" t="b">
        <v>0</v>
      </c>
      <c r="T722" s="3" t="s">
        <v>100</v>
      </c>
      <c r="U722" s="3"/>
      <c r="V722" s="2" t="s">
        <v>4204</v>
      </c>
      <c r="W722" s="10" t="s">
        <v>5722</v>
      </c>
      <c r="X722" s="7" t="b">
        <v>0</v>
      </c>
      <c r="Y722" s="12">
        <f>SUMPRODUCT(Table_milestone[Số tiền phải thanh toán (VND)],--(Table_milestone[Số HĐ]=Table_Contracts[[#This Row],[Số hợp đồng]]),--(Table_milestone[Đã thanh toán?]=TRUE))</f>
        <v>184407770</v>
      </c>
      <c r="Z722" s="13">
        <f>SUMPRODUCT(Table_milestone[Số tiền phải thanh toán (VND)],--(Table_milestone[Số HĐ]=Table_Contracts[[#This Row],[Số hợp đồng]]),--(Table_milestone[Đã thanh toán?]=FALSE))</f>
        <v>0</v>
      </c>
      <c r="AA722">
        <f>Table_Contracts[[#This Row],[Số tiền đã thanh toán (theo điểm mốc)]]+Table_Contracts[[#This Row],[Số tiền chưa thanh toán (Theo điểm mốc)]]-Table_Contracts[[#This Row],[Doanh số]]</f>
        <v>0</v>
      </c>
    </row>
    <row r="723" spans="1:27" x14ac:dyDescent="0.25">
      <c r="A723" s="11" t="str">
        <f>TRIM(REPLACE(Table_Contracts[[#This Row],[Vụ việc]],1,FIND("#",Table_Contracts[[#This Row],[Vụ việc]],1),""))</f>
        <v>OSD145064</v>
      </c>
      <c r="B723" s="2" t="s">
        <v>3346</v>
      </c>
      <c r="C723" s="2" t="s">
        <v>4206</v>
      </c>
      <c r="D723" s="4">
        <v>42058</v>
      </c>
      <c r="E723" s="2" t="s">
        <v>4205</v>
      </c>
      <c r="F723" s="3" t="s">
        <v>122</v>
      </c>
      <c r="G723" s="5">
        <v>38412000</v>
      </c>
      <c r="H723" s="3" t="s">
        <v>110</v>
      </c>
      <c r="I723" s="3" t="s">
        <v>4062</v>
      </c>
      <c r="J723" s="3" t="s">
        <v>28</v>
      </c>
      <c r="K723" s="3" t="s">
        <v>119</v>
      </c>
      <c r="L723" s="4"/>
      <c r="M723" s="2" t="s">
        <v>93</v>
      </c>
      <c r="N723" s="11">
        <f>IF(MONTH(Table_Contracts[[#This Row],[Ngày ký]])&gt;3, YEAR(Table_Contracts[[#This Row],[Ngày ký]]),YEAR(Table_Contracts[[#This Row],[Ngày ký]])-1)</f>
        <v>2014</v>
      </c>
      <c r="O723" s="4">
        <v>42083</v>
      </c>
      <c r="P723" s="4"/>
      <c r="Q723" s="6">
        <v>12</v>
      </c>
      <c r="R723" s="4"/>
      <c r="S723" s="7" t="b">
        <v>0</v>
      </c>
      <c r="T723" s="3" t="s">
        <v>112</v>
      </c>
      <c r="U723" s="3"/>
      <c r="V723" s="2"/>
      <c r="W723" s="10" t="s">
        <v>5722</v>
      </c>
      <c r="X723" s="7" t="b">
        <v>0</v>
      </c>
      <c r="Y723" s="12">
        <f>SUMPRODUCT(Table_milestone[Số tiền phải thanh toán (VND)],--(Table_milestone[Số HĐ]=Table_Contracts[[#This Row],[Số hợp đồng]]),--(Table_milestone[Đã thanh toán?]=TRUE))</f>
        <v>38412000</v>
      </c>
      <c r="Z723" s="13">
        <f>SUMPRODUCT(Table_milestone[Số tiền phải thanh toán (VND)],--(Table_milestone[Số HĐ]=Table_Contracts[[#This Row],[Số hợp đồng]]),--(Table_milestone[Đã thanh toán?]=FALSE))</f>
        <v>0</v>
      </c>
      <c r="AA723">
        <f>Table_Contracts[[#This Row],[Số tiền đã thanh toán (theo điểm mốc)]]+Table_Contracts[[#This Row],[Số tiền chưa thanh toán (Theo điểm mốc)]]-Table_Contracts[[#This Row],[Doanh số]]</f>
        <v>0</v>
      </c>
    </row>
    <row r="724" spans="1:27" x14ac:dyDescent="0.25">
      <c r="A724" s="11" t="str">
        <f>TRIM(REPLACE(Table_Contracts[[#This Row],[Vụ việc]],1,FIND("#",Table_Contracts[[#This Row],[Vụ việc]],1),""))</f>
        <v>OSD145065</v>
      </c>
      <c r="B724" s="2" t="s">
        <v>3330</v>
      </c>
      <c r="C724" s="2" t="s">
        <v>4197</v>
      </c>
      <c r="D724" s="4">
        <v>42073</v>
      </c>
      <c r="E724" s="2" t="s">
        <v>4196</v>
      </c>
      <c r="F724" s="3" t="s">
        <v>366</v>
      </c>
      <c r="G724" s="5">
        <v>469700000</v>
      </c>
      <c r="H724" s="3" t="s">
        <v>110</v>
      </c>
      <c r="I724" s="3" t="s">
        <v>4062</v>
      </c>
      <c r="J724" s="3" t="s">
        <v>28</v>
      </c>
      <c r="K724" s="3" t="s">
        <v>108</v>
      </c>
      <c r="L724" s="4"/>
      <c r="M724" s="2" t="s">
        <v>93</v>
      </c>
      <c r="N724" s="11">
        <f>IF(MONTH(Table_Contracts[[#This Row],[Ngày ký]])&gt;3, YEAR(Table_Contracts[[#This Row],[Ngày ký]]),YEAR(Table_Contracts[[#This Row],[Ngày ký]])-1)</f>
        <v>2014</v>
      </c>
      <c r="O724" s="4">
        <v>42163</v>
      </c>
      <c r="P724" s="4"/>
      <c r="Q724" s="6">
        <v>12</v>
      </c>
      <c r="R724" s="4"/>
      <c r="S724" s="7" t="b">
        <v>0</v>
      </c>
      <c r="T724" s="3" t="s">
        <v>100</v>
      </c>
      <c r="U724" s="3"/>
      <c r="V724" s="2" t="s">
        <v>4198</v>
      </c>
      <c r="W724" s="10" t="s">
        <v>5722</v>
      </c>
      <c r="X724" s="7" t="b">
        <v>0</v>
      </c>
      <c r="Y724" s="12">
        <f>SUMPRODUCT(Table_milestone[Số tiền phải thanh toán (VND)],--(Table_milestone[Số HĐ]=Table_Contracts[[#This Row],[Số hợp đồng]]),--(Table_milestone[Đã thanh toán?]=TRUE))</f>
        <v>484874500</v>
      </c>
      <c r="Z724" s="13">
        <f>SUMPRODUCT(Table_milestone[Số tiền phải thanh toán (VND)],--(Table_milestone[Số HĐ]=Table_Contracts[[#This Row],[Số hợp đồng]]),--(Table_milestone[Đã thanh toán?]=FALSE))</f>
        <v>0</v>
      </c>
      <c r="AA724">
        <f>Table_Contracts[[#This Row],[Số tiền đã thanh toán (theo điểm mốc)]]+Table_Contracts[[#This Row],[Số tiền chưa thanh toán (Theo điểm mốc)]]-Table_Contracts[[#This Row],[Doanh số]]</f>
        <v>15174500</v>
      </c>
    </row>
    <row r="725" spans="1:27" x14ac:dyDescent="0.25">
      <c r="A725" s="11" t="str">
        <f>TRIM(REPLACE(Table_Contracts[[#This Row],[Vụ việc]],1,FIND("#",Table_Contracts[[#This Row],[Vụ việc]],1),""))</f>
        <v>OSD145066</v>
      </c>
      <c r="B725" s="2" t="s">
        <v>478</v>
      </c>
      <c r="C725" s="2" t="s">
        <v>480</v>
      </c>
      <c r="D725" s="4">
        <v>42095</v>
      </c>
      <c r="E725" s="2" t="s">
        <v>479</v>
      </c>
      <c r="F725" s="3" t="s">
        <v>481</v>
      </c>
      <c r="G725" s="5">
        <v>514560000</v>
      </c>
      <c r="H725" s="3" t="s">
        <v>110</v>
      </c>
      <c r="I725" s="3" t="s">
        <v>88</v>
      </c>
      <c r="J725" s="3" t="s">
        <v>28</v>
      </c>
      <c r="K725" s="3" t="s">
        <v>108</v>
      </c>
      <c r="L725" s="4"/>
      <c r="M725" s="2" t="s">
        <v>93</v>
      </c>
      <c r="N725" s="11">
        <f>IF(MONTH(Table_Contracts[[#This Row],[Ngày ký]])&gt;3, YEAR(Table_Contracts[[#This Row],[Ngày ký]]),YEAR(Table_Contracts[[#This Row],[Ngày ký]])-1)</f>
        <v>2015</v>
      </c>
      <c r="O725" s="4">
        <v>42277</v>
      </c>
      <c r="P725" s="4"/>
      <c r="Q725" s="6">
        <v>12</v>
      </c>
      <c r="R725" s="4"/>
      <c r="S725" s="7" t="b">
        <v>0</v>
      </c>
      <c r="T725" s="3" t="s">
        <v>112</v>
      </c>
      <c r="U725" s="3"/>
      <c r="V725" s="2"/>
      <c r="W725" s="10" t="s">
        <v>5722</v>
      </c>
      <c r="X725" s="7" t="b">
        <v>0</v>
      </c>
      <c r="Y725" s="12">
        <f>SUMPRODUCT(Table_milestone[Số tiền phải thanh toán (VND)],--(Table_milestone[Số HĐ]=Table_Contracts[[#This Row],[Số hợp đồng]]),--(Table_milestone[Đã thanh toán?]=TRUE))</f>
        <v>93135900</v>
      </c>
      <c r="Z725" s="13">
        <f>SUMPRODUCT(Table_milestone[Số tiền phải thanh toán (VND)],--(Table_milestone[Số HĐ]=Table_Contracts[[#This Row],[Số hợp đồng]]),--(Table_milestone[Đã thanh toán?]=FALSE))</f>
        <v>421424100</v>
      </c>
      <c r="AA725">
        <f>Table_Contracts[[#This Row],[Số tiền đã thanh toán (theo điểm mốc)]]+Table_Contracts[[#This Row],[Số tiền chưa thanh toán (Theo điểm mốc)]]-Table_Contracts[[#This Row],[Doanh số]]</f>
        <v>0</v>
      </c>
    </row>
    <row r="726" spans="1:27" x14ac:dyDescent="0.25">
      <c r="A726" s="11" t="str">
        <f>TRIM(REPLACE(Table_Contracts[[#This Row],[Vụ việc]],1,FIND("#",Table_Contracts[[#This Row],[Vụ việc]],1),""))</f>
        <v>OSD155001</v>
      </c>
      <c r="B726" s="2" t="s">
        <v>3425</v>
      </c>
      <c r="C726" s="2" t="s">
        <v>4184</v>
      </c>
      <c r="D726" s="4">
        <v>42095</v>
      </c>
      <c r="E726" s="2" t="s">
        <v>4183</v>
      </c>
      <c r="F726" s="3" t="s">
        <v>4185</v>
      </c>
      <c r="G726" s="5">
        <v>107016115</v>
      </c>
      <c r="H726" s="3" t="s">
        <v>110</v>
      </c>
      <c r="I726" s="3" t="s">
        <v>4062</v>
      </c>
      <c r="J726" s="3" t="s">
        <v>28</v>
      </c>
      <c r="K726" s="3" t="s">
        <v>119</v>
      </c>
      <c r="L726" s="4"/>
      <c r="M726" s="2" t="s">
        <v>93</v>
      </c>
      <c r="N726" s="11">
        <f>IF(MONTH(Table_Contracts[[#This Row],[Ngày ký]])&gt;3, YEAR(Table_Contracts[[#This Row],[Ngày ký]]),YEAR(Table_Contracts[[#This Row],[Ngày ký]])-1)</f>
        <v>2015</v>
      </c>
      <c r="O726" s="4">
        <v>42460</v>
      </c>
      <c r="P726" s="4"/>
      <c r="Q726" s="6">
        <v>12</v>
      </c>
      <c r="R726" s="4"/>
      <c r="S726" s="7" t="b">
        <v>0</v>
      </c>
      <c r="T726" s="3" t="s">
        <v>112</v>
      </c>
      <c r="U726" s="3"/>
      <c r="V726" s="2"/>
      <c r="W726" s="10" t="s">
        <v>5722</v>
      </c>
      <c r="X726" s="7" t="b">
        <v>0</v>
      </c>
      <c r="Y726" s="12">
        <f>SUMPRODUCT(Table_milestone[Số tiền phải thanh toán (VND)],--(Table_milestone[Số HĐ]=Table_Contracts[[#This Row],[Số hợp đồng]]),--(Table_milestone[Đã thanh toán?]=TRUE))</f>
        <v>107016115</v>
      </c>
      <c r="Z726" s="13">
        <f>SUMPRODUCT(Table_milestone[Số tiền phải thanh toán (VND)],--(Table_milestone[Số HĐ]=Table_Contracts[[#This Row],[Số hợp đồng]]),--(Table_milestone[Đã thanh toán?]=FALSE))</f>
        <v>0</v>
      </c>
      <c r="AA726">
        <f>Table_Contracts[[#This Row],[Số tiền đã thanh toán (theo điểm mốc)]]+Table_Contracts[[#This Row],[Số tiền chưa thanh toán (Theo điểm mốc)]]-Table_Contracts[[#This Row],[Doanh số]]</f>
        <v>0</v>
      </c>
    </row>
    <row r="727" spans="1:27" x14ac:dyDescent="0.25">
      <c r="A727" s="11" t="str">
        <f>TRIM(REPLACE(Table_Contracts[[#This Row],[Vụ việc]],1,FIND("#",Table_Contracts[[#This Row],[Vụ việc]],1),""))</f>
        <v>OSD155002</v>
      </c>
      <c r="B727" s="2" t="s">
        <v>482</v>
      </c>
      <c r="C727" s="2" t="s">
        <v>484</v>
      </c>
      <c r="D727" s="4">
        <v>42095</v>
      </c>
      <c r="E727" s="2" t="s">
        <v>483</v>
      </c>
      <c r="F727" s="3" t="s">
        <v>485</v>
      </c>
      <c r="G727" s="5">
        <v>637500000</v>
      </c>
      <c r="H727" s="3" t="s">
        <v>110</v>
      </c>
      <c r="I727" s="3" t="s">
        <v>88</v>
      </c>
      <c r="J727" s="3" t="s">
        <v>28</v>
      </c>
      <c r="K727" s="3" t="s">
        <v>119</v>
      </c>
      <c r="L727" s="4"/>
      <c r="M727" s="2" t="s">
        <v>93</v>
      </c>
      <c r="N727" s="11">
        <f>IF(MONTH(Table_Contracts[[#This Row],[Ngày ký]])&gt;3, YEAR(Table_Contracts[[#This Row],[Ngày ký]]),YEAR(Table_Contracts[[#This Row],[Ngày ký]])-1)</f>
        <v>2015</v>
      </c>
      <c r="O727" s="4">
        <v>42460</v>
      </c>
      <c r="P727" s="4"/>
      <c r="Q727" s="6">
        <v>12</v>
      </c>
      <c r="R727" s="4"/>
      <c r="S727" s="7" t="b">
        <v>0</v>
      </c>
      <c r="T727" s="3" t="s">
        <v>112</v>
      </c>
      <c r="U727" s="3"/>
      <c r="V727" s="2"/>
      <c r="W727" s="10" t="s">
        <v>5722</v>
      </c>
      <c r="X727" s="7" t="b">
        <v>0</v>
      </c>
      <c r="Y727" s="12">
        <f>SUMPRODUCT(Table_milestone[Số tiền phải thanh toán (VND)],--(Table_milestone[Số HĐ]=Table_Contracts[[#This Row],[Số hợp đồng]]),--(Table_milestone[Đã thanh toán?]=TRUE))</f>
        <v>490196100</v>
      </c>
      <c r="Z727" s="13">
        <f>SUMPRODUCT(Table_milestone[Số tiền phải thanh toán (VND)],--(Table_milestone[Số HĐ]=Table_Contracts[[#This Row],[Số hợp đồng]]),--(Table_milestone[Đã thanh toán?]=FALSE))</f>
        <v>158410900</v>
      </c>
      <c r="AA727">
        <f>Table_Contracts[[#This Row],[Số tiền đã thanh toán (theo điểm mốc)]]+Table_Contracts[[#This Row],[Số tiền chưa thanh toán (Theo điểm mốc)]]-Table_Contracts[[#This Row],[Doanh số]]</f>
        <v>11107000</v>
      </c>
    </row>
    <row r="728" spans="1:27" x14ac:dyDescent="0.25">
      <c r="A728" s="11" t="str">
        <f>TRIM(REPLACE(Table_Contracts[[#This Row],[Vụ việc]],1,FIND("#",Table_Contracts[[#This Row],[Vụ việc]],1),""))</f>
        <v>OSD155003</v>
      </c>
      <c r="B728" s="2" t="s">
        <v>3503</v>
      </c>
      <c r="C728" s="2" t="s">
        <v>4182</v>
      </c>
      <c r="D728" s="4">
        <v>42095</v>
      </c>
      <c r="E728" s="2" t="s">
        <v>4181</v>
      </c>
      <c r="F728" s="3" t="s">
        <v>122</v>
      </c>
      <c r="G728" s="5">
        <v>100486500</v>
      </c>
      <c r="H728" s="3" t="s">
        <v>110</v>
      </c>
      <c r="I728" s="3" t="s">
        <v>4062</v>
      </c>
      <c r="J728" s="3" t="s">
        <v>28</v>
      </c>
      <c r="K728" s="3" t="s">
        <v>119</v>
      </c>
      <c r="L728" s="4"/>
      <c r="M728" s="2" t="s">
        <v>93</v>
      </c>
      <c r="N728" s="11">
        <f>IF(MONTH(Table_Contracts[[#This Row],[Ngày ký]])&gt;3, YEAR(Table_Contracts[[#This Row],[Ngày ký]]),YEAR(Table_Contracts[[#This Row],[Ngày ký]])-1)</f>
        <v>2015</v>
      </c>
      <c r="O728" s="4">
        <v>42185</v>
      </c>
      <c r="P728" s="4"/>
      <c r="Q728" s="6">
        <v>12</v>
      </c>
      <c r="R728" s="4"/>
      <c r="S728" s="7" t="b">
        <v>0</v>
      </c>
      <c r="T728" s="3" t="s">
        <v>112</v>
      </c>
      <c r="U728" s="3"/>
      <c r="V728" s="2"/>
      <c r="W728" s="10" t="s">
        <v>5722</v>
      </c>
      <c r="X728" s="7" t="b">
        <v>0</v>
      </c>
      <c r="Y728" s="12">
        <f>SUMPRODUCT(Table_milestone[Số tiền phải thanh toán (VND)],--(Table_milestone[Số HĐ]=Table_Contracts[[#This Row],[Số hợp đồng]]),--(Table_milestone[Đã thanh toán?]=TRUE))</f>
        <v>100486500</v>
      </c>
      <c r="Z728" s="13">
        <f>SUMPRODUCT(Table_milestone[Số tiền phải thanh toán (VND)],--(Table_milestone[Số HĐ]=Table_Contracts[[#This Row],[Số hợp đồng]]),--(Table_milestone[Đã thanh toán?]=FALSE))</f>
        <v>0</v>
      </c>
      <c r="AA728">
        <f>Table_Contracts[[#This Row],[Số tiền đã thanh toán (theo điểm mốc)]]+Table_Contracts[[#This Row],[Số tiền chưa thanh toán (Theo điểm mốc)]]-Table_Contracts[[#This Row],[Doanh số]]</f>
        <v>0</v>
      </c>
    </row>
    <row r="729" spans="1:27" x14ac:dyDescent="0.25">
      <c r="A729" s="11" t="str">
        <f>TRIM(REPLACE(Table_Contracts[[#This Row],[Vụ việc]],1,FIND("#",Table_Contracts[[#This Row],[Vụ việc]],1),""))</f>
        <v>OSD155004</v>
      </c>
      <c r="B729" s="2" t="s">
        <v>3524</v>
      </c>
      <c r="C729" s="2" t="s">
        <v>4151</v>
      </c>
      <c r="D729" s="4">
        <v>42186</v>
      </c>
      <c r="E729" s="2" t="s">
        <v>4150</v>
      </c>
      <c r="F729" s="3" t="s">
        <v>114</v>
      </c>
      <c r="G729" s="5">
        <v>692769950</v>
      </c>
      <c r="H729" s="3" t="s">
        <v>110</v>
      </c>
      <c r="I729" s="3" t="s">
        <v>4062</v>
      </c>
      <c r="J729" s="3" t="s">
        <v>28</v>
      </c>
      <c r="K729" s="3" t="s">
        <v>108</v>
      </c>
      <c r="L729" s="4"/>
      <c r="M729" s="2" t="s">
        <v>93</v>
      </c>
      <c r="N729" s="11">
        <f>IF(MONTH(Table_Contracts[[#This Row],[Ngày ký]])&gt;3, YEAR(Table_Contracts[[#This Row],[Ngày ký]]),YEAR(Table_Contracts[[#This Row],[Ngày ký]])-1)</f>
        <v>2015</v>
      </c>
      <c r="O729" s="4">
        <v>42277</v>
      </c>
      <c r="P729" s="4"/>
      <c r="Q729" s="6">
        <v>12</v>
      </c>
      <c r="R729" s="4"/>
      <c r="S729" s="7" t="b">
        <v>0</v>
      </c>
      <c r="T729" s="3" t="s">
        <v>112</v>
      </c>
      <c r="U729" s="3" t="s">
        <v>24</v>
      </c>
      <c r="V729" s="2"/>
      <c r="W729" s="10" t="s">
        <v>5722</v>
      </c>
      <c r="X729" s="7" t="b">
        <v>0</v>
      </c>
      <c r="Y729" s="12">
        <f>SUMPRODUCT(Table_milestone[Số tiền phải thanh toán (VND)],--(Table_milestone[Số HĐ]=Table_Contracts[[#This Row],[Số hợp đồng]]),--(Table_milestone[Đã thanh toán?]=TRUE))</f>
        <v>691207350</v>
      </c>
      <c r="Z729" s="13">
        <f>SUMPRODUCT(Table_milestone[Số tiền phải thanh toán (VND)],--(Table_milestone[Số HĐ]=Table_Contracts[[#This Row],[Số hợp đồng]]),--(Table_milestone[Đã thanh toán?]=FALSE))</f>
        <v>0</v>
      </c>
      <c r="AA729">
        <f>Table_Contracts[[#This Row],[Số tiền đã thanh toán (theo điểm mốc)]]+Table_Contracts[[#This Row],[Số tiền chưa thanh toán (Theo điểm mốc)]]-Table_Contracts[[#This Row],[Doanh số]]</f>
        <v>-1562600</v>
      </c>
    </row>
    <row r="730" spans="1:27" x14ac:dyDescent="0.25">
      <c r="A730" s="11" t="str">
        <f>TRIM(REPLACE(Table_Contracts[[#This Row],[Vụ việc]],1,FIND("#",Table_Contracts[[#This Row],[Vụ việc]],1),""))</f>
        <v>OSD155006</v>
      </c>
      <c r="B730" s="2" t="s">
        <v>3508</v>
      </c>
      <c r="C730" s="2" t="s">
        <v>4187</v>
      </c>
      <c r="D730" s="4">
        <v>42095</v>
      </c>
      <c r="E730" s="2" t="s">
        <v>4186</v>
      </c>
      <c r="F730" s="3" t="s">
        <v>122</v>
      </c>
      <c r="G730" s="5">
        <v>100928250</v>
      </c>
      <c r="H730" s="3" t="s">
        <v>110</v>
      </c>
      <c r="I730" s="3" t="s">
        <v>4062</v>
      </c>
      <c r="J730" s="3" t="s">
        <v>28</v>
      </c>
      <c r="K730" s="3" t="s">
        <v>119</v>
      </c>
      <c r="L730" s="4"/>
      <c r="M730" s="2" t="s">
        <v>93</v>
      </c>
      <c r="N730" s="11">
        <f>IF(MONTH(Table_Contracts[[#This Row],[Ngày ký]])&gt;3, YEAR(Table_Contracts[[#This Row],[Ngày ký]]),YEAR(Table_Contracts[[#This Row],[Ngày ký]])-1)</f>
        <v>2015</v>
      </c>
      <c r="O730" s="4">
        <v>42185</v>
      </c>
      <c r="P730" s="4"/>
      <c r="Q730" s="6">
        <v>12</v>
      </c>
      <c r="R730" s="4"/>
      <c r="S730" s="7" t="b">
        <v>0</v>
      </c>
      <c r="T730" s="3" t="s">
        <v>112</v>
      </c>
      <c r="U730" s="3"/>
      <c r="V730" s="2"/>
      <c r="W730" s="10" t="s">
        <v>5722</v>
      </c>
      <c r="X730" s="7" t="b">
        <v>0</v>
      </c>
      <c r="Y730" s="12">
        <f>SUMPRODUCT(Table_milestone[Số tiền phải thanh toán (VND)],--(Table_milestone[Số HĐ]=Table_Contracts[[#This Row],[Số hợp đồng]]),--(Table_milestone[Đã thanh toán?]=TRUE))</f>
        <v>100928250</v>
      </c>
      <c r="Z730" s="13">
        <f>SUMPRODUCT(Table_milestone[Số tiền phải thanh toán (VND)],--(Table_milestone[Số HĐ]=Table_Contracts[[#This Row],[Số hợp đồng]]),--(Table_milestone[Đã thanh toán?]=FALSE))</f>
        <v>0</v>
      </c>
      <c r="AA730">
        <f>Table_Contracts[[#This Row],[Số tiền đã thanh toán (theo điểm mốc)]]+Table_Contracts[[#This Row],[Số tiền chưa thanh toán (Theo điểm mốc)]]-Table_Contracts[[#This Row],[Doanh số]]</f>
        <v>0</v>
      </c>
    </row>
    <row r="731" spans="1:27" x14ac:dyDescent="0.25">
      <c r="A731" s="11" t="str">
        <f>TRIM(REPLACE(Table_Contracts[[#This Row],[Vụ việc]],1,FIND("#",Table_Contracts[[#This Row],[Vụ việc]],1),""))</f>
        <v>OSD155007</v>
      </c>
      <c r="B731" s="2" t="s">
        <v>279</v>
      </c>
      <c r="C731" s="2" t="s">
        <v>281</v>
      </c>
      <c r="D731" s="4">
        <v>42315</v>
      </c>
      <c r="E731" s="2" t="s">
        <v>280</v>
      </c>
      <c r="F731" s="3" t="s">
        <v>278</v>
      </c>
      <c r="G731" s="5">
        <v>858521250</v>
      </c>
      <c r="H731" s="3" t="s">
        <v>110</v>
      </c>
      <c r="I731" s="3" t="s">
        <v>88</v>
      </c>
      <c r="J731" s="3" t="s">
        <v>28</v>
      </c>
      <c r="K731" s="3" t="s">
        <v>31</v>
      </c>
      <c r="L731" s="4"/>
      <c r="M731" s="2" t="s">
        <v>93</v>
      </c>
      <c r="N731" s="11">
        <f>IF(MONTH(Table_Contracts[[#This Row],[Ngày ký]])&gt;3, YEAR(Table_Contracts[[#This Row],[Ngày ký]]),YEAR(Table_Contracts[[#This Row],[Ngày ký]])-1)</f>
        <v>2015</v>
      </c>
      <c r="O731" s="4">
        <v>42680</v>
      </c>
      <c r="P731" s="4"/>
      <c r="Q731" s="6">
        <v>12</v>
      </c>
      <c r="R731" s="4"/>
      <c r="S731" s="7" t="b">
        <v>0</v>
      </c>
      <c r="T731" s="3" t="s">
        <v>112</v>
      </c>
      <c r="U731" s="3"/>
      <c r="V731" s="2"/>
      <c r="W731" s="10" t="s">
        <v>5722</v>
      </c>
      <c r="X731" s="7" t="b">
        <v>0</v>
      </c>
      <c r="Y731" s="12">
        <f>SUMPRODUCT(Table_milestone[Số tiền phải thanh toán (VND)],--(Table_milestone[Số HĐ]=Table_Contracts[[#This Row],[Số hợp đồng]]),--(Table_milestone[Đã thanh toán?]=TRUE))</f>
        <v>138776000</v>
      </c>
      <c r="Z731" s="13">
        <f>SUMPRODUCT(Table_milestone[Số tiền phải thanh toán (VND)],--(Table_milestone[Số HĐ]=Table_Contracts[[#This Row],[Số hợp đồng]]),--(Table_milestone[Đã thanh toán?]=FALSE))</f>
        <v>715434370</v>
      </c>
      <c r="AA731">
        <f>Table_Contracts[[#This Row],[Số tiền đã thanh toán (theo điểm mốc)]]+Table_Contracts[[#This Row],[Số tiền chưa thanh toán (Theo điểm mốc)]]-Table_Contracts[[#This Row],[Doanh số]]</f>
        <v>-4310880</v>
      </c>
    </row>
    <row r="732" spans="1:27" x14ac:dyDescent="0.25">
      <c r="A732" s="11" t="str">
        <f>TRIM(REPLACE(Table_Contracts[[#This Row],[Vụ việc]],1,FIND("#",Table_Contracts[[#This Row],[Vụ việc]],1),""))</f>
        <v>OSD155008</v>
      </c>
      <c r="B732" s="2" t="s">
        <v>3571</v>
      </c>
      <c r="C732" s="2" t="s">
        <v>4165</v>
      </c>
      <c r="D732" s="4">
        <v>42156</v>
      </c>
      <c r="E732" s="2" t="s">
        <v>4164</v>
      </c>
      <c r="F732" s="3" t="s">
        <v>122</v>
      </c>
      <c r="G732" s="5">
        <v>78048000</v>
      </c>
      <c r="H732" s="3" t="s">
        <v>110</v>
      </c>
      <c r="I732" s="3" t="s">
        <v>4062</v>
      </c>
      <c r="J732" s="3" t="s">
        <v>28</v>
      </c>
      <c r="K732" s="3" t="s">
        <v>119</v>
      </c>
      <c r="L732" s="4"/>
      <c r="M732" s="2" t="s">
        <v>93</v>
      </c>
      <c r="N732" s="11">
        <f>IF(MONTH(Table_Contracts[[#This Row],[Ngày ký]])&gt;3, YEAR(Table_Contracts[[#This Row],[Ngày ký]]),YEAR(Table_Contracts[[#This Row],[Ngày ký]])-1)</f>
        <v>2015</v>
      </c>
      <c r="O732" s="4">
        <v>42216</v>
      </c>
      <c r="P732" s="4"/>
      <c r="Q732" s="6">
        <v>12</v>
      </c>
      <c r="R732" s="4"/>
      <c r="S732" s="7" t="b">
        <v>0</v>
      </c>
      <c r="T732" s="3" t="s">
        <v>112</v>
      </c>
      <c r="U732" s="3"/>
      <c r="V732" s="2"/>
      <c r="W732" s="10" t="s">
        <v>5722</v>
      </c>
      <c r="X732" s="7" t="b">
        <v>0</v>
      </c>
      <c r="Y732" s="12">
        <f>SUMPRODUCT(Table_milestone[Số tiền phải thanh toán (VND)],--(Table_milestone[Số HĐ]=Table_Contracts[[#This Row],[Số hợp đồng]]),--(Table_milestone[Đã thanh toán?]=TRUE))</f>
        <v>78048000</v>
      </c>
      <c r="Z732" s="13">
        <f>SUMPRODUCT(Table_milestone[Số tiền phải thanh toán (VND)],--(Table_milestone[Số HĐ]=Table_Contracts[[#This Row],[Số hợp đồng]]),--(Table_milestone[Đã thanh toán?]=FALSE))</f>
        <v>0</v>
      </c>
      <c r="AA732">
        <f>Table_Contracts[[#This Row],[Số tiền đã thanh toán (theo điểm mốc)]]+Table_Contracts[[#This Row],[Số tiền chưa thanh toán (Theo điểm mốc)]]-Table_Contracts[[#This Row],[Doanh số]]</f>
        <v>0</v>
      </c>
    </row>
    <row r="733" spans="1:27" x14ac:dyDescent="0.25">
      <c r="A733" s="11" t="str">
        <f>TRIM(REPLACE(Table_Contracts[[#This Row],[Vụ việc]],1,FIND("#",Table_Contracts[[#This Row],[Vụ việc]],1),""))</f>
        <v>OSD155009</v>
      </c>
      <c r="B733" s="2" t="s">
        <v>3519</v>
      </c>
      <c r="C733" s="2" t="s">
        <v>4176</v>
      </c>
      <c r="D733" s="4">
        <v>42131</v>
      </c>
      <c r="E733" s="2" t="s">
        <v>4175</v>
      </c>
      <c r="F733" s="3" t="s">
        <v>122</v>
      </c>
      <c r="G733" s="5">
        <v>72610650</v>
      </c>
      <c r="H733" s="3" t="s">
        <v>110</v>
      </c>
      <c r="I733" s="3" t="s">
        <v>4062</v>
      </c>
      <c r="J733" s="3" t="s">
        <v>28</v>
      </c>
      <c r="K733" s="3" t="s">
        <v>119</v>
      </c>
      <c r="L733" s="4"/>
      <c r="M733" s="2" t="s">
        <v>93</v>
      </c>
      <c r="N733" s="11">
        <f>IF(MONTH(Table_Contracts[[#This Row],[Ngày ký]])&gt;3, YEAR(Table_Contracts[[#This Row],[Ngày ký]]),YEAR(Table_Contracts[[#This Row],[Ngày ký]])-1)</f>
        <v>2015</v>
      </c>
      <c r="O733" s="4">
        <v>42185</v>
      </c>
      <c r="P733" s="4"/>
      <c r="Q733" s="6">
        <v>12</v>
      </c>
      <c r="R733" s="4"/>
      <c r="S733" s="7" t="b">
        <v>0</v>
      </c>
      <c r="T733" s="3" t="s">
        <v>112</v>
      </c>
      <c r="U733" s="3"/>
      <c r="V733" s="2"/>
      <c r="W733" s="10" t="s">
        <v>5722</v>
      </c>
      <c r="X733" s="7" t="b">
        <v>0</v>
      </c>
      <c r="Y733" s="12">
        <f>SUMPRODUCT(Table_milestone[Số tiền phải thanh toán (VND)],--(Table_milestone[Số HĐ]=Table_Contracts[[#This Row],[Số hợp đồng]]),--(Table_milestone[Đã thanh toán?]=TRUE))</f>
        <v>72610650</v>
      </c>
      <c r="Z733" s="13">
        <f>SUMPRODUCT(Table_milestone[Số tiền phải thanh toán (VND)],--(Table_milestone[Số HĐ]=Table_Contracts[[#This Row],[Số hợp đồng]]),--(Table_milestone[Đã thanh toán?]=FALSE))</f>
        <v>0</v>
      </c>
      <c r="AA733">
        <f>Table_Contracts[[#This Row],[Số tiền đã thanh toán (theo điểm mốc)]]+Table_Contracts[[#This Row],[Số tiền chưa thanh toán (Theo điểm mốc)]]-Table_Contracts[[#This Row],[Doanh số]]</f>
        <v>0</v>
      </c>
    </row>
    <row r="734" spans="1:27" x14ac:dyDescent="0.25">
      <c r="A734" s="11" t="str">
        <f>TRIM(REPLACE(Table_Contracts[[#This Row],[Vụ việc]],1,FIND("#",Table_Contracts[[#This Row],[Vụ việc]],1),""))</f>
        <v>OSD155010</v>
      </c>
      <c r="B734" s="2" t="s">
        <v>3611</v>
      </c>
      <c r="C734" s="2" t="s">
        <v>4167</v>
      </c>
      <c r="D734" s="4">
        <v>42156</v>
      </c>
      <c r="E734" s="2" t="s">
        <v>4166</v>
      </c>
      <c r="F734" s="3" t="s">
        <v>122</v>
      </c>
      <c r="G734" s="5">
        <v>117558000</v>
      </c>
      <c r="H734" s="3" t="s">
        <v>110</v>
      </c>
      <c r="I734" s="3" t="s">
        <v>4062</v>
      </c>
      <c r="J734" s="3" t="s">
        <v>28</v>
      </c>
      <c r="K734" s="3" t="s">
        <v>119</v>
      </c>
      <c r="L734" s="4"/>
      <c r="M734" s="2" t="s">
        <v>93</v>
      </c>
      <c r="N734" s="11">
        <f>IF(MONTH(Table_Contracts[[#This Row],[Ngày ký]])&gt;3, YEAR(Table_Contracts[[#This Row],[Ngày ký]]),YEAR(Table_Contracts[[#This Row],[Ngày ký]])-1)</f>
        <v>2015</v>
      </c>
      <c r="O734" s="4">
        <v>42247</v>
      </c>
      <c r="P734" s="4"/>
      <c r="Q734" s="6">
        <v>12</v>
      </c>
      <c r="R734" s="4"/>
      <c r="S734" s="7" t="b">
        <v>0</v>
      </c>
      <c r="T734" s="3" t="s">
        <v>112</v>
      </c>
      <c r="U734" s="3"/>
      <c r="V734" s="2"/>
      <c r="W734" s="10" t="s">
        <v>5722</v>
      </c>
      <c r="X734" s="7" t="b">
        <v>0</v>
      </c>
      <c r="Y734" s="12">
        <f>SUMPRODUCT(Table_milestone[Số tiền phải thanh toán (VND)],--(Table_milestone[Số HĐ]=Table_Contracts[[#This Row],[Số hợp đồng]]),--(Table_milestone[Đã thanh toán?]=TRUE))</f>
        <v>117558000</v>
      </c>
      <c r="Z734" s="13">
        <f>SUMPRODUCT(Table_milestone[Số tiền phải thanh toán (VND)],--(Table_milestone[Số HĐ]=Table_Contracts[[#This Row],[Số hợp đồng]]),--(Table_milestone[Đã thanh toán?]=FALSE))</f>
        <v>0</v>
      </c>
      <c r="AA734">
        <f>Table_Contracts[[#This Row],[Số tiền đã thanh toán (theo điểm mốc)]]+Table_Contracts[[#This Row],[Số tiền chưa thanh toán (Theo điểm mốc)]]-Table_Contracts[[#This Row],[Doanh số]]</f>
        <v>0</v>
      </c>
    </row>
    <row r="735" spans="1:27" x14ac:dyDescent="0.25">
      <c r="A735" s="11" t="str">
        <f>TRIM(REPLACE(Table_Contracts[[#This Row],[Vụ việc]],1,FIND("#",Table_Contracts[[#This Row],[Vụ việc]],1),""))</f>
        <v>OSD155012</v>
      </c>
      <c r="B735" s="2" t="s">
        <v>3479</v>
      </c>
      <c r="C735" s="2" t="s">
        <v>4159</v>
      </c>
      <c r="D735" s="4">
        <v>42170</v>
      </c>
      <c r="E735" s="2" t="s">
        <v>4158</v>
      </c>
      <c r="F735" s="3" t="s">
        <v>481</v>
      </c>
      <c r="G735" s="5">
        <v>235175303</v>
      </c>
      <c r="H735" s="3" t="s">
        <v>110</v>
      </c>
      <c r="I735" s="3" t="s">
        <v>4062</v>
      </c>
      <c r="J735" s="3" t="s">
        <v>28</v>
      </c>
      <c r="K735" s="3" t="s">
        <v>108</v>
      </c>
      <c r="L735" s="4"/>
      <c r="M735" s="2" t="s">
        <v>93</v>
      </c>
      <c r="N735" s="11">
        <f>IF(MONTH(Table_Contracts[[#This Row],[Ngày ký]])&gt;3, YEAR(Table_Contracts[[#This Row],[Ngày ký]]),YEAR(Table_Contracts[[#This Row],[Ngày ký]])-1)</f>
        <v>2015</v>
      </c>
      <c r="O735" s="4">
        <v>42216</v>
      </c>
      <c r="P735" s="4"/>
      <c r="Q735" s="6">
        <v>12</v>
      </c>
      <c r="R735" s="4"/>
      <c r="S735" s="7" t="b">
        <v>0</v>
      </c>
      <c r="T735" s="3" t="s">
        <v>145</v>
      </c>
      <c r="U735" s="3"/>
      <c r="V735" s="2"/>
      <c r="W735" s="10" t="s">
        <v>5722</v>
      </c>
      <c r="X735" s="7" t="b">
        <v>0</v>
      </c>
      <c r="Y735" s="12">
        <f>SUMPRODUCT(Table_milestone[Số tiền phải thanh toán (VND)],--(Table_milestone[Số HĐ]=Table_Contracts[[#This Row],[Số hợp đồng]]),--(Table_milestone[Đã thanh toán?]=TRUE))</f>
        <v>235175303</v>
      </c>
      <c r="Z735" s="13">
        <f>SUMPRODUCT(Table_milestone[Số tiền phải thanh toán (VND)],--(Table_milestone[Số HĐ]=Table_Contracts[[#This Row],[Số hợp đồng]]),--(Table_milestone[Đã thanh toán?]=FALSE))</f>
        <v>0</v>
      </c>
      <c r="AA735">
        <f>Table_Contracts[[#This Row],[Số tiền đã thanh toán (theo điểm mốc)]]+Table_Contracts[[#This Row],[Số tiền chưa thanh toán (Theo điểm mốc)]]-Table_Contracts[[#This Row],[Doanh số]]</f>
        <v>0</v>
      </c>
    </row>
    <row r="736" spans="1:27" x14ac:dyDescent="0.25">
      <c r="A736" s="11" t="str">
        <f>TRIM(REPLACE(Table_Contracts[[#This Row],[Vụ việc]],1,FIND("#",Table_Contracts[[#This Row],[Vụ việc]],1),""))</f>
        <v>OSD155014</v>
      </c>
      <c r="B736" s="2" t="s">
        <v>278</v>
      </c>
      <c r="C736" s="2" t="s">
        <v>4153</v>
      </c>
      <c r="D736" s="4">
        <v>42178</v>
      </c>
      <c r="E736" s="2" t="s">
        <v>4152</v>
      </c>
      <c r="F736" s="3" t="s">
        <v>278</v>
      </c>
      <c r="G736" s="5">
        <v>82726000</v>
      </c>
      <c r="H736" s="3" t="s">
        <v>110</v>
      </c>
      <c r="I736" s="3" t="s">
        <v>4062</v>
      </c>
      <c r="J736" s="3" t="s">
        <v>28</v>
      </c>
      <c r="K736" s="3" t="s">
        <v>31</v>
      </c>
      <c r="L736" s="4">
        <v>42229</v>
      </c>
      <c r="M736" s="2" t="s">
        <v>93</v>
      </c>
      <c r="N736" s="11">
        <f>IF(MONTH(Table_Contracts[[#This Row],[Ngày ký]])&gt;3, YEAR(Table_Contracts[[#This Row],[Ngày ký]]),YEAR(Table_Contracts[[#This Row],[Ngày ký]])-1)</f>
        <v>2015</v>
      </c>
      <c r="O736" s="4">
        <v>42207</v>
      </c>
      <c r="P736" s="4"/>
      <c r="Q736" s="6">
        <v>3</v>
      </c>
      <c r="R736" s="4"/>
      <c r="S736" s="7" t="b">
        <v>0</v>
      </c>
      <c r="T736" s="3" t="s">
        <v>100</v>
      </c>
      <c r="U736" s="3"/>
      <c r="V736" s="2" t="s">
        <v>4154</v>
      </c>
      <c r="W736" s="10" t="s">
        <v>5722</v>
      </c>
      <c r="X736" s="7" t="b">
        <v>0</v>
      </c>
      <c r="Y736" s="12">
        <f>SUMPRODUCT(Table_milestone[Số tiền phải thanh toán (VND)],--(Table_milestone[Số HĐ]=Table_Contracts[[#This Row],[Số hợp đồng]]),--(Table_milestone[Đã thanh toán?]=TRUE))</f>
        <v>82726000</v>
      </c>
      <c r="Z736" s="13">
        <f>SUMPRODUCT(Table_milestone[Số tiền phải thanh toán (VND)],--(Table_milestone[Số HĐ]=Table_Contracts[[#This Row],[Số hợp đồng]]),--(Table_milestone[Đã thanh toán?]=FALSE))</f>
        <v>0</v>
      </c>
      <c r="AA736">
        <f>Table_Contracts[[#This Row],[Số tiền đã thanh toán (theo điểm mốc)]]+Table_Contracts[[#This Row],[Số tiền chưa thanh toán (Theo điểm mốc)]]-Table_Contracts[[#This Row],[Doanh số]]</f>
        <v>0</v>
      </c>
    </row>
    <row r="737" spans="1:27" x14ac:dyDescent="0.25">
      <c r="A737" s="11" t="str">
        <f>TRIM(REPLACE(Table_Contracts[[#This Row],[Vụ việc]],1,FIND("#",Table_Contracts[[#This Row],[Vụ việc]],1),""))</f>
        <v>OSD155015</v>
      </c>
      <c r="B737" s="2" t="s">
        <v>3660</v>
      </c>
      <c r="C737" s="2" t="s">
        <v>4142</v>
      </c>
      <c r="D737" s="4">
        <v>42186</v>
      </c>
      <c r="E737" s="2" t="s">
        <v>4141</v>
      </c>
      <c r="F737" s="3" t="s">
        <v>122</v>
      </c>
      <c r="G737" s="5">
        <v>117558000</v>
      </c>
      <c r="H737" s="3" t="s">
        <v>110</v>
      </c>
      <c r="I737" s="3" t="s">
        <v>4062</v>
      </c>
      <c r="J737" s="3" t="s">
        <v>28</v>
      </c>
      <c r="K737" s="3" t="s">
        <v>119</v>
      </c>
      <c r="L737" s="4"/>
      <c r="M737" s="2" t="s">
        <v>93</v>
      </c>
      <c r="N737" s="11">
        <f>IF(MONTH(Table_Contracts[[#This Row],[Ngày ký]])&gt;3, YEAR(Table_Contracts[[#This Row],[Ngày ký]]),YEAR(Table_Contracts[[#This Row],[Ngày ký]])-1)</f>
        <v>2015</v>
      </c>
      <c r="O737" s="4">
        <v>42277</v>
      </c>
      <c r="P737" s="4"/>
      <c r="Q737" s="6">
        <v>12</v>
      </c>
      <c r="R737" s="4"/>
      <c r="S737" s="7" t="b">
        <v>0</v>
      </c>
      <c r="T737" s="3" t="s">
        <v>112</v>
      </c>
      <c r="U737" s="3"/>
      <c r="V737" s="2"/>
      <c r="W737" s="10" t="s">
        <v>5722</v>
      </c>
      <c r="X737" s="7" t="b">
        <v>0</v>
      </c>
      <c r="Y737" s="12">
        <f>SUMPRODUCT(Table_milestone[Số tiền phải thanh toán (VND)],--(Table_milestone[Số HĐ]=Table_Contracts[[#This Row],[Số hợp đồng]]),--(Table_milestone[Đã thanh toán?]=TRUE))</f>
        <v>117558000</v>
      </c>
      <c r="Z737" s="13">
        <f>SUMPRODUCT(Table_milestone[Số tiền phải thanh toán (VND)],--(Table_milestone[Số HĐ]=Table_Contracts[[#This Row],[Số hợp đồng]]),--(Table_milestone[Đã thanh toán?]=FALSE))</f>
        <v>0</v>
      </c>
      <c r="AA737">
        <f>Table_Contracts[[#This Row],[Số tiền đã thanh toán (theo điểm mốc)]]+Table_Contracts[[#This Row],[Số tiền chưa thanh toán (Theo điểm mốc)]]-Table_Contracts[[#This Row],[Doanh số]]</f>
        <v>0</v>
      </c>
    </row>
    <row r="738" spans="1:27" x14ac:dyDescent="0.25">
      <c r="A738" s="11" t="str">
        <f>TRIM(REPLACE(Table_Contracts[[#This Row],[Vụ việc]],1,FIND("#",Table_Contracts[[#This Row],[Vụ việc]],1),""))</f>
        <v>OSD155016</v>
      </c>
      <c r="B738" s="2" t="s">
        <v>3662</v>
      </c>
      <c r="C738" s="2" t="s">
        <v>4144</v>
      </c>
      <c r="D738" s="4">
        <v>42186</v>
      </c>
      <c r="E738" s="2" t="s">
        <v>4143</v>
      </c>
      <c r="F738" s="3" t="s">
        <v>122</v>
      </c>
      <c r="G738" s="5">
        <v>167106520</v>
      </c>
      <c r="H738" s="3" t="s">
        <v>110</v>
      </c>
      <c r="I738" s="3" t="s">
        <v>4062</v>
      </c>
      <c r="J738" s="3" t="s">
        <v>28</v>
      </c>
      <c r="K738" s="3" t="s">
        <v>119</v>
      </c>
      <c r="L738" s="4"/>
      <c r="M738" s="2" t="s">
        <v>93</v>
      </c>
      <c r="N738" s="11">
        <f>IF(MONTH(Table_Contracts[[#This Row],[Ngày ký]])&gt;3, YEAR(Table_Contracts[[#This Row],[Ngày ký]]),YEAR(Table_Contracts[[#This Row],[Ngày ký]])-1)</f>
        <v>2015</v>
      </c>
      <c r="O738" s="4">
        <v>42277</v>
      </c>
      <c r="P738" s="4"/>
      <c r="Q738" s="6">
        <v>12</v>
      </c>
      <c r="R738" s="4"/>
      <c r="S738" s="7" t="b">
        <v>0</v>
      </c>
      <c r="T738" s="3" t="s">
        <v>112</v>
      </c>
      <c r="U738" s="3"/>
      <c r="V738" s="2"/>
      <c r="W738" s="10" t="s">
        <v>5722</v>
      </c>
      <c r="X738" s="7" t="b">
        <v>0</v>
      </c>
      <c r="Y738" s="12">
        <f>SUMPRODUCT(Table_milestone[Số tiền phải thanh toán (VND)],--(Table_milestone[Số HĐ]=Table_Contracts[[#This Row],[Số hợp đồng]]),--(Table_milestone[Đã thanh toán?]=TRUE))</f>
        <v>167106520</v>
      </c>
      <c r="Z738" s="13">
        <f>SUMPRODUCT(Table_milestone[Số tiền phải thanh toán (VND)],--(Table_milestone[Số HĐ]=Table_Contracts[[#This Row],[Số hợp đồng]]),--(Table_milestone[Đã thanh toán?]=FALSE))</f>
        <v>0</v>
      </c>
      <c r="AA738">
        <f>Table_Contracts[[#This Row],[Số tiền đã thanh toán (theo điểm mốc)]]+Table_Contracts[[#This Row],[Số tiền chưa thanh toán (Theo điểm mốc)]]-Table_Contracts[[#This Row],[Doanh số]]</f>
        <v>0</v>
      </c>
    </row>
    <row r="739" spans="1:27" x14ac:dyDescent="0.25">
      <c r="A739" s="11" t="str">
        <f>TRIM(REPLACE(Table_Contracts[[#This Row],[Vụ việc]],1,FIND("#",Table_Contracts[[#This Row],[Vụ việc]],1),""))</f>
        <v>OSD155017</v>
      </c>
      <c r="B739" s="2" t="s">
        <v>3546</v>
      </c>
      <c r="C739" s="2" t="s">
        <v>4146</v>
      </c>
      <c r="D739" s="4">
        <v>42186</v>
      </c>
      <c r="E739" s="2" t="s">
        <v>4145</v>
      </c>
      <c r="F739" s="3" t="s">
        <v>4147</v>
      </c>
      <c r="G739" s="5">
        <v>7730340</v>
      </c>
      <c r="H739" s="3" t="s">
        <v>110</v>
      </c>
      <c r="I739" s="3" t="s">
        <v>4062</v>
      </c>
      <c r="J739" s="3" t="s">
        <v>28</v>
      </c>
      <c r="K739" s="3" t="s">
        <v>119</v>
      </c>
      <c r="L739" s="4"/>
      <c r="M739" s="2" t="s">
        <v>93</v>
      </c>
      <c r="N739" s="11">
        <f>IF(MONTH(Table_Contracts[[#This Row],[Ngày ký]])&gt;3, YEAR(Table_Contracts[[#This Row],[Ngày ký]]),YEAR(Table_Contracts[[#This Row],[Ngày ký]])-1)</f>
        <v>2015</v>
      </c>
      <c r="O739" s="4">
        <v>42202</v>
      </c>
      <c r="P739" s="4"/>
      <c r="Q739" s="6">
        <v>12</v>
      </c>
      <c r="R739" s="4"/>
      <c r="S739" s="7" t="b">
        <v>0</v>
      </c>
      <c r="T739" s="3" t="s">
        <v>112</v>
      </c>
      <c r="U739" s="3"/>
      <c r="V739" s="2"/>
      <c r="W739" s="10" t="s">
        <v>5722</v>
      </c>
      <c r="X739" s="7" t="b">
        <v>0</v>
      </c>
      <c r="Y739" s="12">
        <f>SUMPRODUCT(Table_milestone[Số tiền phải thanh toán (VND)],--(Table_milestone[Số HĐ]=Table_Contracts[[#This Row],[Số hợp đồng]]),--(Table_milestone[Đã thanh toán?]=TRUE))</f>
        <v>7730340</v>
      </c>
      <c r="Z739" s="13">
        <f>SUMPRODUCT(Table_milestone[Số tiền phải thanh toán (VND)],--(Table_milestone[Số HĐ]=Table_Contracts[[#This Row],[Số hợp đồng]]),--(Table_milestone[Đã thanh toán?]=FALSE))</f>
        <v>0</v>
      </c>
      <c r="AA739">
        <f>Table_Contracts[[#This Row],[Số tiền đã thanh toán (theo điểm mốc)]]+Table_Contracts[[#This Row],[Số tiền chưa thanh toán (Theo điểm mốc)]]-Table_Contracts[[#This Row],[Doanh số]]</f>
        <v>0</v>
      </c>
    </row>
    <row r="740" spans="1:27" x14ac:dyDescent="0.25">
      <c r="A740" s="11" t="str">
        <f>TRIM(REPLACE(Table_Contracts[[#This Row],[Vụ việc]],1,FIND("#",Table_Contracts[[#This Row],[Vụ việc]],1),""))</f>
        <v>OSD155018</v>
      </c>
      <c r="B740" s="2" t="s">
        <v>418</v>
      </c>
      <c r="C740" s="2" t="s">
        <v>421</v>
      </c>
      <c r="D740" s="4">
        <v>42207</v>
      </c>
      <c r="E740" s="2" t="s">
        <v>420</v>
      </c>
      <c r="F740" s="3" t="s">
        <v>114</v>
      </c>
      <c r="G740" s="5">
        <v>808994750</v>
      </c>
      <c r="H740" s="3" t="s">
        <v>110</v>
      </c>
      <c r="I740" s="3" t="s">
        <v>88</v>
      </c>
      <c r="J740" s="3" t="s">
        <v>28</v>
      </c>
      <c r="K740" s="3" t="s">
        <v>419</v>
      </c>
      <c r="L740" s="4"/>
      <c r="M740" s="2" t="s">
        <v>93</v>
      </c>
      <c r="N740" s="11">
        <f>IF(MONTH(Table_Contracts[[#This Row],[Ngày ký]])&gt;3, YEAR(Table_Contracts[[#This Row],[Ngày ký]]),YEAR(Table_Contracts[[#This Row],[Ngày ký]])-1)</f>
        <v>2015</v>
      </c>
      <c r="O740" s="4">
        <v>42338</v>
      </c>
      <c r="P740" s="4"/>
      <c r="Q740" s="6">
        <v>12</v>
      </c>
      <c r="R740" s="4"/>
      <c r="S740" s="7" t="b">
        <v>0</v>
      </c>
      <c r="T740" s="3" t="s">
        <v>100</v>
      </c>
      <c r="U740" s="3"/>
      <c r="V740" s="2"/>
      <c r="W740" s="10" t="s">
        <v>5722</v>
      </c>
      <c r="X740" s="7" t="b">
        <v>0</v>
      </c>
      <c r="Y740" s="12">
        <f>SUMPRODUCT(Table_milestone[Số tiền phải thanh toán (VND)],--(Table_milestone[Số HĐ]=Table_Contracts[[#This Row],[Số hợp đồng]]),--(Table_milestone[Đã thanh toán?]=TRUE))</f>
        <v>728033800</v>
      </c>
      <c r="Z740" s="13">
        <f>SUMPRODUCT(Table_milestone[Số tiền phải thanh toán (VND)],--(Table_milestone[Số HĐ]=Table_Contracts[[#This Row],[Số hợp đồng]]),--(Table_milestone[Đã thanh toán?]=FALSE))</f>
        <v>0</v>
      </c>
      <c r="AA740">
        <f>Table_Contracts[[#This Row],[Số tiền đã thanh toán (theo điểm mốc)]]+Table_Contracts[[#This Row],[Số tiền chưa thanh toán (Theo điểm mốc)]]-Table_Contracts[[#This Row],[Doanh số]]</f>
        <v>-80960950</v>
      </c>
    </row>
    <row r="741" spans="1:27" x14ac:dyDescent="0.25">
      <c r="A741" s="11" t="str">
        <f>TRIM(REPLACE(Table_Contracts[[#This Row],[Vụ việc]],1,FIND("#",Table_Contracts[[#This Row],[Vụ việc]],1),""))</f>
        <v>OSD155020</v>
      </c>
      <c r="B741" s="2" t="s">
        <v>340</v>
      </c>
      <c r="C741" s="2" t="s">
        <v>342</v>
      </c>
      <c r="D741" s="4">
        <v>42262</v>
      </c>
      <c r="E741" s="2" t="s">
        <v>341</v>
      </c>
      <c r="F741" s="3" t="s">
        <v>114</v>
      </c>
      <c r="G741" s="5">
        <v>1176120000</v>
      </c>
      <c r="H741" s="3" t="s">
        <v>110</v>
      </c>
      <c r="I741" s="3" t="s">
        <v>88</v>
      </c>
      <c r="J741" s="3" t="s">
        <v>28</v>
      </c>
      <c r="K741" s="3" t="s">
        <v>108</v>
      </c>
      <c r="L741" s="4"/>
      <c r="M741" s="2" t="s">
        <v>93</v>
      </c>
      <c r="N741" s="11">
        <f>IF(MONTH(Table_Contracts[[#This Row],[Ngày ký]])&gt;3, YEAR(Table_Contracts[[#This Row],[Ngày ký]]),YEAR(Table_Contracts[[#This Row],[Ngày ký]])-1)</f>
        <v>2015</v>
      </c>
      <c r="O741" s="4">
        <v>42369</v>
      </c>
      <c r="P741" s="4"/>
      <c r="Q741" s="6">
        <v>12</v>
      </c>
      <c r="R741" s="4"/>
      <c r="S741" s="7" t="b">
        <v>0</v>
      </c>
      <c r="T741" s="3" t="s">
        <v>112</v>
      </c>
      <c r="U741" s="3" t="s">
        <v>24</v>
      </c>
      <c r="V741" s="2"/>
      <c r="W741" s="10" t="s">
        <v>5722</v>
      </c>
      <c r="X741" s="7" t="b">
        <v>0</v>
      </c>
      <c r="Y741" s="12">
        <f>SUMPRODUCT(Table_milestone[Số tiền phải thanh toán (VND)],--(Table_milestone[Số HĐ]=Table_Contracts[[#This Row],[Số hợp đồng]]),--(Table_milestone[Đã thanh toán?]=TRUE))</f>
        <v>878979335</v>
      </c>
      <c r="Z741" s="13">
        <f>SUMPRODUCT(Table_milestone[Số tiền phải thanh toán (VND)],--(Table_milestone[Số HĐ]=Table_Contracts[[#This Row],[Số hợp đồng]]),--(Table_milestone[Đã thanh toán?]=FALSE))</f>
        <v>296950300</v>
      </c>
      <c r="AA741">
        <f>Table_Contracts[[#This Row],[Số tiền đã thanh toán (theo điểm mốc)]]+Table_Contracts[[#This Row],[Số tiền chưa thanh toán (Theo điểm mốc)]]-Table_Contracts[[#This Row],[Doanh số]]</f>
        <v>-190365</v>
      </c>
    </row>
    <row r="742" spans="1:27" x14ac:dyDescent="0.25">
      <c r="A742" s="11" t="str">
        <f>TRIM(REPLACE(Table_Contracts[[#This Row],[Vụ việc]],1,FIND("#",Table_Contracts[[#This Row],[Vụ việc]],1),""))</f>
        <v>OSD155021</v>
      </c>
      <c r="B742" s="2" t="s">
        <v>357</v>
      </c>
      <c r="C742" s="2" t="s">
        <v>359</v>
      </c>
      <c r="D742" s="4">
        <v>42257</v>
      </c>
      <c r="E742" s="2" t="s">
        <v>358</v>
      </c>
      <c r="F742" s="3" t="s">
        <v>114</v>
      </c>
      <c r="G742" s="5">
        <v>1437283500</v>
      </c>
      <c r="H742" s="3" t="s">
        <v>110</v>
      </c>
      <c r="I742" s="3" t="s">
        <v>88</v>
      </c>
      <c r="J742" s="3" t="s">
        <v>28</v>
      </c>
      <c r="K742" s="3" t="s">
        <v>108</v>
      </c>
      <c r="L742" s="4"/>
      <c r="M742" s="2" t="s">
        <v>93</v>
      </c>
      <c r="N742" s="11">
        <f>IF(MONTH(Table_Contracts[[#This Row],[Ngày ký]])&gt;3, YEAR(Table_Contracts[[#This Row],[Ngày ký]]),YEAR(Table_Contracts[[#This Row],[Ngày ký]])-1)</f>
        <v>2015</v>
      </c>
      <c r="O742" s="4">
        <v>42369</v>
      </c>
      <c r="P742" s="4"/>
      <c r="Q742" s="6">
        <v>12</v>
      </c>
      <c r="R742" s="4"/>
      <c r="S742" s="7" t="b">
        <v>0</v>
      </c>
      <c r="T742" s="3" t="s">
        <v>112</v>
      </c>
      <c r="U742" s="3"/>
      <c r="V742" s="2"/>
      <c r="W742" s="10" t="s">
        <v>5722</v>
      </c>
      <c r="X742" s="7" t="b">
        <v>0</v>
      </c>
      <c r="Y742" s="12">
        <f>SUMPRODUCT(Table_milestone[Số tiền phải thanh toán (VND)],--(Table_milestone[Số HĐ]=Table_Contracts[[#This Row],[Số hợp đồng]]),--(Table_milestone[Đã thanh toán?]=TRUE))</f>
        <v>298884900</v>
      </c>
      <c r="Z742" s="13">
        <f>SUMPRODUCT(Table_milestone[Số tiền phải thanh toán (VND)],--(Table_milestone[Số HĐ]=Table_Contracts[[#This Row],[Số hợp đồng]]),--(Table_milestone[Đã thanh toán?]=FALSE))</f>
        <v>1138512300</v>
      </c>
      <c r="AA742">
        <f>Table_Contracts[[#This Row],[Số tiền đã thanh toán (theo điểm mốc)]]+Table_Contracts[[#This Row],[Số tiền chưa thanh toán (Theo điểm mốc)]]-Table_Contracts[[#This Row],[Doanh số]]</f>
        <v>113700</v>
      </c>
    </row>
    <row r="743" spans="1:27" x14ac:dyDescent="0.25">
      <c r="A743" s="11" t="str">
        <f>TRIM(REPLACE(Table_Contracts[[#This Row],[Vụ việc]],1,FIND("#",Table_Contracts[[#This Row],[Vụ việc]],1),""))</f>
        <v>OSD155022</v>
      </c>
      <c r="B743" s="2" t="s">
        <v>3598</v>
      </c>
      <c r="C743" s="2" t="s">
        <v>4115</v>
      </c>
      <c r="D743" s="4">
        <v>42216</v>
      </c>
      <c r="E743" s="2" t="s">
        <v>4114</v>
      </c>
      <c r="F743" s="3" t="s">
        <v>122</v>
      </c>
      <c r="G743" s="5">
        <v>26022285</v>
      </c>
      <c r="H743" s="3" t="s">
        <v>110</v>
      </c>
      <c r="I743" s="3" t="s">
        <v>4062</v>
      </c>
      <c r="J743" s="3" t="s">
        <v>28</v>
      </c>
      <c r="K743" s="3" t="s">
        <v>119</v>
      </c>
      <c r="L743" s="4"/>
      <c r="M743" s="2" t="s">
        <v>93</v>
      </c>
      <c r="N743" s="11">
        <f>IF(MONTH(Table_Contracts[[#This Row],[Ngày ký]])&gt;3, YEAR(Table_Contracts[[#This Row],[Ngày ký]]),YEAR(Table_Contracts[[#This Row],[Ngày ký]])-1)</f>
        <v>2015</v>
      </c>
      <c r="O743" s="4">
        <v>42237</v>
      </c>
      <c r="P743" s="4"/>
      <c r="Q743" s="6">
        <v>0</v>
      </c>
      <c r="R743" s="4"/>
      <c r="S743" s="7" t="b">
        <v>0</v>
      </c>
      <c r="T743" s="3" t="s">
        <v>112</v>
      </c>
      <c r="U743" s="3"/>
      <c r="V743" s="2"/>
      <c r="W743" s="10" t="s">
        <v>5722</v>
      </c>
      <c r="X743" s="7" t="b">
        <v>0</v>
      </c>
      <c r="Y743" s="12">
        <f>SUMPRODUCT(Table_milestone[Số tiền phải thanh toán (VND)],--(Table_milestone[Số HĐ]=Table_Contracts[[#This Row],[Số hợp đồng]]),--(Table_milestone[Đã thanh toán?]=TRUE))</f>
        <v>26022285</v>
      </c>
      <c r="Z743" s="13">
        <f>SUMPRODUCT(Table_milestone[Số tiền phải thanh toán (VND)],--(Table_milestone[Số HĐ]=Table_Contracts[[#This Row],[Số hợp đồng]]),--(Table_milestone[Đã thanh toán?]=FALSE))</f>
        <v>0</v>
      </c>
      <c r="AA743">
        <f>Table_Contracts[[#This Row],[Số tiền đã thanh toán (theo điểm mốc)]]+Table_Contracts[[#This Row],[Số tiền chưa thanh toán (Theo điểm mốc)]]-Table_Contracts[[#This Row],[Doanh số]]</f>
        <v>0</v>
      </c>
    </row>
    <row r="744" spans="1:27" x14ac:dyDescent="0.25">
      <c r="A744" s="11" t="str">
        <f>TRIM(REPLACE(Table_Contracts[[#This Row],[Vụ việc]],1,FIND("#",Table_Contracts[[#This Row],[Vụ việc]],1),""))</f>
        <v>OSD155023</v>
      </c>
      <c r="B744" s="2" t="s">
        <v>343</v>
      </c>
      <c r="C744" s="2" t="s">
        <v>345</v>
      </c>
      <c r="D744" s="4">
        <v>42219</v>
      </c>
      <c r="E744" s="2" t="s">
        <v>344</v>
      </c>
      <c r="F744" s="3" t="s">
        <v>122</v>
      </c>
      <c r="G744" s="5">
        <v>354912050</v>
      </c>
      <c r="H744" s="3" t="s">
        <v>110</v>
      </c>
      <c r="I744" s="3" t="s">
        <v>88</v>
      </c>
      <c r="J744" s="3" t="s">
        <v>28</v>
      </c>
      <c r="K744" s="3" t="s">
        <v>119</v>
      </c>
      <c r="L744" s="4"/>
      <c r="M744" s="2" t="s">
        <v>93</v>
      </c>
      <c r="N744" s="11">
        <f>IF(MONTH(Table_Contracts[[#This Row],[Ngày ký]])&gt;3, YEAR(Table_Contracts[[#This Row],[Ngày ký]]),YEAR(Table_Contracts[[#This Row],[Ngày ký]])-1)</f>
        <v>2015</v>
      </c>
      <c r="O744" s="4">
        <v>42349</v>
      </c>
      <c r="P744" s="4"/>
      <c r="Q744" s="6">
        <v>12</v>
      </c>
      <c r="R744" s="4"/>
      <c r="S744" s="7" t="b">
        <v>0</v>
      </c>
      <c r="T744" s="3" t="s">
        <v>112</v>
      </c>
      <c r="U744" s="3"/>
      <c r="V744" s="2"/>
      <c r="W744" s="10" t="s">
        <v>5722</v>
      </c>
      <c r="X744" s="7" t="b">
        <v>0</v>
      </c>
      <c r="Y744" s="12">
        <f>SUMPRODUCT(Table_milestone[Số tiền phải thanh toán (VND)],--(Table_milestone[Số HĐ]=Table_Contracts[[#This Row],[Số hợp đồng]]),--(Table_milestone[Đã thanh toán?]=TRUE))</f>
        <v>242460000</v>
      </c>
      <c r="Z744" s="13">
        <f>SUMPRODUCT(Table_milestone[Số tiền phải thanh toán (VND)],--(Table_milestone[Số HĐ]=Table_Contracts[[#This Row],[Số hợp đồng]]),--(Table_milestone[Đã thanh toán?]=FALSE))</f>
        <v>154744850</v>
      </c>
      <c r="AA744">
        <f>Table_Contracts[[#This Row],[Số tiền đã thanh toán (theo điểm mốc)]]+Table_Contracts[[#This Row],[Số tiền chưa thanh toán (Theo điểm mốc)]]-Table_Contracts[[#This Row],[Doanh số]]</f>
        <v>42292800</v>
      </c>
    </row>
    <row r="745" spans="1:27" x14ac:dyDescent="0.25">
      <c r="A745" s="11" t="str">
        <f>TRIM(REPLACE(Table_Contracts[[#This Row],[Vụ việc]],1,FIND("#",Table_Contracts[[#This Row],[Vụ việc]],1),""))</f>
        <v>OSD155025</v>
      </c>
      <c r="B745" s="2" t="s">
        <v>376</v>
      </c>
      <c r="C745" s="2" t="s">
        <v>378</v>
      </c>
      <c r="D745" s="4">
        <v>42244</v>
      </c>
      <c r="E745" s="2" t="s">
        <v>377</v>
      </c>
      <c r="F745" s="3" t="s">
        <v>379</v>
      </c>
      <c r="G745" s="5">
        <v>239598000</v>
      </c>
      <c r="H745" s="3" t="s">
        <v>110</v>
      </c>
      <c r="I745" s="3" t="s">
        <v>88</v>
      </c>
      <c r="J745" s="3" t="s">
        <v>28</v>
      </c>
      <c r="K745" s="3" t="s">
        <v>108</v>
      </c>
      <c r="L745" s="4"/>
      <c r="M745" s="2" t="s">
        <v>93</v>
      </c>
      <c r="N745" s="11">
        <f>IF(MONTH(Table_Contracts[[#This Row],[Ngày ký]])&gt;3, YEAR(Table_Contracts[[#This Row],[Ngày ký]]),YEAR(Table_Contracts[[#This Row],[Ngày ký]])-1)</f>
        <v>2015</v>
      </c>
      <c r="O745" s="4">
        <v>42298</v>
      </c>
      <c r="P745" s="4"/>
      <c r="Q745" s="6">
        <v>1</v>
      </c>
      <c r="R745" s="4"/>
      <c r="S745" s="7" t="b">
        <v>0</v>
      </c>
      <c r="T745" s="3" t="s">
        <v>100</v>
      </c>
      <c r="U745" s="3"/>
      <c r="V745" s="2"/>
      <c r="W745" s="10" t="s">
        <v>5722</v>
      </c>
      <c r="X745" s="7" t="b">
        <v>0</v>
      </c>
      <c r="Y745" s="12">
        <f>SUMPRODUCT(Table_milestone[Số tiền phải thanh toán (VND)],--(Table_milestone[Số HĐ]=Table_Contracts[[#This Row],[Số hợp đồng]]),--(Table_milestone[Đã thanh toán?]=TRUE))</f>
        <v>195252820</v>
      </c>
      <c r="Z745" s="13">
        <f>SUMPRODUCT(Table_milestone[Số tiền phải thanh toán (VND)],--(Table_milestone[Số HĐ]=Table_Contracts[[#This Row],[Số hợp đồng]]),--(Table_milestone[Đã thanh toán?]=FALSE))</f>
        <v>44345180</v>
      </c>
      <c r="AA745">
        <f>Table_Contracts[[#This Row],[Số tiền đã thanh toán (theo điểm mốc)]]+Table_Contracts[[#This Row],[Số tiền chưa thanh toán (Theo điểm mốc)]]-Table_Contracts[[#This Row],[Doanh số]]</f>
        <v>0</v>
      </c>
    </row>
    <row r="746" spans="1:27" x14ac:dyDescent="0.25">
      <c r="A746" s="11" t="str">
        <f>TRIM(REPLACE(Table_Contracts[[#This Row],[Vụ việc]],1,FIND("#",Table_Contracts[[#This Row],[Vụ việc]],1),""))</f>
        <v>OSD155026</v>
      </c>
      <c r="B746" s="2" t="s">
        <v>363</v>
      </c>
      <c r="C746" s="2" t="s">
        <v>365</v>
      </c>
      <c r="D746" s="4">
        <v>42247</v>
      </c>
      <c r="E746" s="2" t="s">
        <v>364</v>
      </c>
      <c r="F746" s="3" t="s">
        <v>366</v>
      </c>
      <c r="G746" s="5">
        <v>120038250</v>
      </c>
      <c r="H746" s="3" t="s">
        <v>110</v>
      </c>
      <c r="I746" s="3" t="s">
        <v>88</v>
      </c>
      <c r="J746" s="3" t="s">
        <v>28</v>
      </c>
      <c r="K746" s="3" t="s">
        <v>108</v>
      </c>
      <c r="L746" s="4"/>
      <c r="M746" s="2" t="s">
        <v>93</v>
      </c>
      <c r="N746" s="11">
        <f>IF(MONTH(Table_Contracts[[#This Row],[Ngày ký]])&gt;3, YEAR(Table_Contracts[[#This Row],[Ngày ký]]),YEAR(Table_Contracts[[#This Row],[Ngày ký]])-1)</f>
        <v>2015</v>
      </c>
      <c r="O746" s="4">
        <v>42300</v>
      </c>
      <c r="P746" s="4"/>
      <c r="Q746" s="6">
        <v>12</v>
      </c>
      <c r="R746" s="4"/>
      <c r="S746" s="7" t="b">
        <v>0</v>
      </c>
      <c r="T746" s="3" t="s">
        <v>100</v>
      </c>
      <c r="U746" s="3"/>
      <c r="V746" s="2"/>
      <c r="W746" s="10" t="s">
        <v>5722</v>
      </c>
      <c r="X746" s="7" t="b">
        <v>0</v>
      </c>
      <c r="Y746" s="12">
        <f>SUMPRODUCT(Table_milestone[Số tiền phải thanh toán (VND)],--(Table_milestone[Số HĐ]=Table_Contracts[[#This Row],[Số hợp đồng]]),--(Table_milestone[Đã thanh toán?]=TRUE))</f>
        <v>97188045</v>
      </c>
      <c r="Z746" s="13">
        <f>SUMPRODUCT(Table_milestone[Số tiền phải thanh toán (VND)],--(Table_milestone[Số HĐ]=Table_Contracts[[#This Row],[Số hợp đồng]]),--(Table_milestone[Đã thanh toán?]=FALSE))</f>
        <v>24007650</v>
      </c>
      <c r="AA746">
        <f>Table_Contracts[[#This Row],[Số tiền đã thanh toán (theo điểm mốc)]]+Table_Contracts[[#This Row],[Số tiền chưa thanh toán (Theo điểm mốc)]]-Table_Contracts[[#This Row],[Doanh số]]</f>
        <v>1157445</v>
      </c>
    </row>
    <row r="747" spans="1:27" x14ac:dyDescent="0.25">
      <c r="A747" s="11" t="str">
        <f>TRIM(REPLACE(Table_Contracts[[#This Row],[Vụ việc]],1,FIND("#",Table_Contracts[[#This Row],[Vụ việc]],1),""))</f>
        <v>OSD155028</v>
      </c>
      <c r="B747" s="2" t="s">
        <v>354</v>
      </c>
      <c r="C747" s="2" t="s">
        <v>356</v>
      </c>
      <c r="D747" s="4">
        <v>42258</v>
      </c>
      <c r="E747" s="2" t="s">
        <v>355</v>
      </c>
      <c r="F747" s="3" t="s">
        <v>278</v>
      </c>
      <c r="G747" s="5">
        <v>54137340</v>
      </c>
      <c r="H747" s="3" t="s">
        <v>110</v>
      </c>
      <c r="I747" s="3" t="s">
        <v>88</v>
      </c>
      <c r="J747" s="3" t="s">
        <v>28</v>
      </c>
      <c r="K747" s="3" t="s">
        <v>31</v>
      </c>
      <c r="L747" s="4"/>
      <c r="M747" s="2" t="s">
        <v>93</v>
      </c>
      <c r="N747" s="11">
        <f>IF(MONTH(Table_Contracts[[#This Row],[Ngày ký]])&gt;3, YEAR(Table_Contracts[[#This Row],[Ngày ký]]),YEAR(Table_Contracts[[#This Row],[Ngày ký]])-1)</f>
        <v>2015</v>
      </c>
      <c r="O747" s="4">
        <v>42286</v>
      </c>
      <c r="P747" s="4"/>
      <c r="Q747" s="6">
        <v>12</v>
      </c>
      <c r="R747" s="4"/>
      <c r="S747" s="7" t="b">
        <v>0</v>
      </c>
      <c r="T747" s="3" t="s">
        <v>100</v>
      </c>
      <c r="U747" s="3"/>
      <c r="V747" s="2"/>
      <c r="W747" s="10" t="s">
        <v>5722</v>
      </c>
      <c r="X747" s="7" t="b">
        <v>0</v>
      </c>
      <c r="Y747" s="12">
        <f>SUMPRODUCT(Table_milestone[Số tiền phải thanh toán (VND)],--(Table_milestone[Số HĐ]=Table_Contracts[[#This Row],[Số hợp đồng]]),--(Table_milestone[Đã thanh toán?]=TRUE))</f>
        <v>53938350</v>
      </c>
      <c r="Z747" s="13">
        <f>SUMPRODUCT(Table_milestone[Số tiền phải thanh toán (VND)],--(Table_milestone[Số HĐ]=Table_Contracts[[#This Row],[Số hợp đồng]]),--(Table_milestone[Đã thanh toán?]=FALSE))</f>
        <v>0</v>
      </c>
      <c r="AA747">
        <f>Table_Contracts[[#This Row],[Số tiền đã thanh toán (theo điểm mốc)]]+Table_Contracts[[#This Row],[Số tiền chưa thanh toán (Theo điểm mốc)]]-Table_Contracts[[#This Row],[Doanh số]]</f>
        <v>-198990</v>
      </c>
    </row>
    <row r="748" spans="1:27" x14ac:dyDescent="0.25">
      <c r="A748" s="11" t="str">
        <f>TRIM(REPLACE(Table_Contracts[[#This Row],[Vụ việc]],1,FIND("#",Table_Contracts[[#This Row],[Vụ việc]],1),""))</f>
        <v>OSD155029</v>
      </c>
      <c r="B748" s="2" t="s">
        <v>336</v>
      </c>
      <c r="C748" s="2" t="s">
        <v>338</v>
      </c>
      <c r="D748" s="4">
        <v>42261</v>
      </c>
      <c r="E748" s="2" t="s">
        <v>337</v>
      </c>
      <c r="F748" s="3" t="s">
        <v>339</v>
      </c>
      <c r="G748" s="5">
        <v>242406000</v>
      </c>
      <c r="H748" s="3" t="s">
        <v>110</v>
      </c>
      <c r="I748" s="3" t="s">
        <v>88</v>
      </c>
      <c r="J748" s="3" t="s">
        <v>28</v>
      </c>
      <c r="K748" s="3" t="s">
        <v>108</v>
      </c>
      <c r="L748" s="4"/>
      <c r="M748" s="2" t="s">
        <v>93</v>
      </c>
      <c r="N748" s="11">
        <f>IF(MONTH(Table_Contracts[[#This Row],[Ngày ký]])&gt;3, YEAR(Table_Contracts[[#This Row],[Ngày ký]]),YEAR(Table_Contracts[[#This Row],[Ngày ký]])-1)</f>
        <v>2015</v>
      </c>
      <c r="O748" s="4">
        <v>42290</v>
      </c>
      <c r="P748" s="4"/>
      <c r="Q748" s="6">
        <v>12</v>
      </c>
      <c r="R748" s="4"/>
      <c r="S748" s="7" t="b">
        <v>0</v>
      </c>
      <c r="T748" s="3" t="s">
        <v>112</v>
      </c>
      <c r="U748" s="3"/>
      <c r="V748" s="2"/>
      <c r="W748" s="10" t="s">
        <v>5722</v>
      </c>
      <c r="X748" s="7" t="b">
        <v>0</v>
      </c>
      <c r="Y748" s="12">
        <f>SUMPRODUCT(Table_milestone[Số tiền phải thanh toán (VND)],--(Table_milestone[Số HĐ]=Table_Contracts[[#This Row],[Số hợp đồng]]),--(Table_milestone[Đã thanh toán?]=TRUE))</f>
        <v>160803000</v>
      </c>
      <c r="Z748" s="13">
        <f>SUMPRODUCT(Table_milestone[Số tiền phải thanh toán (VND)],--(Table_milestone[Số HĐ]=Table_Contracts[[#This Row],[Số hợp đồng]]),--(Table_milestone[Đã thanh toán?]=FALSE))</f>
        <v>82203000</v>
      </c>
      <c r="AA748">
        <f>Table_Contracts[[#This Row],[Số tiền đã thanh toán (theo điểm mốc)]]+Table_Contracts[[#This Row],[Số tiền chưa thanh toán (Theo điểm mốc)]]-Table_Contracts[[#This Row],[Doanh số]]</f>
        <v>600000</v>
      </c>
    </row>
    <row r="749" spans="1:27" x14ac:dyDescent="0.25">
      <c r="A749" s="11" t="str">
        <f>TRIM(REPLACE(Table_Contracts[[#This Row],[Vụ việc]],1,FIND("#",Table_Contracts[[#This Row],[Vụ việc]],1),""))</f>
        <v>OSD155032</v>
      </c>
      <c r="B749" s="2" t="s">
        <v>297</v>
      </c>
      <c r="C749" s="2" t="s">
        <v>299</v>
      </c>
      <c r="D749" s="4">
        <v>42282</v>
      </c>
      <c r="E749" s="2" t="s">
        <v>298</v>
      </c>
      <c r="F749" s="3" t="s">
        <v>300</v>
      </c>
      <c r="G749" s="5">
        <v>400000000</v>
      </c>
      <c r="H749" s="3" t="s">
        <v>110</v>
      </c>
      <c r="I749" s="3" t="s">
        <v>88</v>
      </c>
      <c r="J749" s="3" t="s">
        <v>28</v>
      </c>
      <c r="K749" s="3" t="s">
        <v>31</v>
      </c>
      <c r="L749" s="4"/>
      <c r="M749" s="2" t="s">
        <v>93</v>
      </c>
      <c r="N749" s="11">
        <f>IF(MONTH(Table_Contracts[[#This Row],[Ngày ký]])&gt;3, YEAR(Table_Contracts[[#This Row],[Ngày ký]]),YEAR(Table_Contracts[[#This Row],[Ngày ký]])-1)</f>
        <v>2015</v>
      </c>
      <c r="O749" s="4">
        <v>42374</v>
      </c>
      <c r="P749" s="4"/>
      <c r="Q749" s="6">
        <v>12</v>
      </c>
      <c r="R749" s="4"/>
      <c r="S749" s="7" t="b">
        <v>0</v>
      </c>
      <c r="T749" s="3" t="s">
        <v>112</v>
      </c>
      <c r="U749" s="3"/>
      <c r="V749" s="2"/>
      <c r="W749" s="10" t="s">
        <v>5722</v>
      </c>
      <c r="X749" s="7" t="b">
        <v>0</v>
      </c>
      <c r="Y749" s="12">
        <f>SUMPRODUCT(Table_milestone[Số tiền phải thanh toán (VND)],--(Table_milestone[Số HĐ]=Table_Contracts[[#This Row],[Số hợp đồng]]),--(Table_milestone[Đã thanh toán?]=TRUE))</f>
        <v>260000000</v>
      </c>
      <c r="Z749" s="13">
        <f>SUMPRODUCT(Table_milestone[Số tiền phải thanh toán (VND)],--(Table_milestone[Số HĐ]=Table_Contracts[[#This Row],[Số hợp đồng]]),--(Table_milestone[Đã thanh toán?]=FALSE))</f>
        <v>140000000</v>
      </c>
      <c r="AA749">
        <f>Table_Contracts[[#This Row],[Số tiền đã thanh toán (theo điểm mốc)]]+Table_Contracts[[#This Row],[Số tiền chưa thanh toán (Theo điểm mốc)]]-Table_Contracts[[#This Row],[Doanh số]]</f>
        <v>0</v>
      </c>
    </row>
    <row r="750" spans="1:27" x14ac:dyDescent="0.25">
      <c r="A750" s="11" t="str">
        <f>TRIM(REPLACE(Table_Contracts[[#This Row],[Vụ việc]],1,FIND("#",Table_Contracts[[#This Row],[Vụ việc]],1),""))</f>
        <v>OSD155033</v>
      </c>
      <c r="B750" s="2" t="s">
        <v>3786</v>
      </c>
      <c r="C750" s="2" t="s">
        <v>4083</v>
      </c>
      <c r="D750" s="4">
        <v>42278</v>
      </c>
      <c r="E750" s="2" t="s">
        <v>4082</v>
      </c>
      <c r="F750" s="3" t="s">
        <v>122</v>
      </c>
      <c r="G750" s="5">
        <v>59363365</v>
      </c>
      <c r="H750" s="3" t="s">
        <v>110</v>
      </c>
      <c r="I750" s="3" t="s">
        <v>4062</v>
      </c>
      <c r="J750" s="3" t="s">
        <v>28</v>
      </c>
      <c r="K750" s="3" t="s">
        <v>119</v>
      </c>
      <c r="L750" s="4"/>
      <c r="M750" s="2" t="s">
        <v>93</v>
      </c>
      <c r="N750" s="11">
        <f>IF(MONTH(Table_Contracts[[#This Row],[Ngày ký]])&gt;3, YEAR(Table_Contracts[[#This Row],[Ngày ký]]),YEAR(Table_Contracts[[#This Row],[Ngày ký]])-1)</f>
        <v>2015</v>
      </c>
      <c r="O750" s="4">
        <v>42323</v>
      </c>
      <c r="P750" s="4"/>
      <c r="Q750" s="6">
        <v>12</v>
      </c>
      <c r="R750" s="4"/>
      <c r="S750" s="7" t="b">
        <v>0</v>
      </c>
      <c r="T750" s="3" t="s">
        <v>112</v>
      </c>
      <c r="U750" s="3" t="s">
        <v>24</v>
      </c>
      <c r="V750" s="2"/>
      <c r="W750" s="10" t="s">
        <v>5722</v>
      </c>
      <c r="X750" s="7" t="b">
        <v>0</v>
      </c>
      <c r="Y750" s="12">
        <f>SUMPRODUCT(Table_milestone[Số tiền phải thanh toán (VND)],--(Table_milestone[Số HĐ]=Table_Contracts[[#This Row],[Số hợp đồng]]),--(Table_milestone[Đã thanh toán?]=TRUE))</f>
        <v>59636365</v>
      </c>
      <c r="Z750" s="13">
        <f>SUMPRODUCT(Table_milestone[Số tiền phải thanh toán (VND)],--(Table_milestone[Số HĐ]=Table_Contracts[[#This Row],[Số hợp đồng]]),--(Table_milestone[Đã thanh toán?]=FALSE))</f>
        <v>0</v>
      </c>
      <c r="AA750">
        <f>Table_Contracts[[#This Row],[Số tiền đã thanh toán (theo điểm mốc)]]+Table_Contracts[[#This Row],[Số tiền chưa thanh toán (Theo điểm mốc)]]-Table_Contracts[[#This Row],[Doanh số]]</f>
        <v>273000</v>
      </c>
    </row>
    <row r="751" spans="1:27" x14ac:dyDescent="0.25">
      <c r="A751" s="11" t="str">
        <f>TRIM(REPLACE(Table_Contracts[[#This Row],[Vụ việc]],1,FIND("#",Table_Contracts[[#This Row],[Vụ việc]],1),""))</f>
        <v>OSD155034</v>
      </c>
      <c r="B751" s="2" t="s">
        <v>313</v>
      </c>
      <c r="C751" s="2" t="s">
        <v>315</v>
      </c>
      <c r="D751" s="4">
        <v>42293</v>
      </c>
      <c r="E751" s="2" t="s">
        <v>314</v>
      </c>
      <c r="F751" s="3" t="s">
        <v>316</v>
      </c>
      <c r="G751" s="5">
        <v>188807340</v>
      </c>
      <c r="H751" s="3" t="s">
        <v>110</v>
      </c>
      <c r="I751" s="3" t="s">
        <v>88</v>
      </c>
      <c r="J751" s="3" t="s">
        <v>28</v>
      </c>
      <c r="K751" s="3" t="s">
        <v>108</v>
      </c>
      <c r="L751" s="4"/>
      <c r="M751" s="2" t="s">
        <v>93</v>
      </c>
      <c r="N751" s="11">
        <f>IF(MONTH(Table_Contracts[[#This Row],[Ngày ký]])&gt;3, YEAR(Table_Contracts[[#This Row],[Ngày ký]]),YEAR(Table_Contracts[[#This Row],[Ngày ký]])-1)</f>
        <v>2015</v>
      </c>
      <c r="O751" s="4">
        <v>42307</v>
      </c>
      <c r="P751" s="4"/>
      <c r="Q751" s="6">
        <v>12</v>
      </c>
      <c r="R751" s="4"/>
      <c r="S751" s="7" t="b">
        <v>0</v>
      </c>
      <c r="T751" s="3" t="s">
        <v>112</v>
      </c>
      <c r="U751" s="3"/>
      <c r="V751" s="2"/>
      <c r="W751" s="10" t="s">
        <v>5722</v>
      </c>
      <c r="X751" s="7" t="b">
        <v>0</v>
      </c>
      <c r="Y751" s="12">
        <f>SUMPRODUCT(Table_milestone[Số tiền phải thanh toán (VND)],--(Table_milestone[Số HĐ]=Table_Contracts[[#This Row],[Số hợp đồng]]),--(Table_milestone[Đã thanh toán?]=TRUE))</f>
        <v>20301120</v>
      </c>
      <c r="Z751" s="13">
        <f>SUMPRODUCT(Table_milestone[Số tiền phải thanh toán (VND)],--(Table_milestone[Số HĐ]=Table_Contracts[[#This Row],[Số hợp đồng]]),--(Table_milestone[Đã thanh toán?]=FALSE))</f>
        <v>168506220</v>
      </c>
      <c r="AA751">
        <f>Table_Contracts[[#This Row],[Số tiền đã thanh toán (theo điểm mốc)]]+Table_Contracts[[#This Row],[Số tiền chưa thanh toán (Theo điểm mốc)]]-Table_Contracts[[#This Row],[Doanh số]]</f>
        <v>0</v>
      </c>
    </row>
    <row r="752" spans="1:27" x14ac:dyDescent="0.25">
      <c r="A752" s="11" t="str">
        <f>TRIM(REPLACE(Table_Contracts[[#This Row],[Vụ việc]],1,FIND("#",Table_Contracts[[#This Row],[Vụ việc]],1),""))</f>
        <v>OSD155035</v>
      </c>
      <c r="B752" s="2" t="s">
        <v>3766</v>
      </c>
      <c r="C752" s="2" t="s">
        <v>4085</v>
      </c>
      <c r="D752" s="4">
        <v>42278</v>
      </c>
      <c r="E752" s="2" t="s">
        <v>4084</v>
      </c>
      <c r="F752" s="3" t="s">
        <v>122</v>
      </c>
      <c r="G752" s="5">
        <v>40401000</v>
      </c>
      <c r="H752" s="3" t="s">
        <v>110</v>
      </c>
      <c r="I752" s="3" t="s">
        <v>4062</v>
      </c>
      <c r="J752" s="3" t="s">
        <v>28</v>
      </c>
      <c r="K752" s="3" t="s">
        <v>119</v>
      </c>
      <c r="L752" s="4"/>
      <c r="M752" s="2" t="s">
        <v>93</v>
      </c>
      <c r="N752" s="11">
        <f>IF(MONTH(Table_Contracts[[#This Row],[Ngày ký]])&gt;3, YEAR(Table_Contracts[[#This Row],[Ngày ký]]),YEAR(Table_Contracts[[#This Row],[Ngày ký]])-1)</f>
        <v>2015</v>
      </c>
      <c r="O752" s="4">
        <v>42308</v>
      </c>
      <c r="P752" s="4"/>
      <c r="Q752" s="6">
        <v>12</v>
      </c>
      <c r="R752" s="4"/>
      <c r="S752" s="7" t="b">
        <v>0</v>
      </c>
      <c r="T752" s="3" t="s">
        <v>112</v>
      </c>
      <c r="U752" s="3"/>
      <c r="V752" s="2"/>
      <c r="W752" s="10" t="s">
        <v>5722</v>
      </c>
      <c r="X752" s="7" t="b">
        <v>0</v>
      </c>
      <c r="Y752" s="12">
        <f>SUMPRODUCT(Table_milestone[Số tiền phải thanh toán (VND)],--(Table_milestone[Số HĐ]=Table_Contracts[[#This Row],[Số hợp đồng]]),--(Table_milestone[Đã thanh toán?]=TRUE))</f>
        <v>35667656</v>
      </c>
      <c r="Z752" s="13">
        <f>SUMPRODUCT(Table_milestone[Số tiền phải thanh toán (VND)],--(Table_milestone[Số HĐ]=Table_Contracts[[#This Row],[Số hợp đồng]]),--(Table_milestone[Đã thanh toán?]=FALSE))</f>
        <v>0</v>
      </c>
      <c r="AA752">
        <f>Table_Contracts[[#This Row],[Số tiền đã thanh toán (theo điểm mốc)]]+Table_Contracts[[#This Row],[Số tiền chưa thanh toán (Theo điểm mốc)]]-Table_Contracts[[#This Row],[Doanh số]]</f>
        <v>-4733344</v>
      </c>
    </row>
    <row r="753" spans="1:27" x14ac:dyDescent="0.25">
      <c r="A753" s="11" t="str">
        <f>TRIM(REPLACE(Table_Contracts[[#This Row],[Vụ việc]],1,FIND("#",Table_Contracts[[#This Row],[Vụ việc]],1),""))</f>
        <v>OSD155036</v>
      </c>
      <c r="B753" s="2" t="s">
        <v>282</v>
      </c>
      <c r="C753" s="2" t="s">
        <v>284</v>
      </c>
      <c r="D753" s="4">
        <v>42278</v>
      </c>
      <c r="E753" s="2" t="s">
        <v>283</v>
      </c>
      <c r="F753" s="3" t="s">
        <v>122</v>
      </c>
      <c r="G753" s="5">
        <v>207204000</v>
      </c>
      <c r="H753" s="3" t="s">
        <v>110</v>
      </c>
      <c r="I753" s="3" t="s">
        <v>88</v>
      </c>
      <c r="J753" s="3" t="s">
        <v>110</v>
      </c>
      <c r="K753" s="3" t="s">
        <v>119</v>
      </c>
      <c r="L753" s="4"/>
      <c r="M753" s="2" t="s">
        <v>93</v>
      </c>
      <c r="N753" s="11">
        <f>IF(MONTH(Table_Contracts[[#This Row],[Ngày ký]])&gt;3, YEAR(Table_Contracts[[#This Row],[Ngày ký]]),YEAR(Table_Contracts[[#This Row],[Ngày ký]])-1)</f>
        <v>2015</v>
      </c>
      <c r="O753" s="4">
        <v>42460</v>
      </c>
      <c r="P753" s="4"/>
      <c r="Q753" s="6">
        <v>12</v>
      </c>
      <c r="R753" s="4"/>
      <c r="S753" s="7" t="b">
        <v>0</v>
      </c>
      <c r="T753" s="3" t="s">
        <v>112</v>
      </c>
      <c r="U753" s="3"/>
      <c r="V753" s="2"/>
      <c r="W753" s="10" t="s">
        <v>5722</v>
      </c>
      <c r="X753" s="7" t="b">
        <v>0</v>
      </c>
      <c r="Y753" s="12">
        <f>SUMPRODUCT(Table_milestone[Số tiền phải thanh toán (VND)],--(Table_milestone[Số HĐ]=Table_Contracts[[#This Row],[Số hợp đồng]]),--(Table_milestone[Đã thanh toán?]=TRUE))</f>
        <v>0</v>
      </c>
      <c r="Z753" s="13">
        <f>SUMPRODUCT(Table_milestone[Số tiền phải thanh toán (VND)],--(Table_milestone[Số HĐ]=Table_Contracts[[#This Row],[Số hợp đồng]]),--(Table_milestone[Đã thanh toán?]=FALSE))</f>
        <v>207204000</v>
      </c>
      <c r="AA753">
        <f>Table_Contracts[[#This Row],[Số tiền đã thanh toán (theo điểm mốc)]]+Table_Contracts[[#This Row],[Số tiền chưa thanh toán (Theo điểm mốc)]]-Table_Contracts[[#This Row],[Doanh số]]</f>
        <v>0</v>
      </c>
    </row>
    <row r="754" spans="1:27" x14ac:dyDescent="0.25">
      <c r="A754" s="11" t="str">
        <f>TRIM(REPLACE(Table_Contracts[[#This Row],[Vụ việc]],1,FIND("#",Table_Contracts[[#This Row],[Vụ việc]],1),""))</f>
        <v>OSD155037</v>
      </c>
      <c r="B754" s="2" t="s">
        <v>275</v>
      </c>
      <c r="C754" s="2" t="s">
        <v>277</v>
      </c>
      <c r="D754" s="4">
        <v>42354</v>
      </c>
      <c r="E754" s="2" t="s">
        <v>276</v>
      </c>
      <c r="F754" s="3" t="s">
        <v>278</v>
      </c>
      <c r="G754" s="5">
        <v>577461100</v>
      </c>
      <c r="H754" s="3" t="s">
        <v>110</v>
      </c>
      <c r="I754" s="3" t="s">
        <v>88</v>
      </c>
      <c r="J754" s="3" t="s">
        <v>28</v>
      </c>
      <c r="K754" s="3" t="s">
        <v>31</v>
      </c>
      <c r="L754" s="4"/>
      <c r="M754" s="2" t="s">
        <v>93</v>
      </c>
      <c r="N754" s="11">
        <f>IF(MONTH(Table_Contracts[[#This Row],[Ngày ký]])&gt;3, YEAR(Table_Contracts[[#This Row],[Ngày ký]]),YEAR(Table_Contracts[[#This Row],[Ngày ký]])-1)</f>
        <v>2015</v>
      </c>
      <c r="O754" s="4">
        <v>42495</v>
      </c>
      <c r="P754" s="4"/>
      <c r="Q754" s="6">
        <v>6</v>
      </c>
      <c r="R754" s="4"/>
      <c r="S754" s="7" t="b">
        <v>0</v>
      </c>
      <c r="T754" s="3" t="s">
        <v>100</v>
      </c>
      <c r="U754" s="3" t="s">
        <v>24</v>
      </c>
      <c r="V754" s="2"/>
      <c r="W754" s="10" t="s">
        <v>5722</v>
      </c>
      <c r="X754" s="7" t="b">
        <v>0</v>
      </c>
      <c r="Y754" s="12">
        <f>SUMPRODUCT(Table_milestone[Số tiền phải thanh toán (VND)],--(Table_milestone[Số HĐ]=Table_Contracts[[#This Row],[Số hợp đồng]]),--(Table_milestone[Đã thanh toán?]=TRUE))</f>
        <v>173238330</v>
      </c>
      <c r="Z754" s="13">
        <f>SUMPRODUCT(Table_milestone[Số tiền phải thanh toán (VND)],--(Table_milestone[Số HĐ]=Table_Contracts[[#This Row],[Số hợp đồng]]),--(Table_milestone[Đã thanh toán?]=FALSE))</f>
        <v>405955154</v>
      </c>
      <c r="AA754">
        <f>Table_Contracts[[#This Row],[Số tiền đã thanh toán (theo điểm mốc)]]+Table_Contracts[[#This Row],[Số tiền chưa thanh toán (Theo điểm mốc)]]-Table_Contracts[[#This Row],[Doanh số]]</f>
        <v>1732384</v>
      </c>
    </row>
    <row r="755" spans="1:27" x14ac:dyDescent="0.25">
      <c r="A755" s="11" t="str">
        <f>TRIM(REPLACE(Table_Contracts[[#This Row],[Vụ việc]],1,FIND("#",Table_Contracts[[#This Row],[Vụ việc]],1),""))</f>
        <v>OSD155040</v>
      </c>
      <c r="B755" s="2" t="s">
        <v>249</v>
      </c>
      <c r="C755" s="2" t="s">
        <v>251</v>
      </c>
      <c r="D755" s="4">
        <v>42318</v>
      </c>
      <c r="E755" s="2" t="s">
        <v>250</v>
      </c>
      <c r="F755" s="3" t="s">
        <v>122</v>
      </c>
      <c r="G755" s="5">
        <v>72547267</v>
      </c>
      <c r="H755" s="3" t="s">
        <v>110</v>
      </c>
      <c r="I755" s="3" t="s">
        <v>88</v>
      </c>
      <c r="J755" s="3" t="s">
        <v>28</v>
      </c>
      <c r="K755" s="3" t="s">
        <v>119</v>
      </c>
      <c r="L755" s="4"/>
      <c r="M755" s="2" t="s">
        <v>93</v>
      </c>
      <c r="N755" s="11">
        <f>IF(MONTH(Table_Contracts[[#This Row],[Ngày ký]])&gt;3, YEAR(Table_Contracts[[#This Row],[Ngày ký]]),YEAR(Table_Contracts[[#This Row],[Ngày ký]])-1)</f>
        <v>2015</v>
      </c>
      <c r="O755" s="4">
        <v>42355</v>
      </c>
      <c r="P755" s="4"/>
      <c r="Q755" s="6">
        <v>12</v>
      </c>
      <c r="R755" s="4"/>
      <c r="S755" s="7" t="b">
        <v>0</v>
      </c>
      <c r="T755" s="3" t="s">
        <v>112</v>
      </c>
      <c r="U755" s="3"/>
      <c r="V755" s="2"/>
      <c r="W755" s="10" t="s">
        <v>5722</v>
      </c>
      <c r="X755" s="7" t="b">
        <v>0</v>
      </c>
      <c r="Y755" s="12">
        <f>SUMPRODUCT(Table_milestone[Số tiền phải thanh toán (VND)],--(Table_milestone[Số HĐ]=Table_Contracts[[#This Row],[Số hợp đồng]]),--(Table_milestone[Đã thanh toán?]=TRUE))</f>
        <v>0</v>
      </c>
      <c r="Z755" s="13">
        <f>SUMPRODUCT(Table_milestone[Số tiền phải thanh toán (VND)],--(Table_milestone[Số HĐ]=Table_Contracts[[#This Row],[Số hợp đồng]]),--(Table_milestone[Đã thanh toán?]=FALSE))</f>
        <v>72547267</v>
      </c>
      <c r="AA755">
        <f>Table_Contracts[[#This Row],[Số tiền đã thanh toán (theo điểm mốc)]]+Table_Contracts[[#This Row],[Số tiền chưa thanh toán (Theo điểm mốc)]]-Table_Contracts[[#This Row],[Doanh số]]</f>
        <v>0</v>
      </c>
    </row>
    <row r="756" spans="1:27" x14ac:dyDescent="0.25">
      <c r="A756" s="11" t="str">
        <f>TRIM(REPLACE(Table_Contracts[[#This Row],[Vụ việc]],1,FIND("#",Table_Contracts[[#This Row],[Vụ việc]],1),""))</f>
        <v>OSD155041</v>
      </c>
      <c r="B756" s="2" t="s">
        <v>133</v>
      </c>
      <c r="C756" s="2" t="s">
        <v>135</v>
      </c>
      <c r="D756" s="4">
        <v>42376</v>
      </c>
      <c r="E756" s="2" t="s">
        <v>134</v>
      </c>
      <c r="F756" s="3" t="s">
        <v>114</v>
      </c>
      <c r="G756" s="5">
        <v>1182003200</v>
      </c>
      <c r="H756" s="3" t="s">
        <v>110</v>
      </c>
      <c r="I756" s="3" t="s">
        <v>88</v>
      </c>
      <c r="J756" s="3" t="s">
        <v>28</v>
      </c>
      <c r="K756" s="3" t="s">
        <v>108</v>
      </c>
      <c r="L756" s="4"/>
      <c r="M756" s="2" t="s">
        <v>113</v>
      </c>
      <c r="N756" s="11">
        <f>IF(MONTH(Table_Contracts[[#This Row],[Ngày ký]])&gt;3, YEAR(Table_Contracts[[#This Row],[Ngày ký]]),YEAR(Table_Contracts[[#This Row],[Ngày ký]])-1)</f>
        <v>2015</v>
      </c>
      <c r="O756" s="4">
        <v>42490</v>
      </c>
      <c r="P756" s="4"/>
      <c r="Q756" s="6">
        <v>0</v>
      </c>
      <c r="R756" s="4"/>
      <c r="S756" s="7" t="b">
        <v>0</v>
      </c>
      <c r="T756" s="3" t="s">
        <v>112</v>
      </c>
      <c r="U756" s="3" t="s">
        <v>24</v>
      </c>
      <c r="V756" s="2"/>
      <c r="W756" s="10" t="s">
        <v>5722</v>
      </c>
      <c r="X756" s="7" t="b">
        <v>0</v>
      </c>
      <c r="Y756" s="12">
        <f>SUMPRODUCT(Table_milestone[Số tiền phải thanh toán (VND)],--(Table_milestone[Số HĐ]=Table_Contracts[[#This Row],[Số hợp đồng]]),--(Table_milestone[Đã thanh toán?]=TRUE))</f>
        <v>0</v>
      </c>
      <c r="Z756" s="13">
        <f>SUMPRODUCT(Table_milestone[Số tiền phải thanh toán (VND)],--(Table_milestone[Số HĐ]=Table_Contracts[[#This Row],[Số hợp đồng]]),--(Table_milestone[Đã thanh toán?]=FALSE))</f>
        <v>1182003200</v>
      </c>
      <c r="AA756">
        <f>Table_Contracts[[#This Row],[Số tiền đã thanh toán (theo điểm mốc)]]+Table_Contracts[[#This Row],[Số tiền chưa thanh toán (Theo điểm mốc)]]-Table_Contracts[[#This Row],[Doanh số]]</f>
        <v>0</v>
      </c>
    </row>
    <row r="757" spans="1:27" x14ac:dyDescent="0.25">
      <c r="A757" s="11" t="str">
        <f>TRIM(REPLACE(Table_Contracts[[#This Row],[Vụ việc]],1,FIND("#",Table_Contracts[[#This Row],[Vụ việc]],1),""))</f>
        <v>OSD155042</v>
      </c>
      <c r="B757" s="2" t="s">
        <v>123</v>
      </c>
      <c r="C757" s="2" t="s">
        <v>125</v>
      </c>
      <c r="D757" s="4">
        <v>42369</v>
      </c>
      <c r="E757" s="2" t="s">
        <v>124</v>
      </c>
      <c r="F757" s="3" t="s">
        <v>122</v>
      </c>
      <c r="G757" s="5">
        <v>38600571</v>
      </c>
      <c r="H757" s="3" t="s">
        <v>110</v>
      </c>
      <c r="I757" s="3" t="s">
        <v>88</v>
      </c>
      <c r="J757" s="3" t="s">
        <v>28</v>
      </c>
      <c r="K757" s="3" t="s">
        <v>119</v>
      </c>
      <c r="L757" s="4"/>
      <c r="M757" s="2" t="s">
        <v>93</v>
      </c>
      <c r="N757" s="11">
        <f>IF(MONTH(Table_Contracts[[#This Row],[Ngày ký]])&gt;3, YEAR(Table_Contracts[[#This Row],[Ngày ký]]),YEAR(Table_Contracts[[#This Row],[Ngày ký]])-1)</f>
        <v>2015</v>
      </c>
      <c r="O757" s="4">
        <v>42400</v>
      </c>
      <c r="P757" s="4"/>
      <c r="Q757" s="6">
        <v>12</v>
      </c>
      <c r="R757" s="4"/>
      <c r="S757" s="7" t="b">
        <v>0</v>
      </c>
      <c r="T757" s="3" t="s">
        <v>112</v>
      </c>
      <c r="U757" s="3" t="s">
        <v>24</v>
      </c>
      <c r="V757" s="2"/>
      <c r="W757" s="10" t="s">
        <v>5722</v>
      </c>
      <c r="X757" s="7" t="b">
        <v>0</v>
      </c>
      <c r="Y757" s="12">
        <f>SUMPRODUCT(Table_milestone[Số tiền phải thanh toán (VND)],--(Table_milestone[Số HĐ]=Table_Contracts[[#This Row],[Số hợp đồng]]),--(Table_milestone[Đã thanh toán?]=TRUE))</f>
        <v>0</v>
      </c>
      <c r="Z757" s="13">
        <f>SUMPRODUCT(Table_milestone[Số tiền phải thanh toán (VND)],--(Table_milestone[Số HĐ]=Table_Contracts[[#This Row],[Số hợp đồng]]),--(Table_milestone[Đã thanh toán?]=FALSE))</f>
        <v>38600571</v>
      </c>
      <c r="AA757">
        <f>Table_Contracts[[#This Row],[Số tiền đã thanh toán (theo điểm mốc)]]+Table_Contracts[[#This Row],[Số tiền chưa thanh toán (Theo điểm mốc)]]-Table_Contracts[[#This Row],[Doanh số]]</f>
        <v>0</v>
      </c>
    </row>
    <row r="758" spans="1:27" x14ac:dyDescent="0.25">
      <c r="A758" s="11" t="str">
        <f>TRIM(REPLACE(Table_Contracts[[#This Row],[Vụ việc]],1,FIND("#",Table_Contracts[[#This Row],[Vụ việc]],1),""))</f>
        <v>OSD155043</v>
      </c>
      <c r="B758" s="2" t="s">
        <v>118</v>
      </c>
      <c r="C758" s="2" t="s">
        <v>121</v>
      </c>
      <c r="D758" s="4">
        <v>42356</v>
      </c>
      <c r="E758" s="2" t="s">
        <v>120</v>
      </c>
      <c r="F758" s="3" t="s">
        <v>122</v>
      </c>
      <c r="G758" s="5">
        <v>61896988</v>
      </c>
      <c r="H758" s="3" t="s">
        <v>110</v>
      </c>
      <c r="I758" s="3" t="s">
        <v>88</v>
      </c>
      <c r="J758" s="3" t="s">
        <v>28</v>
      </c>
      <c r="K758" s="3" t="s">
        <v>119</v>
      </c>
      <c r="L758" s="4"/>
      <c r="M758" s="2" t="s">
        <v>93</v>
      </c>
      <c r="N758" s="11">
        <f>IF(MONTH(Table_Contracts[[#This Row],[Ngày ký]])&gt;3, YEAR(Table_Contracts[[#This Row],[Ngày ký]]),YEAR(Table_Contracts[[#This Row],[Ngày ký]])-1)</f>
        <v>2015</v>
      </c>
      <c r="O758" s="4">
        <v>42402</v>
      </c>
      <c r="P758" s="4"/>
      <c r="Q758" s="6">
        <v>12</v>
      </c>
      <c r="R758" s="4"/>
      <c r="S758" s="7" t="b">
        <v>0</v>
      </c>
      <c r="T758" s="3" t="s">
        <v>112</v>
      </c>
      <c r="U758" s="3" t="s">
        <v>24</v>
      </c>
      <c r="V758" s="2"/>
      <c r="W758" s="10" t="s">
        <v>5722</v>
      </c>
      <c r="X758" s="7" t="b">
        <v>0</v>
      </c>
      <c r="Y758" s="12">
        <f>SUMPRODUCT(Table_milestone[Số tiền phải thanh toán (VND)],--(Table_milestone[Số HĐ]=Table_Contracts[[#This Row],[Số hợp đồng]]),--(Table_milestone[Đã thanh toán?]=TRUE))</f>
        <v>0</v>
      </c>
      <c r="Z758" s="13">
        <f>SUMPRODUCT(Table_milestone[Số tiền phải thanh toán (VND)],--(Table_milestone[Số HĐ]=Table_Contracts[[#This Row],[Số hợp đồng]]),--(Table_milestone[Đã thanh toán?]=FALSE))</f>
        <v>61896988</v>
      </c>
      <c r="AA758">
        <f>Table_Contracts[[#This Row],[Số tiền đã thanh toán (theo điểm mốc)]]+Table_Contracts[[#This Row],[Số tiền chưa thanh toán (Theo điểm mốc)]]-Table_Contracts[[#This Row],[Doanh số]]</f>
        <v>0</v>
      </c>
    </row>
    <row r="759" spans="1:27" x14ac:dyDescent="0.25">
      <c r="A759" s="11" t="str">
        <f>TRIM(REPLACE(Table_Contracts[[#This Row],[Vụ việc]],1,FIND("#",Table_Contracts[[#This Row],[Vụ việc]],1),""))</f>
        <v>OSD155044</v>
      </c>
      <c r="B759" s="2" t="s">
        <v>160</v>
      </c>
      <c r="C759" s="2" t="s">
        <v>162</v>
      </c>
      <c r="D759" s="4">
        <v>42369</v>
      </c>
      <c r="E759" s="2" t="s">
        <v>161</v>
      </c>
      <c r="F759" s="3" t="s">
        <v>163</v>
      </c>
      <c r="G759" s="5">
        <v>2262960000</v>
      </c>
      <c r="H759" s="3" t="s">
        <v>110</v>
      </c>
      <c r="I759" s="3" t="s">
        <v>88</v>
      </c>
      <c r="J759" s="3" t="s">
        <v>28</v>
      </c>
      <c r="K759" s="3" t="s">
        <v>31</v>
      </c>
      <c r="L759" s="4"/>
      <c r="M759" s="2" t="s">
        <v>93</v>
      </c>
      <c r="N759" s="11">
        <f>IF(MONTH(Table_Contracts[[#This Row],[Ngày ký]])&gt;3, YEAR(Table_Contracts[[#This Row],[Ngày ký]]),YEAR(Table_Contracts[[#This Row],[Ngày ký]])-1)</f>
        <v>2015</v>
      </c>
      <c r="O759" s="4">
        <v>42551</v>
      </c>
      <c r="P759" s="4"/>
      <c r="Q759" s="6">
        <v>0</v>
      </c>
      <c r="R759" s="4"/>
      <c r="S759" s="7" t="b">
        <v>0</v>
      </c>
      <c r="T759" s="3" t="s">
        <v>112</v>
      </c>
      <c r="U759" s="3" t="s">
        <v>24</v>
      </c>
      <c r="V759" s="2"/>
      <c r="W759" s="10" t="s">
        <v>5722</v>
      </c>
      <c r="X759" s="7" t="b">
        <v>0</v>
      </c>
      <c r="Y759" s="12">
        <f>SUMPRODUCT(Table_milestone[Số tiền phải thanh toán (VND)],--(Table_milestone[Số HĐ]=Table_Contracts[[#This Row],[Số hợp đồng]]),--(Table_milestone[Đã thanh toán?]=TRUE))</f>
        <v>0</v>
      </c>
      <c r="Z759" s="13">
        <f>SUMPRODUCT(Table_milestone[Số tiền phải thanh toán (VND)],--(Table_milestone[Số HĐ]=Table_Contracts[[#This Row],[Số hợp đồng]]),--(Table_milestone[Đã thanh toán?]=FALSE))</f>
        <v>2262960000</v>
      </c>
      <c r="AA759">
        <f>Table_Contracts[[#This Row],[Số tiền đã thanh toán (theo điểm mốc)]]+Table_Contracts[[#This Row],[Số tiền chưa thanh toán (Theo điểm mốc)]]-Table_Contracts[[#This Row],[Doanh số]]</f>
        <v>0</v>
      </c>
    </row>
    <row r="760" spans="1:27" x14ac:dyDescent="0.25">
      <c r="A760" s="11" t="str">
        <f>TRIM(REPLACE(Table_Contracts[[#This Row],[Vụ việc]],1,FIND("#",Table_Contracts[[#This Row],[Vụ việc]],1),""))</f>
        <v>OSD155045</v>
      </c>
      <c r="B760" s="2" t="s">
        <v>5751</v>
      </c>
      <c r="C760" s="2" t="s">
        <v>5753</v>
      </c>
      <c r="D760" s="4">
        <v>42016</v>
      </c>
      <c r="E760" s="2" t="s">
        <v>5752</v>
      </c>
      <c r="F760" s="3" t="s">
        <v>122</v>
      </c>
      <c r="G760" s="5">
        <v>80748000</v>
      </c>
      <c r="H760" s="3" t="s">
        <v>110</v>
      </c>
      <c r="I760" s="3" t="s">
        <v>88</v>
      </c>
      <c r="J760" s="3" t="s">
        <v>28</v>
      </c>
      <c r="K760" s="3" t="s">
        <v>119</v>
      </c>
      <c r="L760" s="4"/>
      <c r="M760" s="2" t="s">
        <v>93</v>
      </c>
      <c r="N760" s="11">
        <f>IF(MONTH(Table_Contracts[[#This Row],[Ngày ký]])&gt;3, YEAR(Table_Contracts[[#This Row],[Ngày ký]]),YEAR(Table_Contracts[[#This Row],[Ngày ký]])-1)</f>
        <v>2014</v>
      </c>
      <c r="O760" s="4">
        <v>42440</v>
      </c>
      <c r="P760" s="4"/>
      <c r="Q760" s="6">
        <v>12</v>
      </c>
      <c r="R760" s="4"/>
      <c r="S760" s="7" t="b">
        <v>0</v>
      </c>
      <c r="T760" s="3" t="s">
        <v>112</v>
      </c>
      <c r="U760" s="3" t="s">
        <v>24</v>
      </c>
      <c r="V760" s="2"/>
      <c r="W760" s="10"/>
      <c r="X760" s="7" t="b">
        <v>0</v>
      </c>
      <c r="Y760" s="12">
        <f>SUMPRODUCT(Table_milestone[Số tiền phải thanh toán (VND)],--(Table_milestone[Số HĐ]=Table_Contracts[[#This Row],[Số hợp đồng]]),--(Table_milestone[Đã thanh toán?]=TRUE))</f>
        <v>0</v>
      </c>
      <c r="Z760" s="13">
        <f>SUMPRODUCT(Table_milestone[Số tiền phải thanh toán (VND)],--(Table_milestone[Số HĐ]=Table_Contracts[[#This Row],[Số hợp đồng]]),--(Table_milestone[Đã thanh toán?]=FALSE))</f>
        <v>0</v>
      </c>
      <c r="AA760">
        <f>Table_Contracts[[#This Row],[Số tiền đã thanh toán (theo điểm mốc)]]+Table_Contracts[[#This Row],[Số tiền chưa thanh toán (Theo điểm mốc)]]-Table_Contracts[[#This Row],[Doanh số]]</f>
        <v>-80748000</v>
      </c>
    </row>
    <row r="761" spans="1:27" x14ac:dyDescent="0.25">
      <c r="A761" s="11" t="str">
        <f>TRIM(REPLACE(Table_Contracts[[#This Row],[Vụ việc]],1,FIND("#",Table_Contracts[[#This Row],[Vụ việc]],1),""))</f>
        <v>OSD155046</v>
      </c>
      <c r="B761" s="2" t="s">
        <v>5740</v>
      </c>
      <c r="C761" s="2" t="s">
        <v>5742</v>
      </c>
      <c r="D761" s="4">
        <v>42391</v>
      </c>
      <c r="E761" s="2" t="s">
        <v>5741</v>
      </c>
      <c r="F761" s="3" t="s">
        <v>122</v>
      </c>
      <c r="G761" s="5">
        <v>59646988</v>
      </c>
      <c r="H761" s="3" t="s">
        <v>110</v>
      </c>
      <c r="I761" s="3" t="s">
        <v>88</v>
      </c>
      <c r="J761" s="3" t="s">
        <v>28</v>
      </c>
      <c r="K761" s="3" t="s">
        <v>119</v>
      </c>
      <c r="L761" s="4"/>
      <c r="M761" s="2" t="s">
        <v>113</v>
      </c>
      <c r="N761" s="11">
        <f>IF(MONTH(Table_Contracts[[#This Row],[Ngày ký]])&gt;3, YEAR(Table_Contracts[[#This Row],[Ngày ký]]),YEAR(Table_Contracts[[#This Row],[Ngày ký]])-1)</f>
        <v>2015</v>
      </c>
      <c r="O761" s="4">
        <v>42459</v>
      </c>
      <c r="P761" s="4"/>
      <c r="Q761" s="6">
        <v>0</v>
      </c>
      <c r="R761" s="4"/>
      <c r="S761" s="7" t="b">
        <v>0</v>
      </c>
      <c r="T761" s="3" t="s">
        <v>112</v>
      </c>
      <c r="U761" s="3" t="s">
        <v>24</v>
      </c>
      <c r="V761" s="2"/>
      <c r="W761" s="10"/>
      <c r="X761" s="7" t="b">
        <v>0</v>
      </c>
      <c r="Y761" s="12">
        <f>SUMPRODUCT(Table_milestone[Số tiền phải thanh toán (VND)],--(Table_milestone[Số HĐ]=Table_Contracts[[#This Row],[Số hợp đồng]]),--(Table_milestone[Đã thanh toán?]=TRUE))</f>
        <v>0</v>
      </c>
      <c r="Z761" s="13">
        <f>SUMPRODUCT(Table_milestone[Số tiền phải thanh toán (VND)],--(Table_milestone[Số HĐ]=Table_Contracts[[#This Row],[Số hợp đồng]]),--(Table_milestone[Đã thanh toán?]=FALSE))</f>
        <v>59646988</v>
      </c>
      <c r="AA761">
        <f>Table_Contracts[[#This Row],[Số tiền đã thanh toán (theo điểm mốc)]]+Table_Contracts[[#This Row],[Số tiền chưa thanh toán (Theo điểm mốc)]]-Table_Contracts[[#This Row],[Doanh số]]</f>
        <v>0</v>
      </c>
    </row>
    <row r="762" spans="1:27" x14ac:dyDescent="0.25">
      <c r="A762" s="11" t="str">
        <f>TRIM(REPLACE(Table_Contracts[[#This Row],[Vụ việc]],1,FIND("#",Table_Contracts[[#This Row],[Vụ việc]],1),""))</f>
        <v>OSD155047</v>
      </c>
      <c r="B762" s="2" t="s">
        <v>5737</v>
      </c>
      <c r="C762" s="2" t="s">
        <v>5739</v>
      </c>
      <c r="D762" s="4">
        <v>42391</v>
      </c>
      <c r="E762" s="2" t="s">
        <v>5738</v>
      </c>
      <c r="F762" s="3" t="s">
        <v>122</v>
      </c>
      <c r="G762" s="5">
        <v>80586000</v>
      </c>
      <c r="H762" s="3" t="s">
        <v>110</v>
      </c>
      <c r="I762" s="3" t="s">
        <v>88</v>
      </c>
      <c r="J762" s="3" t="s">
        <v>28</v>
      </c>
      <c r="K762" s="3" t="s">
        <v>119</v>
      </c>
      <c r="L762" s="4">
        <v>42460</v>
      </c>
      <c r="M762" s="2" t="s">
        <v>113</v>
      </c>
      <c r="N762" s="11">
        <f>IF(MONTH(Table_Contracts[[#This Row],[Ngày ký]])&gt;3, YEAR(Table_Contracts[[#This Row],[Ngày ký]]),YEAR(Table_Contracts[[#This Row],[Ngày ký]])-1)</f>
        <v>2015</v>
      </c>
      <c r="O762" s="4">
        <v>42460</v>
      </c>
      <c r="P762" s="4">
        <v>42460</v>
      </c>
      <c r="Q762" s="6">
        <v>0</v>
      </c>
      <c r="R762" s="4">
        <v>42391</v>
      </c>
      <c r="S762" s="7" t="b">
        <v>0</v>
      </c>
      <c r="T762" s="3" t="s">
        <v>112</v>
      </c>
      <c r="U762" s="3" t="s">
        <v>24</v>
      </c>
      <c r="V762" s="2"/>
      <c r="W762" s="10"/>
      <c r="X762" s="7" t="b">
        <v>0</v>
      </c>
      <c r="Y762" s="12">
        <f>SUMPRODUCT(Table_milestone[Số tiền phải thanh toán (VND)],--(Table_milestone[Số HĐ]=Table_Contracts[[#This Row],[Số hợp đồng]]),--(Table_milestone[Đã thanh toán?]=TRUE))</f>
        <v>0</v>
      </c>
      <c r="Z762" s="13">
        <f>SUMPRODUCT(Table_milestone[Số tiền phải thanh toán (VND)],--(Table_milestone[Số HĐ]=Table_Contracts[[#This Row],[Số hợp đồng]]),--(Table_milestone[Đã thanh toán?]=FALSE))</f>
        <v>80586000</v>
      </c>
      <c r="AA762">
        <f>Table_Contracts[[#This Row],[Số tiền đã thanh toán (theo điểm mốc)]]+Table_Contracts[[#This Row],[Số tiền chưa thanh toán (Theo điểm mốc)]]-Table_Contracts[[#This Row],[Doanh số]]</f>
        <v>0</v>
      </c>
    </row>
    <row r="763" spans="1:27" x14ac:dyDescent="0.25">
      <c r="A763" s="11" t="str">
        <f>TRIM(REPLACE(Table_Contracts[[#This Row],[Vụ việc]],1,FIND("#",Table_Contracts[[#This Row],[Vụ việc]],1),""))</f>
        <v>OSD165001</v>
      </c>
      <c r="B763" s="2" t="s">
        <v>107</v>
      </c>
      <c r="C763" s="2" t="s">
        <v>111</v>
      </c>
      <c r="D763" s="4">
        <v>42370</v>
      </c>
      <c r="E763" s="2" t="s">
        <v>109</v>
      </c>
      <c r="F763" s="3" t="s">
        <v>114</v>
      </c>
      <c r="G763" s="5">
        <v>2870380800</v>
      </c>
      <c r="H763" s="3" t="s">
        <v>110</v>
      </c>
      <c r="I763" s="3" t="s">
        <v>88</v>
      </c>
      <c r="J763" s="3" t="s">
        <v>110</v>
      </c>
      <c r="K763" s="3" t="s">
        <v>108</v>
      </c>
      <c r="L763" s="4"/>
      <c r="M763" s="2" t="s">
        <v>113</v>
      </c>
      <c r="N763" s="11">
        <f>IF(MONTH(Table_Contracts[[#This Row],[Ngày ký]])&gt;3, YEAR(Table_Contracts[[#This Row],[Ngày ký]]),YEAR(Table_Contracts[[#This Row],[Ngày ký]])-1)</f>
        <v>2015</v>
      </c>
      <c r="O763" s="4">
        <v>42735</v>
      </c>
      <c r="P763" s="4"/>
      <c r="Q763" s="6">
        <v>12</v>
      </c>
      <c r="R763" s="4"/>
      <c r="S763" s="7" t="b">
        <v>0</v>
      </c>
      <c r="T763" s="3" t="s">
        <v>112</v>
      </c>
      <c r="U763" s="3" t="s">
        <v>24</v>
      </c>
      <c r="V763" s="2"/>
      <c r="W763" s="10" t="s">
        <v>5722</v>
      </c>
      <c r="X763" s="7" t="b">
        <v>0</v>
      </c>
      <c r="Y763" s="12">
        <f>SUMPRODUCT(Table_milestone[Số tiền phải thanh toán (VND)],--(Table_milestone[Số HĐ]=Table_Contracts[[#This Row],[Số hợp đồng]]),--(Table_milestone[Đã thanh toán?]=TRUE))</f>
        <v>0</v>
      </c>
      <c r="Z763" s="13">
        <f>SUMPRODUCT(Table_milestone[Số tiền phải thanh toán (VND)],--(Table_milestone[Số HĐ]=Table_Contracts[[#This Row],[Số hợp đồng]]),--(Table_milestone[Đã thanh toán?]=FALSE))</f>
        <v>2870380800</v>
      </c>
      <c r="AA763">
        <f>Table_Contracts[[#This Row],[Số tiền đã thanh toán (theo điểm mốc)]]+Table_Contracts[[#This Row],[Số tiền chưa thanh toán (Theo điểm mốc)]]-Table_Contracts[[#This Row],[Doanh số]]</f>
        <v>0</v>
      </c>
    </row>
    <row r="764" spans="1:27" x14ac:dyDescent="0.25">
      <c r="A764" s="11" t="str">
        <f>TRIM(REPLACE(Table_Contracts[[#This Row],[Vụ việc]],1,FIND("#",Table_Contracts[[#This Row],[Vụ việc]],1),""))</f>
        <v>OSD165002</v>
      </c>
      <c r="B764" s="2" t="s">
        <v>115</v>
      </c>
      <c r="C764" s="2" t="s">
        <v>117</v>
      </c>
      <c r="D764" s="4">
        <v>42370</v>
      </c>
      <c r="E764" s="2" t="s">
        <v>116</v>
      </c>
      <c r="F764" s="3" t="s">
        <v>114</v>
      </c>
      <c r="G764" s="5">
        <v>1230163200</v>
      </c>
      <c r="H764" s="3" t="s">
        <v>110</v>
      </c>
      <c r="I764" s="3" t="s">
        <v>88</v>
      </c>
      <c r="J764" s="3" t="s">
        <v>28</v>
      </c>
      <c r="K764" s="3" t="s">
        <v>108</v>
      </c>
      <c r="L764" s="4"/>
      <c r="M764" s="2" t="s">
        <v>113</v>
      </c>
      <c r="N764" s="11">
        <f>IF(MONTH(Table_Contracts[[#This Row],[Ngày ký]])&gt;3, YEAR(Table_Contracts[[#This Row],[Ngày ký]]),YEAR(Table_Contracts[[#This Row],[Ngày ký]])-1)</f>
        <v>2015</v>
      </c>
      <c r="O764" s="4">
        <v>42735</v>
      </c>
      <c r="P764" s="4"/>
      <c r="Q764" s="6">
        <v>12</v>
      </c>
      <c r="R764" s="4"/>
      <c r="S764" s="7" t="b">
        <v>0</v>
      </c>
      <c r="T764" s="3" t="s">
        <v>112</v>
      </c>
      <c r="U764" s="3" t="s">
        <v>24</v>
      </c>
      <c r="V764" s="2"/>
      <c r="W764" s="10" t="s">
        <v>5722</v>
      </c>
      <c r="X764" s="7" t="b">
        <v>0</v>
      </c>
      <c r="Y764" s="12">
        <f>SUMPRODUCT(Table_milestone[Số tiền phải thanh toán (VND)],--(Table_milestone[Số HĐ]=Table_Contracts[[#This Row],[Số hợp đồng]]),--(Table_milestone[Đã thanh toán?]=TRUE))</f>
        <v>0</v>
      </c>
      <c r="Z764" s="13">
        <f>SUMPRODUCT(Table_milestone[Số tiền phải thanh toán (VND)],--(Table_milestone[Số HĐ]=Table_Contracts[[#This Row],[Số hợp đồng]]),--(Table_milestone[Đã thanh toán?]=FALSE))</f>
        <v>1230163200</v>
      </c>
      <c r="AA764">
        <f>Table_Contracts[[#This Row],[Số tiền đã thanh toán (theo điểm mốc)]]+Table_Contracts[[#This Row],[Số tiền chưa thanh toán (Theo điểm mốc)]]-Table_Contracts[[#This Row],[Doanh số]]</f>
        <v>0</v>
      </c>
    </row>
    <row r="765" spans="1:27" x14ac:dyDescent="0.25">
      <c r="A765" s="11" t="str">
        <f>TRIM(REPLACE(Table_Contracts[[#This Row],[Vụ việc]],1,FIND("#",Table_Contracts[[#This Row],[Vụ việc]],1),""))</f>
        <v>OSDC092002</v>
      </c>
      <c r="B765" s="2" t="s">
        <v>951</v>
      </c>
      <c r="C765" s="2" t="s">
        <v>5473</v>
      </c>
      <c r="D765" s="4">
        <v>40634</v>
      </c>
      <c r="E765" s="2" t="s">
        <v>5472</v>
      </c>
      <c r="F765" s="3" t="s">
        <v>4185</v>
      </c>
      <c r="G765" s="5">
        <v>5500000000</v>
      </c>
      <c r="H765" s="3" t="s">
        <v>110</v>
      </c>
      <c r="I765" s="3" t="s">
        <v>4062</v>
      </c>
      <c r="J765" s="3" t="s">
        <v>28</v>
      </c>
      <c r="K765" s="3" t="s">
        <v>880</v>
      </c>
      <c r="L765" s="4">
        <v>41058</v>
      </c>
      <c r="M765" s="2" t="s">
        <v>651</v>
      </c>
      <c r="N765" s="11">
        <f>IF(MONTH(Table_Contracts[[#This Row],[Ngày ký]])&gt;3, YEAR(Table_Contracts[[#This Row],[Ngày ký]]),YEAR(Table_Contracts[[#This Row],[Ngày ký]])-1)</f>
        <v>2011</v>
      </c>
      <c r="O765" s="4">
        <v>41058</v>
      </c>
      <c r="P765" s="4">
        <v>41058</v>
      </c>
      <c r="Q765" s="6">
        <v>0</v>
      </c>
      <c r="R765" s="4">
        <v>40634</v>
      </c>
      <c r="S765" s="7" t="b">
        <v>0</v>
      </c>
      <c r="T765" s="3" t="s">
        <v>112</v>
      </c>
      <c r="U765" s="3"/>
      <c r="V765" s="2"/>
      <c r="W765" s="10" t="s">
        <v>5722</v>
      </c>
      <c r="X765" s="7"/>
      <c r="Y765" s="12">
        <f>SUMPRODUCT(Table_milestone[Số tiền phải thanh toán (VND)],--(Table_milestone[Số HĐ]=Table_Contracts[[#This Row],[Số hợp đồng]]),--(Table_milestone[Đã thanh toán?]=TRUE))</f>
        <v>3950459494</v>
      </c>
      <c r="Z765" s="13">
        <f>SUMPRODUCT(Table_milestone[Số tiền phải thanh toán (VND)],--(Table_milestone[Số HĐ]=Table_Contracts[[#This Row],[Số hợp đồng]]),--(Table_milestone[Đã thanh toán?]=FALSE))</f>
        <v>0</v>
      </c>
      <c r="AA765">
        <f>Table_Contracts[[#This Row],[Số tiền đã thanh toán (theo điểm mốc)]]+Table_Contracts[[#This Row],[Số tiền chưa thanh toán (Theo điểm mốc)]]-Table_Contracts[[#This Row],[Doanh số]]</f>
        <v>-1549540506</v>
      </c>
    </row>
    <row r="766" spans="1:27" x14ac:dyDescent="0.25">
      <c r="A766" s="11" t="str">
        <f>TRIM(REPLACE(Table_Contracts[[#This Row],[Vụ việc]],1,FIND("#",Table_Contracts[[#This Row],[Vụ việc]],1),""))</f>
        <v>OSDC092002</v>
      </c>
      <c r="B766" s="2" t="s">
        <v>5689</v>
      </c>
      <c r="C766" s="2" t="s">
        <v>5691</v>
      </c>
      <c r="D766" s="4">
        <v>39873</v>
      </c>
      <c r="E766" s="2" t="s">
        <v>5690</v>
      </c>
      <c r="F766" s="3" t="s">
        <v>4185</v>
      </c>
      <c r="G766" s="5">
        <v>0</v>
      </c>
      <c r="H766" s="3" t="s">
        <v>110</v>
      </c>
      <c r="I766" s="3" t="s">
        <v>4062</v>
      </c>
      <c r="J766" s="3" t="s">
        <v>28</v>
      </c>
      <c r="K766" s="3" t="s">
        <v>880</v>
      </c>
      <c r="L766" s="4"/>
      <c r="M766" s="2" t="s">
        <v>5663</v>
      </c>
      <c r="N766" s="11">
        <f>IF(MONTH(Table_Contracts[[#This Row],[Ngày ký]])&gt;3, YEAR(Table_Contracts[[#This Row],[Ngày ký]]),YEAR(Table_Contracts[[#This Row],[Ngày ký]])-1)</f>
        <v>2008</v>
      </c>
      <c r="O766" s="4">
        <v>40178</v>
      </c>
      <c r="P766" s="4"/>
      <c r="Q766" s="6">
        <v>12</v>
      </c>
      <c r="R766" s="4"/>
      <c r="S766" s="7" t="b">
        <v>0</v>
      </c>
      <c r="T766" s="3" t="s">
        <v>112</v>
      </c>
      <c r="U766" s="3"/>
      <c r="V766" s="2"/>
      <c r="W766" s="10" t="s">
        <v>5722</v>
      </c>
      <c r="X766" s="7"/>
      <c r="Y766" s="12">
        <f>SUMPRODUCT(Table_milestone[Số tiền phải thanh toán (VND)],--(Table_milestone[Số HĐ]=Table_Contracts[[#This Row],[Số hợp đồng]]),--(Table_milestone[Đã thanh toán?]=TRUE))</f>
        <v>0</v>
      </c>
      <c r="Z766" s="13">
        <f>SUMPRODUCT(Table_milestone[Số tiền phải thanh toán (VND)],--(Table_milestone[Số HĐ]=Table_Contracts[[#This Row],[Số hợp đồng]]),--(Table_milestone[Đã thanh toán?]=FALSE))</f>
        <v>0</v>
      </c>
      <c r="AA766">
        <f>Table_Contracts[[#This Row],[Số tiền đã thanh toán (theo điểm mốc)]]+Table_Contracts[[#This Row],[Số tiền chưa thanh toán (Theo điểm mốc)]]-Table_Contracts[[#This Row],[Doanh số]]</f>
        <v>0</v>
      </c>
    </row>
    <row r="767" spans="1:27" x14ac:dyDescent="0.25">
      <c r="A767" s="11" t="str">
        <f>TRIM(REPLACE(Table_Contracts[[#This Row],[Vụ việc]],1,FIND("#",Table_Contracts[[#This Row],[Vụ việc]],1),""))</f>
        <v>OSDC101006</v>
      </c>
      <c r="B767" s="2" t="s">
        <v>782</v>
      </c>
      <c r="C767" s="2" t="s">
        <v>5615</v>
      </c>
      <c r="D767" s="4">
        <v>40382</v>
      </c>
      <c r="E767" s="2" t="s">
        <v>5614</v>
      </c>
      <c r="F767" s="3" t="s">
        <v>217</v>
      </c>
      <c r="G767" s="5">
        <v>3190000000</v>
      </c>
      <c r="H767" s="3" t="s">
        <v>681</v>
      </c>
      <c r="I767" s="3" t="s">
        <v>4062</v>
      </c>
      <c r="J767" s="3" t="s">
        <v>28</v>
      </c>
      <c r="K767" s="3" t="s">
        <v>37</v>
      </c>
      <c r="L767" s="4">
        <v>40815</v>
      </c>
      <c r="M767" s="2" t="s">
        <v>5532</v>
      </c>
      <c r="N767" s="11">
        <f>IF(MONTH(Table_Contracts[[#This Row],[Ngày ký]])&gt;3, YEAR(Table_Contracts[[#This Row],[Ngày ký]]),YEAR(Table_Contracts[[#This Row],[Ngày ký]])-1)</f>
        <v>2010</v>
      </c>
      <c r="O767" s="4">
        <v>40815</v>
      </c>
      <c r="P767" s="4"/>
      <c r="Q767" s="6">
        <v>13</v>
      </c>
      <c r="R767" s="4">
        <v>40382</v>
      </c>
      <c r="S767" s="7" t="b">
        <v>0</v>
      </c>
      <c r="T767" s="3" t="s">
        <v>100</v>
      </c>
      <c r="U767" s="3"/>
      <c r="V767" s="2"/>
      <c r="W767" s="10" t="s">
        <v>5722</v>
      </c>
      <c r="X767" s="7"/>
      <c r="Y767" s="12">
        <f>SUMPRODUCT(Table_milestone[Số tiền phải thanh toán (VND)],--(Table_milestone[Số HĐ]=Table_Contracts[[#This Row],[Số hợp đồng]]),--(Table_milestone[Đã thanh toán?]=TRUE))</f>
        <v>3184580000</v>
      </c>
      <c r="Z767" s="13">
        <f>SUMPRODUCT(Table_milestone[Số tiền phải thanh toán (VND)],--(Table_milestone[Số HĐ]=Table_Contracts[[#This Row],[Số hợp đồng]]),--(Table_milestone[Đã thanh toán?]=FALSE))</f>
        <v>0</v>
      </c>
      <c r="AA767">
        <f>Table_Contracts[[#This Row],[Số tiền đã thanh toán (theo điểm mốc)]]+Table_Contracts[[#This Row],[Số tiền chưa thanh toán (Theo điểm mốc)]]-Table_Contracts[[#This Row],[Doanh số]]</f>
        <v>-5420000</v>
      </c>
    </row>
    <row r="768" spans="1:27" x14ac:dyDescent="0.25">
      <c r="A768" s="11" t="str">
        <f>TRIM(REPLACE(Table_Contracts[[#This Row],[Vụ việc]],1,FIND("#",Table_Contracts[[#This Row],[Vụ việc]],1),""))</f>
        <v>OSDC101011</v>
      </c>
      <c r="B768" s="2" t="s">
        <v>791</v>
      </c>
      <c r="C768" s="2" t="s">
        <v>5600</v>
      </c>
      <c r="D768" s="4">
        <v>40402</v>
      </c>
      <c r="E768" s="2" t="s">
        <v>5599</v>
      </c>
      <c r="F768" s="3" t="s">
        <v>300</v>
      </c>
      <c r="G768" s="5">
        <v>3220670521</v>
      </c>
      <c r="H768" s="3" t="s">
        <v>712</v>
      </c>
      <c r="I768" s="3" t="s">
        <v>4062</v>
      </c>
      <c r="J768" s="3" t="s">
        <v>28</v>
      </c>
      <c r="K768" s="3" t="s">
        <v>792</v>
      </c>
      <c r="L768" s="4">
        <v>41263</v>
      </c>
      <c r="M768" s="2" t="s">
        <v>5532</v>
      </c>
      <c r="N768" s="11">
        <f>IF(MONTH(Table_Contracts[[#This Row],[Ngày ký]])&gt;3, YEAR(Table_Contracts[[#This Row],[Ngày ký]]),YEAR(Table_Contracts[[#This Row],[Ngày ký]])-1)</f>
        <v>2010</v>
      </c>
      <c r="O768" s="4">
        <v>40721</v>
      </c>
      <c r="P768" s="4"/>
      <c r="Q768" s="6">
        <v>12</v>
      </c>
      <c r="R768" s="4">
        <v>40417</v>
      </c>
      <c r="S768" s="7" t="b">
        <v>0</v>
      </c>
      <c r="T768" s="3" t="s">
        <v>100</v>
      </c>
      <c r="U768" s="3"/>
      <c r="V768" s="2"/>
      <c r="W768" s="10" t="s">
        <v>5722</v>
      </c>
      <c r="X768" s="7"/>
      <c r="Y768" s="12">
        <f>SUMPRODUCT(Table_milestone[Số tiền phải thanh toán (VND)],--(Table_milestone[Số HĐ]=Table_Contracts[[#This Row],[Số hợp đồng]]),--(Table_milestone[Đã thanh toán?]=TRUE))</f>
        <v>3220591384</v>
      </c>
      <c r="Z768" s="13">
        <f>SUMPRODUCT(Table_milestone[Số tiền phải thanh toán (VND)],--(Table_milestone[Số HĐ]=Table_Contracts[[#This Row],[Số hợp đồng]]),--(Table_milestone[Đã thanh toán?]=FALSE))</f>
        <v>0</v>
      </c>
      <c r="AA768">
        <f>Table_Contracts[[#This Row],[Số tiền đã thanh toán (theo điểm mốc)]]+Table_Contracts[[#This Row],[Số tiền chưa thanh toán (Theo điểm mốc)]]-Table_Contracts[[#This Row],[Doanh số]]</f>
        <v>-79137</v>
      </c>
    </row>
    <row r="769" spans="1:27" x14ac:dyDescent="0.25">
      <c r="A769" s="11" t="str">
        <f>TRIM(REPLACE(Table_Contracts[[#This Row],[Vụ việc]],1,FIND("#",Table_Contracts[[#This Row],[Vụ việc]],1),""))</f>
        <v>OSDC101014</v>
      </c>
      <c r="B769" s="2" t="s">
        <v>5601</v>
      </c>
      <c r="C769" s="2" t="s">
        <v>5604</v>
      </c>
      <c r="D769" s="4">
        <v>40393</v>
      </c>
      <c r="E769" s="2" t="s">
        <v>5603</v>
      </c>
      <c r="F769" s="3" t="s">
        <v>5605</v>
      </c>
      <c r="G769" s="5">
        <v>14960000</v>
      </c>
      <c r="H769" s="3" t="s">
        <v>110</v>
      </c>
      <c r="I769" s="3" t="s">
        <v>4062</v>
      </c>
      <c r="J769" s="3" t="s">
        <v>28</v>
      </c>
      <c r="K769" s="3" t="s">
        <v>5602</v>
      </c>
      <c r="L769" s="4">
        <v>40466</v>
      </c>
      <c r="M769" s="2" t="s">
        <v>5532</v>
      </c>
      <c r="N769" s="11">
        <f>IF(MONTH(Table_Contracts[[#This Row],[Ngày ký]])&gt;3, YEAR(Table_Contracts[[#This Row],[Ngày ký]]),YEAR(Table_Contracts[[#This Row],[Ngày ký]])-1)</f>
        <v>2010</v>
      </c>
      <c r="O769" s="4">
        <v>40466</v>
      </c>
      <c r="P769" s="4">
        <v>40466</v>
      </c>
      <c r="Q769" s="6">
        <v>0</v>
      </c>
      <c r="R769" s="4">
        <v>40405</v>
      </c>
      <c r="S769" s="7" t="b">
        <v>0</v>
      </c>
      <c r="T769" s="3" t="s">
        <v>100</v>
      </c>
      <c r="U769" s="3"/>
      <c r="V769" s="2"/>
      <c r="W769" s="10" t="s">
        <v>5722</v>
      </c>
      <c r="X769" s="7"/>
      <c r="Y769" s="12">
        <f>SUMPRODUCT(Table_milestone[Số tiền phải thanh toán (VND)],--(Table_milestone[Số HĐ]=Table_Contracts[[#This Row],[Số hợp đồng]]),--(Table_milestone[Đã thanh toán?]=TRUE))</f>
        <v>0</v>
      </c>
      <c r="Z769" s="13">
        <f>SUMPRODUCT(Table_milestone[Số tiền phải thanh toán (VND)],--(Table_milestone[Số HĐ]=Table_Contracts[[#This Row],[Số hợp đồng]]),--(Table_milestone[Đã thanh toán?]=FALSE))</f>
        <v>0</v>
      </c>
      <c r="AA769">
        <f>Table_Contracts[[#This Row],[Số tiền đã thanh toán (theo điểm mốc)]]+Table_Contracts[[#This Row],[Số tiền chưa thanh toán (Theo điểm mốc)]]-Table_Contracts[[#This Row],[Doanh số]]</f>
        <v>-14960000</v>
      </c>
    </row>
    <row r="770" spans="1:27" x14ac:dyDescent="0.25">
      <c r="A770" s="11" t="str">
        <f>TRIM(REPLACE(Table_Contracts[[#This Row],[Vụ việc]],1,FIND("#",Table_Contracts[[#This Row],[Vụ việc]],1),""))</f>
        <v>OSDC104008</v>
      </c>
      <c r="B770" s="2" t="s">
        <v>879</v>
      </c>
      <c r="C770" s="2" t="s">
        <v>5578</v>
      </c>
      <c r="D770" s="4">
        <v>40497</v>
      </c>
      <c r="E770" s="2" t="s">
        <v>5577</v>
      </c>
      <c r="F770" s="3" t="s">
        <v>5579</v>
      </c>
      <c r="G770" s="5">
        <v>46200000</v>
      </c>
      <c r="H770" s="3" t="s">
        <v>110</v>
      </c>
      <c r="I770" s="3" t="s">
        <v>4062</v>
      </c>
      <c r="J770" s="3" t="s">
        <v>28</v>
      </c>
      <c r="K770" s="3" t="s">
        <v>880</v>
      </c>
      <c r="L770" s="4">
        <v>40527</v>
      </c>
      <c r="M770" s="2" t="s">
        <v>5532</v>
      </c>
      <c r="N770" s="11">
        <f>IF(MONTH(Table_Contracts[[#This Row],[Ngày ký]])&gt;3, YEAR(Table_Contracts[[#This Row],[Ngày ký]]),YEAR(Table_Contracts[[#This Row],[Ngày ký]])-1)</f>
        <v>2010</v>
      </c>
      <c r="O770" s="4">
        <v>40527</v>
      </c>
      <c r="P770" s="4">
        <v>40527</v>
      </c>
      <c r="Q770" s="6">
        <v>0</v>
      </c>
      <c r="R770" s="4">
        <v>40497</v>
      </c>
      <c r="S770" s="7" t="b">
        <v>0</v>
      </c>
      <c r="T770" s="3" t="s">
        <v>100</v>
      </c>
      <c r="U770" s="3"/>
      <c r="V770" s="2"/>
      <c r="W770" s="10" t="s">
        <v>5722</v>
      </c>
      <c r="X770" s="7"/>
      <c r="Y770" s="12">
        <f>SUMPRODUCT(Table_milestone[Số tiền phải thanh toán (VND)],--(Table_milestone[Số HĐ]=Table_Contracts[[#This Row],[Số hợp đồng]]),--(Table_milestone[Đã thanh toán?]=TRUE))</f>
        <v>46200000</v>
      </c>
      <c r="Z770" s="13">
        <f>SUMPRODUCT(Table_milestone[Số tiền phải thanh toán (VND)],--(Table_milestone[Số HĐ]=Table_Contracts[[#This Row],[Số hợp đồng]]),--(Table_milestone[Đã thanh toán?]=FALSE))</f>
        <v>0</v>
      </c>
      <c r="AA770">
        <f>Table_Contracts[[#This Row],[Số tiền đã thanh toán (theo điểm mốc)]]+Table_Contracts[[#This Row],[Số tiền chưa thanh toán (Theo điểm mốc)]]-Table_Contracts[[#This Row],[Doanh số]]</f>
        <v>0</v>
      </c>
    </row>
    <row r="771" spans="1:27" x14ac:dyDescent="0.25">
      <c r="A771" s="11" t="str">
        <f>TRIM(REPLACE(Table_Contracts[[#This Row],[Vụ việc]],1,FIND("#",Table_Contracts[[#This Row],[Vụ việc]],1),""))</f>
        <v>OSDC104009</v>
      </c>
      <c r="B771" s="2" t="s">
        <v>930</v>
      </c>
      <c r="C771" s="2" t="s">
        <v>5657</v>
      </c>
      <c r="D771" s="4">
        <v>40189</v>
      </c>
      <c r="E771" s="2" t="s">
        <v>5656</v>
      </c>
      <c r="F771" s="3" t="s">
        <v>4174</v>
      </c>
      <c r="G771" s="5">
        <v>405000000</v>
      </c>
      <c r="H771" s="3" t="s">
        <v>110</v>
      </c>
      <c r="I771" s="3" t="s">
        <v>4062</v>
      </c>
      <c r="J771" s="3" t="s">
        <v>28</v>
      </c>
      <c r="K771" s="3" t="s">
        <v>738</v>
      </c>
      <c r="L771" s="4">
        <v>40633</v>
      </c>
      <c r="M771" s="2" t="s">
        <v>5532</v>
      </c>
      <c r="N771" s="11">
        <f>IF(MONTH(Table_Contracts[[#This Row],[Ngày ký]])&gt;3, YEAR(Table_Contracts[[#This Row],[Ngày ký]]),YEAR(Table_Contracts[[#This Row],[Ngày ký]])-1)</f>
        <v>2009</v>
      </c>
      <c r="O771" s="4">
        <v>40633</v>
      </c>
      <c r="P771" s="4"/>
      <c r="Q771" s="6">
        <v>12</v>
      </c>
      <c r="R771" s="4"/>
      <c r="S771" s="7" t="b">
        <v>0</v>
      </c>
      <c r="T771" s="3" t="s">
        <v>100</v>
      </c>
      <c r="U771" s="3"/>
      <c r="V771" s="2"/>
      <c r="W771" s="10"/>
      <c r="X771" s="7"/>
      <c r="Y771" s="12">
        <f>SUMPRODUCT(Table_milestone[Số tiền phải thanh toán (VND)],--(Table_milestone[Số HĐ]=Table_Contracts[[#This Row],[Số hợp đồng]]),--(Table_milestone[Đã thanh toán?]=TRUE))</f>
        <v>405000000</v>
      </c>
      <c r="Z771" s="13">
        <f>SUMPRODUCT(Table_milestone[Số tiền phải thanh toán (VND)],--(Table_milestone[Số HĐ]=Table_Contracts[[#This Row],[Số hợp đồng]]),--(Table_milestone[Đã thanh toán?]=FALSE))</f>
        <v>0</v>
      </c>
      <c r="AA771">
        <f>Table_Contracts[[#This Row],[Số tiền đã thanh toán (theo điểm mốc)]]+Table_Contracts[[#This Row],[Số tiền chưa thanh toán (Theo điểm mốc)]]-Table_Contracts[[#This Row],[Doanh số]]</f>
        <v>0</v>
      </c>
    </row>
    <row r="772" spans="1:27" x14ac:dyDescent="0.25">
      <c r="A772" s="11" t="str">
        <f>TRIM(REPLACE(Table_Contracts[[#This Row],[Vụ việc]],1,FIND("#",Table_Contracts[[#This Row],[Vụ việc]],1),""))</f>
        <v>OSDC111001</v>
      </c>
      <c r="B772" s="2" t="s">
        <v>1074</v>
      </c>
      <c r="C772" s="2" t="s">
        <v>5562</v>
      </c>
      <c r="D772" s="4">
        <v>40512</v>
      </c>
      <c r="E772" s="2" t="s">
        <v>5561</v>
      </c>
      <c r="F772" s="3" t="s">
        <v>5563</v>
      </c>
      <c r="G772" s="5">
        <v>21912000</v>
      </c>
      <c r="H772" s="3" t="s">
        <v>110</v>
      </c>
      <c r="I772" s="3" t="s">
        <v>4062</v>
      </c>
      <c r="J772" s="3" t="s">
        <v>28</v>
      </c>
      <c r="K772" s="3" t="s">
        <v>880</v>
      </c>
      <c r="L772" s="4">
        <v>40785</v>
      </c>
      <c r="M772" s="2" t="s">
        <v>5532</v>
      </c>
      <c r="N772" s="11">
        <f>IF(MONTH(Table_Contracts[[#This Row],[Ngày ký]])&gt;3, YEAR(Table_Contracts[[#This Row],[Ngày ký]]),YEAR(Table_Contracts[[#This Row],[Ngày ký]])-1)</f>
        <v>2010</v>
      </c>
      <c r="O772" s="4">
        <v>40785</v>
      </c>
      <c r="P772" s="4">
        <v>40785</v>
      </c>
      <c r="Q772" s="6"/>
      <c r="R772" s="4"/>
      <c r="S772" s="7" t="b">
        <v>0</v>
      </c>
      <c r="T772" s="3" t="s">
        <v>145</v>
      </c>
      <c r="U772" s="3"/>
      <c r="V772" s="2"/>
      <c r="W772" s="10" t="s">
        <v>5722</v>
      </c>
      <c r="X772" s="7"/>
      <c r="Y772" s="12">
        <f>SUMPRODUCT(Table_milestone[Số tiền phải thanh toán (VND)],--(Table_milestone[Số HĐ]=Table_Contracts[[#This Row],[Số hợp đồng]]),--(Table_milestone[Đã thanh toán?]=TRUE))</f>
        <v>21912000</v>
      </c>
      <c r="Z772" s="13">
        <f>SUMPRODUCT(Table_milestone[Số tiền phải thanh toán (VND)],--(Table_milestone[Số HĐ]=Table_Contracts[[#This Row],[Số hợp đồng]]),--(Table_milestone[Đã thanh toán?]=FALSE))</f>
        <v>0</v>
      </c>
      <c r="AA772">
        <f>Table_Contracts[[#This Row],[Số tiền đã thanh toán (theo điểm mốc)]]+Table_Contracts[[#This Row],[Số tiền chưa thanh toán (Theo điểm mốc)]]-Table_Contracts[[#This Row],[Doanh số]]</f>
        <v>0</v>
      </c>
    </row>
    <row r="773" spans="1:27" x14ac:dyDescent="0.25">
      <c r="A773" s="11" t="str">
        <f>TRIM(REPLACE(Table_Contracts[[#This Row],[Vụ việc]],1,FIND("#",Table_Contracts[[#This Row],[Vụ việc]],1),""))</f>
        <v>OSDC111003</v>
      </c>
      <c r="B773" s="2" t="s">
        <v>1473</v>
      </c>
      <c r="C773" s="2" t="s">
        <v>5419</v>
      </c>
      <c r="D773" s="4">
        <v>40695</v>
      </c>
      <c r="E773" s="2" t="s">
        <v>5418</v>
      </c>
      <c r="F773" s="3" t="s">
        <v>300</v>
      </c>
      <c r="G773" s="5">
        <v>73800000</v>
      </c>
      <c r="H773" s="3" t="s">
        <v>1474</v>
      </c>
      <c r="I773" s="3" t="s">
        <v>4062</v>
      </c>
      <c r="J773" s="3" t="s">
        <v>28</v>
      </c>
      <c r="K773" s="3" t="s">
        <v>1475</v>
      </c>
      <c r="L773" s="4">
        <v>40999</v>
      </c>
      <c r="M773" s="2" t="s">
        <v>651</v>
      </c>
      <c r="N773" s="11">
        <f>IF(MONTH(Table_Contracts[[#This Row],[Ngày ký]])&gt;3, YEAR(Table_Contracts[[#This Row],[Ngày ký]]),YEAR(Table_Contracts[[#This Row],[Ngày ký]])-1)</f>
        <v>2011</v>
      </c>
      <c r="O773" s="4">
        <v>40999</v>
      </c>
      <c r="P773" s="4">
        <v>40999</v>
      </c>
      <c r="Q773" s="6">
        <v>12</v>
      </c>
      <c r="R773" s="4">
        <v>40681</v>
      </c>
      <c r="S773" s="7" t="b">
        <v>0</v>
      </c>
      <c r="T773" s="3" t="s">
        <v>100</v>
      </c>
      <c r="U773" s="3"/>
      <c r="V773" s="2"/>
      <c r="W773" s="10" t="s">
        <v>5722</v>
      </c>
      <c r="X773" s="7"/>
      <c r="Y773" s="12">
        <f>SUMPRODUCT(Table_milestone[Số tiền phải thanh toán (VND)],--(Table_milestone[Số HĐ]=Table_Contracts[[#This Row],[Số hợp đồng]]),--(Table_milestone[Đã thanh toán?]=TRUE))</f>
        <v>73800000</v>
      </c>
      <c r="Z773" s="13">
        <f>SUMPRODUCT(Table_milestone[Số tiền phải thanh toán (VND)],--(Table_milestone[Số HĐ]=Table_Contracts[[#This Row],[Số hợp đồng]]),--(Table_milestone[Đã thanh toán?]=FALSE))</f>
        <v>0</v>
      </c>
      <c r="AA773">
        <f>Table_Contracts[[#This Row],[Số tiền đã thanh toán (theo điểm mốc)]]+Table_Contracts[[#This Row],[Số tiền chưa thanh toán (Theo điểm mốc)]]-Table_Contracts[[#This Row],[Doanh số]]</f>
        <v>0</v>
      </c>
    </row>
    <row r="774" spans="1:27" x14ac:dyDescent="0.25">
      <c r="A774" s="11" t="str">
        <f>TRIM(REPLACE(Table_Contracts[[#This Row],[Vụ việc]],1,FIND("#",Table_Contracts[[#This Row],[Vụ việc]],1),""))</f>
        <v>OSDC1122001</v>
      </c>
      <c r="B774" s="2" t="s">
        <v>960</v>
      </c>
      <c r="C774" s="2" t="s">
        <v>5475</v>
      </c>
      <c r="D774" s="4">
        <v>40634</v>
      </c>
      <c r="E774" s="2" t="s">
        <v>5474</v>
      </c>
      <c r="F774" s="3" t="s">
        <v>485</v>
      </c>
      <c r="G774" s="5">
        <v>663201000</v>
      </c>
      <c r="H774" s="3" t="s">
        <v>110</v>
      </c>
      <c r="I774" s="3" t="s">
        <v>4062</v>
      </c>
      <c r="J774" s="3" t="s">
        <v>28</v>
      </c>
      <c r="K774" s="3" t="s">
        <v>961</v>
      </c>
      <c r="L774" s="4">
        <v>41031</v>
      </c>
      <c r="M774" s="2" t="s">
        <v>651</v>
      </c>
      <c r="N774" s="11">
        <f>IF(MONTH(Table_Contracts[[#This Row],[Ngày ký]])&gt;3, YEAR(Table_Contracts[[#This Row],[Ngày ký]]),YEAR(Table_Contracts[[#This Row],[Ngày ký]])-1)</f>
        <v>2011</v>
      </c>
      <c r="O774" s="4">
        <v>40654</v>
      </c>
      <c r="P774" s="4">
        <v>41031</v>
      </c>
      <c r="Q774" s="6">
        <v>0</v>
      </c>
      <c r="R774" s="4">
        <v>40634</v>
      </c>
      <c r="S774" s="7" t="b">
        <v>0</v>
      </c>
      <c r="T774" s="3" t="s">
        <v>112</v>
      </c>
      <c r="U774" s="3"/>
      <c r="V774" s="2"/>
      <c r="W774" s="10" t="s">
        <v>5722</v>
      </c>
      <c r="X774" s="7"/>
      <c r="Y774" s="12">
        <f>SUMPRODUCT(Table_milestone[Số tiền phải thanh toán (VND)],--(Table_milestone[Số HĐ]=Table_Contracts[[#This Row],[Số hợp đồng]]),--(Table_milestone[Đã thanh toán?]=TRUE))</f>
        <v>663201000</v>
      </c>
      <c r="Z774" s="13">
        <f>SUMPRODUCT(Table_milestone[Số tiền phải thanh toán (VND)],--(Table_milestone[Số HĐ]=Table_Contracts[[#This Row],[Số hợp đồng]]),--(Table_milestone[Đã thanh toán?]=FALSE))</f>
        <v>0</v>
      </c>
      <c r="AA774">
        <f>Table_Contracts[[#This Row],[Số tiền đã thanh toán (theo điểm mốc)]]+Table_Contracts[[#This Row],[Số tiền chưa thanh toán (Theo điểm mốc)]]-Table_Contracts[[#This Row],[Doanh số]]</f>
        <v>0</v>
      </c>
    </row>
    <row r="775" spans="1:27" x14ac:dyDescent="0.25">
      <c r="A775" s="11" t="str">
        <f>TRIM(REPLACE(Table_Contracts[[#This Row],[Vụ việc]],1,FIND("#",Table_Contracts[[#This Row],[Vụ việc]],1),""))</f>
        <v>OSDC115002</v>
      </c>
      <c r="B775" s="2" t="s">
        <v>985</v>
      </c>
      <c r="C775" s="2" t="s">
        <v>5477</v>
      </c>
      <c r="D775" s="4">
        <v>40634</v>
      </c>
      <c r="E775" s="2" t="s">
        <v>5476</v>
      </c>
      <c r="F775" s="3" t="s">
        <v>5478</v>
      </c>
      <c r="G775" s="5">
        <v>28710000</v>
      </c>
      <c r="H775" s="3" t="s">
        <v>110</v>
      </c>
      <c r="I775" s="3" t="s">
        <v>4062</v>
      </c>
      <c r="J775" s="3" t="s">
        <v>28</v>
      </c>
      <c r="K775" s="3" t="s">
        <v>880</v>
      </c>
      <c r="L775" s="4">
        <v>40695</v>
      </c>
      <c r="M775" s="2" t="s">
        <v>651</v>
      </c>
      <c r="N775" s="11">
        <f>IF(MONTH(Table_Contracts[[#This Row],[Ngày ký]])&gt;3, YEAR(Table_Contracts[[#This Row],[Ngày ký]]),YEAR(Table_Contracts[[#This Row],[Ngày ký]])-1)</f>
        <v>2011</v>
      </c>
      <c r="O775" s="4">
        <v>40695</v>
      </c>
      <c r="P775" s="4">
        <v>40695</v>
      </c>
      <c r="Q775" s="6">
        <v>0</v>
      </c>
      <c r="R775" s="4">
        <v>40634</v>
      </c>
      <c r="S775" s="7" t="b">
        <v>0</v>
      </c>
      <c r="T775" s="3" t="s">
        <v>100</v>
      </c>
      <c r="U775" s="3"/>
      <c r="V775" s="2"/>
      <c r="W775" s="10" t="s">
        <v>5722</v>
      </c>
      <c r="X775" s="7"/>
      <c r="Y775" s="12">
        <f>SUMPRODUCT(Table_milestone[Số tiền phải thanh toán (VND)],--(Table_milestone[Số HĐ]=Table_Contracts[[#This Row],[Số hợp đồng]]),--(Table_milestone[Đã thanh toán?]=TRUE))</f>
        <v>28710000</v>
      </c>
      <c r="Z775" s="13">
        <f>SUMPRODUCT(Table_milestone[Số tiền phải thanh toán (VND)],--(Table_milestone[Số HĐ]=Table_Contracts[[#This Row],[Số hợp đồng]]),--(Table_milestone[Đã thanh toán?]=FALSE))</f>
        <v>0</v>
      </c>
      <c r="AA775">
        <f>Table_Contracts[[#This Row],[Số tiền đã thanh toán (theo điểm mốc)]]+Table_Contracts[[#This Row],[Số tiền chưa thanh toán (Theo điểm mốc)]]-Table_Contracts[[#This Row],[Doanh số]]</f>
        <v>0</v>
      </c>
    </row>
    <row r="776" spans="1:27" x14ac:dyDescent="0.25">
      <c r="A776" s="11" t="str">
        <f>TRIM(REPLACE(Table_Contracts[[#This Row],[Vụ việc]],1,FIND("#",Table_Contracts[[#This Row],[Vụ việc]],1),""))</f>
        <v>OSDC115003</v>
      </c>
      <c r="B776" s="2" t="s">
        <v>980</v>
      </c>
      <c r="C776" s="2" t="s">
        <v>5449</v>
      </c>
      <c r="D776" s="4">
        <v>40668</v>
      </c>
      <c r="E776" s="2" t="s">
        <v>5448</v>
      </c>
      <c r="F776" s="3" t="s">
        <v>5450</v>
      </c>
      <c r="G776" s="5">
        <v>31456500</v>
      </c>
      <c r="H776" s="3" t="s">
        <v>110</v>
      </c>
      <c r="I776" s="3" t="s">
        <v>4062</v>
      </c>
      <c r="J776" s="3" t="s">
        <v>28</v>
      </c>
      <c r="K776" s="3" t="s">
        <v>880</v>
      </c>
      <c r="L776" s="4">
        <v>40693</v>
      </c>
      <c r="M776" s="2" t="s">
        <v>651</v>
      </c>
      <c r="N776" s="11">
        <f>IF(MONTH(Table_Contracts[[#This Row],[Ngày ký]])&gt;3, YEAR(Table_Contracts[[#This Row],[Ngày ký]]),YEAR(Table_Contracts[[#This Row],[Ngày ký]])-1)</f>
        <v>2011</v>
      </c>
      <c r="O776" s="4">
        <v>40693</v>
      </c>
      <c r="P776" s="4">
        <v>40693</v>
      </c>
      <c r="Q776" s="6"/>
      <c r="R776" s="4"/>
      <c r="S776" s="7" t="b">
        <v>0</v>
      </c>
      <c r="T776" s="3" t="s">
        <v>100</v>
      </c>
      <c r="U776" s="3"/>
      <c r="V776" s="2"/>
      <c r="W776" s="10" t="s">
        <v>5722</v>
      </c>
      <c r="X776" s="7"/>
      <c r="Y776" s="12">
        <f>SUMPRODUCT(Table_milestone[Số tiền phải thanh toán (VND)],--(Table_milestone[Số HĐ]=Table_Contracts[[#This Row],[Số hợp đồng]]),--(Table_milestone[Đã thanh toán?]=TRUE))</f>
        <v>31456500</v>
      </c>
      <c r="Z776" s="13">
        <f>SUMPRODUCT(Table_milestone[Số tiền phải thanh toán (VND)],--(Table_milestone[Số HĐ]=Table_Contracts[[#This Row],[Số hợp đồng]]),--(Table_milestone[Đã thanh toán?]=FALSE))</f>
        <v>0</v>
      </c>
      <c r="AA776">
        <f>Table_Contracts[[#This Row],[Số tiền đã thanh toán (theo điểm mốc)]]+Table_Contracts[[#This Row],[Số tiền chưa thanh toán (Theo điểm mốc)]]-Table_Contracts[[#This Row],[Doanh số]]</f>
        <v>0</v>
      </c>
    </row>
    <row r="777" spans="1:27" x14ac:dyDescent="0.25">
      <c r="A777" s="11" t="str">
        <f>TRIM(REPLACE(Table_Contracts[[#This Row],[Vụ việc]],1,FIND("#",Table_Contracts[[#This Row],[Vụ việc]],1),""))</f>
        <v>OSDC115005</v>
      </c>
      <c r="B777" s="2" t="s">
        <v>1020</v>
      </c>
      <c r="C777" s="2" t="s">
        <v>5394</v>
      </c>
      <c r="D777" s="4">
        <v>40730</v>
      </c>
      <c r="E777" s="2" t="s">
        <v>5393</v>
      </c>
      <c r="F777" s="3" t="s">
        <v>5216</v>
      </c>
      <c r="G777" s="5">
        <v>98782690</v>
      </c>
      <c r="H777" s="3" t="s">
        <v>110</v>
      </c>
      <c r="I777" s="3" t="s">
        <v>4062</v>
      </c>
      <c r="J777" s="3" t="s">
        <v>28</v>
      </c>
      <c r="K777" s="3" t="s">
        <v>996</v>
      </c>
      <c r="L777" s="4">
        <v>41117</v>
      </c>
      <c r="M777" s="2" t="s">
        <v>651</v>
      </c>
      <c r="N777" s="11">
        <f>IF(MONTH(Table_Contracts[[#This Row],[Ngày ký]])&gt;3, YEAR(Table_Contracts[[#This Row],[Ngày ký]]),YEAR(Table_Contracts[[#This Row],[Ngày ký]])-1)</f>
        <v>2011</v>
      </c>
      <c r="O777" s="4">
        <v>40999</v>
      </c>
      <c r="P777" s="4">
        <v>40999</v>
      </c>
      <c r="Q777" s="6">
        <v>6</v>
      </c>
      <c r="R777" s="4">
        <v>40730</v>
      </c>
      <c r="S777" s="7" t="b">
        <v>0</v>
      </c>
      <c r="T777" s="3" t="s">
        <v>112</v>
      </c>
      <c r="U777" s="3"/>
      <c r="V777" s="2"/>
      <c r="W777" s="10" t="s">
        <v>5722</v>
      </c>
      <c r="X777" s="7"/>
      <c r="Y777" s="12">
        <f>SUMPRODUCT(Table_milestone[Số tiền phải thanh toán (VND)],--(Table_milestone[Số HĐ]=Table_Contracts[[#This Row],[Số hợp đồng]]),--(Table_milestone[Đã thanh toán?]=TRUE))</f>
        <v>57542000</v>
      </c>
      <c r="Z777" s="13">
        <f>SUMPRODUCT(Table_milestone[Số tiền phải thanh toán (VND)],--(Table_milestone[Số HĐ]=Table_Contracts[[#This Row],[Số hợp đồng]]),--(Table_milestone[Đã thanh toán?]=FALSE))</f>
        <v>67657000</v>
      </c>
      <c r="AA777">
        <f>Table_Contracts[[#This Row],[Số tiền đã thanh toán (theo điểm mốc)]]+Table_Contracts[[#This Row],[Số tiền chưa thanh toán (Theo điểm mốc)]]-Table_Contracts[[#This Row],[Doanh số]]</f>
        <v>26416310</v>
      </c>
    </row>
    <row r="778" spans="1:27" x14ac:dyDescent="0.25">
      <c r="A778" s="11" t="str">
        <f>TRIM(REPLACE(Table_Contracts[[#This Row],[Vụ việc]],1,FIND("#",Table_Contracts[[#This Row],[Vụ việc]],1),""))</f>
        <v>OSDC115006</v>
      </c>
      <c r="B778" s="2" t="s">
        <v>1016</v>
      </c>
      <c r="C778" s="2" t="s">
        <v>5480</v>
      </c>
      <c r="D778" s="4">
        <v>40634</v>
      </c>
      <c r="E778" s="2" t="s">
        <v>5479</v>
      </c>
      <c r="F778" s="3" t="s">
        <v>4174</v>
      </c>
      <c r="G778" s="5">
        <v>126945000</v>
      </c>
      <c r="H778" s="3" t="s">
        <v>110</v>
      </c>
      <c r="I778" s="3" t="s">
        <v>4062</v>
      </c>
      <c r="J778" s="3" t="s">
        <v>28</v>
      </c>
      <c r="K778" s="3" t="s">
        <v>880</v>
      </c>
      <c r="L778" s="4">
        <v>40694</v>
      </c>
      <c r="M778" s="2" t="s">
        <v>651</v>
      </c>
      <c r="N778" s="11">
        <f>IF(MONTH(Table_Contracts[[#This Row],[Ngày ký]])&gt;3, YEAR(Table_Contracts[[#This Row],[Ngày ký]]),YEAR(Table_Contracts[[#This Row],[Ngày ký]])-1)</f>
        <v>2011</v>
      </c>
      <c r="O778" s="4">
        <v>40694</v>
      </c>
      <c r="P778" s="4">
        <v>40694</v>
      </c>
      <c r="Q778" s="6">
        <v>0</v>
      </c>
      <c r="R778" s="4">
        <v>40634</v>
      </c>
      <c r="S778" s="7" t="b">
        <v>0</v>
      </c>
      <c r="T778" s="3" t="s">
        <v>100</v>
      </c>
      <c r="U778" s="3"/>
      <c r="V778" s="2"/>
      <c r="W778" s="10" t="s">
        <v>5722</v>
      </c>
      <c r="X778" s="7"/>
      <c r="Y778" s="12">
        <f>SUMPRODUCT(Table_milestone[Số tiền phải thanh toán (VND)],--(Table_milestone[Số HĐ]=Table_Contracts[[#This Row],[Số hợp đồng]]),--(Table_milestone[Đã thanh toán?]=TRUE))</f>
        <v>126945000</v>
      </c>
      <c r="Z778" s="13">
        <f>SUMPRODUCT(Table_milestone[Số tiền phải thanh toán (VND)],--(Table_milestone[Số HĐ]=Table_Contracts[[#This Row],[Số hợp đồng]]),--(Table_milestone[Đã thanh toán?]=FALSE))</f>
        <v>0</v>
      </c>
      <c r="AA778">
        <f>Table_Contracts[[#This Row],[Số tiền đã thanh toán (theo điểm mốc)]]+Table_Contracts[[#This Row],[Số tiền chưa thanh toán (Theo điểm mốc)]]-Table_Contracts[[#This Row],[Doanh số]]</f>
        <v>0</v>
      </c>
    </row>
    <row r="779" spans="1:27" x14ac:dyDescent="0.25">
      <c r="A779" s="11" t="str">
        <f>TRIM(REPLACE(Table_Contracts[[#This Row],[Vụ việc]],1,FIND("#",Table_Contracts[[#This Row],[Vụ việc]],1),""))</f>
        <v>OSDC115007</v>
      </c>
      <c r="B779" s="2" t="s">
        <v>1041</v>
      </c>
      <c r="C779" s="2" t="s">
        <v>5447</v>
      </c>
      <c r="D779" s="4">
        <v>40672</v>
      </c>
      <c r="E779" s="2" t="s">
        <v>5446</v>
      </c>
      <c r="F779" s="3" t="s">
        <v>5179</v>
      </c>
      <c r="G779" s="5">
        <v>63000000</v>
      </c>
      <c r="H779" s="3" t="s">
        <v>110</v>
      </c>
      <c r="I779" s="3" t="s">
        <v>4062</v>
      </c>
      <c r="J779" s="3" t="s">
        <v>28</v>
      </c>
      <c r="K779" s="3" t="s">
        <v>880</v>
      </c>
      <c r="L779" s="4">
        <v>40721</v>
      </c>
      <c r="M779" s="2" t="s">
        <v>651</v>
      </c>
      <c r="N779" s="11">
        <f>IF(MONTH(Table_Contracts[[#This Row],[Ngày ký]])&gt;3, YEAR(Table_Contracts[[#This Row],[Ngày ký]]),YEAR(Table_Contracts[[#This Row],[Ngày ký]])-1)</f>
        <v>2011</v>
      </c>
      <c r="O779" s="4">
        <v>40721</v>
      </c>
      <c r="P779" s="4">
        <v>40721</v>
      </c>
      <c r="Q779" s="6">
        <v>0</v>
      </c>
      <c r="R779" s="4">
        <v>40673</v>
      </c>
      <c r="S779" s="7" t="b">
        <v>0</v>
      </c>
      <c r="T779" s="3" t="s">
        <v>100</v>
      </c>
      <c r="U779" s="3"/>
      <c r="V779" s="2"/>
      <c r="W779" s="10" t="s">
        <v>5722</v>
      </c>
      <c r="X779" s="7"/>
      <c r="Y779" s="12">
        <f>SUMPRODUCT(Table_milestone[Số tiền phải thanh toán (VND)],--(Table_milestone[Số HĐ]=Table_Contracts[[#This Row],[Số hợp đồng]]),--(Table_milestone[Đã thanh toán?]=TRUE))</f>
        <v>67403250</v>
      </c>
      <c r="Z779" s="13">
        <f>SUMPRODUCT(Table_milestone[Số tiền phải thanh toán (VND)],--(Table_milestone[Số HĐ]=Table_Contracts[[#This Row],[Số hợp đồng]]),--(Table_milestone[Đã thanh toán?]=FALSE))</f>
        <v>0</v>
      </c>
      <c r="AA779">
        <f>Table_Contracts[[#This Row],[Số tiền đã thanh toán (theo điểm mốc)]]+Table_Contracts[[#This Row],[Số tiền chưa thanh toán (Theo điểm mốc)]]-Table_Contracts[[#This Row],[Doanh số]]</f>
        <v>4403250</v>
      </c>
    </row>
    <row r="780" spans="1:27" x14ac:dyDescent="0.25">
      <c r="A780" s="11" t="str">
        <f>TRIM(REPLACE(Table_Contracts[[#This Row],[Vụ việc]],1,FIND("#",Table_Contracts[[#This Row],[Vụ việc]],1),""))</f>
        <v>OSDC115008</v>
      </c>
      <c r="B780" s="2" t="s">
        <v>1165</v>
      </c>
      <c r="C780" s="2" t="s">
        <v>5374</v>
      </c>
      <c r="D780" s="4">
        <v>40756</v>
      </c>
      <c r="E780" s="2" t="s">
        <v>5373</v>
      </c>
      <c r="F780" s="3" t="s">
        <v>5216</v>
      </c>
      <c r="G780" s="5">
        <v>147000000</v>
      </c>
      <c r="H780" s="3" t="s">
        <v>110</v>
      </c>
      <c r="I780" s="3" t="s">
        <v>4062</v>
      </c>
      <c r="J780" s="3" t="s">
        <v>28</v>
      </c>
      <c r="K780" s="3" t="s">
        <v>996</v>
      </c>
      <c r="L780" s="4">
        <v>40848</v>
      </c>
      <c r="M780" s="2" t="s">
        <v>651</v>
      </c>
      <c r="N780" s="11">
        <f>IF(MONTH(Table_Contracts[[#This Row],[Ngày ký]])&gt;3, YEAR(Table_Contracts[[#This Row],[Ngày ký]]),YEAR(Table_Contracts[[#This Row],[Ngày ký]])-1)</f>
        <v>2011</v>
      </c>
      <c r="O780" s="4">
        <v>40848</v>
      </c>
      <c r="P780" s="4">
        <v>40939</v>
      </c>
      <c r="Q780" s="6">
        <v>12</v>
      </c>
      <c r="R780" s="4">
        <v>40756</v>
      </c>
      <c r="S780" s="7" t="b">
        <v>0</v>
      </c>
      <c r="T780" s="3" t="s">
        <v>100</v>
      </c>
      <c r="U780" s="3"/>
      <c r="V780" s="2"/>
      <c r="W780" s="10" t="s">
        <v>5722</v>
      </c>
      <c r="X780" s="7"/>
      <c r="Y780" s="12">
        <f>SUMPRODUCT(Table_milestone[Số tiền phải thanh toán (VND)],--(Table_milestone[Số HĐ]=Table_Contracts[[#This Row],[Số hợp đồng]]),--(Table_milestone[Đã thanh toán?]=TRUE))</f>
        <v>147000000</v>
      </c>
      <c r="Z780" s="13">
        <f>SUMPRODUCT(Table_milestone[Số tiền phải thanh toán (VND)],--(Table_milestone[Số HĐ]=Table_Contracts[[#This Row],[Số hợp đồng]]),--(Table_milestone[Đã thanh toán?]=FALSE))</f>
        <v>0</v>
      </c>
      <c r="AA780">
        <f>Table_Contracts[[#This Row],[Số tiền đã thanh toán (theo điểm mốc)]]+Table_Contracts[[#This Row],[Số tiền chưa thanh toán (Theo điểm mốc)]]-Table_Contracts[[#This Row],[Doanh số]]</f>
        <v>0</v>
      </c>
    </row>
    <row r="781" spans="1:27" x14ac:dyDescent="0.25">
      <c r="A781" s="11" t="str">
        <f>TRIM(REPLACE(Table_Contracts[[#This Row],[Vụ việc]],1,FIND("#",Table_Contracts[[#This Row],[Vụ việc]],1),""))</f>
        <v>OSDC115009</v>
      </c>
      <c r="B781" s="2" t="s">
        <v>1125</v>
      </c>
      <c r="C781" s="2" t="s">
        <v>5380</v>
      </c>
      <c r="D781" s="4">
        <v>40749</v>
      </c>
      <c r="E781" s="2" t="s">
        <v>5379</v>
      </c>
      <c r="F781" s="3" t="s">
        <v>5011</v>
      </c>
      <c r="G781" s="5">
        <v>346941000</v>
      </c>
      <c r="H781" s="3" t="s">
        <v>110</v>
      </c>
      <c r="I781" s="3" t="s">
        <v>4062</v>
      </c>
      <c r="J781" s="3" t="s">
        <v>28</v>
      </c>
      <c r="K781" s="3" t="s">
        <v>31</v>
      </c>
      <c r="L781" s="4">
        <v>40949</v>
      </c>
      <c r="M781" s="2" t="s">
        <v>651</v>
      </c>
      <c r="N781" s="11">
        <f>IF(MONTH(Table_Contracts[[#This Row],[Ngày ký]])&gt;3, YEAR(Table_Contracts[[#This Row],[Ngày ký]]),YEAR(Table_Contracts[[#This Row],[Ngày ký]])-1)</f>
        <v>2011</v>
      </c>
      <c r="O781" s="4">
        <v>40918</v>
      </c>
      <c r="P781" s="4">
        <v>40949</v>
      </c>
      <c r="Q781" s="6"/>
      <c r="R781" s="4"/>
      <c r="S781" s="7" t="b">
        <v>0</v>
      </c>
      <c r="T781" s="3" t="s">
        <v>112</v>
      </c>
      <c r="U781" s="3"/>
      <c r="V781" s="2"/>
      <c r="W781" s="10" t="s">
        <v>5723</v>
      </c>
      <c r="X781" s="7"/>
      <c r="Y781" s="12">
        <f>SUMPRODUCT(Table_milestone[Số tiền phải thanh toán (VND)],--(Table_milestone[Số HĐ]=Table_Contracts[[#This Row],[Số hợp đồng]]),--(Table_milestone[Đã thanh toán?]=TRUE))</f>
        <v>345330826</v>
      </c>
      <c r="Z781" s="13">
        <f>SUMPRODUCT(Table_milestone[Số tiền phải thanh toán (VND)],--(Table_milestone[Số HĐ]=Table_Contracts[[#This Row],[Số hợp đồng]]),--(Table_milestone[Đã thanh toán?]=FALSE))</f>
        <v>0</v>
      </c>
      <c r="AA781">
        <f>Table_Contracts[[#This Row],[Số tiền đã thanh toán (theo điểm mốc)]]+Table_Contracts[[#This Row],[Số tiền chưa thanh toán (Theo điểm mốc)]]-Table_Contracts[[#This Row],[Doanh số]]</f>
        <v>-1610174</v>
      </c>
    </row>
    <row r="782" spans="1:27" x14ac:dyDescent="0.25">
      <c r="A782" s="11" t="str">
        <f>TRIM(REPLACE(Table_Contracts[[#This Row],[Vụ việc]],1,FIND("#",Table_Contracts[[#This Row],[Vụ việc]],1),""))</f>
        <v>OSDC115010</v>
      </c>
      <c r="B782" s="2" t="s">
        <v>1046</v>
      </c>
      <c r="C782" s="2" t="s">
        <v>5410</v>
      </c>
      <c r="D782" s="4">
        <v>40721</v>
      </c>
      <c r="E782" s="2" t="s">
        <v>5409</v>
      </c>
      <c r="F782" s="3" t="s">
        <v>5179</v>
      </c>
      <c r="G782" s="5">
        <v>52646400</v>
      </c>
      <c r="H782" s="3" t="s">
        <v>110</v>
      </c>
      <c r="I782" s="3" t="s">
        <v>4062</v>
      </c>
      <c r="J782" s="3" t="s">
        <v>28</v>
      </c>
      <c r="K782" s="3" t="s">
        <v>880</v>
      </c>
      <c r="L782" s="4">
        <v>40753</v>
      </c>
      <c r="M782" s="2" t="s">
        <v>651</v>
      </c>
      <c r="N782" s="11">
        <f>IF(MONTH(Table_Contracts[[#This Row],[Ngày ký]])&gt;3, YEAR(Table_Contracts[[#This Row],[Ngày ký]]),YEAR(Table_Contracts[[#This Row],[Ngày ký]])-1)</f>
        <v>2011</v>
      </c>
      <c r="O782" s="4">
        <v>40753</v>
      </c>
      <c r="P782" s="4">
        <v>40753</v>
      </c>
      <c r="Q782" s="6"/>
      <c r="R782" s="4">
        <v>40722</v>
      </c>
      <c r="S782" s="7" t="b">
        <v>0</v>
      </c>
      <c r="T782" s="3" t="s">
        <v>100</v>
      </c>
      <c r="U782" s="3"/>
      <c r="V782" s="2"/>
      <c r="W782" s="10" t="s">
        <v>5722</v>
      </c>
      <c r="X782" s="7"/>
      <c r="Y782" s="12">
        <f>SUMPRODUCT(Table_milestone[Số tiền phải thanh toán (VND)],--(Table_milestone[Số HĐ]=Table_Contracts[[#This Row],[Số hợp đồng]]),--(Table_milestone[Đã thanh toán?]=TRUE))</f>
        <v>52646400</v>
      </c>
      <c r="Z782" s="13">
        <f>SUMPRODUCT(Table_milestone[Số tiền phải thanh toán (VND)],--(Table_milestone[Số HĐ]=Table_Contracts[[#This Row],[Số hợp đồng]]),--(Table_milestone[Đã thanh toán?]=FALSE))</f>
        <v>0</v>
      </c>
      <c r="AA782">
        <f>Table_Contracts[[#This Row],[Số tiền đã thanh toán (theo điểm mốc)]]+Table_Contracts[[#This Row],[Số tiền chưa thanh toán (Theo điểm mốc)]]-Table_Contracts[[#This Row],[Doanh số]]</f>
        <v>0</v>
      </c>
    </row>
    <row r="783" spans="1:27" x14ac:dyDescent="0.25">
      <c r="A783" s="11" t="str">
        <f>TRIM(REPLACE(Table_Contracts[[#This Row],[Vụ việc]],1,FIND("#",Table_Contracts[[#This Row],[Vụ việc]],1),""))</f>
        <v>OSDC115011</v>
      </c>
      <c r="B783" s="2" t="s">
        <v>1132</v>
      </c>
      <c r="C783" s="2" t="s">
        <v>5362</v>
      </c>
      <c r="D783" s="4">
        <v>40777</v>
      </c>
      <c r="E783" s="2" t="s">
        <v>5361</v>
      </c>
      <c r="F783" s="3" t="s">
        <v>5316</v>
      </c>
      <c r="G783" s="5">
        <v>105987000</v>
      </c>
      <c r="H783" s="3" t="s">
        <v>110</v>
      </c>
      <c r="I783" s="3" t="s">
        <v>4062</v>
      </c>
      <c r="J783" s="3" t="s">
        <v>28</v>
      </c>
      <c r="K783" s="3" t="s">
        <v>31</v>
      </c>
      <c r="L783" s="4">
        <v>41026</v>
      </c>
      <c r="M783" s="2" t="s">
        <v>651</v>
      </c>
      <c r="N783" s="11">
        <f>IF(MONTH(Table_Contracts[[#This Row],[Ngày ký]])&gt;3, YEAR(Table_Contracts[[#This Row],[Ngày ký]]),YEAR(Table_Contracts[[#This Row],[Ngày ký]])-1)</f>
        <v>2011</v>
      </c>
      <c r="O783" s="4">
        <v>41024</v>
      </c>
      <c r="P783" s="4">
        <v>41026</v>
      </c>
      <c r="Q783" s="6"/>
      <c r="R783" s="4"/>
      <c r="S783" s="7" t="b">
        <v>0</v>
      </c>
      <c r="T783" s="3" t="s">
        <v>100</v>
      </c>
      <c r="U783" s="3"/>
      <c r="V783" s="2"/>
      <c r="W783" s="10" t="s">
        <v>5722</v>
      </c>
      <c r="X783" s="7"/>
      <c r="Y783" s="12">
        <f>SUMPRODUCT(Table_milestone[Số tiền phải thanh toán (VND)],--(Table_milestone[Số HĐ]=Table_Contracts[[#This Row],[Số hợp đồng]]),--(Table_milestone[Đã thanh toán?]=TRUE))</f>
        <v>105633302</v>
      </c>
      <c r="Z783" s="13">
        <f>SUMPRODUCT(Table_milestone[Số tiền phải thanh toán (VND)],--(Table_milestone[Số HĐ]=Table_Contracts[[#This Row],[Số hợp đồng]]),--(Table_milestone[Đã thanh toán?]=FALSE))</f>
        <v>0</v>
      </c>
      <c r="AA783">
        <f>Table_Contracts[[#This Row],[Số tiền đã thanh toán (theo điểm mốc)]]+Table_Contracts[[#This Row],[Số tiền chưa thanh toán (Theo điểm mốc)]]-Table_Contracts[[#This Row],[Doanh số]]</f>
        <v>-353698</v>
      </c>
    </row>
    <row r="784" spans="1:27" x14ac:dyDescent="0.25">
      <c r="A784" s="11" t="str">
        <f>TRIM(REPLACE(Table_Contracts[[#This Row],[Vụ việc]],1,FIND("#",Table_Contracts[[#This Row],[Vụ việc]],1),""))</f>
        <v>OSDC115012</v>
      </c>
      <c r="B784" s="2" t="s">
        <v>1265</v>
      </c>
      <c r="C784" s="2" t="s">
        <v>5345</v>
      </c>
      <c r="D784" s="4">
        <v>40798</v>
      </c>
      <c r="E784" s="2" t="s">
        <v>5344</v>
      </c>
      <c r="F784" s="3" t="s">
        <v>5316</v>
      </c>
      <c r="G784" s="5">
        <v>45381000</v>
      </c>
      <c r="H784" s="3" t="s">
        <v>110</v>
      </c>
      <c r="I784" s="3" t="s">
        <v>4062</v>
      </c>
      <c r="J784" s="3" t="s">
        <v>28</v>
      </c>
      <c r="K784" s="3" t="s">
        <v>31</v>
      </c>
      <c r="L784" s="4">
        <v>40939</v>
      </c>
      <c r="M784" s="2" t="s">
        <v>651</v>
      </c>
      <c r="N784" s="11">
        <f>IF(MONTH(Table_Contracts[[#This Row],[Ngày ký]])&gt;3, YEAR(Table_Contracts[[#This Row],[Ngày ký]]),YEAR(Table_Contracts[[#This Row],[Ngày ký]])-1)</f>
        <v>2011</v>
      </c>
      <c r="O784" s="4">
        <v>40904</v>
      </c>
      <c r="P784" s="4">
        <v>40939</v>
      </c>
      <c r="Q784" s="6">
        <v>0</v>
      </c>
      <c r="R784" s="4">
        <v>40798</v>
      </c>
      <c r="S784" s="7" t="b">
        <v>0</v>
      </c>
      <c r="T784" s="3" t="s">
        <v>100</v>
      </c>
      <c r="U784" s="3"/>
      <c r="V784" s="2"/>
      <c r="W784" s="10" t="s">
        <v>5722</v>
      </c>
      <c r="X784" s="7"/>
      <c r="Y784" s="12">
        <f>SUMPRODUCT(Table_milestone[Số tiền phải thanh toán (VND)],--(Table_milestone[Số HĐ]=Table_Contracts[[#This Row],[Số hợp đồng]]),--(Table_milestone[Đã thanh toán?]=TRUE))</f>
        <v>45419055</v>
      </c>
      <c r="Z784" s="13">
        <f>SUMPRODUCT(Table_milestone[Số tiền phải thanh toán (VND)],--(Table_milestone[Số HĐ]=Table_Contracts[[#This Row],[Số hợp đồng]]),--(Table_milestone[Đã thanh toán?]=FALSE))</f>
        <v>0</v>
      </c>
      <c r="AA784">
        <f>Table_Contracts[[#This Row],[Số tiền đã thanh toán (theo điểm mốc)]]+Table_Contracts[[#This Row],[Số tiền chưa thanh toán (Theo điểm mốc)]]-Table_Contracts[[#This Row],[Doanh số]]</f>
        <v>38055</v>
      </c>
    </row>
    <row r="785" spans="1:27" x14ac:dyDescent="0.25">
      <c r="A785" s="11" t="str">
        <f>TRIM(REPLACE(Table_Contracts[[#This Row],[Vụ việc]],1,FIND("#",Table_Contracts[[#This Row],[Vụ việc]],1),""))</f>
        <v>OSDC115013</v>
      </c>
      <c r="B785" s="2" t="s">
        <v>1086</v>
      </c>
      <c r="C785" s="2" t="s">
        <v>5372</v>
      </c>
      <c r="D785" s="4">
        <v>40756</v>
      </c>
      <c r="E785" s="2" t="s">
        <v>5371</v>
      </c>
      <c r="F785" s="3" t="s">
        <v>5179</v>
      </c>
      <c r="G785" s="5">
        <v>67403250</v>
      </c>
      <c r="H785" s="3" t="s">
        <v>110</v>
      </c>
      <c r="I785" s="3" t="s">
        <v>4062</v>
      </c>
      <c r="J785" s="3" t="s">
        <v>28</v>
      </c>
      <c r="K785" s="3" t="s">
        <v>880</v>
      </c>
      <c r="L785" s="4">
        <v>40854</v>
      </c>
      <c r="M785" s="2" t="s">
        <v>651</v>
      </c>
      <c r="N785" s="11">
        <f>IF(MONTH(Table_Contracts[[#This Row],[Ngày ký]])&gt;3, YEAR(Table_Contracts[[#This Row],[Ngày ký]]),YEAR(Table_Contracts[[#This Row],[Ngày ký]])-1)</f>
        <v>2011</v>
      </c>
      <c r="O785" s="4">
        <v>40795</v>
      </c>
      <c r="P785" s="4">
        <v>40854</v>
      </c>
      <c r="Q785" s="6"/>
      <c r="R785" s="4"/>
      <c r="S785" s="7" t="b">
        <v>0</v>
      </c>
      <c r="T785" s="3" t="s">
        <v>100</v>
      </c>
      <c r="U785" s="3"/>
      <c r="V785" s="2"/>
      <c r="W785" s="10" t="s">
        <v>5722</v>
      </c>
      <c r="X785" s="7"/>
      <c r="Y785" s="12">
        <f>SUMPRODUCT(Table_milestone[Số tiền phải thanh toán (VND)],--(Table_milestone[Số HĐ]=Table_Contracts[[#This Row],[Số hợp đồng]]),--(Table_milestone[Đã thanh toán?]=TRUE))</f>
        <v>63987750</v>
      </c>
      <c r="Z785" s="13">
        <f>SUMPRODUCT(Table_milestone[Số tiền phải thanh toán (VND)],--(Table_milestone[Số HĐ]=Table_Contracts[[#This Row],[Số hợp đồng]]),--(Table_milestone[Đã thanh toán?]=FALSE))</f>
        <v>0</v>
      </c>
      <c r="AA785">
        <f>Table_Contracts[[#This Row],[Số tiền đã thanh toán (theo điểm mốc)]]+Table_Contracts[[#This Row],[Số tiền chưa thanh toán (Theo điểm mốc)]]-Table_Contracts[[#This Row],[Doanh số]]</f>
        <v>-3415500</v>
      </c>
    </row>
    <row r="786" spans="1:27" x14ac:dyDescent="0.25">
      <c r="A786" s="11" t="str">
        <f>TRIM(REPLACE(Table_Contracts[[#This Row],[Vụ việc]],1,FIND("#",Table_Contracts[[#This Row],[Vụ việc]],1),""))</f>
        <v>OSDC115014</v>
      </c>
      <c r="B786" s="2" t="s">
        <v>1089</v>
      </c>
      <c r="C786" s="2" t="s">
        <v>5461</v>
      </c>
      <c r="D786" s="4">
        <v>40653</v>
      </c>
      <c r="E786" s="2" t="s">
        <v>5460</v>
      </c>
      <c r="F786" s="3" t="s">
        <v>392</v>
      </c>
      <c r="G786" s="5">
        <v>56334000</v>
      </c>
      <c r="H786" s="3" t="s">
        <v>110</v>
      </c>
      <c r="I786" s="3" t="s">
        <v>4062</v>
      </c>
      <c r="J786" s="3" t="s">
        <v>28</v>
      </c>
      <c r="K786" s="3" t="s">
        <v>880</v>
      </c>
      <c r="L786" s="4">
        <v>40802</v>
      </c>
      <c r="M786" s="2" t="s">
        <v>651</v>
      </c>
      <c r="N786" s="11">
        <f>IF(MONTH(Table_Contracts[[#This Row],[Ngày ký]])&gt;3, YEAR(Table_Contracts[[#This Row],[Ngày ký]]),YEAR(Table_Contracts[[#This Row],[Ngày ký]])-1)</f>
        <v>2011</v>
      </c>
      <c r="O786" s="4">
        <v>40802</v>
      </c>
      <c r="P786" s="4">
        <v>40802</v>
      </c>
      <c r="Q786" s="6"/>
      <c r="R786" s="4"/>
      <c r="S786" s="7" t="b">
        <v>0</v>
      </c>
      <c r="T786" s="3" t="s">
        <v>112</v>
      </c>
      <c r="U786" s="3"/>
      <c r="V786" s="2"/>
      <c r="W786" s="10" t="s">
        <v>5722</v>
      </c>
      <c r="X786" s="7"/>
      <c r="Y786" s="12">
        <f>SUMPRODUCT(Table_milestone[Số tiền phải thanh toán (VND)],--(Table_milestone[Số HĐ]=Table_Contracts[[#This Row],[Số hợp đồng]]),--(Table_milestone[Đã thanh toán?]=TRUE))</f>
        <v>56334000</v>
      </c>
      <c r="Z786" s="13">
        <f>SUMPRODUCT(Table_milestone[Số tiền phải thanh toán (VND)],--(Table_milestone[Số HĐ]=Table_Contracts[[#This Row],[Số hợp đồng]]),--(Table_milestone[Đã thanh toán?]=FALSE))</f>
        <v>0</v>
      </c>
      <c r="AA786">
        <f>Table_Contracts[[#This Row],[Số tiền đã thanh toán (theo điểm mốc)]]+Table_Contracts[[#This Row],[Số tiền chưa thanh toán (Theo điểm mốc)]]-Table_Contracts[[#This Row],[Doanh số]]</f>
        <v>0</v>
      </c>
    </row>
    <row r="787" spans="1:27" x14ac:dyDescent="0.25">
      <c r="A787" s="11" t="str">
        <f>TRIM(REPLACE(Table_Contracts[[#This Row],[Vụ việc]],1,FIND("#",Table_Contracts[[#This Row],[Vụ việc]],1),""))</f>
        <v>OSDC115016</v>
      </c>
      <c r="B787" s="2" t="s">
        <v>1201</v>
      </c>
      <c r="C787" s="2" t="s">
        <v>5340</v>
      </c>
      <c r="D787" s="4">
        <v>40805</v>
      </c>
      <c r="E787" s="2" t="s">
        <v>5339</v>
      </c>
      <c r="F787" s="3" t="s">
        <v>5179</v>
      </c>
      <c r="G787" s="5">
        <v>53922600</v>
      </c>
      <c r="H787" s="3" t="s">
        <v>110</v>
      </c>
      <c r="I787" s="3" t="s">
        <v>4062</v>
      </c>
      <c r="J787" s="3" t="s">
        <v>28</v>
      </c>
      <c r="K787" s="3" t="s">
        <v>880</v>
      </c>
      <c r="L787" s="4">
        <v>40867</v>
      </c>
      <c r="M787" s="2" t="s">
        <v>651</v>
      </c>
      <c r="N787" s="11">
        <f>IF(MONTH(Table_Contracts[[#This Row],[Ngày ký]])&gt;3, YEAR(Table_Contracts[[#This Row],[Ngày ký]]),YEAR(Table_Contracts[[#This Row],[Ngày ký]])-1)</f>
        <v>2011</v>
      </c>
      <c r="O787" s="4">
        <v>40836</v>
      </c>
      <c r="P787" s="4">
        <v>41015</v>
      </c>
      <c r="Q787" s="6">
        <v>5</v>
      </c>
      <c r="R787" s="4"/>
      <c r="S787" s="7" t="b">
        <v>0</v>
      </c>
      <c r="T787" s="3" t="s">
        <v>100</v>
      </c>
      <c r="U787" s="3"/>
      <c r="V787" s="2"/>
      <c r="W787" s="10" t="s">
        <v>5722</v>
      </c>
      <c r="X787" s="7"/>
      <c r="Y787" s="12">
        <f>SUMPRODUCT(Table_milestone[Số tiền phải thanh toán (VND)],--(Table_milestone[Số HĐ]=Table_Contracts[[#This Row],[Số hợp đồng]]),--(Table_milestone[Đã thanh toán?]=TRUE))</f>
        <v>51525000</v>
      </c>
      <c r="Z787" s="13">
        <f>SUMPRODUCT(Table_milestone[Số tiền phải thanh toán (VND)],--(Table_milestone[Số HĐ]=Table_Contracts[[#This Row],[Số hợp đồng]]),--(Table_milestone[Đã thanh toán?]=FALSE))</f>
        <v>0</v>
      </c>
      <c r="AA787">
        <f>Table_Contracts[[#This Row],[Số tiền đã thanh toán (theo điểm mốc)]]+Table_Contracts[[#This Row],[Số tiền chưa thanh toán (Theo điểm mốc)]]-Table_Contracts[[#This Row],[Doanh số]]</f>
        <v>-2397600</v>
      </c>
    </row>
    <row r="788" spans="1:27" x14ac:dyDescent="0.25">
      <c r="A788" s="11" t="str">
        <f>TRIM(REPLACE(Table_Contracts[[#This Row],[Vụ việc]],1,FIND("#",Table_Contracts[[#This Row],[Vụ việc]],1),""))</f>
        <v>OSDC115017</v>
      </c>
      <c r="B788" s="2" t="s">
        <v>1268</v>
      </c>
      <c r="C788" s="2" t="s">
        <v>5324</v>
      </c>
      <c r="D788" s="4">
        <v>40826</v>
      </c>
      <c r="E788" s="2" t="s">
        <v>5323</v>
      </c>
      <c r="F788" s="3" t="s">
        <v>5316</v>
      </c>
      <c r="G788" s="5">
        <v>24339000</v>
      </c>
      <c r="H788" s="3" t="s">
        <v>110</v>
      </c>
      <c r="I788" s="3" t="s">
        <v>4062</v>
      </c>
      <c r="J788" s="3" t="s">
        <v>28</v>
      </c>
      <c r="K788" s="3" t="s">
        <v>31</v>
      </c>
      <c r="L788" s="4">
        <v>41025</v>
      </c>
      <c r="M788" s="2" t="s">
        <v>651</v>
      </c>
      <c r="N788" s="11">
        <f>IF(MONTH(Table_Contracts[[#This Row],[Ngày ký]])&gt;3, YEAR(Table_Contracts[[#This Row],[Ngày ký]]),YEAR(Table_Contracts[[#This Row],[Ngày ký]])-1)</f>
        <v>2011</v>
      </c>
      <c r="O788" s="4">
        <v>41024</v>
      </c>
      <c r="P788" s="4">
        <v>41025</v>
      </c>
      <c r="Q788" s="6"/>
      <c r="R788" s="4"/>
      <c r="S788" s="7" t="b">
        <v>0</v>
      </c>
      <c r="T788" s="3" t="s">
        <v>100</v>
      </c>
      <c r="U788" s="3"/>
      <c r="V788" s="2"/>
      <c r="W788" s="10" t="s">
        <v>5722</v>
      </c>
      <c r="X788" s="7"/>
      <c r="Y788" s="12">
        <f>SUMPRODUCT(Table_milestone[Số tiền phải thanh toán (VND)],--(Table_milestone[Số HĐ]=Table_Contracts[[#This Row],[Số hợp đồng]]),--(Table_milestone[Đã thanh toán?]=TRUE))</f>
        <v>24219560</v>
      </c>
      <c r="Z788" s="13">
        <f>SUMPRODUCT(Table_milestone[Số tiền phải thanh toán (VND)],--(Table_milestone[Số HĐ]=Table_Contracts[[#This Row],[Số hợp đồng]]),--(Table_milestone[Đã thanh toán?]=FALSE))</f>
        <v>0</v>
      </c>
      <c r="AA788">
        <f>Table_Contracts[[#This Row],[Số tiền đã thanh toán (theo điểm mốc)]]+Table_Contracts[[#This Row],[Số tiền chưa thanh toán (Theo điểm mốc)]]-Table_Contracts[[#This Row],[Doanh số]]</f>
        <v>-119440</v>
      </c>
    </row>
    <row r="789" spans="1:27" x14ac:dyDescent="0.25">
      <c r="A789" s="11" t="str">
        <f>TRIM(REPLACE(Table_Contracts[[#This Row],[Vụ việc]],1,FIND("#",Table_Contracts[[#This Row],[Vụ việc]],1),""))</f>
        <v>OSDC115018</v>
      </c>
      <c r="B789" s="2" t="s">
        <v>1081</v>
      </c>
      <c r="C789" s="2" t="s">
        <v>5360</v>
      </c>
      <c r="D789" s="4">
        <v>40787</v>
      </c>
      <c r="E789" s="2" t="s">
        <v>5359</v>
      </c>
      <c r="F789" s="3" t="s">
        <v>5131</v>
      </c>
      <c r="G789" s="5">
        <v>5308600</v>
      </c>
      <c r="H789" s="3" t="s">
        <v>110</v>
      </c>
      <c r="I789" s="3" t="s">
        <v>4062</v>
      </c>
      <c r="J789" s="3" t="s">
        <v>28</v>
      </c>
      <c r="K789" s="3" t="s">
        <v>996</v>
      </c>
      <c r="L789" s="4">
        <v>40789</v>
      </c>
      <c r="M789" s="2" t="s">
        <v>651</v>
      </c>
      <c r="N789" s="11">
        <f>IF(MONTH(Table_Contracts[[#This Row],[Ngày ký]])&gt;3, YEAR(Table_Contracts[[#This Row],[Ngày ký]]),YEAR(Table_Contracts[[#This Row],[Ngày ký]])-1)</f>
        <v>2011</v>
      </c>
      <c r="O789" s="4">
        <v>40789</v>
      </c>
      <c r="P789" s="4">
        <v>40939</v>
      </c>
      <c r="Q789" s="6">
        <v>3</v>
      </c>
      <c r="R789" s="4"/>
      <c r="S789" s="7" t="b">
        <v>0</v>
      </c>
      <c r="T789" s="3" t="s">
        <v>112</v>
      </c>
      <c r="U789" s="3"/>
      <c r="V789" s="2"/>
      <c r="W789" s="10" t="s">
        <v>5722</v>
      </c>
      <c r="X789" s="7"/>
      <c r="Y789" s="12">
        <f>SUMPRODUCT(Table_milestone[Số tiền phải thanh toán (VND)],--(Table_milestone[Số HĐ]=Table_Contracts[[#This Row],[Số hợp đồng]]),--(Table_milestone[Đã thanh toán?]=TRUE))</f>
        <v>5308600</v>
      </c>
      <c r="Z789" s="13">
        <f>SUMPRODUCT(Table_milestone[Số tiền phải thanh toán (VND)],--(Table_milestone[Số HĐ]=Table_Contracts[[#This Row],[Số hợp đồng]]),--(Table_milestone[Đã thanh toán?]=FALSE))</f>
        <v>0</v>
      </c>
      <c r="AA789">
        <f>Table_Contracts[[#This Row],[Số tiền đã thanh toán (theo điểm mốc)]]+Table_Contracts[[#This Row],[Số tiền chưa thanh toán (Theo điểm mốc)]]-Table_Contracts[[#This Row],[Doanh số]]</f>
        <v>0</v>
      </c>
    </row>
    <row r="790" spans="1:27" x14ac:dyDescent="0.25">
      <c r="A790" s="11" t="str">
        <f>TRIM(REPLACE(Table_Contracts[[#This Row],[Vụ việc]],1,FIND("#",Table_Contracts[[#This Row],[Vụ việc]],1),""))</f>
        <v>OSDC115019</v>
      </c>
      <c r="B790" s="2" t="s">
        <v>1466</v>
      </c>
      <c r="C790" s="2" t="s">
        <v>5283</v>
      </c>
      <c r="D790" s="4">
        <v>40854</v>
      </c>
      <c r="E790" s="2" t="s">
        <v>5282</v>
      </c>
      <c r="F790" s="3" t="s">
        <v>122</v>
      </c>
      <c r="G790" s="5">
        <v>187200000</v>
      </c>
      <c r="H790" s="3" t="s">
        <v>110</v>
      </c>
      <c r="I790" s="3" t="s">
        <v>4062</v>
      </c>
      <c r="J790" s="3" t="s">
        <v>28</v>
      </c>
      <c r="K790" s="3" t="s">
        <v>961</v>
      </c>
      <c r="L790" s="4">
        <v>40999</v>
      </c>
      <c r="M790" s="2" t="s">
        <v>651</v>
      </c>
      <c r="N790" s="11">
        <f>IF(MONTH(Table_Contracts[[#This Row],[Ngày ký]])&gt;3, YEAR(Table_Contracts[[#This Row],[Ngày ký]]),YEAR(Table_Contracts[[#This Row],[Ngày ký]])-1)</f>
        <v>2011</v>
      </c>
      <c r="O790" s="4">
        <v>40999</v>
      </c>
      <c r="P790" s="4">
        <v>40999</v>
      </c>
      <c r="Q790" s="6"/>
      <c r="R790" s="4">
        <v>40826</v>
      </c>
      <c r="S790" s="7" t="b">
        <v>0</v>
      </c>
      <c r="T790" s="3" t="s">
        <v>112</v>
      </c>
      <c r="U790" s="3"/>
      <c r="V790" s="2"/>
      <c r="W790" s="10" t="s">
        <v>5722</v>
      </c>
      <c r="X790" s="7"/>
      <c r="Y790" s="12">
        <f>SUMPRODUCT(Table_milestone[Số tiền phải thanh toán (VND)],--(Table_milestone[Số HĐ]=Table_Contracts[[#This Row],[Số hợp đồng]]),--(Table_milestone[Đã thanh toán?]=TRUE))</f>
        <v>187452000</v>
      </c>
      <c r="Z790" s="13">
        <f>SUMPRODUCT(Table_milestone[Số tiền phải thanh toán (VND)],--(Table_milestone[Số HĐ]=Table_Contracts[[#This Row],[Số hợp đồng]]),--(Table_milestone[Đã thanh toán?]=FALSE))</f>
        <v>0</v>
      </c>
      <c r="AA790">
        <f>Table_Contracts[[#This Row],[Số tiền đã thanh toán (theo điểm mốc)]]+Table_Contracts[[#This Row],[Số tiền chưa thanh toán (Theo điểm mốc)]]-Table_Contracts[[#This Row],[Doanh số]]</f>
        <v>252000</v>
      </c>
    </row>
    <row r="791" spans="1:27" x14ac:dyDescent="0.25">
      <c r="A791" s="11" t="str">
        <f>TRIM(REPLACE(Table_Contracts[[#This Row],[Vụ việc]],1,FIND("#",Table_Contracts[[#This Row],[Vụ việc]],1),""))</f>
        <v>OSDC115020</v>
      </c>
      <c r="B791" s="2" t="s">
        <v>1251</v>
      </c>
      <c r="C791" s="2" t="s">
        <v>5315</v>
      </c>
      <c r="D791" s="4">
        <v>40833</v>
      </c>
      <c r="E791" s="2" t="s">
        <v>5314</v>
      </c>
      <c r="F791" s="3" t="s">
        <v>5316</v>
      </c>
      <c r="G791" s="5">
        <v>66528000</v>
      </c>
      <c r="H791" s="3" t="s">
        <v>110</v>
      </c>
      <c r="I791" s="3" t="s">
        <v>4062</v>
      </c>
      <c r="J791" s="3" t="s">
        <v>28</v>
      </c>
      <c r="K791" s="3" t="s">
        <v>31</v>
      </c>
      <c r="L791" s="4">
        <v>41025</v>
      </c>
      <c r="M791" s="2" t="s">
        <v>651</v>
      </c>
      <c r="N791" s="11">
        <f>IF(MONTH(Table_Contracts[[#This Row],[Ngày ký]])&gt;3, YEAR(Table_Contracts[[#This Row],[Ngày ký]]),YEAR(Table_Contracts[[#This Row],[Ngày ký]])-1)</f>
        <v>2011</v>
      </c>
      <c r="O791" s="4">
        <v>40879</v>
      </c>
      <c r="P791" s="4">
        <v>41025</v>
      </c>
      <c r="Q791" s="6">
        <v>0</v>
      </c>
      <c r="R791" s="4">
        <v>40833</v>
      </c>
      <c r="S791" s="7" t="b">
        <v>0</v>
      </c>
      <c r="T791" s="3" t="s">
        <v>112</v>
      </c>
      <c r="U791" s="3"/>
      <c r="V791" s="2"/>
      <c r="W791" s="10" t="s">
        <v>5722</v>
      </c>
      <c r="X791" s="7"/>
      <c r="Y791" s="12">
        <f>SUMPRODUCT(Table_milestone[Số tiền phải thanh toán (VND)],--(Table_milestone[Số HĐ]=Table_Contracts[[#This Row],[Số hợp đồng]]),--(Table_milestone[Đã thanh toán?]=TRUE))</f>
        <v>66507540</v>
      </c>
      <c r="Z791" s="13">
        <f>SUMPRODUCT(Table_milestone[Số tiền phải thanh toán (VND)],--(Table_milestone[Số HĐ]=Table_Contracts[[#This Row],[Số hợp đồng]]),--(Table_milestone[Đã thanh toán?]=FALSE))</f>
        <v>0</v>
      </c>
      <c r="AA791">
        <f>Table_Contracts[[#This Row],[Số tiền đã thanh toán (theo điểm mốc)]]+Table_Contracts[[#This Row],[Số tiền chưa thanh toán (Theo điểm mốc)]]-Table_Contracts[[#This Row],[Doanh số]]</f>
        <v>-20460</v>
      </c>
    </row>
    <row r="792" spans="1:27" x14ac:dyDescent="0.25">
      <c r="A792" s="11" t="str">
        <f>TRIM(REPLACE(Table_Contracts[[#This Row],[Vụ việc]],1,FIND("#",Table_Contracts[[#This Row],[Vụ việc]],1),""))</f>
        <v>OSDC115021</v>
      </c>
      <c r="B792" s="2" t="s">
        <v>995</v>
      </c>
      <c r="C792" s="2" t="s">
        <v>5463</v>
      </c>
      <c r="D792" s="4">
        <v>40651</v>
      </c>
      <c r="E792" s="2" t="s">
        <v>5462</v>
      </c>
      <c r="F792" s="3" t="s">
        <v>5104</v>
      </c>
      <c r="G792" s="5">
        <v>10500000</v>
      </c>
      <c r="H792" s="3" t="s">
        <v>110</v>
      </c>
      <c r="I792" s="3" t="s">
        <v>4062</v>
      </c>
      <c r="J792" s="3" t="s">
        <v>28</v>
      </c>
      <c r="K792" s="3" t="s">
        <v>996</v>
      </c>
      <c r="L792" s="4">
        <v>40891</v>
      </c>
      <c r="M792" s="2" t="s">
        <v>651</v>
      </c>
      <c r="N792" s="11">
        <f>IF(MONTH(Table_Contracts[[#This Row],[Ngày ký]])&gt;3, YEAR(Table_Contracts[[#This Row],[Ngày ký]]),YEAR(Table_Contracts[[#This Row],[Ngày ký]])-1)</f>
        <v>2011</v>
      </c>
      <c r="O792" s="4">
        <v>40891</v>
      </c>
      <c r="P792" s="4">
        <v>40939</v>
      </c>
      <c r="Q792" s="6">
        <v>0</v>
      </c>
      <c r="R792" s="4">
        <v>40651</v>
      </c>
      <c r="S792" s="7" t="b">
        <v>0</v>
      </c>
      <c r="T792" s="3" t="s">
        <v>100</v>
      </c>
      <c r="U792" s="3"/>
      <c r="V792" s="2"/>
      <c r="W792" s="10" t="s">
        <v>5722</v>
      </c>
      <c r="X792" s="7"/>
      <c r="Y792" s="12">
        <f>SUMPRODUCT(Table_milestone[Số tiền phải thanh toán (VND)],--(Table_milestone[Số HĐ]=Table_Contracts[[#This Row],[Số hợp đồng]]),--(Table_milestone[Đã thanh toán?]=TRUE))</f>
        <v>10790580</v>
      </c>
      <c r="Z792" s="13">
        <f>SUMPRODUCT(Table_milestone[Số tiền phải thanh toán (VND)],--(Table_milestone[Số HĐ]=Table_Contracts[[#This Row],[Số hợp đồng]]),--(Table_milestone[Đã thanh toán?]=FALSE))</f>
        <v>0</v>
      </c>
      <c r="AA792">
        <f>Table_Contracts[[#This Row],[Số tiền đã thanh toán (theo điểm mốc)]]+Table_Contracts[[#This Row],[Số tiền chưa thanh toán (Theo điểm mốc)]]-Table_Contracts[[#This Row],[Doanh số]]</f>
        <v>290580</v>
      </c>
    </row>
    <row r="793" spans="1:27" x14ac:dyDescent="0.25">
      <c r="A793" s="11" t="str">
        <f>TRIM(REPLACE(Table_Contracts[[#This Row],[Vụ việc]],1,FIND("#",Table_Contracts[[#This Row],[Vụ việc]],1),""))</f>
        <v>OSDC115022</v>
      </c>
      <c r="B793" s="2" t="s">
        <v>1173</v>
      </c>
      <c r="C793" s="2" t="s">
        <v>5308</v>
      </c>
      <c r="D793" s="4">
        <v>40835</v>
      </c>
      <c r="E793" s="2" t="s">
        <v>5307</v>
      </c>
      <c r="F793" s="3" t="s">
        <v>5309</v>
      </c>
      <c r="G793" s="5">
        <v>43218000</v>
      </c>
      <c r="H793" s="3" t="s">
        <v>110</v>
      </c>
      <c r="I793" s="3" t="s">
        <v>4062</v>
      </c>
      <c r="J793" s="3" t="s">
        <v>28</v>
      </c>
      <c r="K793" s="3" t="s">
        <v>31</v>
      </c>
      <c r="L793" s="4"/>
      <c r="M793" s="2" t="s">
        <v>651</v>
      </c>
      <c r="N793" s="11">
        <f>IF(MONTH(Table_Contracts[[#This Row],[Ngày ký]])&gt;3, YEAR(Table_Contracts[[#This Row],[Ngày ký]]),YEAR(Table_Contracts[[#This Row],[Ngày ký]])-1)</f>
        <v>2011</v>
      </c>
      <c r="O793" s="4">
        <v>40866</v>
      </c>
      <c r="P793" s="4"/>
      <c r="Q793" s="6">
        <v>12</v>
      </c>
      <c r="R793" s="4">
        <v>40835</v>
      </c>
      <c r="S793" s="7" t="b">
        <v>0</v>
      </c>
      <c r="T793" s="3" t="s">
        <v>112</v>
      </c>
      <c r="U793" s="3"/>
      <c r="V793" s="2"/>
      <c r="W793" s="10" t="s">
        <v>5722</v>
      </c>
      <c r="X793" s="7"/>
      <c r="Y793" s="12">
        <f>SUMPRODUCT(Table_milestone[Số tiền phải thanh toán (VND)],--(Table_milestone[Số HĐ]=Table_Contracts[[#This Row],[Số hợp đồng]]),--(Table_milestone[Đã thanh toán?]=TRUE))</f>
        <v>8400000</v>
      </c>
      <c r="Z793" s="13">
        <f>SUMPRODUCT(Table_milestone[Số tiền phải thanh toán (VND)],--(Table_milestone[Số HĐ]=Table_Contracts[[#This Row],[Số hợp đồng]]),--(Table_milestone[Đã thanh toán?]=FALSE))</f>
        <v>34818000</v>
      </c>
      <c r="AA793">
        <f>Table_Contracts[[#This Row],[Số tiền đã thanh toán (theo điểm mốc)]]+Table_Contracts[[#This Row],[Số tiền chưa thanh toán (Theo điểm mốc)]]-Table_Contracts[[#This Row],[Doanh số]]</f>
        <v>0</v>
      </c>
    </row>
    <row r="794" spans="1:27" x14ac:dyDescent="0.25">
      <c r="A794" s="11" t="str">
        <f>TRIM(REPLACE(Table_Contracts[[#This Row],[Vụ việc]],1,FIND("#",Table_Contracts[[#This Row],[Vụ việc]],1),""))</f>
        <v>OSDC115029</v>
      </c>
      <c r="B794" s="2" t="s">
        <v>1277</v>
      </c>
      <c r="C794" s="2" t="s">
        <v>5267</v>
      </c>
      <c r="D794" s="4">
        <v>40868</v>
      </c>
      <c r="E794" s="2" t="s">
        <v>5266</v>
      </c>
      <c r="F794" s="3" t="s">
        <v>5268</v>
      </c>
      <c r="G794" s="5">
        <v>28000000</v>
      </c>
      <c r="H794" s="3" t="s">
        <v>110</v>
      </c>
      <c r="I794" s="3" t="s">
        <v>4062</v>
      </c>
      <c r="J794" s="3" t="s">
        <v>28</v>
      </c>
      <c r="K794" s="3" t="s">
        <v>996</v>
      </c>
      <c r="L794" s="4">
        <v>40968</v>
      </c>
      <c r="M794" s="2" t="s">
        <v>651</v>
      </c>
      <c r="N794" s="11">
        <f>IF(MONTH(Table_Contracts[[#This Row],[Ngày ký]])&gt;3, YEAR(Table_Contracts[[#This Row],[Ngày ký]]),YEAR(Table_Contracts[[#This Row],[Ngày ký]])-1)</f>
        <v>2011</v>
      </c>
      <c r="O794" s="4">
        <v>40968</v>
      </c>
      <c r="P794" s="4">
        <v>40968</v>
      </c>
      <c r="Q794" s="6">
        <v>12</v>
      </c>
      <c r="R794" s="4">
        <v>40868</v>
      </c>
      <c r="S794" s="7" t="b">
        <v>0</v>
      </c>
      <c r="T794" s="3" t="s">
        <v>112</v>
      </c>
      <c r="U794" s="3"/>
      <c r="V794" s="2"/>
      <c r="W794" s="10" t="s">
        <v>5722</v>
      </c>
      <c r="X794" s="7"/>
      <c r="Y794" s="12">
        <f>SUMPRODUCT(Table_milestone[Số tiền phải thanh toán (VND)],--(Table_milestone[Số HĐ]=Table_Contracts[[#This Row],[Số hợp đồng]]),--(Table_milestone[Đã thanh toán?]=TRUE))</f>
        <v>8600000</v>
      </c>
      <c r="Z794" s="13">
        <f>SUMPRODUCT(Table_milestone[Số tiền phải thanh toán (VND)],--(Table_milestone[Số HĐ]=Table_Contracts[[#This Row],[Số hợp đồng]]),--(Table_milestone[Đã thanh toán?]=FALSE))</f>
        <v>19400000</v>
      </c>
      <c r="AA794">
        <f>Table_Contracts[[#This Row],[Số tiền đã thanh toán (theo điểm mốc)]]+Table_Contracts[[#This Row],[Số tiền chưa thanh toán (Theo điểm mốc)]]-Table_Contracts[[#This Row],[Doanh số]]</f>
        <v>0</v>
      </c>
    </row>
    <row r="795" spans="1:27" x14ac:dyDescent="0.25">
      <c r="A795" s="11" t="str">
        <f>TRIM(REPLACE(Table_Contracts[[#This Row],[Vụ việc]],1,FIND("#",Table_Contracts[[#This Row],[Vụ việc]],1),""))</f>
        <v>OSDC115031</v>
      </c>
      <c r="B795" s="2" t="s">
        <v>1235</v>
      </c>
      <c r="C795" s="2" t="s">
        <v>5237</v>
      </c>
      <c r="D795" s="4">
        <v>40879</v>
      </c>
      <c r="E795" s="2" t="s">
        <v>5236</v>
      </c>
      <c r="F795" s="3" t="s">
        <v>392</v>
      </c>
      <c r="G795" s="5">
        <v>117684000</v>
      </c>
      <c r="H795" s="3" t="s">
        <v>110</v>
      </c>
      <c r="I795" s="3" t="s">
        <v>4062</v>
      </c>
      <c r="J795" s="3" t="s">
        <v>28</v>
      </c>
      <c r="K795" s="3" t="s">
        <v>880</v>
      </c>
      <c r="L795" s="4">
        <v>40914</v>
      </c>
      <c r="M795" s="2" t="s">
        <v>651</v>
      </c>
      <c r="N795" s="11">
        <f>IF(MONTH(Table_Contracts[[#This Row],[Ngày ký]])&gt;3, YEAR(Table_Contracts[[#This Row],[Ngày ký]]),YEAR(Table_Contracts[[#This Row],[Ngày ký]])-1)</f>
        <v>2011</v>
      </c>
      <c r="O795" s="4">
        <v>40983</v>
      </c>
      <c r="P795" s="4">
        <v>40914</v>
      </c>
      <c r="Q795" s="6">
        <v>12</v>
      </c>
      <c r="R795" s="4">
        <v>40879</v>
      </c>
      <c r="S795" s="7" t="b">
        <v>0</v>
      </c>
      <c r="T795" s="3" t="s">
        <v>100</v>
      </c>
      <c r="U795" s="3"/>
      <c r="V795" s="2"/>
      <c r="W795" s="10" t="s">
        <v>5722</v>
      </c>
      <c r="X795" s="7"/>
      <c r="Y795" s="12">
        <f>SUMPRODUCT(Table_milestone[Số tiền phải thanh toán (VND)],--(Table_milestone[Số HĐ]=Table_Contracts[[#This Row],[Số hợp đồng]]),--(Table_milestone[Đã thanh toán?]=TRUE))</f>
        <v>117684000</v>
      </c>
      <c r="Z795" s="13">
        <f>SUMPRODUCT(Table_milestone[Số tiền phải thanh toán (VND)],--(Table_milestone[Số HĐ]=Table_Contracts[[#This Row],[Số hợp đồng]]),--(Table_milestone[Đã thanh toán?]=FALSE))</f>
        <v>0</v>
      </c>
      <c r="AA795">
        <f>Table_Contracts[[#This Row],[Số tiền đã thanh toán (theo điểm mốc)]]+Table_Contracts[[#This Row],[Số tiền chưa thanh toán (Theo điểm mốc)]]-Table_Contracts[[#This Row],[Doanh số]]</f>
        <v>0</v>
      </c>
    </row>
    <row r="796" spans="1:27" x14ac:dyDescent="0.25">
      <c r="A796" s="11" t="str">
        <f>TRIM(REPLACE(Table_Contracts[[#This Row],[Vụ việc]],1,FIND("#",Table_Contracts[[#This Row],[Vụ việc]],1),""))</f>
        <v>OSDC115035</v>
      </c>
      <c r="B796" s="2" t="s">
        <v>1303</v>
      </c>
      <c r="C796" s="2" t="s">
        <v>5274</v>
      </c>
      <c r="D796" s="4">
        <v>40863</v>
      </c>
      <c r="E796" s="2" t="s">
        <v>5273</v>
      </c>
      <c r="F796" s="3" t="s">
        <v>5131</v>
      </c>
      <c r="G796" s="5">
        <v>78681225</v>
      </c>
      <c r="H796" s="3" t="s">
        <v>110</v>
      </c>
      <c r="I796" s="3" t="s">
        <v>4062</v>
      </c>
      <c r="J796" s="3" t="s">
        <v>28</v>
      </c>
      <c r="K796" s="3" t="s">
        <v>996</v>
      </c>
      <c r="L796" s="4">
        <v>40968</v>
      </c>
      <c r="M796" s="2" t="s">
        <v>651</v>
      </c>
      <c r="N796" s="11">
        <f>IF(MONTH(Table_Contracts[[#This Row],[Ngày ký]])&gt;3, YEAR(Table_Contracts[[#This Row],[Ngày ký]]),YEAR(Table_Contracts[[#This Row],[Ngày ký]])-1)</f>
        <v>2011</v>
      </c>
      <c r="O796" s="4">
        <v>40968</v>
      </c>
      <c r="P796" s="4">
        <v>40969</v>
      </c>
      <c r="Q796" s="6">
        <v>12</v>
      </c>
      <c r="R796" s="4">
        <v>40863</v>
      </c>
      <c r="S796" s="7" t="b">
        <v>0</v>
      </c>
      <c r="T796" s="3" t="s">
        <v>112</v>
      </c>
      <c r="U796" s="3"/>
      <c r="V796" s="2"/>
      <c r="W796" s="10" t="s">
        <v>5722</v>
      </c>
      <c r="X796" s="7"/>
      <c r="Y796" s="12">
        <f>SUMPRODUCT(Table_milestone[Số tiền phải thanh toán (VND)],--(Table_milestone[Số HĐ]=Table_Contracts[[#This Row],[Số hợp đồng]]),--(Table_milestone[Đã thanh toán?]=TRUE))</f>
        <v>77975070</v>
      </c>
      <c r="Z796" s="13">
        <f>SUMPRODUCT(Table_milestone[Số tiền phải thanh toán (VND)],--(Table_milestone[Số HĐ]=Table_Contracts[[#This Row],[Số hợp đồng]]),--(Table_milestone[Đã thanh toán?]=FALSE))</f>
        <v>0</v>
      </c>
      <c r="AA796">
        <f>Table_Contracts[[#This Row],[Số tiền đã thanh toán (theo điểm mốc)]]+Table_Contracts[[#This Row],[Số tiền chưa thanh toán (Theo điểm mốc)]]-Table_Contracts[[#This Row],[Doanh số]]</f>
        <v>-706155</v>
      </c>
    </row>
    <row r="797" spans="1:27" x14ac:dyDescent="0.25">
      <c r="A797" s="11" t="str">
        <f>TRIM(REPLACE(Table_Contracts[[#This Row],[Vụ việc]],1,FIND("#",Table_Contracts[[#This Row],[Vụ việc]],1),""))</f>
        <v>PR13001</v>
      </c>
      <c r="B797" s="2" t="s">
        <v>2284</v>
      </c>
      <c r="C797" s="2" t="s">
        <v>4736</v>
      </c>
      <c r="D797" s="4">
        <v>41414</v>
      </c>
      <c r="E797" s="2" t="s">
        <v>4735</v>
      </c>
      <c r="F797" s="3" t="s">
        <v>4737</v>
      </c>
      <c r="G797" s="5">
        <v>69300000</v>
      </c>
      <c r="H797" s="3" t="s">
        <v>197</v>
      </c>
      <c r="I797" s="3" t="s">
        <v>4062</v>
      </c>
      <c r="J797" s="3" t="s">
        <v>197</v>
      </c>
      <c r="K797" s="3" t="s">
        <v>2285</v>
      </c>
      <c r="L797" s="4">
        <v>41439</v>
      </c>
      <c r="M797" s="2" t="s">
        <v>558</v>
      </c>
      <c r="N797" s="11">
        <f>IF(MONTH(Table_Contracts[[#This Row],[Ngày ký]])&gt;3, YEAR(Table_Contracts[[#This Row],[Ngày ký]]),YEAR(Table_Contracts[[#This Row],[Ngày ký]])-1)</f>
        <v>2013</v>
      </c>
      <c r="O797" s="4">
        <v>41424</v>
      </c>
      <c r="P797" s="4">
        <v>41439</v>
      </c>
      <c r="Q797" s="6">
        <v>12</v>
      </c>
      <c r="R797" s="4"/>
      <c r="S797" s="7" t="b">
        <v>0</v>
      </c>
      <c r="T797" s="3" t="s">
        <v>145</v>
      </c>
      <c r="U797" s="3"/>
      <c r="V797" s="2"/>
      <c r="W797" s="10" t="s">
        <v>5722</v>
      </c>
      <c r="X797" s="7"/>
      <c r="Y797" s="12">
        <f>SUMPRODUCT(Table_milestone[Số tiền phải thanh toán (VND)],--(Table_milestone[Số HĐ]=Table_Contracts[[#This Row],[Số hợp đồng]]),--(Table_milestone[Đã thanh toán?]=TRUE))</f>
        <v>69300000</v>
      </c>
      <c r="Z797" s="13">
        <f>SUMPRODUCT(Table_milestone[Số tiền phải thanh toán (VND)],--(Table_milestone[Số HĐ]=Table_Contracts[[#This Row],[Số hợp đồng]]),--(Table_milestone[Đã thanh toán?]=FALSE))</f>
        <v>0</v>
      </c>
      <c r="AA797">
        <f>Table_Contracts[[#This Row],[Số tiền đã thanh toán (theo điểm mốc)]]+Table_Contracts[[#This Row],[Số tiền chưa thanh toán (Theo điểm mốc)]]-Table_Contracts[[#This Row],[Doanh số]]</f>
        <v>0</v>
      </c>
    </row>
    <row r="798" spans="1:27" x14ac:dyDescent="0.25">
      <c r="A798" s="11" t="str">
        <f>TRIM(REPLACE(Table_Contracts[[#This Row],[Vụ việc]],1,FIND("#",Table_Contracts[[#This Row],[Vụ việc]],1),""))</f>
        <v>PVPOWER2007</v>
      </c>
      <c r="B798" s="2" t="s">
        <v>5713</v>
      </c>
      <c r="C798" s="2" t="s">
        <v>5715</v>
      </c>
      <c r="D798" s="4">
        <v>39440</v>
      </c>
      <c r="E798" s="2" t="s">
        <v>5714</v>
      </c>
      <c r="F798" s="3" t="s">
        <v>159</v>
      </c>
      <c r="G798" s="5">
        <v>224350000</v>
      </c>
      <c r="H798" s="3" t="s">
        <v>47</v>
      </c>
      <c r="I798" s="3" t="s">
        <v>4062</v>
      </c>
      <c r="J798" s="3" t="s">
        <v>47</v>
      </c>
      <c r="K798" s="3" t="s">
        <v>27</v>
      </c>
      <c r="L798" s="4"/>
      <c r="M798" s="2" t="s">
        <v>5716</v>
      </c>
      <c r="N798" s="11">
        <f>IF(MONTH(Table_Contracts[[#This Row],[Ngày ký]])&gt;3, YEAR(Table_Contracts[[#This Row],[Ngày ký]]),YEAR(Table_Contracts[[#This Row],[Ngày ký]])-1)</f>
        <v>2007</v>
      </c>
      <c r="O798" s="4">
        <v>39531</v>
      </c>
      <c r="P798" s="4"/>
      <c r="Q798" s="6">
        <v>12</v>
      </c>
      <c r="R798" s="4"/>
      <c r="S798" s="7" t="b">
        <v>0</v>
      </c>
      <c r="T798" s="3" t="s">
        <v>100</v>
      </c>
      <c r="U798" s="3" t="s">
        <v>50</v>
      </c>
      <c r="V798" s="2"/>
      <c r="W798" s="10" t="s">
        <v>5722</v>
      </c>
      <c r="X798" s="7"/>
      <c r="Y798" s="12">
        <f>SUMPRODUCT(Table_milestone[Số tiền phải thanh toán (VND)],--(Table_milestone[Số HĐ]=Table_Contracts[[#This Row],[Số hợp đồng]]),--(Table_milestone[Đã thanh toán?]=TRUE))</f>
        <v>0</v>
      </c>
      <c r="Z798" s="13">
        <f>SUMPRODUCT(Table_milestone[Số tiền phải thanh toán (VND)],--(Table_milestone[Số HĐ]=Table_Contracts[[#This Row],[Số hợp đồng]]),--(Table_milestone[Đã thanh toán?]=FALSE))</f>
        <v>0</v>
      </c>
      <c r="AA798" s="7">
        <f>Table_Contracts[[#This Row],[Số tiền đã thanh toán (theo điểm mốc)]]+Table_Contracts[[#This Row],[Số tiền chưa thanh toán (Theo điểm mốc)]]-Table_Contracts[[#This Row],[Doanh số]]</f>
        <v>-224350000</v>
      </c>
    </row>
    <row r="799" spans="1:27" x14ac:dyDescent="0.25">
      <c r="A799" s="11" t="str">
        <f>TRIM(REPLACE(Table_Contracts[[#This Row],[Vụ việc]],1,FIND("#",Table_Contracts[[#This Row],[Vụ việc]],1),""))</f>
        <v>SG07008</v>
      </c>
      <c r="B799" s="2" t="s">
        <v>1116</v>
      </c>
      <c r="C799" s="2" t="s">
        <v>5607</v>
      </c>
      <c r="D799" s="4">
        <v>40391</v>
      </c>
      <c r="E799" s="2" t="s">
        <v>5606</v>
      </c>
      <c r="F799" s="3" t="s">
        <v>5608</v>
      </c>
      <c r="G799" s="5">
        <v>27600000</v>
      </c>
      <c r="H799" s="3" t="s">
        <v>819</v>
      </c>
      <c r="I799" s="3" t="s">
        <v>4062</v>
      </c>
      <c r="J799" s="3" t="s">
        <v>1822</v>
      </c>
      <c r="K799" s="3" t="s">
        <v>895</v>
      </c>
      <c r="L799" s="4">
        <v>40813</v>
      </c>
      <c r="M799" s="2" t="s">
        <v>5532</v>
      </c>
      <c r="N799" s="11">
        <f>IF(MONTH(Table_Contracts[[#This Row],[Ngày ký]])&gt;3, YEAR(Table_Contracts[[#This Row],[Ngày ký]]),YEAR(Table_Contracts[[#This Row],[Ngày ký]])-1)</f>
        <v>2010</v>
      </c>
      <c r="O799" s="4">
        <v>40813</v>
      </c>
      <c r="P799" s="4">
        <v>40882</v>
      </c>
      <c r="Q799" s="6">
        <v>12</v>
      </c>
      <c r="R799" s="4">
        <v>40402</v>
      </c>
      <c r="S799" s="7" t="b">
        <v>0</v>
      </c>
      <c r="T799" s="3" t="s">
        <v>92</v>
      </c>
      <c r="U799" s="3" t="s">
        <v>50</v>
      </c>
      <c r="V799" s="2"/>
      <c r="W799" s="10" t="s">
        <v>5722</v>
      </c>
      <c r="X799" s="7" t="b">
        <v>0</v>
      </c>
      <c r="Y799" s="12">
        <f>SUMPRODUCT(Table_milestone[Số tiền phải thanh toán (VND)],--(Table_milestone[Số HĐ]=Table_Contracts[[#This Row],[Số hợp đồng]]),--(Table_milestone[Đã thanh toán?]=TRUE))</f>
        <v>27600000</v>
      </c>
      <c r="Z799" s="13">
        <f>SUMPRODUCT(Table_milestone[Số tiền phải thanh toán (VND)],--(Table_milestone[Số HĐ]=Table_Contracts[[#This Row],[Số hợp đồng]]),--(Table_milestone[Đã thanh toán?]=FALSE))</f>
        <v>0</v>
      </c>
      <c r="AA799">
        <f>Table_Contracts[[#This Row],[Số tiền đã thanh toán (theo điểm mốc)]]+Table_Contracts[[#This Row],[Số tiền chưa thanh toán (Theo điểm mốc)]]-Table_Contracts[[#This Row],[Doanh số]]</f>
        <v>0</v>
      </c>
    </row>
    <row r="800" spans="1:27" x14ac:dyDescent="0.25">
      <c r="A800" s="11" t="str">
        <f>TRIM(REPLACE(Table_Contracts[[#This Row],[Vụ việc]],1,FIND("#",Table_Contracts[[#This Row],[Vụ việc]],1),""))</f>
        <v>SG10001</v>
      </c>
      <c r="B800" s="2" t="s">
        <v>822</v>
      </c>
      <c r="C800" s="2" t="s">
        <v>5556</v>
      </c>
      <c r="D800" s="4">
        <v>40520</v>
      </c>
      <c r="E800" s="2" t="s">
        <v>5555</v>
      </c>
      <c r="F800" s="3" t="s">
        <v>5545</v>
      </c>
      <c r="G800" s="5">
        <v>1241318350</v>
      </c>
      <c r="H800" s="3" t="s">
        <v>819</v>
      </c>
      <c r="I800" s="3" t="s">
        <v>4062</v>
      </c>
      <c r="J800" s="3" t="s">
        <v>1822</v>
      </c>
      <c r="K800" s="3" t="s">
        <v>820</v>
      </c>
      <c r="L800" s="4">
        <v>40921</v>
      </c>
      <c r="M800" s="2" t="s">
        <v>5532</v>
      </c>
      <c r="N800" s="11">
        <f>IF(MONTH(Table_Contracts[[#This Row],[Ngày ký]])&gt;3, YEAR(Table_Contracts[[#This Row],[Ngày ký]]),YEAR(Table_Contracts[[#This Row],[Ngày ký]])-1)</f>
        <v>2010</v>
      </c>
      <c r="O800" s="4">
        <v>40921</v>
      </c>
      <c r="P800" s="4"/>
      <c r="Q800" s="6">
        <v>12</v>
      </c>
      <c r="R800" s="4">
        <v>40893</v>
      </c>
      <c r="S800" s="7" t="b">
        <v>0</v>
      </c>
      <c r="T800" s="3" t="s">
        <v>100</v>
      </c>
      <c r="U800" s="3"/>
      <c r="V800" s="2"/>
      <c r="W800" s="10" t="s">
        <v>5722</v>
      </c>
      <c r="X800" s="7"/>
      <c r="Y800" s="12">
        <f>SUMPRODUCT(Table_milestone[Số tiền phải thanh toán (VND)],--(Table_milestone[Số HĐ]=Table_Contracts[[#This Row],[Số hợp đồng]]),--(Table_milestone[Đã thanh toán?]=TRUE))</f>
        <v>1241318350</v>
      </c>
      <c r="Z800" s="13">
        <f>SUMPRODUCT(Table_milestone[Số tiền phải thanh toán (VND)],--(Table_milestone[Số HĐ]=Table_Contracts[[#This Row],[Số hợp đồng]]),--(Table_milestone[Đã thanh toán?]=FALSE))</f>
        <v>0</v>
      </c>
      <c r="AA800">
        <f>Table_Contracts[[#This Row],[Số tiền đã thanh toán (theo điểm mốc)]]+Table_Contracts[[#This Row],[Số tiền chưa thanh toán (Theo điểm mốc)]]-Table_Contracts[[#This Row],[Doanh số]]</f>
        <v>0</v>
      </c>
    </row>
    <row r="801" spans="1:27" x14ac:dyDescent="0.25">
      <c r="A801" s="11" t="str">
        <f>TRIM(REPLACE(Table_Contracts[[#This Row],[Vụ việc]],1,FIND("#",Table_Contracts[[#This Row],[Vụ việc]],1),""))</f>
        <v>SG10002</v>
      </c>
      <c r="B801" s="2" t="s">
        <v>818</v>
      </c>
      <c r="C801" s="2" t="s">
        <v>5544</v>
      </c>
      <c r="D801" s="4">
        <v>40527</v>
      </c>
      <c r="E801" s="2" t="s">
        <v>5543</v>
      </c>
      <c r="F801" s="3" t="s">
        <v>5545</v>
      </c>
      <c r="G801" s="5">
        <v>977663335</v>
      </c>
      <c r="H801" s="3" t="s">
        <v>819</v>
      </c>
      <c r="I801" s="3" t="s">
        <v>4062</v>
      </c>
      <c r="J801" s="3" t="s">
        <v>1822</v>
      </c>
      <c r="K801" s="3" t="s">
        <v>820</v>
      </c>
      <c r="L801" s="4">
        <v>40897</v>
      </c>
      <c r="M801" s="2" t="s">
        <v>5532</v>
      </c>
      <c r="N801" s="11">
        <f>IF(MONTH(Table_Contracts[[#This Row],[Ngày ký]])&gt;3, YEAR(Table_Contracts[[#This Row],[Ngày ký]]),YEAR(Table_Contracts[[#This Row],[Ngày ký]])-1)</f>
        <v>2010</v>
      </c>
      <c r="O801" s="4">
        <v>40897</v>
      </c>
      <c r="P801" s="4">
        <v>40898</v>
      </c>
      <c r="Q801" s="6">
        <v>12</v>
      </c>
      <c r="R801" s="4">
        <v>40893</v>
      </c>
      <c r="S801" s="7" t="b">
        <v>0</v>
      </c>
      <c r="T801" s="3" t="s">
        <v>100</v>
      </c>
      <c r="U801" s="3" t="s">
        <v>4865</v>
      </c>
      <c r="V801" s="2"/>
      <c r="W801" s="10" t="s">
        <v>5722</v>
      </c>
      <c r="X801" s="7" t="b">
        <v>0</v>
      </c>
      <c r="Y801" s="12">
        <f>SUMPRODUCT(Table_milestone[Số tiền phải thanh toán (VND)],--(Table_milestone[Số HĐ]=Table_Contracts[[#This Row],[Số hợp đồng]]),--(Table_milestone[Đã thanh toán?]=TRUE))</f>
        <v>977663335</v>
      </c>
      <c r="Z801" s="13">
        <f>SUMPRODUCT(Table_milestone[Số tiền phải thanh toán (VND)],--(Table_milestone[Số HĐ]=Table_Contracts[[#This Row],[Số hợp đồng]]),--(Table_milestone[Đã thanh toán?]=FALSE))</f>
        <v>0</v>
      </c>
      <c r="AA801">
        <f>Table_Contracts[[#This Row],[Số tiền đã thanh toán (theo điểm mốc)]]+Table_Contracts[[#This Row],[Số tiền chưa thanh toán (Theo điểm mốc)]]-Table_Contracts[[#This Row],[Doanh số]]</f>
        <v>0</v>
      </c>
    </row>
    <row r="802" spans="1:27" x14ac:dyDescent="0.25">
      <c r="A802" s="11" t="str">
        <f>TRIM(REPLACE(Table_Contracts[[#This Row],[Vụ việc]],1,FIND("#",Table_Contracts[[#This Row],[Vụ việc]],1),""))</f>
        <v>SG10003</v>
      </c>
      <c r="B802" s="2" t="s">
        <v>824</v>
      </c>
      <c r="C802" s="2" t="s">
        <v>5547</v>
      </c>
      <c r="D802" s="4">
        <v>40522</v>
      </c>
      <c r="E802" s="2" t="s">
        <v>5546</v>
      </c>
      <c r="F802" s="3" t="s">
        <v>551</v>
      </c>
      <c r="G802" s="5">
        <v>1256878000</v>
      </c>
      <c r="H802" s="3" t="s">
        <v>819</v>
      </c>
      <c r="I802" s="3" t="s">
        <v>4062</v>
      </c>
      <c r="J802" s="3" t="s">
        <v>1822</v>
      </c>
      <c r="K802" s="3" t="s">
        <v>820</v>
      </c>
      <c r="L802" s="4">
        <v>40925</v>
      </c>
      <c r="M802" s="2" t="s">
        <v>5532</v>
      </c>
      <c r="N802" s="11">
        <f>IF(MONTH(Table_Contracts[[#This Row],[Ngày ký]])&gt;3, YEAR(Table_Contracts[[#This Row],[Ngày ký]]),YEAR(Table_Contracts[[#This Row],[Ngày ký]])-1)</f>
        <v>2010</v>
      </c>
      <c r="O802" s="4">
        <v>40908</v>
      </c>
      <c r="P802" s="4"/>
      <c r="Q802" s="6">
        <v>12</v>
      </c>
      <c r="R802" s="4">
        <v>40893</v>
      </c>
      <c r="S802" s="7" t="b">
        <v>0</v>
      </c>
      <c r="T802" s="3" t="s">
        <v>100</v>
      </c>
      <c r="U802" s="3"/>
      <c r="V802" s="2"/>
      <c r="W802" s="10" t="s">
        <v>5722</v>
      </c>
      <c r="X802" s="7"/>
      <c r="Y802" s="12">
        <f>SUMPRODUCT(Table_milestone[Số tiền phải thanh toán (VND)],--(Table_milestone[Số HĐ]=Table_Contracts[[#This Row],[Số hợp đồng]]),--(Table_milestone[Đã thanh toán?]=TRUE))</f>
        <v>1256878000</v>
      </c>
      <c r="Z802" s="13">
        <f>SUMPRODUCT(Table_milestone[Số tiền phải thanh toán (VND)],--(Table_milestone[Số HĐ]=Table_Contracts[[#This Row],[Số hợp đồng]]),--(Table_milestone[Đã thanh toán?]=FALSE))</f>
        <v>0</v>
      </c>
      <c r="AA802">
        <f>Table_Contracts[[#This Row],[Số tiền đã thanh toán (theo điểm mốc)]]+Table_Contracts[[#This Row],[Số tiền chưa thanh toán (Theo điểm mốc)]]-Table_Contracts[[#This Row],[Doanh số]]</f>
        <v>0</v>
      </c>
    </row>
    <row r="803" spans="1:27" x14ac:dyDescent="0.25">
      <c r="A803" s="11" t="str">
        <f>TRIM(REPLACE(Table_Contracts[[#This Row],[Vụ việc]],1,FIND("#",Table_Contracts[[#This Row],[Vụ việc]],1),""))</f>
        <v>SG10004</v>
      </c>
      <c r="B803" s="2" t="s">
        <v>1300</v>
      </c>
      <c r="C803" s="2" t="s">
        <v>5630</v>
      </c>
      <c r="D803" s="4">
        <v>40318</v>
      </c>
      <c r="E803" s="2" t="s">
        <v>5629</v>
      </c>
      <c r="F803" s="3" t="s">
        <v>5631</v>
      </c>
      <c r="G803" s="5">
        <v>288000000</v>
      </c>
      <c r="H803" s="3" t="s">
        <v>819</v>
      </c>
      <c r="I803" s="3" t="s">
        <v>4062</v>
      </c>
      <c r="J803" s="3" t="s">
        <v>1822</v>
      </c>
      <c r="K803" s="3" t="s">
        <v>820</v>
      </c>
      <c r="L803" s="4">
        <v>40558</v>
      </c>
      <c r="M803" s="2" t="s">
        <v>5532</v>
      </c>
      <c r="N803" s="11">
        <f>IF(MONTH(Table_Contracts[[#This Row],[Ngày ký]])&gt;3, YEAR(Table_Contracts[[#This Row],[Ngày ký]]),YEAR(Table_Contracts[[#This Row],[Ngày ký]])-1)</f>
        <v>2010</v>
      </c>
      <c r="O803" s="4">
        <v>40558</v>
      </c>
      <c r="P803" s="4">
        <v>40905</v>
      </c>
      <c r="Q803" s="6">
        <v>12</v>
      </c>
      <c r="R803" s="4">
        <v>40349</v>
      </c>
      <c r="S803" s="7" t="b">
        <v>0</v>
      </c>
      <c r="T803" s="3" t="s">
        <v>100</v>
      </c>
      <c r="U803" s="3" t="s">
        <v>50</v>
      </c>
      <c r="V803" s="2"/>
      <c r="W803" s="10" t="s">
        <v>5722</v>
      </c>
      <c r="X803" s="7" t="b">
        <v>0</v>
      </c>
      <c r="Y803" s="12">
        <f>SUMPRODUCT(Table_milestone[Số tiền phải thanh toán (VND)],--(Table_milestone[Số HĐ]=Table_Contracts[[#This Row],[Số hợp đồng]]),--(Table_milestone[Đã thanh toán?]=TRUE))</f>
        <v>288000000</v>
      </c>
      <c r="Z803" s="13">
        <f>SUMPRODUCT(Table_milestone[Số tiền phải thanh toán (VND)],--(Table_milestone[Số HĐ]=Table_Contracts[[#This Row],[Số hợp đồng]]),--(Table_milestone[Đã thanh toán?]=FALSE))</f>
        <v>0</v>
      </c>
      <c r="AA803">
        <f>Table_Contracts[[#This Row],[Số tiền đã thanh toán (theo điểm mốc)]]+Table_Contracts[[#This Row],[Số tiền chưa thanh toán (Theo điểm mốc)]]-Table_Contracts[[#This Row],[Doanh số]]</f>
        <v>0</v>
      </c>
    </row>
    <row r="804" spans="1:27" x14ac:dyDescent="0.25">
      <c r="A804" s="11" t="str">
        <f>TRIM(REPLACE(Table_Contracts[[#This Row],[Vụ việc]],1,FIND("#",Table_Contracts[[#This Row],[Vụ việc]],1),""))</f>
        <v>SG10005</v>
      </c>
      <c r="B804" s="2" t="s">
        <v>894</v>
      </c>
      <c r="C804" s="2" t="s">
        <v>5654</v>
      </c>
      <c r="D804" s="4">
        <v>40190</v>
      </c>
      <c r="E804" s="2" t="s">
        <v>5653</v>
      </c>
      <c r="F804" s="3" t="s">
        <v>5655</v>
      </c>
      <c r="G804" s="5">
        <v>498620000</v>
      </c>
      <c r="H804" s="3" t="s">
        <v>819</v>
      </c>
      <c r="I804" s="3" t="s">
        <v>4062</v>
      </c>
      <c r="J804" s="3" t="s">
        <v>1822</v>
      </c>
      <c r="K804" s="3" t="s">
        <v>895</v>
      </c>
      <c r="L804" s="4">
        <v>40564</v>
      </c>
      <c r="M804" s="2" t="s">
        <v>5532</v>
      </c>
      <c r="N804" s="11">
        <f>IF(MONTH(Table_Contracts[[#This Row],[Ngày ký]])&gt;3, YEAR(Table_Contracts[[#This Row],[Ngày ký]]),YEAR(Table_Contracts[[#This Row],[Ngày ký]])-1)</f>
        <v>2009</v>
      </c>
      <c r="O804" s="4">
        <v>40564</v>
      </c>
      <c r="P804" s="4">
        <v>40564</v>
      </c>
      <c r="Q804" s="6">
        <v>12</v>
      </c>
      <c r="R804" s="4">
        <v>40221</v>
      </c>
      <c r="S804" s="7" t="b">
        <v>0</v>
      </c>
      <c r="T804" s="3" t="s">
        <v>100</v>
      </c>
      <c r="U804" s="3" t="s">
        <v>50</v>
      </c>
      <c r="V804" s="2"/>
      <c r="W804" s="10" t="s">
        <v>5722</v>
      </c>
      <c r="X804" s="7"/>
      <c r="Y804" s="12">
        <f>SUMPRODUCT(Table_milestone[Số tiền phải thanh toán (VND)],--(Table_milestone[Số HĐ]=Table_Contracts[[#This Row],[Số hợp đồng]]),--(Table_milestone[Đã thanh toán?]=TRUE))</f>
        <v>498620000</v>
      </c>
      <c r="Z804" s="13">
        <f>SUMPRODUCT(Table_milestone[Số tiền phải thanh toán (VND)],--(Table_milestone[Số HĐ]=Table_Contracts[[#This Row],[Số hợp đồng]]),--(Table_milestone[Đã thanh toán?]=FALSE))</f>
        <v>0</v>
      </c>
      <c r="AA804">
        <f>Table_Contracts[[#This Row],[Số tiền đã thanh toán (theo điểm mốc)]]+Table_Contracts[[#This Row],[Số tiền chưa thanh toán (Theo điểm mốc)]]-Table_Contracts[[#This Row],[Doanh số]]</f>
        <v>0</v>
      </c>
    </row>
    <row r="805" spans="1:27" x14ac:dyDescent="0.25">
      <c r="A805" s="11" t="str">
        <f>TRIM(REPLACE(Table_Contracts[[#This Row],[Vụ việc]],1,FIND("#",Table_Contracts[[#This Row],[Vụ việc]],1),""))</f>
        <v>SG10006</v>
      </c>
      <c r="B805" s="2" t="s">
        <v>846</v>
      </c>
      <c r="C805" s="2" t="s">
        <v>5587</v>
      </c>
      <c r="D805" s="4">
        <v>40449</v>
      </c>
      <c r="E805" s="2" t="s">
        <v>5586</v>
      </c>
      <c r="F805" s="3" t="s">
        <v>5493</v>
      </c>
      <c r="G805" s="5">
        <v>469000000</v>
      </c>
      <c r="H805" s="3" t="s">
        <v>819</v>
      </c>
      <c r="I805" s="3" t="s">
        <v>4062</v>
      </c>
      <c r="J805" s="3" t="s">
        <v>1822</v>
      </c>
      <c r="K805" s="3" t="s">
        <v>820</v>
      </c>
      <c r="L805" s="4">
        <v>40527</v>
      </c>
      <c r="M805" s="2" t="s">
        <v>5532</v>
      </c>
      <c r="N805" s="11">
        <f>IF(MONTH(Table_Contracts[[#This Row],[Ngày ký]])&gt;3, YEAR(Table_Contracts[[#This Row],[Ngày ký]]),YEAR(Table_Contracts[[#This Row],[Ngày ký]])-1)</f>
        <v>2010</v>
      </c>
      <c r="O805" s="4">
        <v>40569</v>
      </c>
      <c r="P805" s="4">
        <v>40704</v>
      </c>
      <c r="Q805" s="6">
        <v>12</v>
      </c>
      <c r="R805" s="4">
        <v>40452</v>
      </c>
      <c r="S805" s="7" t="b">
        <v>0</v>
      </c>
      <c r="T805" s="3" t="s">
        <v>100</v>
      </c>
      <c r="U805" s="3" t="s">
        <v>4865</v>
      </c>
      <c r="V805" s="2"/>
      <c r="W805" s="10" t="s">
        <v>5722</v>
      </c>
      <c r="X805" s="7" t="b">
        <v>0</v>
      </c>
      <c r="Y805" s="12">
        <f>SUMPRODUCT(Table_milestone[Số tiền phải thanh toán (VND)],--(Table_milestone[Số HĐ]=Table_Contracts[[#This Row],[Số hợp đồng]]),--(Table_milestone[Đã thanh toán?]=TRUE))</f>
        <v>469000000</v>
      </c>
      <c r="Z805" s="13">
        <f>SUMPRODUCT(Table_milestone[Số tiền phải thanh toán (VND)],--(Table_milestone[Số HĐ]=Table_Contracts[[#This Row],[Số hợp đồng]]),--(Table_milestone[Đã thanh toán?]=FALSE))</f>
        <v>0</v>
      </c>
      <c r="AA805">
        <f>Table_Contracts[[#This Row],[Số tiền đã thanh toán (theo điểm mốc)]]+Table_Contracts[[#This Row],[Số tiền chưa thanh toán (Theo điểm mốc)]]-Table_Contracts[[#This Row],[Doanh số]]</f>
        <v>0</v>
      </c>
    </row>
    <row r="806" spans="1:27" x14ac:dyDescent="0.25">
      <c r="A806" s="11" t="str">
        <f>TRIM(REPLACE(Table_Contracts[[#This Row],[Vụ việc]],1,FIND("#",Table_Contracts[[#This Row],[Vụ việc]],1),""))</f>
        <v>SG11001</v>
      </c>
      <c r="B806" s="2" t="s">
        <v>908</v>
      </c>
      <c r="C806" s="2" t="s">
        <v>5492</v>
      </c>
      <c r="D806" s="4">
        <v>40602</v>
      </c>
      <c r="E806" s="2" t="s">
        <v>5491</v>
      </c>
      <c r="F806" s="3" t="s">
        <v>5493</v>
      </c>
      <c r="G806" s="5">
        <v>340000000</v>
      </c>
      <c r="H806" s="3" t="s">
        <v>819</v>
      </c>
      <c r="I806" s="3" t="s">
        <v>4062</v>
      </c>
      <c r="J806" s="3" t="s">
        <v>32</v>
      </c>
      <c r="K806" s="3" t="s">
        <v>909</v>
      </c>
      <c r="L806" s="4">
        <v>40659</v>
      </c>
      <c r="M806" s="2" t="s">
        <v>651</v>
      </c>
      <c r="N806" s="11">
        <f>IF(MONTH(Table_Contracts[[#This Row],[Ngày ký]])&gt;3, YEAR(Table_Contracts[[#This Row],[Ngày ký]]),YEAR(Table_Contracts[[#This Row],[Ngày ký]])-1)</f>
        <v>2010</v>
      </c>
      <c r="O806" s="4">
        <v>40659</v>
      </c>
      <c r="P806" s="4">
        <v>40659</v>
      </c>
      <c r="Q806" s="6">
        <v>12</v>
      </c>
      <c r="R806" s="4">
        <v>40603</v>
      </c>
      <c r="S806" s="7" t="b">
        <v>0</v>
      </c>
      <c r="T806" s="3" t="s">
        <v>100</v>
      </c>
      <c r="U806" s="3" t="s">
        <v>34</v>
      </c>
      <c r="V806" s="2"/>
      <c r="W806" s="10" t="s">
        <v>5722</v>
      </c>
      <c r="X806" s="7"/>
      <c r="Y806" s="12">
        <f>SUMPRODUCT(Table_milestone[Số tiền phải thanh toán (VND)],--(Table_milestone[Số HĐ]=Table_Contracts[[#This Row],[Số hợp đồng]]),--(Table_milestone[Đã thanh toán?]=TRUE))</f>
        <v>340000000</v>
      </c>
      <c r="Z806" s="13">
        <f>SUMPRODUCT(Table_milestone[Số tiền phải thanh toán (VND)],--(Table_milestone[Số HĐ]=Table_Contracts[[#This Row],[Số hợp đồng]]),--(Table_milestone[Đã thanh toán?]=FALSE))</f>
        <v>0</v>
      </c>
      <c r="AA806">
        <f>Table_Contracts[[#This Row],[Số tiền đã thanh toán (theo điểm mốc)]]+Table_Contracts[[#This Row],[Số tiền chưa thanh toán (Theo điểm mốc)]]-Table_Contracts[[#This Row],[Doanh số]]</f>
        <v>0</v>
      </c>
    </row>
    <row r="807" spans="1:27" x14ac:dyDescent="0.25">
      <c r="A807" s="11" t="str">
        <f>TRIM(REPLACE(Table_Contracts[[#This Row],[Vụ việc]],1,FIND("#",Table_Contracts[[#This Row],[Vụ việc]],1),""))</f>
        <v>SG11002</v>
      </c>
      <c r="B807" s="2" t="s">
        <v>915</v>
      </c>
      <c r="C807" s="2" t="s">
        <v>5487</v>
      </c>
      <c r="D807" s="4">
        <v>40604</v>
      </c>
      <c r="E807" s="2" t="s">
        <v>5486</v>
      </c>
      <c r="F807" s="3" t="s">
        <v>5488</v>
      </c>
      <c r="G807" s="5">
        <v>47400000</v>
      </c>
      <c r="H807" s="3" t="s">
        <v>819</v>
      </c>
      <c r="I807" s="3" t="s">
        <v>4062</v>
      </c>
      <c r="J807" s="3" t="s">
        <v>32</v>
      </c>
      <c r="K807" s="3" t="s">
        <v>909</v>
      </c>
      <c r="L807" s="4">
        <v>40633</v>
      </c>
      <c r="M807" s="2" t="s">
        <v>651</v>
      </c>
      <c r="N807" s="11">
        <f>IF(MONTH(Table_Contracts[[#This Row],[Ngày ký]])&gt;3, YEAR(Table_Contracts[[#This Row],[Ngày ký]]),YEAR(Table_Contracts[[#This Row],[Ngày ký]])-1)</f>
        <v>2010</v>
      </c>
      <c r="O807" s="4">
        <v>40633</v>
      </c>
      <c r="P807" s="4">
        <v>40633</v>
      </c>
      <c r="Q807" s="6">
        <v>12</v>
      </c>
      <c r="R807" s="4">
        <v>40617</v>
      </c>
      <c r="S807" s="7" t="b">
        <v>0</v>
      </c>
      <c r="T807" s="3" t="s">
        <v>100</v>
      </c>
      <c r="U807" s="3" t="s">
        <v>34</v>
      </c>
      <c r="V807" s="2"/>
      <c r="W807" s="10" t="s">
        <v>5722</v>
      </c>
      <c r="X807" s="7"/>
      <c r="Y807" s="12">
        <f>SUMPRODUCT(Table_milestone[Số tiền phải thanh toán (VND)],--(Table_milestone[Số HĐ]=Table_Contracts[[#This Row],[Số hợp đồng]]),--(Table_milestone[Đã thanh toán?]=TRUE))</f>
        <v>47400000</v>
      </c>
      <c r="Z807" s="13">
        <f>SUMPRODUCT(Table_milestone[Số tiền phải thanh toán (VND)],--(Table_milestone[Số HĐ]=Table_Contracts[[#This Row],[Số hợp đồng]]),--(Table_milestone[Đã thanh toán?]=FALSE))</f>
        <v>0</v>
      </c>
      <c r="AA807">
        <f>Table_Contracts[[#This Row],[Số tiền đã thanh toán (theo điểm mốc)]]+Table_Contracts[[#This Row],[Số tiền chưa thanh toán (Theo điểm mốc)]]-Table_Contracts[[#This Row],[Doanh số]]</f>
        <v>0</v>
      </c>
    </row>
    <row r="808" spans="1:27" x14ac:dyDescent="0.25">
      <c r="A808" s="11" t="str">
        <f>TRIM(REPLACE(Table_Contracts[[#This Row],[Vụ việc]],1,FIND("#",Table_Contracts[[#This Row],[Vụ việc]],1),""))</f>
        <v>SG11003</v>
      </c>
      <c r="B808" s="2" t="s">
        <v>920</v>
      </c>
      <c r="C808" s="2" t="s">
        <v>5508</v>
      </c>
      <c r="D808" s="4">
        <v>40594</v>
      </c>
      <c r="E808" s="2" t="s">
        <v>5507</v>
      </c>
      <c r="F808" s="3" t="s">
        <v>5509</v>
      </c>
      <c r="G808" s="5">
        <v>396000000</v>
      </c>
      <c r="H808" s="3" t="s">
        <v>819</v>
      </c>
      <c r="I808" s="3" t="s">
        <v>4062</v>
      </c>
      <c r="J808" s="3" t="s">
        <v>32</v>
      </c>
      <c r="K808" s="3" t="s">
        <v>921</v>
      </c>
      <c r="L808" s="4"/>
      <c r="M808" s="2" t="s">
        <v>651</v>
      </c>
      <c r="N808" s="11">
        <f>IF(MONTH(Table_Contracts[[#This Row],[Ngày ký]])&gt;3, YEAR(Table_Contracts[[#This Row],[Ngày ký]]),YEAR(Table_Contracts[[#This Row],[Ngày ký]])-1)</f>
        <v>2010</v>
      </c>
      <c r="O808" s="4">
        <v>40627</v>
      </c>
      <c r="P808" s="4"/>
      <c r="Q808" s="6">
        <v>12</v>
      </c>
      <c r="R808" s="4">
        <v>40599</v>
      </c>
      <c r="S808" s="7" t="b">
        <v>0</v>
      </c>
      <c r="T808" s="3" t="s">
        <v>100</v>
      </c>
      <c r="U808" s="3" t="s">
        <v>34</v>
      </c>
      <c r="V808" s="2"/>
      <c r="W808" s="10" t="s">
        <v>5722</v>
      </c>
      <c r="X808" s="7"/>
      <c r="Y808" s="12">
        <f>SUMPRODUCT(Table_milestone[Số tiền phải thanh toán (VND)],--(Table_milestone[Số HĐ]=Table_Contracts[[#This Row],[Số hợp đồng]]),--(Table_milestone[Đã thanh toán?]=TRUE))</f>
        <v>0</v>
      </c>
      <c r="Z808" s="13">
        <f>SUMPRODUCT(Table_milestone[Số tiền phải thanh toán (VND)],--(Table_milestone[Số HĐ]=Table_Contracts[[#This Row],[Số hợp đồng]]),--(Table_milestone[Đã thanh toán?]=FALSE))</f>
        <v>396000000</v>
      </c>
      <c r="AA808">
        <f>Table_Contracts[[#This Row],[Số tiền đã thanh toán (theo điểm mốc)]]+Table_Contracts[[#This Row],[Số tiền chưa thanh toán (Theo điểm mốc)]]-Table_Contracts[[#This Row],[Doanh số]]</f>
        <v>0</v>
      </c>
    </row>
    <row r="809" spans="1:27" x14ac:dyDescent="0.25">
      <c r="A809" s="11" t="str">
        <f>TRIM(REPLACE(Table_Contracts[[#This Row],[Vụ việc]],1,FIND("#",Table_Contracts[[#This Row],[Vụ việc]],1),""))</f>
        <v>SG11004</v>
      </c>
      <c r="B809" s="2" t="s">
        <v>1114</v>
      </c>
      <c r="C809" s="2" t="s">
        <v>5441</v>
      </c>
      <c r="D809" s="4">
        <v>40675</v>
      </c>
      <c r="E809" s="2" t="s">
        <v>5440</v>
      </c>
      <c r="F809" s="3" t="s">
        <v>5442</v>
      </c>
      <c r="G809" s="5">
        <v>1107350000</v>
      </c>
      <c r="H809" s="3" t="s">
        <v>819</v>
      </c>
      <c r="I809" s="3" t="s">
        <v>4343</v>
      </c>
      <c r="J809" s="3" t="s">
        <v>47</v>
      </c>
      <c r="K809" s="3" t="s">
        <v>820</v>
      </c>
      <c r="L809" s="4"/>
      <c r="M809" s="2" t="s">
        <v>651</v>
      </c>
      <c r="N809" s="11">
        <f>IF(MONTH(Table_Contracts[[#This Row],[Ngày ký]])&gt;3, YEAR(Table_Contracts[[#This Row],[Ngày ký]]),YEAR(Table_Contracts[[#This Row],[Ngày ký]])-1)</f>
        <v>2011</v>
      </c>
      <c r="O809" s="4">
        <v>40806</v>
      </c>
      <c r="P809" s="4"/>
      <c r="Q809" s="6">
        <v>12</v>
      </c>
      <c r="R809" s="4">
        <v>40675</v>
      </c>
      <c r="S809" s="7" t="b">
        <v>0</v>
      </c>
      <c r="T809" s="3" t="s">
        <v>100</v>
      </c>
      <c r="U809" s="3" t="s">
        <v>50</v>
      </c>
      <c r="V809" s="2" t="s">
        <v>4447</v>
      </c>
      <c r="W809" s="10" t="s">
        <v>5722</v>
      </c>
      <c r="X809" s="7"/>
      <c r="Y809" s="12">
        <f>SUMPRODUCT(Table_milestone[Số tiền phải thanh toán (VND)],--(Table_milestone[Số HĐ]=Table_Contracts[[#This Row],[Số hợp đồng]]),--(Table_milestone[Đã thanh toán?]=TRUE))</f>
        <v>387572500</v>
      </c>
      <c r="Z809" s="13">
        <f>SUMPRODUCT(Table_milestone[Số tiền phải thanh toán (VND)],--(Table_milestone[Số HĐ]=Table_Contracts[[#This Row],[Số hợp đồng]]),--(Table_milestone[Đã thanh toán?]=FALSE))</f>
        <v>719777500</v>
      </c>
      <c r="AA809">
        <f>Table_Contracts[[#This Row],[Số tiền đã thanh toán (theo điểm mốc)]]+Table_Contracts[[#This Row],[Số tiền chưa thanh toán (Theo điểm mốc)]]-Table_Contracts[[#This Row],[Doanh số]]</f>
        <v>0</v>
      </c>
    </row>
    <row r="810" spans="1:27" x14ac:dyDescent="0.25">
      <c r="A810" s="11" t="str">
        <f>TRIM(REPLACE(Table_Contracts[[#This Row],[Vụ việc]],1,FIND("#",Table_Contracts[[#This Row],[Vụ việc]],1),""))</f>
        <v>SG11005</v>
      </c>
      <c r="B810" s="2" t="s">
        <v>964</v>
      </c>
      <c r="C810" s="2" t="s">
        <v>5417</v>
      </c>
      <c r="D810" s="4">
        <v>40697</v>
      </c>
      <c r="E810" s="2" t="s">
        <v>5416</v>
      </c>
      <c r="F810" s="3" t="s">
        <v>4878</v>
      </c>
      <c r="G810" s="5">
        <v>274566484</v>
      </c>
      <c r="H810" s="3" t="s">
        <v>819</v>
      </c>
      <c r="I810" s="3" t="s">
        <v>4062</v>
      </c>
      <c r="J810" s="3" t="s">
        <v>1822</v>
      </c>
      <c r="K810" s="3" t="s">
        <v>820</v>
      </c>
      <c r="L810" s="4">
        <v>40857</v>
      </c>
      <c r="M810" s="2" t="s">
        <v>651</v>
      </c>
      <c r="N810" s="11">
        <f>IF(MONTH(Table_Contracts[[#This Row],[Ngày ký]])&gt;3, YEAR(Table_Contracts[[#This Row],[Ngày ký]]),YEAR(Table_Contracts[[#This Row],[Ngày ký]])-1)</f>
        <v>2011</v>
      </c>
      <c r="O810" s="4">
        <v>40857</v>
      </c>
      <c r="P810" s="4"/>
      <c r="Q810" s="6">
        <v>12</v>
      </c>
      <c r="R810" s="4"/>
      <c r="S810" s="7" t="b">
        <v>0</v>
      </c>
      <c r="T810" s="3" t="s">
        <v>100</v>
      </c>
      <c r="U810" s="3" t="s">
        <v>50</v>
      </c>
      <c r="V810" s="2"/>
      <c r="W810" s="10" t="s">
        <v>5722</v>
      </c>
      <c r="X810" s="7"/>
      <c r="Y810" s="12">
        <f>SUMPRODUCT(Table_milestone[Số tiền phải thanh toán (VND)],--(Table_milestone[Số HĐ]=Table_Contracts[[#This Row],[Số hợp đồng]]),--(Table_milestone[Đã thanh toán?]=TRUE))</f>
        <v>274566484</v>
      </c>
      <c r="Z810" s="13">
        <f>SUMPRODUCT(Table_milestone[Số tiền phải thanh toán (VND)],--(Table_milestone[Số HĐ]=Table_Contracts[[#This Row],[Số hợp đồng]]),--(Table_milestone[Đã thanh toán?]=FALSE))</f>
        <v>0</v>
      </c>
      <c r="AA810">
        <f>Table_Contracts[[#This Row],[Số tiền đã thanh toán (theo điểm mốc)]]+Table_Contracts[[#This Row],[Số tiền chưa thanh toán (Theo điểm mốc)]]-Table_Contracts[[#This Row],[Doanh số]]</f>
        <v>0</v>
      </c>
    </row>
    <row r="811" spans="1:27" x14ac:dyDescent="0.25">
      <c r="A811" s="11" t="str">
        <f>TRIM(REPLACE(Table_Contracts[[#This Row],[Vụ việc]],1,FIND("#",Table_Contracts[[#This Row],[Vụ việc]],1),""))</f>
        <v>SG11006</v>
      </c>
      <c r="B811" s="2" t="s">
        <v>992</v>
      </c>
      <c r="C811" s="2" t="s">
        <v>5396</v>
      </c>
      <c r="D811" s="4">
        <v>40729</v>
      </c>
      <c r="E811" s="2" t="s">
        <v>5395</v>
      </c>
      <c r="F811" s="3" t="s">
        <v>274</v>
      </c>
      <c r="G811" s="5">
        <v>90000000</v>
      </c>
      <c r="H811" s="3" t="s">
        <v>819</v>
      </c>
      <c r="I811" s="3" t="s">
        <v>4062</v>
      </c>
      <c r="J811" s="3" t="s">
        <v>1822</v>
      </c>
      <c r="K811" s="3" t="s">
        <v>820</v>
      </c>
      <c r="L811" s="4">
        <v>41127</v>
      </c>
      <c r="M811" s="2" t="s">
        <v>651</v>
      </c>
      <c r="N811" s="11">
        <f>IF(MONTH(Table_Contracts[[#This Row],[Ngày ký]])&gt;3, YEAR(Table_Contracts[[#This Row],[Ngày ký]]),YEAR(Table_Contracts[[#This Row],[Ngày ký]])-1)</f>
        <v>2011</v>
      </c>
      <c r="O811" s="4">
        <v>40836</v>
      </c>
      <c r="P811" s="4">
        <v>41127</v>
      </c>
      <c r="Q811" s="6">
        <v>12</v>
      </c>
      <c r="R811" s="4">
        <v>40729</v>
      </c>
      <c r="S811" s="7" t="b">
        <v>0</v>
      </c>
      <c r="T811" s="3" t="s">
        <v>100</v>
      </c>
      <c r="U811" s="3" t="s">
        <v>50</v>
      </c>
      <c r="V811" s="2"/>
      <c r="W811" s="10" t="s">
        <v>5722</v>
      </c>
      <c r="X811" s="7"/>
      <c r="Y811" s="12">
        <f>SUMPRODUCT(Table_milestone[Số tiền phải thanh toán (VND)],--(Table_milestone[Số HĐ]=Table_Contracts[[#This Row],[Số hợp đồng]]),--(Table_milestone[Đã thanh toán?]=TRUE))</f>
        <v>90000000</v>
      </c>
      <c r="Z811" s="13">
        <f>SUMPRODUCT(Table_milestone[Số tiền phải thanh toán (VND)],--(Table_milestone[Số HĐ]=Table_Contracts[[#This Row],[Số hợp đồng]]),--(Table_milestone[Đã thanh toán?]=FALSE))</f>
        <v>0</v>
      </c>
      <c r="AA811">
        <f>Table_Contracts[[#This Row],[Số tiền đã thanh toán (theo điểm mốc)]]+Table_Contracts[[#This Row],[Số tiền chưa thanh toán (Theo điểm mốc)]]-Table_Contracts[[#This Row],[Doanh số]]</f>
        <v>0</v>
      </c>
    </row>
    <row r="812" spans="1:27" x14ac:dyDescent="0.25">
      <c r="A812" s="11" t="str">
        <f>TRIM(REPLACE(Table_Contracts[[#This Row],[Vụ việc]],1,FIND("#",Table_Contracts[[#This Row],[Vụ việc]],1),""))</f>
        <v>SG11007</v>
      </c>
      <c r="B812" s="2" t="s">
        <v>1034</v>
      </c>
      <c r="C812" s="2" t="s">
        <v>5407</v>
      </c>
      <c r="D812" s="4">
        <v>40723</v>
      </c>
      <c r="E812" s="2" t="s">
        <v>5406</v>
      </c>
      <c r="F812" s="3" t="s">
        <v>5408</v>
      </c>
      <c r="G812" s="5">
        <v>45000000</v>
      </c>
      <c r="H812" s="3" t="s">
        <v>819</v>
      </c>
      <c r="I812" s="3" t="s">
        <v>4062</v>
      </c>
      <c r="J812" s="3" t="s">
        <v>1822</v>
      </c>
      <c r="K812" s="3" t="s">
        <v>909</v>
      </c>
      <c r="L812" s="4">
        <v>40785</v>
      </c>
      <c r="M812" s="2" t="s">
        <v>651</v>
      </c>
      <c r="N812" s="11">
        <f>IF(MONTH(Table_Contracts[[#This Row],[Ngày ký]])&gt;3, YEAR(Table_Contracts[[#This Row],[Ngày ký]]),YEAR(Table_Contracts[[#This Row],[Ngày ký]])-1)</f>
        <v>2011</v>
      </c>
      <c r="O812" s="4">
        <v>40785</v>
      </c>
      <c r="P812" s="4"/>
      <c r="Q812" s="6">
        <v>12</v>
      </c>
      <c r="R812" s="4">
        <v>40739</v>
      </c>
      <c r="S812" s="7" t="b">
        <v>0</v>
      </c>
      <c r="T812" s="3" t="s">
        <v>100</v>
      </c>
      <c r="U812" s="3" t="s">
        <v>34</v>
      </c>
      <c r="V812" s="2"/>
      <c r="W812" s="10" t="s">
        <v>5722</v>
      </c>
      <c r="X812" s="7"/>
      <c r="Y812" s="12">
        <f>SUMPRODUCT(Table_milestone[Số tiền phải thanh toán (VND)],--(Table_milestone[Số HĐ]=Table_Contracts[[#This Row],[Số hợp đồng]]),--(Table_milestone[Đã thanh toán?]=TRUE))</f>
        <v>45000000</v>
      </c>
      <c r="Z812" s="13">
        <f>SUMPRODUCT(Table_milestone[Số tiền phải thanh toán (VND)],--(Table_milestone[Số HĐ]=Table_Contracts[[#This Row],[Số hợp đồng]]),--(Table_milestone[Đã thanh toán?]=FALSE))</f>
        <v>0</v>
      </c>
      <c r="AA812">
        <f>Table_Contracts[[#This Row],[Số tiền đã thanh toán (theo điểm mốc)]]+Table_Contracts[[#This Row],[Số tiền chưa thanh toán (Theo điểm mốc)]]-Table_Contracts[[#This Row],[Doanh số]]</f>
        <v>0</v>
      </c>
    </row>
    <row r="813" spans="1:27" x14ac:dyDescent="0.25">
      <c r="A813" s="11" t="str">
        <f>TRIM(REPLACE(Table_Contracts[[#This Row],[Vụ việc]],1,FIND("#",Table_Contracts[[#This Row],[Vụ việc]],1),""))</f>
        <v>SG11008</v>
      </c>
      <c r="B813" s="2" t="s">
        <v>1061</v>
      </c>
      <c r="C813" s="2" t="s">
        <v>5377</v>
      </c>
      <c r="D813" s="4">
        <v>40753</v>
      </c>
      <c r="E813" s="2" t="s">
        <v>5376</v>
      </c>
      <c r="F813" s="3" t="s">
        <v>5378</v>
      </c>
      <c r="G813" s="5">
        <v>237149850</v>
      </c>
      <c r="H813" s="3" t="s">
        <v>819</v>
      </c>
      <c r="I813" s="3" t="s">
        <v>4062</v>
      </c>
      <c r="J813" s="3" t="s">
        <v>1822</v>
      </c>
      <c r="K813" s="3" t="s">
        <v>921</v>
      </c>
      <c r="L813" s="4">
        <v>40893</v>
      </c>
      <c r="M813" s="2" t="s">
        <v>651</v>
      </c>
      <c r="N813" s="11">
        <f>IF(MONTH(Table_Contracts[[#This Row],[Ngày ký]])&gt;3, YEAR(Table_Contracts[[#This Row],[Ngày ký]]),YEAR(Table_Contracts[[#This Row],[Ngày ký]])-1)</f>
        <v>2011</v>
      </c>
      <c r="O813" s="4">
        <v>40905</v>
      </c>
      <c r="P813" s="4">
        <v>40893</v>
      </c>
      <c r="Q813" s="6">
        <v>12</v>
      </c>
      <c r="R813" s="4"/>
      <c r="S813" s="7" t="b">
        <v>0</v>
      </c>
      <c r="T813" s="3" t="s">
        <v>100</v>
      </c>
      <c r="U813" s="3" t="s">
        <v>34</v>
      </c>
      <c r="V813" s="2"/>
      <c r="W813" s="10" t="s">
        <v>5722</v>
      </c>
      <c r="X813" s="7"/>
      <c r="Y813" s="12">
        <f>SUMPRODUCT(Table_milestone[Số tiền phải thanh toán (VND)],--(Table_milestone[Số HĐ]=Table_Contracts[[#This Row],[Số hợp đồng]]),--(Table_milestone[Đã thanh toán?]=TRUE))</f>
        <v>237159850</v>
      </c>
      <c r="Z813" s="13">
        <f>SUMPRODUCT(Table_milestone[Số tiền phải thanh toán (VND)],--(Table_milestone[Số HĐ]=Table_Contracts[[#This Row],[Số hợp đồng]]),--(Table_milestone[Đã thanh toán?]=FALSE))</f>
        <v>0</v>
      </c>
      <c r="AA813">
        <f>Table_Contracts[[#This Row],[Số tiền đã thanh toán (theo điểm mốc)]]+Table_Contracts[[#This Row],[Số tiền chưa thanh toán (Theo điểm mốc)]]-Table_Contracts[[#This Row],[Doanh số]]</f>
        <v>10000</v>
      </c>
    </row>
    <row r="814" spans="1:27" x14ac:dyDescent="0.25">
      <c r="A814" s="11" t="str">
        <f>TRIM(REPLACE(Table_Contracts[[#This Row],[Vụ việc]],1,FIND("#",Table_Contracts[[#This Row],[Vụ việc]],1),""))</f>
        <v>SG11010</v>
      </c>
      <c r="B814" s="2" t="s">
        <v>1281</v>
      </c>
      <c r="C814" s="2" t="s">
        <v>5330</v>
      </c>
      <c r="D814" s="4">
        <v>40816</v>
      </c>
      <c r="E814" s="2" t="s">
        <v>5329</v>
      </c>
      <c r="F814" s="3" t="s">
        <v>5331</v>
      </c>
      <c r="G814" s="5">
        <v>100000000</v>
      </c>
      <c r="H814" s="3" t="s">
        <v>819</v>
      </c>
      <c r="I814" s="3" t="s">
        <v>4062</v>
      </c>
      <c r="J814" s="3" t="s">
        <v>1822</v>
      </c>
      <c r="K814" s="3" t="s">
        <v>909</v>
      </c>
      <c r="L814" s="4">
        <v>40868</v>
      </c>
      <c r="M814" s="2" t="s">
        <v>651</v>
      </c>
      <c r="N814" s="11">
        <f>IF(MONTH(Table_Contracts[[#This Row],[Ngày ký]])&gt;3, YEAR(Table_Contracts[[#This Row],[Ngày ký]]),YEAR(Table_Contracts[[#This Row],[Ngày ký]])-1)</f>
        <v>2011</v>
      </c>
      <c r="O814" s="4">
        <v>40868</v>
      </c>
      <c r="P814" s="4">
        <v>40868</v>
      </c>
      <c r="Q814" s="6">
        <v>12</v>
      </c>
      <c r="R814" s="4">
        <v>40849</v>
      </c>
      <c r="S814" s="7" t="b">
        <v>0</v>
      </c>
      <c r="T814" s="3" t="s">
        <v>100</v>
      </c>
      <c r="U814" s="3" t="s">
        <v>34</v>
      </c>
      <c r="V814" s="2"/>
      <c r="W814" s="10" t="s">
        <v>5722</v>
      </c>
      <c r="X814" s="7"/>
      <c r="Y814" s="12">
        <f>SUMPRODUCT(Table_milestone[Số tiền phải thanh toán (VND)],--(Table_milestone[Số HĐ]=Table_Contracts[[#This Row],[Số hợp đồng]]),--(Table_milestone[Đã thanh toán?]=TRUE))</f>
        <v>100000000</v>
      </c>
      <c r="Z814" s="13">
        <f>SUMPRODUCT(Table_milestone[Số tiền phải thanh toán (VND)],--(Table_milestone[Số HĐ]=Table_Contracts[[#This Row],[Số hợp đồng]]),--(Table_milestone[Đã thanh toán?]=FALSE))</f>
        <v>0</v>
      </c>
      <c r="AA814">
        <f>Table_Contracts[[#This Row],[Số tiền đã thanh toán (theo điểm mốc)]]+Table_Contracts[[#This Row],[Số tiền chưa thanh toán (Theo điểm mốc)]]-Table_Contracts[[#This Row],[Doanh số]]</f>
        <v>0</v>
      </c>
    </row>
    <row r="815" spans="1:27" x14ac:dyDescent="0.25">
      <c r="A815" s="11" t="str">
        <f>TRIM(REPLACE(Table_Contracts[[#This Row],[Vụ việc]],1,FIND("#",Table_Contracts[[#This Row],[Vụ việc]],1),""))</f>
        <v>SG11011</v>
      </c>
      <c r="B815" s="2" t="s">
        <v>1154</v>
      </c>
      <c r="C815" s="2" t="s">
        <v>5328</v>
      </c>
      <c r="D815" s="4">
        <v>40819</v>
      </c>
      <c r="E815" s="2" t="s">
        <v>5327</v>
      </c>
      <c r="F815" s="3" t="s">
        <v>400</v>
      </c>
      <c r="G815" s="5">
        <v>5000000</v>
      </c>
      <c r="H815" s="3" t="s">
        <v>819</v>
      </c>
      <c r="I815" s="3" t="s">
        <v>4062</v>
      </c>
      <c r="J815" s="3" t="s">
        <v>1822</v>
      </c>
      <c r="K815" s="3" t="s">
        <v>909</v>
      </c>
      <c r="L815" s="4">
        <v>40902</v>
      </c>
      <c r="M815" s="2" t="s">
        <v>651</v>
      </c>
      <c r="N815" s="11">
        <f>IF(MONTH(Table_Contracts[[#This Row],[Ngày ký]])&gt;3, YEAR(Table_Contracts[[#This Row],[Ngày ký]]),YEAR(Table_Contracts[[#This Row],[Ngày ký]])-1)</f>
        <v>2011</v>
      </c>
      <c r="O815" s="4">
        <v>40905</v>
      </c>
      <c r="P815" s="4">
        <v>40902</v>
      </c>
      <c r="Q815" s="6">
        <v>12</v>
      </c>
      <c r="R815" s="4">
        <v>40875</v>
      </c>
      <c r="S815" s="7" t="b">
        <v>0</v>
      </c>
      <c r="T815" s="3" t="s">
        <v>92</v>
      </c>
      <c r="U815" s="3" t="s">
        <v>34</v>
      </c>
      <c r="V815" s="2"/>
      <c r="W815" s="10" t="s">
        <v>5722</v>
      </c>
      <c r="X815" s="7" t="b">
        <v>0</v>
      </c>
      <c r="Y815" s="12">
        <f>SUMPRODUCT(Table_milestone[Số tiền phải thanh toán (VND)],--(Table_milestone[Số HĐ]=Table_Contracts[[#This Row],[Số hợp đồng]]),--(Table_milestone[Đã thanh toán?]=TRUE))</f>
        <v>5000000</v>
      </c>
      <c r="Z815" s="13">
        <f>SUMPRODUCT(Table_milestone[Số tiền phải thanh toán (VND)],--(Table_milestone[Số HĐ]=Table_Contracts[[#This Row],[Số hợp đồng]]),--(Table_milestone[Đã thanh toán?]=FALSE))</f>
        <v>0</v>
      </c>
      <c r="AA815">
        <f>Table_Contracts[[#This Row],[Số tiền đã thanh toán (theo điểm mốc)]]+Table_Contracts[[#This Row],[Số tiền chưa thanh toán (Theo điểm mốc)]]-Table_Contracts[[#This Row],[Doanh số]]</f>
        <v>0</v>
      </c>
    </row>
    <row r="816" spans="1:27" x14ac:dyDescent="0.25">
      <c r="A816" s="11" t="str">
        <f>TRIM(REPLACE(Table_Contracts[[#This Row],[Vụ việc]],1,FIND("#",Table_Contracts[[#This Row],[Vụ việc]],1),""))</f>
        <v>SG11014</v>
      </c>
      <c r="B816" s="2" t="s">
        <v>1790</v>
      </c>
      <c r="C816" s="2" t="s">
        <v>4954</v>
      </c>
      <c r="D816" s="4">
        <v>41172</v>
      </c>
      <c r="E816" s="2" t="s">
        <v>4953</v>
      </c>
      <c r="F816" s="3" t="s">
        <v>4955</v>
      </c>
      <c r="G816" s="5">
        <v>596446853</v>
      </c>
      <c r="H816" s="3" t="s">
        <v>819</v>
      </c>
      <c r="I816" s="3" t="s">
        <v>4062</v>
      </c>
      <c r="J816" s="3" t="s">
        <v>47</v>
      </c>
      <c r="K816" s="3" t="s">
        <v>820</v>
      </c>
      <c r="L816" s="4">
        <v>41313</v>
      </c>
      <c r="M816" s="2" t="s">
        <v>636</v>
      </c>
      <c r="N816" s="11">
        <f>IF(MONTH(Table_Contracts[[#This Row],[Ngày ký]])&gt;3, YEAR(Table_Contracts[[#This Row],[Ngày ký]]),YEAR(Table_Contracts[[#This Row],[Ngày ký]])-1)</f>
        <v>2012</v>
      </c>
      <c r="O816" s="4">
        <v>41263</v>
      </c>
      <c r="P816" s="4">
        <v>41313</v>
      </c>
      <c r="Q816" s="6">
        <v>12</v>
      </c>
      <c r="R816" s="4">
        <v>41184</v>
      </c>
      <c r="S816" s="7" t="b">
        <v>0</v>
      </c>
      <c r="T816" s="3" t="s">
        <v>100</v>
      </c>
      <c r="U816" s="3" t="s">
        <v>50</v>
      </c>
      <c r="V816" s="2" t="s">
        <v>4692</v>
      </c>
      <c r="W816" s="10" t="s">
        <v>5722</v>
      </c>
      <c r="X816" s="7"/>
      <c r="Y816" s="12">
        <f>SUMPRODUCT(Table_milestone[Số tiền phải thanh toán (VND)],--(Table_milestone[Số HĐ]=Table_Contracts[[#This Row],[Số hợp đồng]]),--(Table_milestone[Đã thanh toán?]=TRUE))</f>
        <v>596446853</v>
      </c>
      <c r="Z816" s="13">
        <f>SUMPRODUCT(Table_milestone[Số tiền phải thanh toán (VND)],--(Table_milestone[Số HĐ]=Table_Contracts[[#This Row],[Số hợp đồng]]),--(Table_milestone[Đã thanh toán?]=FALSE))</f>
        <v>0</v>
      </c>
      <c r="AA816">
        <f>Table_Contracts[[#This Row],[Số tiền đã thanh toán (theo điểm mốc)]]+Table_Contracts[[#This Row],[Số tiền chưa thanh toán (Theo điểm mốc)]]-Table_Contracts[[#This Row],[Doanh số]]</f>
        <v>0</v>
      </c>
    </row>
    <row r="817" spans="1:27" x14ac:dyDescent="0.25">
      <c r="A817" s="11" t="str">
        <f>TRIM(REPLACE(Table_Contracts[[#This Row],[Vụ việc]],1,FIND("#",Table_Contracts[[#This Row],[Vụ việc]],1),""))</f>
        <v>SG11019</v>
      </c>
      <c r="B817" s="2" t="s">
        <v>1393</v>
      </c>
      <c r="C817" s="2" t="s">
        <v>5218</v>
      </c>
      <c r="D817" s="4">
        <v>40890</v>
      </c>
      <c r="E817" s="2" t="s">
        <v>5217</v>
      </c>
      <c r="F817" s="3" t="s">
        <v>5219</v>
      </c>
      <c r="G817" s="5">
        <v>150000000</v>
      </c>
      <c r="H817" s="3" t="s">
        <v>819</v>
      </c>
      <c r="I817" s="3" t="s">
        <v>4062</v>
      </c>
      <c r="J817" s="3" t="s">
        <v>192</v>
      </c>
      <c r="K817" s="3" t="s">
        <v>921</v>
      </c>
      <c r="L817" s="4">
        <v>40998</v>
      </c>
      <c r="M817" s="2" t="s">
        <v>651</v>
      </c>
      <c r="N817" s="11">
        <f>IF(MONTH(Table_Contracts[[#This Row],[Ngày ký]])&gt;3, YEAR(Table_Contracts[[#This Row],[Ngày ký]]),YEAR(Table_Contracts[[#This Row],[Ngày ký]])-1)</f>
        <v>2011</v>
      </c>
      <c r="O817" s="4">
        <v>40962</v>
      </c>
      <c r="P817" s="4"/>
      <c r="Q817" s="6">
        <v>12</v>
      </c>
      <c r="R817" s="4">
        <v>40900</v>
      </c>
      <c r="S817" s="7" t="b">
        <v>0</v>
      </c>
      <c r="T817" s="3" t="s">
        <v>100</v>
      </c>
      <c r="U817" s="3" t="s">
        <v>4047</v>
      </c>
      <c r="V817" s="2"/>
      <c r="W817" s="10" t="s">
        <v>5722</v>
      </c>
      <c r="X817" s="7"/>
      <c r="Y817" s="12">
        <f>SUMPRODUCT(Table_milestone[Số tiền phải thanh toán (VND)],--(Table_milestone[Số HĐ]=Table_Contracts[[#This Row],[Số hợp đồng]]),--(Table_milestone[Đã thanh toán?]=TRUE))</f>
        <v>150000000</v>
      </c>
      <c r="Z817" s="13">
        <f>SUMPRODUCT(Table_milestone[Số tiền phải thanh toán (VND)],--(Table_milestone[Số HĐ]=Table_Contracts[[#This Row],[Số hợp đồng]]),--(Table_milestone[Đã thanh toán?]=FALSE))</f>
        <v>0</v>
      </c>
      <c r="AA817">
        <f>Table_Contracts[[#This Row],[Số tiền đã thanh toán (theo điểm mốc)]]+Table_Contracts[[#This Row],[Số tiền chưa thanh toán (Theo điểm mốc)]]-Table_Contracts[[#This Row],[Doanh số]]</f>
        <v>0</v>
      </c>
    </row>
    <row r="818" spans="1:27" x14ac:dyDescent="0.25">
      <c r="A818" s="11" t="str">
        <f>TRIM(REPLACE(Table_Contracts[[#This Row],[Vụ việc]],1,FIND("#",Table_Contracts[[#This Row],[Vụ việc]],1),""))</f>
        <v>SG11020</v>
      </c>
      <c r="B818" s="2" t="s">
        <v>2001</v>
      </c>
      <c r="C818" s="2" t="s">
        <v>5206</v>
      </c>
      <c r="D818" s="4">
        <v>40893</v>
      </c>
      <c r="E818" s="2" t="s">
        <v>5205</v>
      </c>
      <c r="F818" s="3" t="s">
        <v>5207</v>
      </c>
      <c r="G818" s="5">
        <v>35050000</v>
      </c>
      <c r="H818" s="3" t="s">
        <v>1822</v>
      </c>
      <c r="I818" s="3" t="s">
        <v>4062</v>
      </c>
      <c r="J818" s="3" t="s">
        <v>1822</v>
      </c>
      <c r="K818" s="3" t="s">
        <v>738</v>
      </c>
      <c r="L818" s="4">
        <v>41274</v>
      </c>
      <c r="M818" s="2" t="s">
        <v>651</v>
      </c>
      <c r="N818" s="11">
        <f>IF(MONTH(Table_Contracts[[#This Row],[Ngày ký]])&gt;3, YEAR(Table_Contracts[[#This Row],[Ngày ký]]),YEAR(Table_Contracts[[#This Row],[Ngày ký]])-1)</f>
        <v>2011</v>
      </c>
      <c r="O818" s="4">
        <v>41274</v>
      </c>
      <c r="P818" s="4">
        <v>41274</v>
      </c>
      <c r="Q818" s="6">
        <v>12</v>
      </c>
      <c r="R818" s="4"/>
      <c r="S818" s="7" t="b">
        <v>0</v>
      </c>
      <c r="T818" s="3" t="s">
        <v>100</v>
      </c>
      <c r="U818" s="3"/>
      <c r="V818" s="2"/>
      <c r="W818" s="10"/>
      <c r="X818" s="7"/>
      <c r="Y818" s="12">
        <f>SUMPRODUCT(Table_milestone[Số tiền phải thanh toán (VND)],--(Table_milestone[Số HĐ]=Table_Contracts[[#This Row],[Số hợp đồng]]),--(Table_milestone[Đã thanh toán?]=TRUE))</f>
        <v>35050000</v>
      </c>
      <c r="Z818" s="13">
        <f>SUMPRODUCT(Table_milestone[Số tiền phải thanh toán (VND)],--(Table_milestone[Số HĐ]=Table_Contracts[[#This Row],[Số hợp đồng]]),--(Table_milestone[Đã thanh toán?]=FALSE))</f>
        <v>0</v>
      </c>
      <c r="AA818">
        <f>Table_Contracts[[#This Row],[Số tiền đã thanh toán (theo điểm mốc)]]+Table_Contracts[[#This Row],[Số tiền chưa thanh toán (Theo điểm mốc)]]-Table_Contracts[[#This Row],[Doanh số]]</f>
        <v>0</v>
      </c>
    </row>
    <row r="819" spans="1:27" x14ac:dyDescent="0.25">
      <c r="A819" s="11" t="str">
        <f>TRIM(REPLACE(Table_Contracts[[#This Row],[Vụ việc]],1,FIND("#",Table_Contracts[[#This Row],[Vụ việc]],1),""))</f>
        <v>SG11021</v>
      </c>
      <c r="B819" s="2" t="s">
        <v>1298</v>
      </c>
      <c r="C819" s="2" t="s">
        <v>5221</v>
      </c>
      <c r="D819" s="4">
        <v>40890</v>
      </c>
      <c r="E819" s="2" t="s">
        <v>5220</v>
      </c>
      <c r="F819" s="3" t="s">
        <v>5222</v>
      </c>
      <c r="G819" s="5">
        <v>6500000</v>
      </c>
      <c r="H819" s="3" t="s">
        <v>819</v>
      </c>
      <c r="I819" s="3" t="s">
        <v>4062</v>
      </c>
      <c r="J819" s="3" t="s">
        <v>1822</v>
      </c>
      <c r="K819" s="3" t="s">
        <v>909</v>
      </c>
      <c r="L819" s="4">
        <v>40893</v>
      </c>
      <c r="M819" s="2" t="s">
        <v>651</v>
      </c>
      <c r="N819" s="11">
        <f>IF(MONTH(Table_Contracts[[#This Row],[Ngày ký]])&gt;3, YEAR(Table_Contracts[[#This Row],[Ngày ký]]),YEAR(Table_Contracts[[#This Row],[Ngày ký]])-1)</f>
        <v>2011</v>
      </c>
      <c r="O819" s="4">
        <v>40962</v>
      </c>
      <c r="P819" s="4">
        <v>40893</v>
      </c>
      <c r="Q819" s="6">
        <v>12</v>
      </c>
      <c r="R819" s="4"/>
      <c r="S819" s="7" t="b">
        <v>0</v>
      </c>
      <c r="T819" s="3" t="s">
        <v>92</v>
      </c>
      <c r="U819" s="3" t="s">
        <v>34</v>
      </c>
      <c r="V819" s="2"/>
      <c r="W819" s="10" t="s">
        <v>5722</v>
      </c>
      <c r="X819" s="7"/>
      <c r="Y819" s="12">
        <f>SUMPRODUCT(Table_milestone[Số tiền phải thanh toán (VND)],--(Table_milestone[Số HĐ]=Table_Contracts[[#This Row],[Số hợp đồng]]),--(Table_milestone[Đã thanh toán?]=TRUE))</f>
        <v>6500000</v>
      </c>
      <c r="Z819" s="13">
        <f>SUMPRODUCT(Table_milestone[Số tiền phải thanh toán (VND)],--(Table_milestone[Số HĐ]=Table_Contracts[[#This Row],[Số hợp đồng]]),--(Table_milestone[Đã thanh toán?]=FALSE))</f>
        <v>0</v>
      </c>
      <c r="AA819">
        <f>Table_Contracts[[#This Row],[Số tiền đã thanh toán (theo điểm mốc)]]+Table_Contracts[[#This Row],[Số tiền chưa thanh toán (Theo điểm mốc)]]-Table_Contracts[[#This Row],[Doanh số]]</f>
        <v>0</v>
      </c>
    </row>
    <row r="820" spans="1:27" x14ac:dyDescent="0.25">
      <c r="A820" s="11" t="str">
        <f>TRIM(REPLACE(Table_Contracts[[#This Row],[Vụ việc]],1,FIND("#",Table_Contracts[[#This Row],[Vụ việc]],1),""))</f>
        <v>SG11065</v>
      </c>
      <c r="B820" s="2" t="s">
        <v>5420</v>
      </c>
      <c r="C820" s="2" t="s">
        <v>5424</v>
      </c>
      <c r="D820" s="4">
        <v>40695</v>
      </c>
      <c r="E820" s="2" t="s">
        <v>5422</v>
      </c>
      <c r="F820" s="3" t="s">
        <v>17</v>
      </c>
      <c r="G820" s="5">
        <v>16759000</v>
      </c>
      <c r="H820" s="3" t="s">
        <v>5423</v>
      </c>
      <c r="I820" s="3" t="s">
        <v>4062</v>
      </c>
      <c r="J820" s="3" t="s">
        <v>1822</v>
      </c>
      <c r="K820" s="3" t="s">
        <v>5421</v>
      </c>
      <c r="L820" s="4"/>
      <c r="M820" s="2" t="s">
        <v>651</v>
      </c>
      <c r="N820" s="11">
        <f>IF(MONTH(Table_Contracts[[#This Row],[Ngày ký]])&gt;3, YEAR(Table_Contracts[[#This Row],[Ngày ký]]),YEAR(Table_Contracts[[#This Row],[Ngày ký]])-1)</f>
        <v>2011</v>
      </c>
      <c r="O820" s="4">
        <v>40907</v>
      </c>
      <c r="P820" s="4"/>
      <c r="Q820" s="6">
        <v>12</v>
      </c>
      <c r="R820" s="4">
        <v>40700</v>
      </c>
      <c r="S820" s="7" t="b">
        <v>0</v>
      </c>
      <c r="T820" s="3" t="s">
        <v>100</v>
      </c>
      <c r="U820" s="3"/>
      <c r="V820" s="2"/>
      <c r="W820" s="10" t="s">
        <v>5722</v>
      </c>
      <c r="X820" s="7"/>
      <c r="Y820" s="12">
        <f>SUMPRODUCT(Table_milestone[Số tiền phải thanh toán (VND)],--(Table_milestone[Số HĐ]=Table_Contracts[[#This Row],[Số hợp đồng]]),--(Table_milestone[Đã thanh toán?]=TRUE))</f>
        <v>0</v>
      </c>
      <c r="Z820" s="13">
        <f>SUMPRODUCT(Table_milestone[Số tiền phải thanh toán (VND)],--(Table_milestone[Số HĐ]=Table_Contracts[[#This Row],[Số hợp đồng]]),--(Table_milestone[Đã thanh toán?]=FALSE))</f>
        <v>0</v>
      </c>
      <c r="AA820">
        <f>Table_Contracts[[#This Row],[Số tiền đã thanh toán (theo điểm mốc)]]+Table_Contracts[[#This Row],[Số tiền chưa thanh toán (Theo điểm mốc)]]-Table_Contracts[[#This Row],[Doanh số]]</f>
        <v>-16759000</v>
      </c>
    </row>
    <row r="821" spans="1:27" x14ac:dyDescent="0.25">
      <c r="A821" s="11" t="str">
        <f>TRIM(REPLACE(Table_Contracts[[#This Row],[Vụ việc]],1,FIND("#",Table_Contracts[[#This Row],[Vụ việc]],1),""))</f>
        <v>SG11066</v>
      </c>
      <c r="B821" s="2" t="s">
        <v>1416</v>
      </c>
      <c r="C821" s="2" t="s">
        <v>5143</v>
      </c>
      <c r="D821" s="4">
        <v>40954</v>
      </c>
      <c r="E821" s="2" t="s">
        <v>5142</v>
      </c>
      <c r="F821" s="3" t="s">
        <v>5144</v>
      </c>
      <c r="G821" s="5">
        <v>805463454</v>
      </c>
      <c r="H821" s="3" t="s">
        <v>819</v>
      </c>
      <c r="I821" s="3" t="s">
        <v>4062</v>
      </c>
      <c r="J821" s="3" t="s">
        <v>1822</v>
      </c>
      <c r="K821" s="3" t="s">
        <v>820</v>
      </c>
      <c r="L821" s="4">
        <v>41613</v>
      </c>
      <c r="M821" s="2" t="s">
        <v>636</v>
      </c>
      <c r="N821" s="11">
        <f>IF(MONTH(Table_Contracts[[#This Row],[Ngày ký]])&gt;3, YEAR(Table_Contracts[[#This Row],[Ngày ký]]),YEAR(Table_Contracts[[#This Row],[Ngày ký]])-1)</f>
        <v>2011</v>
      </c>
      <c r="O821" s="4">
        <v>41110</v>
      </c>
      <c r="P821" s="4">
        <v>41613</v>
      </c>
      <c r="Q821" s="6">
        <v>12</v>
      </c>
      <c r="R821" s="4">
        <v>40959</v>
      </c>
      <c r="S821" s="7" t="b">
        <v>0</v>
      </c>
      <c r="T821" s="3" t="s">
        <v>100</v>
      </c>
      <c r="U821" s="3" t="s">
        <v>50</v>
      </c>
      <c r="V821" s="2" t="s">
        <v>5145</v>
      </c>
      <c r="W821" s="10" t="s">
        <v>5722</v>
      </c>
      <c r="X821" s="7" t="b">
        <v>0</v>
      </c>
      <c r="Y821" s="12">
        <f>SUMPRODUCT(Table_milestone[Số tiền phải thanh toán (VND)],--(Table_milestone[Số HĐ]=Table_Contracts[[#This Row],[Số hợp đồng]]),--(Table_milestone[Đã thanh toán?]=TRUE))</f>
        <v>805463454</v>
      </c>
      <c r="Z821" s="13">
        <f>SUMPRODUCT(Table_milestone[Số tiền phải thanh toán (VND)],--(Table_milestone[Số HĐ]=Table_Contracts[[#This Row],[Số hợp đồng]]),--(Table_milestone[Đã thanh toán?]=FALSE))</f>
        <v>0</v>
      </c>
      <c r="AA821">
        <f>Table_Contracts[[#This Row],[Số tiền đã thanh toán (theo điểm mốc)]]+Table_Contracts[[#This Row],[Số tiền chưa thanh toán (Theo điểm mốc)]]-Table_Contracts[[#This Row],[Doanh số]]</f>
        <v>0</v>
      </c>
    </row>
    <row r="822" spans="1:27" x14ac:dyDescent="0.25">
      <c r="A822" s="11" t="str">
        <f>TRIM(REPLACE(Table_Contracts[[#This Row],[Vụ việc]],1,FIND("#",Table_Contracts[[#This Row],[Vụ việc]],1),""))</f>
        <v>SG12002</v>
      </c>
      <c r="B822" s="2" t="s">
        <v>1868</v>
      </c>
      <c r="C822" s="2" t="s">
        <v>4950</v>
      </c>
      <c r="D822" s="4">
        <v>41178</v>
      </c>
      <c r="E822" s="2" t="s">
        <v>4949</v>
      </c>
      <c r="F822" s="3" t="s">
        <v>4174</v>
      </c>
      <c r="G822" s="5">
        <v>280000000</v>
      </c>
      <c r="H822" s="3" t="s">
        <v>819</v>
      </c>
      <c r="I822" s="3" t="s">
        <v>3493</v>
      </c>
      <c r="J822" s="3" t="s">
        <v>47</v>
      </c>
      <c r="K822" s="3" t="s">
        <v>820</v>
      </c>
      <c r="L822" s="4"/>
      <c r="M822" s="2" t="s">
        <v>636</v>
      </c>
      <c r="N822" s="11">
        <f>IF(MONTH(Table_Contracts[[#This Row],[Ngày ký]])&gt;3, YEAR(Table_Contracts[[#This Row],[Ngày ký]]),YEAR(Table_Contracts[[#This Row],[Ngày ký]])-1)</f>
        <v>2012</v>
      </c>
      <c r="O822" s="4">
        <v>41263</v>
      </c>
      <c r="P822" s="4"/>
      <c r="Q822" s="6">
        <v>12</v>
      </c>
      <c r="R822" s="4"/>
      <c r="S822" s="7" t="b">
        <v>0</v>
      </c>
      <c r="T822" s="3" t="s">
        <v>100</v>
      </c>
      <c r="U822" s="3" t="s">
        <v>50</v>
      </c>
      <c r="V822" s="2" t="s">
        <v>4692</v>
      </c>
      <c r="W822" s="10" t="s">
        <v>5722</v>
      </c>
      <c r="X822" s="7"/>
      <c r="Y822" s="12">
        <f>SUMPRODUCT(Table_milestone[Số tiền phải thanh toán (VND)],--(Table_milestone[Số HĐ]=Table_Contracts[[#This Row],[Số hợp đồng]]),--(Table_milestone[Đã thanh toán?]=TRUE))</f>
        <v>84000000</v>
      </c>
      <c r="Z822" s="13">
        <f>SUMPRODUCT(Table_milestone[Số tiền phải thanh toán (VND)],--(Table_milestone[Số HĐ]=Table_Contracts[[#This Row],[Số hợp đồng]]),--(Table_milestone[Đã thanh toán?]=FALSE))</f>
        <v>8000000</v>
      </c>
      <c r="AA822">
        <f>Table_Contracts[[#This Row],[Số tiền đã thanh toán (theo điểm mốc)]]+Table_Contracts[[#This Row],[Số tiền chưa thanh toán (Theo điểm mốc)]]-Table_Contracts[[#This Row],[Doanh số]]</f>
        <v>-188000000</v>
      </c>
    </row>
    <row r="823" spans="1:27" x14ac:dyDescent="0.25">
      <c r="A823" s="11" t="str">
        <f>TRIM(REPLACE(Table_Contracts[[#This Row],[Vụ việc]],1,FIND("#",Table_Contracts[[#This Row],[Vụ việc]],1),""))</f>
        <v>SG12004</v>
      </c>
      <c r="B823" s="2" t="s">
        <v>2143</v>
      </c>
      <c r="C823" s="2" t="s">
        <v>4995</v>
      </c>
      <c r="D823" s="4">
        <v>41123</v>
      </c>
      <c r="E823" s="2" t="s">
        <v>4994</v>
      </c>
      <c r="F823" s="3" t="s">
        <v>4996</v>
      </c>
      <c r="G823" s="5">
        <v>640152000</v>
      </c>
      <c r="H823" s="3" t="s">
        <v>819</v>
      </c>
      <c r="I823" s="3" t="s">
        <v>4062</v>
      </c>
      <c r="J823" s="3" t="s">
        <v>1822</v>
      </c>
      <c r="K823" s="3" t="s">
        <v>2144</v>
      </c>
      <c r="L823" s="4">
        <v>41264</v>
      </c>
      <c r="M823" s="2" t="s">
        <v>636</v>
      </c>
      <c r="N823" s="11">
        <f>IF(MONTH(Table_Contracts[[#This Row],[Ngày ký]])&gt;3, YEAR(Table_Contracts[[#This Row],[Ngày ký]]),YEAR(Table_Contracts[[#This Row],[Ngày ký]])-1)</f>
        <v>2012</v>
      </c>
      <c r="O823" s="4">
        <v>41274</v>
      </c>
      <c r="P823" s="4"/>
      <c r="Q823" s="6"/>
      <c r="R823" s="4">
        <v>41123</v>
      </c>
      <c r="S823" s="7" t="b">
        <v>0</v>
      </c>
      <c r="T823" s="3" t="s">
        <v>145</v>
      </c>
      <c r="U823" s="3"/>
      <c r="V823" s="2"/>
      <c r="W823" s="10" t="s">
        <v>5722</v>
      </c>
      <c r="X823" s="7"/>
      <c r="Y823" s="12">
        <f>SUMPRODUCT(Table_milestone[Số tiền phải thanh toán (VND)],--(Table_milestone[Số HĐ]=Table_Contracts[[#This Row],[Số hợp đồng]]),--(Table_milestone[Đã thanh toán?]=TRUE))</f>
        <v>640152000</v>
      </c>
      <c r="Z823" s="13">
        <f>SUMPRODUCT(Table_milestone[Số tiền phải thanh toán (VND)],--(Table_milestone[Số HĐ]=Table_Contracts[[#This Row],[Số hợp đồng]]),--(Table_milestone[Đã thanh toán?]=FALSE))</f>
        <v>0</v>
      </c>
      <c r="AA823">
        <f>Table_Contracts[[#This Row],[Số tiền đã thanh toán (theo điểm mốc)]]+Table_Contracts[[#This Row],[Số tiền chưa thanh toán (Theo điểm mốc)]]-Table_Contracts[[#This Row],[Doanh số]]</f>
        <v>0</v>
      </c>
    </row>
    <row r="824" spans="1:27" x14ac:dyDescent="0.25">
      <c r="A824" s="11" t="str">
        <f>TRIM(REPLACE(Table_Contracts[[#This Row],[Vụ việc]],1,FIND("#",Table_Contracts[[#This Row],[Vụ việc]],1),""))</f>
        <v>SG12005</v>
      </c>
      <c r="B824" s="2" t="s">
        <v>1821</v>
      </c>
      <c r="C824" s="2" t="s">
        <v>1821</v>
      </c>
      <c r="D824" s="4">
        <v>41201</v>
      </c>
      <c r="E824" s="2" t="s">
        <v>4935</v>
      </c>
      <c r="F824" s="3" t="s">
        <v>4936</v>
      </c>
      <c r="G824" s="5">
        <v>18000000</v>
      </c>
      <c r="H824" s="3" t="s">
        <v>1822</v>
      </c>
      <c r="I824" s="3" t="s">
        <v>4062</v>
      </c>
      <c r="J824" s="3" t="s">
        <v>1822</v>
      </c>
      <c r="K824" s="3" t="s">
        <v>820</v>
      </c>
      <c r="L824" s="4"/>
      <c r="M824" s="2" t="s">
        <v>636</v>
      </c>
      <c r="N824" s="11">
        <f>IF(MONTH(Table_Contracts[[#This Row],[Ngày ký]])&gt;3, YEAR(Table_Contracts[[#This Row],[Ngày ký]]),YEAR(Table_Contracts[[#This Row],[Ngày ký]])-1)</f>
        <v>2012</v>
      </c>
      <c r="O824" s="4">
        <v>41274</v>
      </c>
      <c r="P824" s="4"/>
      <c r="Q824" s="6">
        <v>12</v>
      </c>
      <c r="R824" s="4"/>
      <c r="S824" s="7" t="b">
        <v>0</v>
      </c>
      <c r="T824" s="3" t="s">
        <v>100</v>
      </c>
      <c r="U824" s="3"/>
      <c r="V824" s="2"/>
      <c r="W824" s="10"/>
      <c r="X824" s="7"/>
      <c r="Y824" s="12">
        <f>SUMPRODUCT(Table_milestone[Số tiền phải thanh toán (VND)],--(Table_milestone[Số HĐ]=Table_Contracts[[#This Row],[Số hợp đồng]]),--(Table_milestone[Đã thanh toán?]=TRUE))</f>
        <v>9000000</v>
      </c>
      <c r="Z824" s="13">
        <f>SUMPRODUCT(Table_milestone[Số tiền phải thanh toán (VND)],--(Table_milestone[Số HĐ]=Table_Contracts[[#This Row],[Số hợp đồng]]),--(Table_milestone[Đã thanh toán?]=FALSE))</f>
        <v>9000000</v>
      </c>
      <c r="AA824">
        <f>Table_Contracts[[#This Row],[Số tiền đã thanh toán (theo điểm mốc)]]+Table_Contracts[[#This Row],[Số tiền chưa thanh toán (Theo điểm mốc)]]-Table_Contracts[[#This Row],[Doanh số]]</f>
        <v>0</v>
      </c>
    </row>
    <row r="825" spans="1:27" x14ac:dyDescent="0.25">
      <c r="A825" s="11" t="str">
        <f>TRIM(REPLACE(Table_Contracts[[#This Row],[Vụ việc]],1,FIND("#",Table_Contracts[[#This Row],[Vụ việc]],1),""))</f>
        <v>SG12008</v>
      </c>
      <c r="B825" s="2" t="s">
        <v>1894</v>
      </c>
      <c r="C825" s="2" t="s">
        <v>4880</v>
      </c>
      <c r="D825" s="4">
        <v>41248</v>
      </c>
      <c r="E825" s="2" t="s">
        <v>4879</v>
      </c>
      <c r="F825" s="3" t="s">
        <v>4881</v>
      </c>
      <c r="G825" s="5">
        <v>31000000</v>
      </c>
      <c r="H825" s="3" t="s">
        <v>819</v>
      </c>
      <c r="I825" s="3" t="s">
        <v>4062</v>
      </c>
      <c r="J825" s="3" t="s">
        <v>1822</v>
      </c>
      <c r="K825" s="3" t="s">
        <v>820</v>
      </c>
      <c r="L825" s="4"/>
      <c r="M825" s="2" t="s">
        <v>636</v>
      </c>
      <c r="N825" s="11">
        <f>IF(MONTH(Table_Contracts[[#This Row],[Ngày ký]])&gt;3, YEAR(Table_Contracts[[#This Row],[Ngày ký]]),YEAR(Table_Contracts[[#This Row],[Ngày ký]])-1)</f>
        <v>2012</v>
      </c>
      <c r="O825" s="4">
        <v>41239</v>
      </c>
      <c r="P825" s="4"/>
      <c r="Q825" s="6">
        <v>12</v>
      </c>
      <c r="R825" s="4"/>
      <c r="S825" s="7" t="b">
        <v>0</v>
      </c>
      <c r="T825" s="3" t="s">
        <v>92</v>
      </c>
      <c r="U825" s="3" t="s">
        <v>4865</v>
      </c>
      <c r="V825" s="2"/>
      <c r="W825" s="10"/>
      <c r="X825" s="7" t="b">
        <v>0</v>
      </c>
      <c r="Y825" s="12">
        <f>SUMPRODUCT(Table_milestone[Số tiền phải thanh toán (VND)],--(Table_milestone[Số HĐ]=Table_Contracts[[#This Row],[Số hợp đồng]]),--(Table_milestone[Đã thanh toán?]=TRUE))</f>
        <v>31000000</v>
      </c>
      <c r="Z825" s="13">
        <f>SUMPRODUCT(Table_milestone[Số tiền phải thanh toán (VND)],--(Table_milestone[Số HĐ]=Table_Contracts[[#This Row],[Số hợp đồng]]),--(Table_milestone[Đã thanh toán?]=FALSE))</f>
        <v>0</v>
      </c>
      <c r="AA825">
        <f>Table_Contracts[[#This Row],[Số tiền đã thanh toán (theo điểm mốc)]]+Table_Contracts[[#This Row],[Số tiền chưa thanh toán (Theo điểm mốc)]]-Table_Contracts[[#This Row],[Doanh số]]</f>
        <v>0</v>
      </c>
    </row>
    <row r="826" spans="1:27" x14ac:dyDescent="0.25">
      <c r="A826" s="11" t="str">
        <f>TRIM(REPLACE(Table_Contracts[[#This Row],[Vụ việc]],1,FIND("#",Table_Contracts[[#This Row],[Vụ việc]],1),""))</f>
        <v>SG12009</v>
      </c>
      <c r="B826" s="2" t="s">
        <v>2014</v>
      </c>
      <c r="C826" s="2" t="s">
        <v>4859</v>
      </c>
      <c r="D826" s="4">
        <v>41263</v>
      </c>
      <c r="E826" s="2" t="s">
        <v>4858</v>
      </c>
      <c r="F826" s="3" t="s">
        <v>4860</v>
      </c>
      <c r="G826" s="5">
        <v>58676750</v>
      </c>
      <c r="H826" s="3" t="s">
        <v>819</v>
      </c>
      <c r="I826" s="3" t="s">
        <v>4062</v>
      </c>
      <c r="J826" s="3" t="s">
        <v>1822</v>
      </c>
      <c r="K826" s="3" t="s">
        <v>820</v>
      </c>
      <c r="L826" s="4">
        <v>41309</v>
      </c>
      <c r="M826" s="2" t="s">
        <v>636</v>
      </c>
      <c r="N826" s="11">
        <f>IF(MONTH(Table_Contracts[[#This Row],[Ngày ký]])&gt;3, YEAR(Table_Contracts[[#This Row],[Ngày ký]]),YEAR(Table_Contracts[[#This Row],[Ngày ký]])-1)</f>
        <v>2012</v>
      </c>
      <c r="O826" s="4">
        <v>41289</v>
      </c>
      <c r="P826" s="4"/>
      <c r="Q826" s="6">
        <v>12</v>
      </c>
      <c r="R826" s="4">
        <v>41263</v>
      </c>
      <c r="S826" s="7" t="b">
        <v>0</v>
      </c>
      <c r="T826" s="3" t="s">
        <v>100</v>
      </c>
      <c r="U826" s="3"/>
      <c r="V826" s="2"/>
      <c r="W826" s="10" t="s">
        <v>5722</v>
      </c>
      <c r="X826" s="7"/>
      <c r="Y826" s="12">
        <f>SUMPRODUCT(Table_milestone[Số tiền phải thanh toán (VND)],--(Table_milestone[Số HĐ]=Table_Contracts[[#This Row],[Số hợp đồng]]),--(Table_milestone[Đã thanh toán?]=TRUE))</f>
        <v>58676750</v>
      </c>
      <c r="Z826" s="13">
        <f>SUMPRODUCT(Table_milestone[Số tiền phải thanh toán (VND)],--(Table_milestone[Số HĐ]=Table_Contracts[[#This Row],[Số hợp đồng]]),--(Table_milestone[Đã thanh toán?]=FALSE))</f>
        <v>0</v>
      </c>
      <c r="AA826">
        <f>Table_Contracts[[#This Row],[Số tiền đã thanh toán (theo điểm mốc)]]+Table_Contracts[[#This Row],[Số tiền chưa thanh toán (Theo điểm mốc)]]-Table_Contracts[[#This Row],[Doanh số]]</f>
        <v>0</v>
      </c>
    </row>
    <row r="827" spans="1:27" x14ac:dyDescent="0.25">
      <c r="A827" s="11" t="str">
        <f>TRIM(REPLACE(Table_Contracts[[#This Row],[Vụ việc]],1,FIND("#",Table_Contracts[[#This Row],[Vụ việc]],1),""))</f>
        <v>SG12010</v>
      </c>
      <c r="B827" s="2" t="s">
        <v>1861</v>
      </c>
      <c r="C827" s="2" t="s">
        <v>4877</v>
      </c>
      <c r="D827" s="4">
        <v>41250</v>
      </c>
      <c r="E827" s="2" t="s">
        <v>4876</v>
      </c>
      <c r="F827" s="3" t="s">
        <v>4878</v>
      </c>
      <c r="G827" s="5">
        <v>40000000</v>
      </c>
      <c r="H827" s="3" t="s">
        <v>819</v>
      </c>
      <c r="I827" s="3" t="s">
        <v>717</v>
      </c>
      <c r="J827" s="3" t="s">
        <v>1822</v>
      </c>
      <c r="K827" s="3" t="s">
        <v>820</v>
      </c>
      <c r="L827" s="4"/>
      <c r="M827" s="2" t="s">
        <v>636</v>
      </c>
      <c r="N827" s="11">
        <f>IF(MONTH(Table_Contracts[[#This Row],[Ngày ký]])&gt;3, YEAR(Table_Contracts[[#This Row],[Ngày ký]]),YEAR(Table_Contracts[[#This Row],[Ngày ký]])-1)</f>
        <v>2012</v>
      </c>
      <c r="O827" s="4">
        <v>41214</v>
      </c>
      <c r="P827" s="4"/>
      <c r="Q827" s="6">
        <v>12</v>
      </c>
      <c r="R827" s="4"/>
      <c r="S827" s="7" t="b">
        <v>0</v>
      </c>
      <c r="T827" s="3" t="s">
        <v>92</v>
      </c>
      <c r="U827" s="3"/>
      <c r="V827" s="2"/>
      <c r="W827" s="10"/>
      <c r="X827" s="7"/>
      <c r="Y827" s="12">
        <f>SUMPRODUCT(Table_milestone[Số tiền phải thanh toán (VND)],--(Table_milestone[Số HĐ]=Table_Contracts[[#This Row],[Số hợp đồng]]),--(Table_milestone[Đã thanh toán?]=TRUE))</f>
        <v>0</v>
      </c>
      <c r="Z827" s="13">
        <f>SUMPRODUCT(Table_milestone[Số tiền phải thanh toán (VND)],--(Table_milestone[Số HĐ]=Table_Contracts[[#This Row],[Số hợp đồng]]),--(Table_milestone[Đã thanh toán?]=FALSE))</f>
        <v>40000000</v>
      </c>
      <c r="AA827">
        <f>Table_Contracts[[#This Row],[Số tiền đã thanh toán (theo điểm mốc)]]+Table_Contracts[[#This Row],[Số tiền chưa thanh toán (Theo điểm mốc)]]-Table_Contracts[[#This Row],[Doanh số]]</f>
        <v>0</v>
      </c>
    </row>
    <row r="828" spans="1:27" x14ac:dyDescent="0.25">
      <c r="A828" s="11" t="str">
        <f>TRIM(REPLACE(Table_Contracts[[#This Row],[Vụ việc]],1,FIND("#",Table_Contracts[[#This Row],[Vụ việc]],1),""))</f>
        <v>SGKD11001</v>
      </c>
      <c r="B828" s="2" t="s">
        <v>1099</v>
      </c>
      <c r="C828" s="2" t="s">
        <v>5391</v>
      </c>
      <c r="D828" s="4">
        <v>40731</v>
      </c>
      <c r="E828" s="2" t="s">
        <v>5390</v>
      </c>
      <c r="F828" s="3" t="s">
        <v>5392</v>
      </c>
      <c r="G828" s="5">
        <v>1080100000</v>
      </c>
      <c r="H828" s="3" t="s">
        <v>819</v>
      </c>
      <c r="I828" s="3" t="s">
        <v>4062</v>
      </c>
      <c r="J828" s="3" t="s">
        <v>1822</v>
      </c>
      <c r="K828" s="3" t="s">
        <v>820</v>
      </c>
      <c r="L828" s="4">
        <v>40928</v>
      </c>
      <c r="M828" s="2" t="s">
        <v>651</v>
      </c>
      <c r="N828" s="11">
        <f>IF(MONTH(Table_Contracts[[#This Row],[Ngày ký]])&gt;3, YEAR(Table_Contracts[[#This Row],[Ngày ký]]),YEAR(Table_Contracts[[#This Row],[Ngày ký]])-1)</f>
        <v>2011</v>
      </c>
      <c r="O828" s="4">
        <v>40928</v>
      </c>
      <c r="P828" s="4">
        <v>40928</v>
      </c>
      <c r="Q828" s="6">
        <v>12</v>
      </c>
      <c r="R828" s="4">
        <v>40872</v>
      </c>
      <c r="S828" s="7" t="b">
        <v>0</v>
      </c>
      <c r="T828" s="3" t="s">
        <v>100</v>
      </c>
      <c r="U828" s="3"/>
      <c r="V828" s="2"/>
      <c r="W828" s="10" t="s">
        <v>5722</v>
      </c>
      <c r="X828" s="7"/>
      <c r="Y828" s="12">
        <f>SUMPRODUCT(Table_milestone[Số tiền phải thanh toán (VND)],--(Table_milestone[Số HĐ]=Table_Contracts[[#This Row],[Số hợp đồng]]),--(Table_milestone[Đã thanh toán?]=TRUE))</f>
        <v>1080100000</v>
      </c>
      <c r="Z828" s="13">
        <f>SUMPRODUCT(Table_milestone[Số tiền phải thanh toán (VND)],--(Table_milestone[Số HĐ]=Table_Contracts[[#This Row],[Số hợp đồng]]),--(Table_milestone[Đã thanh toán?]=FALSE))</f>
        <v>0</v>
      </c>
      <c r="AA828">
        <f>Table_Contracts[[#This Row],[Số tiền đã thanh toán (theo điểm mốc)]]+Table_Contracts[[#This Row],[Số tiền chưa thanh toán (Theo điểm mốc)]]-Table_Contracts[[#This Row],[Doanh số]]</f>
        <v>0</v>
      </c>
    </row>
  </sheetData>
  <hyperlinks>
    <hyperlink ref="W756" r:id="rId1"/>
    <hyperlink ref="W208" r:id="rId2"/>
    <hyperlink ref="W764" r:id="rId3"/>
    <hyperlink ref="W763" r:id="rId4"/>
    <hyperlink ref="W759" r:id="rId5"/>
    <hyperlink ref="W757" r:id="rId6"/>
    <hyperlink ref="W229" r:id="rId7"/>
    <hyperlink ref="W205" r:id="rId8"/>
    <hyperlink ref="W409" r:id="rId9"/>
    <hyperlink ref="W407" r:id="rId10"/>
    <hyperlink ref="W196" r:id="rId11"/>
    <hyperlink ref="W207" r:id="rId12"/>
    <hyperlink ref="W430" r:id="rId13"/>
    <hyperlink ref="W203" r:id="rId14"/>
    <hyperlink ref="W329" r:id="rId15"/>
    <hyperlink ref="W433" r:id="rId16"/>
    <hyperlink ref="W12" r:id="rId17"/>
    <hyperlink ref="W13" r:id="rId18"/>
    <hyperlink ref="W11" r:id="rId19"/>
    <hyperlink ref="W226" r:id="rId20"/>
    <hyperlink ref="W201" r:id="rId21"/>
    <hyperlink ref="W202" r:id="rId22"/>
    <hyperlink ref="W758" r:id="rId23"/>
    <hyperlink ref="W754" r:id="rId24"/>
    <hyperlink ref="W204" r:id="rId25"/>
    <hyperlink ref="W198" r:id="rId26"/>
    <hyperlink ref="W199" r:id="rId27"/>
    <hyperlink ref="W434" r:id="rId28"/>
    <hyperlink ref="W233" r:id="rId29"/>
    <hyperlink ref="W432" r:id="rId30"/>
    <hyperlink ref="W180" r:id="rId31"/>
    <hyperlink ref="W311" r:id="rId32"/>
    <hyperlink ref="W401" r:id="rId33"/>
    <hyperlink ref="W7" r:id="rId34"/>
    <hyperlink ref="W406" r:id="rId35"/>
    <hyperlink ref="W194" r:id="rId36"/>
    <hyperlink ref="W200" r:id="rId37"/>
    <hyperlink ref="W232" r:id="rId38"/>
    <hyperlink ref="W427" r:id="rId39"/>
    <hyperlink ref="W10" r:id="rId40"/>
    <hyperlink ref="W227" r:id="rId41"/>
    <hyperlink ref="W755" r:id="rId42"/>
    <hyperlink ref="W306" r:id="rId43"/>
    <hyperlink ref="W408" r:id="rId44"/>
    <hyperlink ref="W731" r:id="rId45"/>
    <hyperlink ref="W309" r:id="rId46"/>
    <hyperlink ref="W8" r:id="rId47"/>
    <hyperlink ref="W405" r:id="rId48"/>
    <hyperlink ref="W6" r:id="rId49"/>
    <hyperlink ref="W197" r:id="rId50"/>
    <hyperlink ref="W310" r:id="rId51"/>
    <hyperlink ref="W9" r:id="rId52"/>
    <hyperlink ref="W188" r:id="rId53"/>
    <hyperlink ref="W751" r:id="rId54"/>
    <hyperlink ref="W231" r:id="rId55"/>
    <hyperlink ref="W403" r:id="rId56"/>
    <hyperlink ref="W230" r:id="rId57"/>
    <hyperlink ref="W191" r:id="rId58"/>
    <hyperlink ref="W749" r:id="rId59"/>
    <hyperlink ref="W382" r:id="rId60"/>
    <hyperlink ref="W750" r:id="rId61"/>
    <hyperlink ref="W404" r:id="rId62"/>
    <hyperlink ref="W752" r:id="rId63"/>
    <hyperlink ref="W753" r:id="rId64"/>
    <hyperlink ref="W195" r:id="rId65"/>
    <hyperlink ref="W307" r:id="rId66"/>
    <hyperlink ref="W193" r:id="rId67"/>
    <hyperlink ref="W399" r:id="rId68"/>
    <hyperlink ref="W192" r:id="rId69"/>
    <hyperlink ref="W741" r:id="rId70"/>
    <hyperlink ref="W394" r:id="rId71"/>
    <hyperlink ref="W748" r:id="rId72"/>
    <hyperlink ref="W747" r:id="rId73"/>
    <hyperlink ref="W742" r:id="rId74"/>
    <hyperlink ref="W186" r:id="rId75"/>
    <hyperlink ref="W190" r:id="rId76"/>
    <hyperlink ref="W431" r:id="rId77"/>
    <hyperlink ref="W402" r:id="rId78"/>
    <hyperlink ref="W224" r:id="rId79"/>
    <hyperlink ref="W746" r:id="rId80"/>
    <hyperlink ref="W745" r:id="rId81"/>
    <hyperlink ref="W189" r:id="rId82"/>
    <hyperlink ref="W400" r:id="rId83"/>
    <hyperlink ref="W184" r:id="rId84"/>
    <hyperlink ref="W221" r:id="rId85"/>
    <hyperlink ref="W398" r:id="rId86"/>
    <hyperlink ref="W185" r:id="rId87"/>
    <hyperlink ref="W187" r:id="rId88"/>
    <hyperlink ref="W228" r:id="rId89"/>
    <hyperlink ref="W377" r:id="rId90"/>
    <hyperlink ref="W304" r:id="rId91"/>
    <hyperlink ref="W174" r:id="rId92"/>
    <hyperlink ref="W225" r:id="rId93"/>
    <hyperlink ref="W744" r:id="rId94"/>
    <hyperlink ref="W743" r:id="rId95"/>
    <hyperlink ref="W379" r:id="rId96"/>
    <hyperlink ref="W392" r:id="rId97"/>
    <hyperlink ref="W161" r:id="rId98"/>
    <hyperlink ref="W305" r:id="rId99"/>
    <hyperlink ref="W177" r:id="rId100"/>
    <hyperlink ref="W179" r:id="rId101"/>
    <hyperlink ref="W740" r:id="rId102"/>
    <hyperlink ref="W348" r:id="rId103"/>
    <hyperlink ref="W182" r:id="rId104"/>
    <hyperlink ref="W181" r:id="rId105"/>
    <hyperlink ref="W176" r:id="rId106"/>
    <hyperlink ref="W3" r:id="rId107"/>
    <hyperlink ref="W5" r:id="rId108"/>
    <hyperlink ref="W4" r:id="rId109"/>
    <hyperlink ref="W299" r:id="rId110"/>
    <hyperlink ref="W397" r:id="rId111"/>
    <hyperlink ref="W308" r:id="rId112"/>
    <hyperlink ref="W178" r:id="rId113"/>
    <hyperlink ref="W737" r:id="rId114"/>
    <hyperlink ref="W738" r:id="rId115"/>
    <hyperlink ref="W739" r:id="rId116"/>
    <hyperlink ref="W183" r:id="rId117"/>
    <hyperlink ref="W729" r:id="rId118"/>
    <hyperlink ref="W426" r:id="rId119"/>
    <hyperlink ref="W736" r:id="rId120"/>
    <hyperlink ref="W303" r:id="rId121"/>
    <hyperlink ref="W220" r:id="rId122"/>
    <hyperlink ref="W735" r:id="rId123"/>
    <hyperlink ref="W162" r:id="rId124"/>
    <hyperlink ref="W175" r:id="rId125"/>
    <hyperlink ref="W171" r:id="rId126"/>
    <hyperlink ref="W732" r:id="rId127"/>
    <hyperlink ref="W734" r:id="rId128"/>
    <hyperlink ref="W396" r:id="rId129"/>
    <hyperlink ref="W302" r:id="rId130"/>
    <hyperlink ref="W301" r:id="rId131"/>
    <hyperlink ref="W2" r:id="rId132"/>
    <hyperlink ref="W733" r:id="rId133"/>
    <hyperlink ref="W172" r:id="rId134"/>
    <hyperlink ref="W173" r:id="rId135"/>
    <hyperlink ref="W170" r:id="rId136"/>
    <hyperlink ref="W167" r:id="rId137"/>
    <hyperlink ref="W168" r:id="rId138"/>
    <hyperlink ref="W728" r:id="rId139"/>
    <hyperlink ref="W727" r:id="rId140"/>
    <hyperlink ref="W726" r:id="rId141"/>
    <hyperlink ref="W725" r:id="rId142"/>
    <hyperlink ref="W730" r:id="rId143"/>
    <hyperlink ref="W719" r:id="rId144"/>
    <hyperlink ref="W169" r:id="rId145"/>
    <hyperlink ref="W395" r:id="rId146"/>
    <hyperlink ref="W718" r:id="rId147"/>
    <hyperlink ref="W724" r:id="rId148"/>
    <hyperlink ref="W389" r:id="rId149"/>
    <hyperlink ref="W722" r:id="rId150"/>
    <hyperlink ref="W723" r:id="rId151"/>
    <hyperlink ref="W720" r:id="rId152"/>
    <hyperlink ref="W712" r:id="rId153"/>
    <hyperlink ref="W711" r:id="rId154"/>
    <hyperlink ref="W218" r:id="rId155"/>
    <hyperlink ref="W717" r:id="rId156"/>
    <hyperlink ref="W390" r:id="rId157"/>
    <hyperlink ref="W222" r:id="rId158"/>
    <hyperlink ref="W721" r:id="rId159"/>
    <hyperlink ref="W391" r:id="rId160"/>
    <hyperlink ref="W716" r:id="rId161"/>
    <hyperlink ref="W297" r:id="rId162"/>
    <hyperlink ref="W715" r:id="rId163"/>
    <hyperlink ref="W388" r:id="rId164"/>
    <hyperlink ref="W206" r:id="rId165"/>
    <hyperlink ref="W165" r:id="rId166"/>
    <hyperlink ref="W713" r:id="rId167"/>
    <hyperlink ref="W300" r:id="rId168"/>
    <hyperlink ref="W700" r:id="rId169"/>
    <hyperlink ref="W708" r:id="rId170"/>
    <hyperlink ref="W223" r:id="rId171"/>
    <hyperlink ref="W710" r:id="rId172"/>
    <hyperlink ref="W429" r:id="rId173"/>
    <hyperlink ref="W298" r:id="rId174"/>
    <hyperlink ref="W163" r:id="rId175"/>
    <hyperlink ref="W378" r:id="rId176"/>
    <hyperlink ref="W212" r:id="rId177"/>
    <hyperlink ref="W709" r:id="rId178"/>
    <hyperlink ref="W159" r:id="rId179"/>
    <hyperlink ref="W156" r:id="rId180"/>
    <hyperlink ref="W144" r:id="rId181"/>
    <hyperlink ref="W145" r:id="rId182"/>
    <hyperlink ref="W257" r:id="rId183"/>
    <hyperlink ref="W707" r:id="rId184"/>
    <hyperlink ref="W706" r:id="rId185"/>
    <hyperlink ref="W160" r:id="rId186"/>
    <hyperlink ref="W703" r:id="rId187"/>
    <hyperlink ref="W164" r:id="rId188"/>
    <hyperlink ref="W294" r:id="rId189"/>
    <hyperlink ref="W387" r:id="rId190"/>
    <hyperlink ref="W166" r:id="rId191"/>
    <hyperlink ref="W428" r:id="rId192"/>
    <hyperlink ref="W376" r:id="rId193"/>
    <hyperlink ref="W425" r:id="rId194"/>
    <hyperlink ref="W384" r:id="rId195"/>
    <hyperlink ref="W296" r:id="rId196"/>
    <hyperlink ref="W385" r:id="rId197"/>
    <hyperlink ref="W152" r:id="rId198"/>
    <hyperlink ref="W367" r:id="rId199"/>
    <hyperlink ref="W424" r:id="rId200"/>
    <hyperlink ref="W381" r:id="rId201"/>
    <hyperlink ref="W253" r:id="rId202"/>
    <hyperlink ref="W295" r:id="rId203"/>
    <hyperlink ref="W158" r:id="rId204"/>
    <hyperlink ref="W704" r:id="rId205"/>
    <hyperlink ref="W217" r:id="rId206"/>
    <hyperlink ref="W701" r:id="rId207"/>
    <hyperlink ref="W219" r:id="rId208"/>
    <hyperlink ref="W157" r:id="rId209"/>
    <hyperlink ref="W698" r:id="rId210"/>
    <hyperlink ref="W383" r:id="rId211"/>
    <hyperlink ref="W702" r:id="rId212"/>
    <hyperlink ref="W214" r:id="rId213"/>
    <hyperlink ref="W421" r:id="rId214"/>
    <hyperlink ref="W109" r:id="rId215"/>
    <hyperlink ref="W155" r:id="rId216"/>
    <hyperlink ref="W216" r:id="rId217"/>
    <hyperlink ref="W256" r:id="rId218"/>
    <hyperlink ref="W371" r:id="rId219"/>
    <hyperlink ref="W215" r:id="rId220"/>
    <hyperlink ref="W154" r:id="rId221"/>
    <hyperlink ref="W696" r:id="rId222"/>
    <hyperlink ref="W420" r:id="rId223"/>
    <hyperlink ref="W149" r:id="rId224"/>
    <hyperlink ref="W153" r:id="rId225"/>
    <hyperlink ref="W286" r:id="rId226"/>
    <hyperlink ref="W422" r:id="rId227"/>
    <hyperlink ref="W258" r:id="rId228"/>
    <hyperlink ref="W211" r:id="rId229"/>
    <hyperlink ref="W151" r:id="rId230"/>
    <hyperlink ref="W213" r:id="rId231"/>
    <hyperlink ref="W693" r:id="rId232"/>
    <hyperlink ref="W423" r:id="rId233"/>
    <hyperlink ref="W419" r:id="rId234"/>
    <hyperlink ref="W699" r:id="rId235"/>
    <hyperlink ref="W695" r:id="rId236"/>
    <hyperlink ref="W694" r:id="rId237"/>
    <hyperlink ref="W691" r:id="rId238"/>
    <hyperlink ref="W692" r:id="rId239"/>
    <hyperlink ref="W150" r:id="rId240"/>
    <hyperlink ref="W688" r:id="rId241"/>
    <hyperlink ref="W690" r:id="rId242"/>
    <hyperlink ref="W689" r:id="rId243"/>
    <hyperlink ref="W255" r:id="rId244"/>
    <hyperlink ref="W143" r:id="rId245"/>
    <hyperlink ref="W142" r:id="rId246"/>
    <hyperlink ref="W146" r:id="rId247"/>
    <hyperlink ref="W254" r:id="rId248"/>
    <hyperlink ref="W252" r:id="rId249"/>
    <hyperlink ref="W147" r:id="rId250"/>
    <hyperlink ref="W380" r:id="rId251"/>
    <hyperlink ref="W393" r:id="rId252"/>
    <hyperlink ref="W81" r:id="rId253"/>
    <hyperlink ref="W244" r:id="rId254"/>
    <hyperlink ref="W248" r:id="rId255"/>
    <hyperlink ref="W677" r:id="rId256"/>
    <hyperlink ref="W687" r:id="rId257"/>
    <hyperlink ref="W678" r:id="rId258"/>
    <hyperlink ref="W415" r:id="rId259"/>
    <hyperlink ref="W417" r:id="rId260"/>
    <hyperlink ref="W683" r:id="rId261"/>
    <hyperlink ref="W686" r:id="rId262"/>
    <hyperlink ref="W418" r:id="rId263"/>
    <hyperlink ref="W682" r:id="rId264"/>
    <hyperlink ref="W681" r:id="rId265"/>
    <hyperlink ref="W250" r:id="rId266"/>
    <hyperlink ref="W680" r:id="rId267"/>
    <hyperlink ref="W668" r:id="rId268"/>
    <hyperlink ref="W293" r:id="rId269"/>
    <hyperlink ref="W679" r:id="rId270"/>
    <hyperlink ref="W373" r:id="rId271"/>
    <hyperlink ref="W292" r:id="rId272"/>
    <hyperlink ref="W676" r:id="rId273"/>
    <hyperlink ref="W652" r:id="rId274"/>
    <hyperlink ref="W140" r:id="rId275"/>
    <hyperlink ref="W372" r:id="rId276"/>
    <hyperlink ref="W685" r:id="rId277"/>
    <hyperlink ref="W148" r:id="rId278"/>
    <hyperlink ref="W414" r:id="rId279"/>
    <hyperlink ref="W236" r:id="rId280"/>
    <hyperlink ref="W291" r:id="rId281"/>
    <hyperlink ref="W416" r:id="rId282"/>
    <hyperlink ref="W139" r:id="rId283"/>
    <hyperlink ref="W673" r:id="rId284"/>
    <hyperlink ref="W141" r:id="rId285"/>
    <hyperlink ref="W374" r:id="rId286"/>
    <hyperlink ref="W137" r:id="rId287"/>
    <hyperlink ref="W251" r:id="rId288"/>
    <hyperlink ref="W675" r:id="rId289"/>
    <hyperlink ref="W375" r:id="rId290"/>
    <hyperlink ref="W413" r:id="rId291"/>
    <hyperlink ref="W670" r:id="rId292"/>
    <hyperlink ref="W235" r:id="rId293"/>
    <hyperlink ref="W669" r:id="rId294"/>
    <hyperlink ref="W666" r:id="rId295"/>
    <hyperlink ref="W370" r:id="rId296"/>
    <hyperlink ref="W667" r:id="rId297"/>
    <hyperlink ref="W346" r:id="rId298"/>
    <hyperlink ref="W664" r:id="rId299"/>
    <hyperlink ref="W663" r:id="rId300"/>
    <hyperlink ref="W386" r:id="rId301"/>
    <hyperlink ref="W368" r:id="rId302"/>
    <hyperlink ref="W662" r:id="rId303"/>
    <hyperlink ref="W290" r:id="rId304"/>
    <hyperlink ref="W234" r:id="rId305"/>
    <hyperlink ref="W714" r:id="rId306"/>
    <hyperlink ref="W411" r:id="rId307"/>
    <hyperlink ref="W412" r:id="rId308"/>
    <hyperlink ref="W661" r:id="rId309"/>
    <hyperlink ref="W87" r:id="rId310"/>
    <hyperlink ref="W285" r:id="rId311"/>
    <hyperlink ref="W363" r:id="rId312"/>
    <hyperlink ref="W369" r:id="rId313"/>
    <hyperlink ref="W356" r:id="rId314"/>
    <hyperlink ref="W658" r:id="rId315"/>
    <hyperlink ref="W341" r:id="rId316"/>
    <hyperlink ref="W136" r:id="rId317"/>
    <hyperlink ref="W289" r:id="rId318"/>
    <hyperlink ref="W659" r:id="rId319"/>
    <hyperlink ref="W657" r:id="rId320"/>
    <hyperlink ref="W134" r:id="rId321"/>
    <hyperlink ref="W122" r:id="rId322"/>
    <hyperlink ref="W364" r:id="rId323"/>
    <hyperlink ref="W655" r:id="rId324"/>
    <hyperlink ref="W656" r:id="rId325"/>
    <hyperlink ref="W288" r:id="rId326"/>
    <hyperlink ref="W82" r:id="rId327"/>
    <hyperlink ref="W249" r:id="rId328"/>
    <hyperlink ref="W131" r:id="rId329"/>
    <hyperlink ref="W365" r:id="rId330"/>
    <hyperlink ref="W362" r:id="rId331"/>
    <hyperlink ref="W653" r:id="rId332"/>
    <hyperlink ref="W654" r:id="rId333"/>
    <hyperlink ref="W366" r:id="rId334"/>
    <hyperlink ref="W534" r:id="rId335"/>
    <hyperlink ref="W347" r:id="rId336"/>
    <hyperlink ref="W246" r:id="rId337"/>
    <hyperlink ref="W130" r:id="rId338"/>
    <hyperlink ref="W287" r:id="rId339"/>
    <hyperlink ref="W547" r:id="rId340"/>
    <hyperlink ref="W361" r:id="rId341"/>
    <hyperlink ref="W649" r:id="rId342"/>
    <hyperlink ref="W247" r:id="rId343"/>
    <hyperlink ref="W647" r:id="rId344"/>
    <hyperlink ref="W237" r:id="rId345"/>
    <hyperlink ref="W641" r:id="rId346"/>
    <hyperlink ref="W357" r:id="rId347"/>
    <hyperlink ref="W645" r:id="rId348"/>
    <hyperlink ref="W100" r:id="rId349"/>
    <hyperlink ref="W643" r:id="rId350"/>
    <hyperlink ref="W542" r:id="rId351"/>
    <hyperlink ref="W410" r:id="rId352"/>
    <hyperlink ref="W133" r:id="rId353"/>
    <hyperlink ref="W546" r:id="rId354"/>
    <hyperlink ref="W642" r:id="rId355"/>
    <hyperlink ref="W639" r:id="rId356"/>
    <hyperlink ref="W98" r:id="rId357"/>
    <hyperlink ref="W633" r:id="rId358"/>
    <hyperlink ref="W637" r:id="rId359"/>
    <hyperlink ref="W129" r:id="rId360"/>
    <hyperlink ref="W646" r:id="rId361"/>
    <hyperlink ref="W545" r:id="rId362"/>
    <hyperlink ref="W128" r:id="rId363"/>
    <hyperlink ref="W132" r:id="rId364"/>
    <hyperlink ref="W125" r:id="rId365"/>
    <hyperlink ref="W138" r:id="rId366"/>
    <hyperlink ref="W94" r:id="rId367"/>
    <hyperlink ref="W121" r:id="rId368"/>
    <hyperlink ref="W349" r:id="rId369"/>
    <hyperlink ref="W359" r:id="rId370"/>
    <hyperlink ref="W543" r:id="rId371"/>
    <hyperlink ref="W635" r:id="rId372"/>
    <hyperlink ref="W124" r:id="rId373"/>
    <hyperlink ref="W629" r:id="rId374"/>
    <hyperlink ref="W630" r:id="rId375"/>
    <hyperlink ref="W634" r:id="rId376"/>
    <hyperlink ref="W123" r:id="rId377"/>
    <hyperlink ref="W127" r:id="rId378"/>
    <hyperlink ref="W544" r:id="rId379"/>
    <hyperlink ref="W135" r:id="rId380"/>
    <hyperlink ref="W541" r:id="rId381"/>
    <hyperlink ref="W624" r:id="rId382"/>
    <hyperlink ref="W360" r:id="rId383"/>
    <hyperlink ref="W358" r:id="rId384"/>
    <hyperlink ref="W353" r:id="rId385"/>
    <hyperlink ref="W93" r:id="rId386"/>
    <hyperlink ref="W92" r:id="rId387"/>
    <hyperlink ref="W540" r:id="rId388"/>
    <hyperlink ref="W628" r:id="rId389"/>
    <hyperlink ref="W797" r:id="rId390"/>
    <hyperlink ref="W245" r:id="rId391"/>
    <hyperlink ref="W626" r:id="rId392"/>
    <hyperlink ref="W622" r:id="rId393"/>
    <hyperlink ref="W627" r:id="rId394"/>
    <hyperlink ref="W621" r:id="rId395"/>
    <hyperlink ref="W126" r:id="rId396"/>
    <hyperlink ref="W354" r:id="rId397"/>
    <hyperlink ref="W96" r:id="rId398"/>
    <hyperlink ref="W351" r:id="rId399"/>
    <hyperlink ref="W505" r:id="rId400"/>
    <hyperlink ref="W620" r:id="rId401"/>
    <hyperlink ref="W619" r:id="rId402"/>
    <hyperlink ref="W617" r:id="rId403"/>
    <hyperlink ref="W243" r:id="rId404"/>
    <hyperlink ref="W625" r:id="rId405"/>
    <hyperlink ref="W344" r:id="rId406"/>
    <hyperlink ref="W614" r:id="rId407"/>
    <hyperlink ref="W239" r:id="rId408"/>
    <hyperlink ref="W539" r:id="rId409"/>
    <hyperlink ref="W538" r:id="rId410"/>
    <hyperlink ref="W240" r:id="rId411"/>
    <hyperlink ref="W241" r:id="rId412"/>
    <hyperlink ref="W350" r:id="rId413"/>
    <hyperlink ref="W120" r:id="rId414"/>
    <hyperlink ref="W618" r:id="rId415"/>
    <hyperlink ref="W632" r:id="rId416"/>
    <hyperlink ref="W352" r:id="rId417"/>
    <hyperlink ref="W345" r:id="rId418"/>
    <hyperlink ref="W615" r:id="rId419"/>
    <hyperlink ref="W86" r:id="rId420"/>
    <hyperlink ref="W119" r:id="rId421"/>
    <hyperlink ref="W242" r:id="rId422"/>
    <hyperlink ref="W118" r:id="rId423"/>
    <hyperlink ref="W610" r:id="rId424"/>
    <hyperlink ref="W611" r:id="rId425"/>
    <hyperlink ref="W613" r:id="rId426"/>
    <hyperlink ref="W609" r:id="rId427"/>
    <hyperlink ref="W537" r:id="rId428"/>
    <hyperlink ref="W608" r:id="rId429"/>
    <hyperlink ref="W604" r:id="rId430"/>
    <hyperlink ref="W95" r:id="rId431"/>
    <hyperlink ref="W531" r:id="rId432"/>
    <hyperlink ref="W117" r:id="rId433"/>
    <hyperlink ref="W536" r:id="rId434"/>
    <hyperlink ref="W355" r:id="rId435"/>
    <hyperlink ref="W114" r:id="rId436"/>
    <hyperlink ref="W113" r:id="rId437"/>
    <hyperlink ref="W108" r:id="rId438"/>
    <hyperlink ref="W103" r:id="rId439"/>
    <hyperlink ref="W533" r:id="rId440"/>
    <hyperlink ref="W115" r:id="rId441"/>
    <hyperlink ref="W532" r:id="rId442"/>
    <hyperlink ref="W607" r:id="rId443"/>
    <hyperlink ref="W603" r:id="rId444"/>
    <hyperlink ref="W826" r:id="rId445"/>
    <hyperlink ref="W535" r:id="rId446"/>
    <hyperlink ref="W111" r:id="rId447"/>
    <hyperlink ref="W530" r:id="rId448"/>
    <hyperlink ref="W606" r:id="rId449"/>
    <hyperlink ref="W527" r:id="rId450"/>
    <hyperlink ref="W112" r:id="rId451"/>
    <hyperlink ref="W605" r:id="rId452"/>
    <hyperlink ref="W599" r:id="rId453"/>
    <hyperlink ref="W335" r:id="rId454"/>
    <hyperlink ref="W602" r:id="rId455"/>
    <hyperlink ref="W513" r:id="rId456"/>
    <hyperlink ref="W601" r:id="rId457"/>
    <hyperlink ref="W116" r:id="rId458"/>
    <hyperlink ref="W600" r:id="rId459"/>
    <hyperlink ref="W525" r:id="rId460"/>
    <hyperlink ref="W526" r:id="rId461"/>
    <hyperlink ref="W598" r:id="rId462"/>
    <hyperlink ref="W342" r:id="rId463"/>
    <hyperlink ref="W522" r:id="rId464"/>
    <hyperlink ref="W334" r:id="rId465"/>
    <hyperlink ref="W523" r:id="rId466"/>
    <hyperlink ref="W106" r:id="rId467"/>
    <hyperlink ref="W101" r:id="rId468"/>
    <hyperlink ref="W521" r:id="rId469"/>
    <hyperlink ref="W524" r:id="rId470"/>
    <hyperlink ref="W452" r:id="rId471"/>
    <hyperlink ref="W597" r:id="rId472"/>
    <hyperlink ref="W516" r:id="rId473"/>
    <hyperlink ref="W596" r:id="rId474"/>
    <hyperlink ref="W595" r:id="rId475"/>
    <hyperlink ref="W502" r:id="rId476"/>
    <hyperlink ref="W594" r:id="rId477"/>
    <hyperlink ref="W506" r:id="rId478"/>
    <hyperlink ref="W822" r:id="rId479"/>
    <hyperlink ref="W110" r:id="rId480"/>
    <hyperlink ref="W816" r:id="rId481"/>
    <hyperlink ref="W107" r:id="rId482"/>
    <hyperlink ref="W593" r:id="rId483"/>
    <hyperlink ref="W519" r:id="rId484"/>
    <hyperlink ref="W591" r:id="rId485"/>
    <hyperlink ref="W340" r:id="rId486"/>
    <hyperlink ref="W592" r:id="rId487"/>
    <hyperlink ref="W336" r:id="rId488"/>
    <hyperlink ref="W337" r:id="rId489"/>
    <hyperlink ref="W104" r:id="rId490"/>
    <hyperlink ref="W520" r:id="rId491"/>
    <hyperlink ref="W89" r:id="rId492"/>
    <hyperlink ref="W97" r:id="rId493"/>
    <hyperlink ref="W83" r:id="rId494"/>
    <hyperlink ref="W517" r:id="rId495"/>
    <hyperlink ref="W518" r:id="rId496"/>
    <hyperlink ref="W105" r:id="rId497"/>
    <hyperlink ref="W339" r:id="rId498"/>
    <hyperlink ref="W270" r:id="rId499"/>
    <hyperlink ref="W823" r:id="rId500"/>
    <hyperlink ref="W271" r:id="rId501"/>
    <hyperlink ref="W514" r:id="rId502"/>
    <hyperlink ref="W515" r:id="rId503"/>
    <hyperlink ref="W331" r:id="rId504"/>
    <hyperlink ref="W582" r:id="rId505"/>
    <hyperlink ref="W588" r:id="rId506"/>
    <hyperlink ref="W102" r:id="rId507"/>
    <hyperlink ref="W589" r:id="rId508"/>
    <hyperlink ref="W585" r:id="rId509"/>
    <hyperlink ref="W590" r:id="rId510"/>
    <hyperlink ref="W504" r:id="rId511"/>
    <hyperlink ref="W586" r:id="rId512"/>
    <hyperlink ref="W587" r:id="rId513"/>
    <hyperlink ref="W238" r:id="rId514"/>
    <hyperlink ref="W507" r:id="rId515"/>
    <hyperlink ref="W583" r:id="rId516"/>
    <hyperlink ref="W584" r:id="rId517"/>
    <hyperlink ref="W509" r:id="rId518"/>
    <hyperlink ref="W510" r:id="rId519"/>
    <hyperlink ref="W85" r:id="rId520"/>
    <hyperlink ref="W333" r:id="rId521"/>
    <hyperlink ref="W330" r:id="rId522"/>
    <hyperlink ref="W580" r:id="rId523"/>
    <hyperlink ref="W508" r:id="rId524"/>
    <hyperlink ref="W338" r:id="rId525"/>
    <hyperlink ref="W272" r:id="rId526"/>
    <hyperlink ref="W273" r:id="rId527"/>
    <hyperlink ref="W575" r:id="rId528"/>
    <hyperlink ref="W99" r:id="rId529"/>
    <hyperlink ref="W579" r:id="rId530"/>
    <hyperlink ref="W343" r:id="rId531"/>
    <hyperlink ref="W511" r:id="rId532"/>
    <hyperlink ref="W512" r:id="rId533"/>
    <hyperlink ref="W500" r:id="rId534"/>
    <hyperlink ref="W491" r:id="rId535"/>
    <hyperlink ref="W578" r:id="rId536"/>
    <hyperlink ref="W490" r:id="rId537"/>
    <hyperlink ref="W577" r:id="rId538"/>
    <hyperlink ref="W494" r:id="rId539"/>
    <hyperlink ref="W499" r:id="rId540"/>
    <hyperlink ref="W501" r:id="rId541"/>
    <hyperlink ref="W574" r:id="rId542"/>
    <hyperlink ref="W549" r:id="rId543"/>
    <hyperlink ref="W576" r:id="rId544"/>
    <hyperlink ref="W498" r:id="rId545"/>
    <hyperlink ref="W570" r:id="rId546"/>
    <hyperlink ref="W571" r:id="rId547"/>
    <hyperlink ref="W495" r:id="rId548"/>
    <hyperlink ref="W91" r:id="rId549"/>
    <hyperlink ref="W274" r:id="rId550"/>
    <hyperlink ref="W275" r:id="rId551"/>
    <hyperlink ref="W572" r:id="rId552"/>
    <hyperlink ref="W573" r:id="rId553"/>
    <hyperlink ref="W496" r:id="rId554"/>
    <hyperlink ref="W493" r:id="rId555"/>
    <hyperlink ref="W569" r:id="rId556"/>
    <hyperlink ref="W568" r:id="rId557"/>
    <hyperlink ref="W503" r:id="rId558"/>
    <hyperlink ref="W90" r:id="rId559"/>
    <hyperlink ref="W492" r:id="rId560"/>
    <hyperlink ref="W466" r:id="rId561"/>
    <hyperlink ref="W821" r:id="rId562"/>
    <hyperlink ref="W566" r:id="rId563"/>
    <hyperlink ref="W497" r:id="rId564"/>
    <hyperlink ref="W529" r:id="rId565"/>
    <hyperlink ref="W84" r:id="rId566"/>
    <hyperlink ref="W483" r:id="rId567"/>
    <hyperlink ref="W488" r:id="rId568"/>
    <hyperlink ref="W462" r:id="rId569"/>
    <hyperlink ref="W565" r:id="rId570"/>
    <hyperlink ref="W567" r:id="rId571"/>
    <hyperlink ref="W88" r:id="rId572"/>
    <hyperlink ref="W528" r:id="rId573"/>
    <hyperlink ref="W454" r:id="rId574"/>
    <hyperlink ref="W332" r:id="rId575"/>
    <hyperlink ref="W561" r:id="rId576"/>
    <hyperlink ref="W31" r:id="rId577"/>
    <hyperlink ref="W489" r:id="rId578"/>
    <hyperlink ref="W478" r:id="rId579"/>
    <hyperlink ref="W548" r:id="rId580"/>
    <hyperlink ref="W562" r:id="rId581"/>
    <hyperlink ref="W482" r:id="rId582"/>
    <hyperlink ref="W480" r:id="rId583"/>
    <hyperlink ref="W479" r:id="rId584"/>
    <hyperlink ref="W560" r:id="rId585"/>
    <hyperlink ref="W473" r:id="rId586"/>
    <hyperlink ref="W468" r:id="rId587"/>
    <hyperlink ref="W80" r:id="rId588"/>
    <hyperlink ref="W551" r:id="rId589"/>
    <hyperlink ref="W817" r:id="rId590"/>
    <hyperlink ref="W819" r:id="rId591"/>
    <hyperlink ref="W557" r:id="rId592"/>
    <hyperlink ref="W76" r:id="rId593"/>
    <hyperlink ref="W550" r:id="rId594"/>
    <hyperlink ref="W470" r:id="rId595"/>
    <hyperlink ref="W467" r:id="rId596"/>
    <hyperlink ref="W471" r:id="rId597"/>
    <hyperlink ref="W795" r:id="rId598"/>
    <hyperlink ref="W554" r:id="rId599"/>
    <hyperlink ref="W74" r:id="rId600"/>
    <hyperlink ref="W559" r:id="rId601"/>
    <hyperlink ref="W472" r:id="rId602"/>
    <hyperlink ref="W477" r:id="rId603"/>
    <hyperlink ref="W464" r:id="rId604"/>
    <hyperlink ref="W484" r:id="rId605"/>
    <hyperlink ref="W485" r:id="rId606"/>
    <hyperlink ref="W486" r:id="rId607"/>
    <hyperlink ref="W487" r:id="rId608"/>
    <hyperlink ref="W476" r:id="rId609"/>
    <hyperlink ref="W794" r:id="rId610"/>
    <hyperlink ref="W469" r:id="rId611"/>
    <hyperlink ref="W460" r:id="rId612"/>
    <hyperlink ref="W796" r:id="rId613"/>
    <hyperlink ref="W558" r:id="rId614"/>
    <hyperlink ref="W455" r:id="rId615"/>
    <hyperlink ref="W475" r:id="rId616"/>
    <hyperlink ref="W790" r:id="rId617"/>
    <hyperlink ref="W73" r:id="rId618"/>
    <hyperlink ref="W461" r:id="rId619"/>
    <hyperlink ref="W451" r:id="rId620"/>
    <hyperlink ref="W79" r:id="rId621"/>
    <hyperlink ref="W474" r:id="rId622"/>
    <hyperlink ref="W465" r:id="rId623"/>
    <hyperlink ref="W75" r:id="rId624"/>
    <hyperlink ref="W552" r:id="rId625"/>
    <hyperlink ref="W459" r:id="rId626"/>
    <hyperlink ref="W793" r:id="rId627"/>
    <hyperlink ref="W77" r:id="rId628"/>
    <hyperlink ref="W78" r:id="rId629"/>
    <hyperlink ref="W791" r:id="rId630"/>
    <hyperlink ref="W457" r:id="rId631"/>
    <hyperlink ref="W456" r:id="rId632"/>
    <hyperlink ref="W788" r:id="rId633"/>
    <hyperlink ref="W447" r:id="rId634"/>
    <hyperlink ref="W815" r:id="rId635"/>
    <hyperlink ref="W814" r:id="rId636"/>
    <hyperlink ref="W276" r:id="rId637"/>
    <hyperlink ref="W555" r:id="rId638"/>
    <hyperlink ref="W70" r:id="rId639"/>
    <hyperlink ref="W453" r:id="rId640"/>
    <hyperlink ref="W787" r:id="rId641"/>
    <hyperlink ref="W72" r:id="rId642"/>
    <hyperlink ref="W784" r:id="rId643"/>
    <hyperlink ref="W450" r:id="rId644"/>
    <hyperlink ref="W556" r:id="rId645"/>
    <hyperlink ref="W71" r:id="rId646"/>
    <hyperlink ref="W463" r:id="rId647"/>
    <hyperlink ref="W448" r:id="rId648"/>
    <hyperlink ref="W789" r:id="rId649"/>
    <hyperlink ref="W783" r:id="rId650"/>
    <hyperlink ref="W69" r:id="rId651"/>
    <hyperlink ref="W277" r:id="rId652"/>
    <hyperlink ref="W449" r:id="rId653"/>
    <hyperlink ref="W446" r:id="rId654"/>
    <hyperlink ref="W785" r:id="rId655"/>
    <hyperlink ref="W780" r:id="rId656"/>
    <hyperlink ref="W278" r:id="rId657"/>
    <hyperlink ref="W813" r:id="rId658"/>
    <hyperlink ref="W781" r:id="rId659"/>
    <hyperlink ref="W62" r:id="rId660"/>
    <hyperlink ref="W284" r:id="rId661"/>
    <hyperlink ref="W283" r:id="rId662"/>
    <hyperlink ref="W828" r:id="rId663"/>
    <hyperlink ref="W777" r:id="rId664"/>
    <hyperlink ref="W811" r:id="rId665"/>
    <hyperlink ref="W444" r:id="rId666"/>
    <hyperlink ref="W443" r:id="rId667"/>
    <hyperlink ref="W458" r:id="rId668"/>
    <hyperlink ref="W812" r:id="rId669"/>
    <hyperlink ref="W782" r:id="rId670"/>
    <hyperlink ref="W441" r:id="rId671"/>
    <hyperlink ref="W553" r:id="rId672"/>
    <hyperlink ref="W810" r:id="rId673"/>
    <hyperlink ref="W773" r:id="rId674"/>
    <hyperlink ref="W820" r:id="rId675"/>
    <hyperlink ref="W39" r:id="rId676"/>
    <hyperlink ref="W439" r:id="rId677"/>
    <hyperlink ref="W65" r:id="rId678"/>
    <hyperlink ref="W61" r:id="rId679"/>
    <hyperlink ref="W279" r:id="rId680"/>
    <hyperlink ref="W442" r:id="rId681"/>
    <hyperlink ref="W68" r:id="rId682"/>
    <hyperlink ref="W809" r:id="rId683"/>
    <hyperlink ref="W63" r:id="rId684"/>
    <hyperlink ref="W779" r:id="rId685"/>
    <hyperlink ref="W776" r:id="rId686"/>
    <hyperlink ref="W67" r:id="rId687"/>
    <hyperlink ref="W436" r:id="rId688"/>
    <hyperlink ref="W437" r:id="rId689"/>
    <hyperlink ref="W64" r:id="rId690"/>
    <hyperlink ref="W786" r:id="rId691"/>
    <hyperlink ref="W792" r:id="rId692"/>
    <hyperlink ref="W440" r:id="rId693"/>
    <hyperlink ref="W438" r:id="rId694"/>
    <hyperlink ref="W66" r:id="rId695"/>
    <hyperlink ref="W765" r:id="rId696"/>
    <hyperlink ref="W774" r:id="rId697"/>
    <hyperlink ref="W775" r:id="rId698"/>
    <hyperlink ref="W778" r:id="rId699"/>
    <hyperlink ref="W282" r:id="rId700"/>
    <hyperlink ref="W47" r:id="rId701"/>
    <hyperlink ref="W807" r:id="rId702"/>
    <hyperlink ref="W563" r:id="rId703"/>
    <hyperlink ref="W806" r:id="rId704"/>
    <hyperlink ref="W54" r:id="rId705"/>
    <hyperlink ref="W321" r:id="rId706"/>
    <hyperlink ref="W53" r:id="rId707"/>
    <hyperlink ref="W52" r:id="rId708"/>
    <hyperlink ref="W55" r:id="rId709"/>
    <hyperlink ref="W808" r:id="rId710"/>
    <hyperlink ref="W269" r:id="rId711"/>
    <hyperlink ref="W210" r:id="rId712"/>
    <hyperlink ref="W435" r:id="rId713"/>
    <hyperlink ref="W49" r:id="rId714"/>
    <hyperlink ref="W445" r:id="rId715"/>
    <hyperlink ref="W48" r:id="rId716"/>
    <hyperlink ref="W268" r:id="rId717"/>
    <hyperlink ref="W280" r:id="rId718"/>
    <hyperlink ref="W281" r:id="rId719"/>
    <hyperlink ref="W50" r:id="rId720"/>
    <hyperlink ref="W45" r:id="rId721"/>
    <hyperlink ref="W46" r:id="rId722"/>
    <hyperlink ref="W40" r:id="rId723"/>
    <hyperlink ref="W44" r:id="rId724"/>
    <hyperlink ref="W43" r:id="rId725"/>
    <hyperlink ref="W801" r:id="rId726"/>
    <hyperlink ref="W802" r:id="rId727"/>
    <hyperlink ref="W326" r:id="rId728"/>
    <hyperlink ref="W42" r:id="rId729"/>
    <hyperlink ref="W60" r:id="rId730"/>
    <hyperlink ref="W800" r:id="rId731"/>
    <hyperlink ref="W325" r:id="rId732"/>
    <hyperlink ref="W772" r:id="rId733"/>
    <hyperlink ref="W324" r:id="rId734"/>
    <hyperlink ref="W41" r:id="rId735"/>
    <hyperlink ref="W267" r:id="rId736"/>
    <hyperlink ref="W327" r:id="rId737"/>
    <hyperlink ref="W564" r:id="rId738"/>
    <hyperlink ref="W770" r:id="rId739"/>
    <hyperlink ref="W266" r:id="rId740"/>
    <hyperlink ref="W323" r:id="rId741"/>
    <hyperlink ref="W322" r:id="rId742"/>
    <hyperlink ref="W805" r:id="rId743"/>
    <hyperlink ref="W37" r:id="rId744"/>
    <hyperlink ref="W38" r:id="rId745"/>
    <hyperlink ref="W36" r:id="rId746"/>
    <hyperlink ref="W265" r:id="rId747"/>
    <hyperlink ref="W768" r:id="rId748"/>
    <hyperlink ref="W769" r:id="rId749"/>
    <hyperlink ref="W799" r:id="rId750"/>
    <hyperlink ref="W35" r:id="rId751"/>
    <hyperlink ref="W34" r:id="rId752"/>
    <hyperlink ref="W767" r:id="rId753"/>
    <hyperlink ref="W18" r:id="rId754"/>
    <hyperlink ref="W32" r:id="rId755"/>
    <hyperlink ref="W33" r:id="rId756"/>
    <hyperlink ref="W29" r:id="rId757"/>
    <hyperlink ref="W320" r:id="rId758"/>
    <hyperlink ref="W803" r:id="rId759"/>
    <hyperlink ref="W264" r:id="rId760"/>
    <hyperlink ref="W26" r:id="rId761"/>
    <hyperlink ref="W56" r:id="rId762"/>
    <hyperlink ref="W209" r:id="rId763"/>
    <hyperlink ref="W21" r:id="rId764"/>
    <hyperlink ref="W804" r:id="rId765"/>
    <hyperlink ref="W328" r:id="rId766"/>
    <hyperlink ref="W19" r:id="rId767"/>
    <hyperlink ref="W262" r:id="rId768"/>
    <hyperlink ref="W20" r:id="rId769"/>
    <hyperlink ref="W261" r:id="rId770"/>
    <hyperlink ref="W319" r:id="rId771"/>
    <hyperlink ref="W17" r:id="rId772"/>
    <hyperlink ref="W260" r:id="rId773"/>
    <hyperlink ref="W318" r:id="rId774"/>
    <hyperlink ref="W259" r:id="rId775"/>
    <hyperlink ref="W59" r:id="rId776"/>
    <hyperlink ref="W16" r:id="rId777"/>
    <hyperlink ref="W766" r:id="rId778"/>
    <hyperlink ref="W317" r:id="rId779"/>
    <hyperlink ref="W316" r:id="rId780"/>
    <hyperlink ref="W314" r:id="rId781"/>
    <hyperlink ref="W15" r:id="rId782"/>
    <hyperlink ref="W315" r:id="rId783"/>
    <hyperlink ref="W14" r:id="rId784"/>
    <hyperlink ref="W312" r:id="rId785"/>
    <hyperlink ref="W58" r:id="rId786"/>
    <hyperlink ref="W798" r:id="rId787"/>
    <hyperlink ref="W313" r:id="rId788"/>
    <hyperlink ref="W57" r:id="rId789"/>
  </hyperlinks>
  <pageMargins left="0.7" right="0.7" top="0.75" bottom="0.75" header="0.3" footer="0.3"/>
  <tableParts count="1">
    <tablePart r:id="rId79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85"/>
  <sheetViews>
    <sheetView workbookViewId="0">
      <selection activeCell="A2" sqref="A2"/>
    </sheetView>
  </sheetViews>
  <sheetFormatPr defaultRowHeight="15" x14ac:dyDescent="0.25"/>
  <cols>
    <col min="1" max="1" width="48.42578125" bestFit="1" customWidth="1"/>
    <col min="2" max="2" width="53.140625" hidden="1" customWidth="1"/>
    <col min="3" max="4" width="81.140625" bestFit="1" customWidth="1"/>
    <col min="5" max="5" width="30.140625" bestFit="1" customWidth="1"/>
    <col min="6" max="6" width="18.85546875" bestFit="1" customWidth="1"/>
    <col min="7" max="7" width="29.5703125" bestFit="1" customWidth="1"/>
    <col min="8" max="8" width="39.7109375" bestFit="1" customWidth="1"/>
    <col min="9" max="9" width="28.28515625" bestFit="1" customWidth="1"/>
    <col min="10" max="10" width="18" bestFit="1" customWidth="1"/>
    <col min="11" max="11" width="14.42578125" bestFit="1" customWidth="1"/>
    <col min="12" max="12" width="16.85546875" bestFit="1" customWidth="1"/>
    <col min="13" max="13" width="17.85546875" bestFit="1" customWidth="1"/>
    <col min="14" max="14" width="22.28515625" bestFit="1" customWidth="1"/>
    <col min="15" max="15" width="20.140625" bestFit="1" customWidth="1"/>
    <col min="16" max="17" width="81.140625" bestFit="1" customWidth="1"/>
    <col min="18" max="18" width="25.140625" bestFit="1" customWidth="1"/>
    <col min="19" max="19" width="18" bestFit="1" customWidth="1"/>
  </cols>
  <sheetData>
    <row r="1" spans="1:19" x14ac:dyDescent="0.25">
      <c r="A1" t="s">
        <v>1</v>
      </c>
      <c r="B1" t="s">
        <v>658</v>
      </c>
      <c r="C1" t="s">
        <v>659</v>
      </c>
      <c r="D1" t="s">
        <v>73</v>
      </c>
      <c r="E1" t="s">
        <v>660</v>
      </c>
      <c r="F1" t="s">
        <v>74</v>
      </c>
      <c r="G1" t="s">
        <v>656</v>
      </c>
      <c r="H1" t="s">
        <v>662</v>
      </c>
      <c r="I1" t="s">
        <v>657</v>
      </c>
      <c r="J1" t="s">
        <v>663</v>
      </c>
      <c r="K1" t="s">
        <v>655</v>
      </c>
      <c r="L1" t="s">
        <v>654</v>
      </c>
      <c r="M1" t="s">
        <v>661</v>
      </c>
      <c r="N1" t="s">
        <v>6</v>
      </c>
      <c r="O1" t="s">
        <v>78</v>
      </c>
      <c r="P1" t="s">
        <v>652</v>
      </c>
      <c r="Q1" t="s">
        <v>653</v>
      </c>
      <c r="R1" t="s">
        <v>664</v>
      </c>
      <c r="S1" t="s">
        <v>665</v>
      </c>
    </row>
    <row r="2" spans="1:19" x14ac:dyDescent="0.25">
      <c r="A2" t="str">
        <f>REPLACE(Table_milestone[[#This Row],[Hợp đồng]],1,FIND("#",Table_milestone[[#This Row],[Hợp đồng]],1),"")</f>
        <v xml:space="preserve">46-0907 </v>
      </c>
      <c r="B2" s="2" t="s">
        <v>668</v>
      </c>
      <c r="C2" s="3" t="s">
        <v>669</v>
      </c>
      <c r="D2" s="2" t="s">
        <v>666</v>
      </c>
      <c r="E2" s="5">
        <v>27000000</v>
      </c>
      <c r="F2" s="4"/>
      <c r="G2" s="4">
        <v>39431</v>
      </c>
      <c r="H2" s="4"/>
      <c r="I2" s="4"/>
      <c r="J2" s="4"/>
      <c r="K2" s="3" t="s">
        <v>667</v>
      </c>
      <c r="L2" s="7" t="b">
        <v>1</v>
      </c>
      <c r="M2" s="4"/>
      <c r="N2" s="3" t="s">
        <v>671</v>
      </c>
      <c r="O2" s="3" t="s">
        <v>670</v>
      </c>
      <c r="P2" s="8"/>
      <c r="Q2" s="8"/>
      <c r="R2" s="9"/>
      <c r="S2" s="7"/>
    </row>
    <row r="3" spans="1:19" x14ac:dyDescent="0.25">
      <c r="A3" t="str">
        <f>REPLACE(Table_milestone[[#This Row],[Hợp đồng]],1,FIND("#",Table_milestone[[#This Row],[Hợp đồng]],1),"")</f>
        <v xml:space="preserve">46-0907 </v>
      </c>
      <c r="B3" s="2" t="s">
        <v>668</v>
      </c>
      <c r="C3" s="3" t="s">
        <v>669</v>
      </c>
      <c r="D3" s="2" t="s">
        <v>672</v>
      </c>
      <c r="E3" s="5">
        <v>63000000</v>
      </c>
      <c r="F3" s="4"/>
      <c r="G3" s="4">
        <v>39478</v>
      </c>
      <c r="H3" s="4"/>
      <c r="I3" s="4">
        <v>39479</v>
      </c>
      <c r="J3" s="4"/>
      <c r="K3" s="3" t="s">
        <v>667</v>
      </c>
      <c r="L3" s="7" t="b">
        <v>1</v>
      </c>
      <c r="M3" s="4"/>
      <c r="N3" s="3" t="s">
        <v>671</v>
      </c>
      <c r="O3" s="3" t="s">
        <v>670</v>
      </c>
      <c r="P3" s="8"/>
      <c r="Q3" s="8"/>
      <c r="R3" s="9"/>
      <c r="S3" s="7"/>
    </row>
    <row r="4" spans="1:19" x14ac:dyDescent="0.25">
      <c r="A4" t="str">
        <f>REPLACE(Table_milestone[[#This Row],[Hợp đồng]],1,FIND("#",Table_milestone[[#This Row],[Hợp đồng]],1),"")</f>
        <v>HR-2007</v>
      </c>
      <c r="B4" s="2" t="s">
        <v>673</v>
      </c>
      <c r="C4" s="3" t="s">
        <v>674</v>
      </c>
      <c r="D4" s="2" t="s">
        <v>666</v>
      </c>
      <c r="E4" s="5">
        <v>180465600</v>
      </c>
      <c r="F4" s="4">
        <v>39457</v>
      </c>
      <c r="G4" s="4">
        <v>39488</v>
      </c>
      <c r="H4" s="4"/>
      <c r="I4" s="4">
        <v>39488</v>
      </c>
      <c r="J4" s="4"/>
      <c r="K4" s="3" t="s">
        <v>667</v>
      </c>
      <c r="L4" s="7" t="b">
        <v>1</v>
      </c>
      <c r="M4" s="4"/>
      <c r="N4" s="3" t="s">
        <v>671</v>
      </c>
      <c r="O4" s="3" t="s">
        <v>670</v>
      </c>
      <c r="P4" s="8"/>
      <c r="Q4" s="8"/>
      <c r="R4" s="9"/>
      <c r="S4" s="7"/>
    </row>
    <row r="5" spans="1:19" x14ac:dyDescent="0.25">
      <c r="A5" t="str">
        <f>REPLACE(Table_milestone[[#This Row],[Hợp đồng]],1,FIND("#",Table_milestone[[#This Row],[Hợp đồng]],1),"")</f>
        <v>676/TBQT-ĐHGTVT</v>
      </c>
      <c r="B5" s="2" t="s">
        <v>675</v>
      </c>
      <c r="C5" s="3" t="s">
        <v>676</v>
      </c>
      <c r="D5" s="2" t="s">
        <v>666</v>
      </c>
      <c r="E5" s="5">
        <v>272500000</v>
      </c>
      <c r="F5" s="4"/>
      <c r="G5" s="4">
        <v>39736</v>
      </c>
      <c r="H5" s="4"/>
      <c r="I5" s="4"/>
      <c r="J5" s="4"/>
      <c r="K5" s="3" t="s">
        <v>667</v>
      </c>
      <c r="L5" s="7" t="b">
        <v>1</v>
      </c>
      <c r="M5" s="4">
        <v>39798</v>
      </c>
      <c r="N5" s="3" t="s">
        <v>190</v>
      </c>
      <c r="O5" s="3" t="s">
        <v>98</v>
      </c>
      <c r="P5" s="8"/>
      <c r="Q5" s="8"/>
      <c r="R5" s="9"/>
      <c r="S5" s="7"/>
    </row>
    <row r="6" spans="1:19" x14ac:dyDescent="0.25">
      <c r="A6" t="str">
        <f>REPLACE(Table_milestone[[#This Row],[Hợp đồng]],1,FIND("#",Table_milestone[[#This Row],[Hợp đồng]],1),"")</f>
        <v xml:space="preserve">102008/HĐKT-DV/TCB-CMC </v>
      </c>
      <c r="B6" s="2" t="s">
        <v>679</v>
      </c>
      <c r="C6" s="3" t="s">
        <v>680</v>
      </c>
      <c r="D6" s="2" t="s">
        <v>677</v>
      </c>
      <c r="E6" s="5">
        <v>1277415678</v>
      </c>
      <c r="F6" s="4"/>
      <c r="G6" s="4">
        <v>39753</v>
      </c>
      <c r="H6" s="4"/>
      <c r="I6" s="4"/>
      <c r="J6" s="4"/>
      <c r="K6" s="3" t="s">
        <v>667</v>
      </c>
      <c r="L6" s="7" t="b">
        <v>1</v>
      </c>
      <c r="M6" s="4">
        <v>39753</v>
      </c>
      <c r="N6" s="3" t="s">
        <v>37</v>
      </c>
      <c r="O6" s="3" t="s">
        <v>681</v>
      </c>
      <c r="P6" s="8" t="s">
        <v>678</v>
      </c>
      <c r="Q6" s="8"/>
      <c r="R6" s="9"/>
      <c r="S6" s="7"/>
    </row>
    <row r="7" spans="1:19" x14ac:dyDescent="0.25">
      <c r="A7" t="str">
        <f>REPLACE(Table_milestone[[#This Row],[Hợp đồng]],1,FIND("#",Table_milestone[[#This Row],[Hợp đồng]],1),"")</f>
        <v>720/HĐ-CĐSP</v>
      </c>
      <c r="B7" s="2" t="s">
        <v>683</v>
      </c>
      <c r="C7" s="3" t="s">
        <v>684</v>
      </c>
      <c r="D7" s="2" t="s">
        <v>666</v>
      </c>
      <c r="E7" s="5">
        <v>450000000</v>
      </c>
      <c r="F7" s="4"/>
      <c r="G7" s="4">
        <v>39797</v>
      </c>
      <c r="H7" s="4"/>
      <c r="I7" s="4"/>
      <c r="J7" s="4"/>
      <c r="K7" s="3" t="s">
        <v>667</v>
      </c>
      <c r="L7" s="7" t="b">
        <v>1</v>
      </c>
      <c r="M7" s="4"/>
      <c r="N7" s="3" t="s">
        <v>190</v>
      </c>
      <c r="O7" s="3" t="s">
        <v>685</v>
      </c>
      <c r="P7" s="8"/>
      <c r="Q7" s="8" t="s">
        <v>682</v>
      </c>
      <c r="R7" s="9"/>
      <c r="S7" s="7"/>
    </row>
    <row r="8" spans="1:19" x14ac:dyDescent="0.25">
      <c r="A8" t="str">
        <f>REPLACE(Table_milestone[[#This Row],[Hợp đồng]],1,FIND("#",Table_milestone[[#This Row],[Hợp đồng]],1),"")</f>
        <v>720/HĐ-CĐSP</v>
      </c>
      <c r="B8" s="2" t="s">
        <v>683</v>
      </c>
      <c r="C8" s="3" t="s">
        <v>684</v>
      </c>
      <c r="D8" s="2" t="s">
        <v>672</v>
      </c>
      <c r="E8" s="5">
        <v>360000000</v>
      </c>
      <c r="F8" s="4"/>
      <c r="G8" s="4">
        <v>39797</v>
      </c>
      <c r="H8" s="4"/>
      <c r="I8" s="4"/>
      <c r="J8" s="4"/>
      <c r="K8" s="3" t="s">
        <v>667</v>
      </c>
      <c r="L8" s="7" t="b">
        <v>1</v>
      </c>
      <c r="M8" s="4"/>
      <c r="N8" s="3" t="s">
        <v>190</v>
      </c>
      <c r="O8" s="3" t="s">
        <v>685</v>
      </c>
      <c r="P8" s="8" t="s">
        <v>686</v>
      </c>
      <c r="Q8" s="8" t="s">
        <v>687</v>
      </c>
      <c r="R8" s="9"/>
      <c r="S8" s="7"/>
    </row>
    <row r="9" spans="1:19" x14ac:dyDescent="0.25">
      <c r="A9" t="str">
        <f>REPLACE(Table_milestone[[#This Row],[Hợp đồng]],1,FIND("#",Table_milestone[[#This Row],[Hợp đồng]],1),"")</f>
        <v>720/HĐ-CĐSP</v>
      </c>
      <c r="B9" s="2" t="s">
        <v>683</v>
      </c>
      <c r="C9" s="3" t="s">
        <v>684</v>
      </c>
      <c r="D9" s="2" t="s">
        <v>688</v>
      </c>
      <c r="E9" s="5">
        <v>90000000</v>
      </c>
      <c r="F9" s="4"/>
      <c r="G9" s="4">
        <v>39811</v>
      </c>
      <c r="H9" s="4"/>
      <c r="I9" s="4"/>
      <c r="J9" s="4"/>
      <c r="K9" s="3" t="s">
        <v>667</v>
      </c>
      <c r="L9" s="7" t="b">
        <v>1</v>
      </c>
      <c r="M9" s="4"/>
      <c r="N9" s="3" t="s">
        <v>190</v>
      </c>
      <c r="O9" s="3" t="s">
        <v>685</v>
      </c>
      <c r="P9" s="8"/>
      <c r="Q9" s="8" t="s">
        <v>689</v>
      </c>
      <c r="R9" s="9"/>
      <c r="S9" s="7"/>
    </row>
    <row r="10" spans="1:19" x14ac:dyDescent="0.25">
      <c r="A10" t="str">
        <f>REPLACE(Table_milestone[[#This Row],[Hợp đồng]],1,FIND("#",Table_milestone[[#This Row],[Hợp đồng]],1),"")</f>
        <v>092008/HĐKT/TCB-CMC</v>
      </c>
      <c r="B10" s="2" t="s">
        <v>690</v>
      </c>
      <c r="C10" s="3" t="s">
        <v>691</v>
      </c>
      <c r="D10" s="2" t="s">
        <v>666</v>
      </c>
      <c r="E10" s="5">
        <v>1277415678</v>
      </c>
      <c r="F10" s="4"/>
      <c r="G10" s="4">
        <v>39813</v>
      </c>
      <c r="H10" s="4"/>
      <c r="I10" s="4"/>
      <c r="J10" s="4"/>
      <c r="K10" s="3" t="s">
        <v>667</v>
      </c>
      <c r="L10" s="7" t="b">
        <v>1</v>
      </c>
      <c r="M10" s="4"/>
      <c r="N10" s="3" t="s">
        <v>19</v>
      </c>
      <c r="O10" s="3" t="s">
        <v>14</v>
      </c>
      <c r="P10" s="8"/>
      <c r="Q10" s="8"/>
      <c r="R10" s="9"/>
      <c r="S10" s="7"/>
    </row>
    <row r="11" spans="1:19" x14ac:dyDescent="0.25">
      <c r="A11" t="str">
        <f>REPLACE(Table_milestone[[#This Row],[Hợp đồng]],1,FIND("#",Table_milestone[[#This Row],[Hợp đồng]],1),"")</f>
        <v>676/TBQT-ĐHGTVT</v>
      </c>
      <c r="B11" s="2" t="s">
        <v>675</v>
      </c>
      <c r="C11" s="3" t="s">
        <v>676</v>
      </c>
      <c r="D11" s="2" t="s">
        <v>672</v>
      </c>
      <c r="E11" s="5">
        <v>227500000</v>
      </c>
      <c r="F11" s="4"/>
      <c r="G11" s="4">
        <v>39822</v>
      </c>
      <c r="H11" s="4"/>
      <c r="I11" s="4"/>
      <c r="J11" s="4"/>
      <c r="K11" s="3" t="s">
        <v>667</v>
      </c>
      <c r="L11" s="7" t="b">
        <v>1</v>
      </c>
      <c r="M11" s="4">
        <v>39813</v>
      </c>
      <c r="N11" s="3" t="s">
        <v>190</v>
      </c>
      <c r="O11" s="3" t="s">
        <v>98</v>
      </c>
      <c r="P11" s="8"/>
      <c r="Q11" s="8"/>
      <c r="R11" s="9"/>
      <c r="S11" s="7"/>
    </row>
    <row r="12" spans="1:19" x14ac:dyDescent="0.25">
      <c r="A12" t="str">
        <f>REPLACE(Table_milestone[[#This Row],[Hợp đồng]],1,FIND("#",Table_milestone[[#This Row],[Hợp đồng]],1),"")</f>
        <v>676/TBQT-ĐHGTVT</v>
      </c>
      <c r="B12" s="2" t="s">
        <v>675</v>
      </c>
      <c r="C12" s="3" t="s">
        <v>676</v>
      </c>
      <c r="D12" s="2" t="s">
        <v>688</v>
      </c>
      <c r="E12" s="5">
        <v>45000000</v>
      </c>
      <c r="F12" s="4"/>
      <c r="G12" s="4">
        <v>39822</v>
      </c>
      <c r="H12" s="4"/>
      <c r="I12" s="4"/>
      <c r="J12" s="4"/>
      <c r="K12" s="3" t="s">
        <v>667</v>
      </c>
      <c r="L12" s="7" t="b">
        <v>1</v>
      </c>
      <c r="M12" s="4">
        <v>41247</v>
      </c>
      <c r="N12" s="3" t="s">
        <v>190</v>
      </c>
      <c r="O12" s="3" t="s">
        <v>98</v>
      </c>
      <c r="P12" s="8"/>
      <c r="Q12" s="8"/>
      <c r="R12" s="9"/>
      <c r="S12" s="7"/>
    </row>
    <row r="13" spans="1:19" x14ac:dyDescent="0.25">
      <c r="A13" t="str">
        <f>REPLACE(Table_milestone[[#This Row],[Hợp đồng]],1,FIND("#",Table_milestone[[#This Row],[Hợp đồng]],1),"")</f>
        <v>HR-2007</v>
      </c>
      <c r="B13" s="2" t="s">
        <v>673</v>
      </c>
      <c r="C13" s="3" t="s">
        <v>674</v>
      </c>
      <c r="D13" s="2" t="s">
        <v>672</v>
      </c>
      <c r="E13" s="5">
        <v>270698400</v>
      </c>
      <c r="F13" s="4">
        <v>39457</v>
      </c>
      <c r="G13" s="4">
        <v>39823</v>
      </c>
      <c r="H13" s="4"/>
      <c r="I13" s="4">
        <v>39823</v>
      </c>
      <c r="J13" s="4"/>
      <c r="K13" s="3" t="s">
        <v>667</v>
      </c>
      <c r="L13" s="7" t="b">
        <v>1</v>
      </c>
      <c r="M13" s="4"/>
      <c r="N13" s="3" t="s">
        <v>671</v>
      </c>
      <c r="O13" s="3" t="s">
        <v>670</v>
      </c>
      <c r="P13" s="8"/>
      <c r="Q13" s="8"/>
      <c r="R13" s="9"/>
      <c r="S13" s="7"/>
    </row>
    <row r="14" spans="1:19" x14ac:dyDescent="0.25">
      <c r="A14" t="str">
        <f>REPLACE(Table_milestone[[#This Row],[Hợp đồng]],1,FIND("#",Table_milestone[[#This Row],[Hợp đồng]],1),"")</f>
        <v>79-1208/HĐKT/CMCSOFT-ĐHTM</v>
      </c>
      <c r="B14" s="2" t="s">
        <v>692</v>
      </c>
      <c r="C14" s="3" t="s">
        <v>693</v>
      </c>
      <c r="D14" s="2" t="s">
        <v>666</v>
      </c>
      <c r="E14" s="5">
        <v>15000000</v>
      </c>
      <c r="F14" s="4"/>
      <c r="G14" s="4">
        <v>39845</v>
      </c>
      <c r="H14" s="4"/>
      <c r="I14" s="4"/>
      <c r="J14" s="4"/>
      <c r="K14" s="3" t="s">
        <v>667</v>
      </c>
      <c r="L14" s="7" t="b">
        <v>1</v>
      </c>
      <c r="M14" s="4"/>
      <c r="N14" s="3" t="s">
        <v>694</v>
      </c>
      <c r="O14" s="3" t="s">
        <v>685</v>
      </c>
      <c r="P14" s="8"/>
      <c r="Q14" s="8"/>
      <c r="R14" s="9"/>
      <c r="S14" s="7"/>
    </row>
    <row r="15" spans="1:19" x14ac:dyDescent="0.25">
      <c r="A15" t="str">
        <f>REPLACE(Table_milestone[[#This Row],[Hợp đồng]],1,FIND("#",Table_milestone[[#This Row],[Hợp đồng]],1),"")</f>
        <v>EEC4/1.7-1.8-1.9-TNU</v>
      </c>
      <c r="B15" s="2" t="s">
        <v>696</v>
      </c>
      <c r="C15" s="3" t="s">
        <v>697</v>
      </c>
      <c r="D15" s="2" t="s">
        <v>672</v>
      </c>
      <c r="E15" s="5">
        <v>789000000</v>
      </c>
      <c r="F15" s="4"/>
      <c r="G15" s="4">
        <v>39882</v>
      </c>
      <c r="H15" s="4"/>
      <c r="I15" s="4"/>
      <c r="J15" s="4"/>
      <c r="K15" s="3" t="s">
        <v>667</v>
      </c>
      <c r="L15" s="7" t="b">
        <v>1</v>
      </c>
      <c r="M15" s="4"/>
      <c r="N15" s="3" t="s">
        <v>190</v>
      </c>
      <c r="O15" s="3" t="s">
        <v>98</v>
      </c>
      <c r="P15" s="8"/>
      <c r="Q15" s="8" t="s">
        <v>695</v>
      </c>
      <c r="R15" s="9"/>
      <c r="S15" s="7"/>
    </row>
    <row r="16" spans="1:19" x14ac:dyDescent="0.25">
      <c r="A16" t="str">
        <f>REPLACE(Table_milestone[[#This Row],[Hợp đồng]],1,FIND("#",Table_milestone[[#This Row],[Hợp đồng]],1),"")</f>
        <v xml:space="preserve">46-0907 </v>
      </c>
      <c r="B16" s="2" t="s">
        <v>668</v>
      </c>
      <c r="C16" s="3" t="s">
        <v>669</v>
      </c>
      <c r="D16" s="2" t="s">
        <v>688</v>
      </c>
      <c r="E16" s="5">
        <v>72000000</v>
      </c>
      <c r="F16" s="4"/>
      <c r="G16" s="4">
        <v>39883</v>
      </c>
      <c r="H16" s="4"/>
      <c r="I16" s="4"/>
      <c r="J16" s="4"/>
      <c r="K16" s="3" t="s">
        <v>667</v>
      </c>
      <c r="L16" s="7" t="b">
        <v>1</v>
      </c>
      <c r="M16" s="4"/>
      <c r="N16" s="3" t="s">
        <v>671</v>
      </c>
      <c r="O16" s="3" t="s">
        <v>670</v>
      </c>
      <c r="P16" s="8"/>
      <c r="Q16" s="8"/>
      <c r="R16" s="9"/>
      <c r="S16" s="7"/>
    </row>
    <row r="17" spans="1:19" x14ac:dyDescent="0.25">
      <c r="A17" t="str">
        <f>REPLACE(Table_milestone[[#This Row],[Hợp đồng]],1,FIND("#",Table_milestone[[#This Row],[Hợp đồng]],1),"")</f>
        <v xml:space="preserve">HR-2009/CMCSoft/ Enplas Vietnam </v>
      </c>
      <c r="B17" s="2" t="s">
        <v>698</v>
      </c>
      <c r="C17" s="3" t="s">
        <v>699</v>
      </c>
      <c r="D17" s="2" t="s">
        <v>666</v>
      </c>
      <c r="E17" s="5">
        <v>85707965</v>
      </c>
      <c r="F17" s="4">
        <v>40040</v>
      </c>
      <c r="G17" s="4">
        <v>40050</v>
      </c>
      <c r="H17" s="4"/>
      <c r="I17" s="4">
        <v>40116</v>
      </c>
      <c r="J17" s="4"/>
      <c r="K17" s="3" t="s">
        <v>667</v>
      </c>
      <c r="L17" s="7" t="b">
        <v>1</v>
      </c>
      <c r="M17" s="4"/>
      <c r="N17" s="3" t="s">
        <v>671</v>
      </c>
      <c r="O17" s="3" t="s">
        <v>670</v>
      </c>
      <c r="P17" s="8"/>
      <c r="Q17" s="8"/>
      <c r="R17" s="9"/>
      <c r="S17" s="7"/>
    </row>
    <row r="18" spans="1:19" x14ac:dyDescent="0.25">
      <c r="A18" t="str">
        <f>REPLACE(Table_milestone[[#This Row],[Hợp đồng]],1,FIND("#",Table_milestone[[#This Row],[Hợp đồng]],1),"")</f>
        <v xml:space="preserve">10/2009/HĐKT/TCT-CMC </v>
      </c>
      <c r="B18" s="2" t="s">
        <v>700</v>
      </c>
      <c r="C18" s="3" t="s">
        <v>701</v>
      </c>
      <c r="D18" s="2" t="s">
        <v>666</v>
      </c>
      <c r="E18" s="5">
        <v>196812000</v>
      </c>
      <c r="F18" s="4">
        <v>40042</v>
      </c>
      <c r="G18" s="4">
        <v>40056</v>
      </c>
      <c r="H18" s="4"/>
      <c r="I18" s="4"/>
      <c r="J18" s="4"/>
      <c r="K18" s="3" t="s">
        <v>667</v>
      </c>
      <c r="L18" s="7" t="b">
        <v>1</v>
      </c>
      <c r="M18" s="4"/>
      <c r="N18" s="3" t="s">
        <v>702</v>
      </c>
      <c r="O18" s="3" t="s">
        <v>129</v>
      </c>
      <c r="P18" s="8"/>
      <c r="Q18" s="8"/>
      <c r="R18" s="9"/>
      <c r="S18" s="7"/>
    </row>
    <row r="19" spans="1:19" x14ac:dyDescent="0.25">
      <c r="A19" t="str">
        <f>REPLACE(Table_milestone[[#This Row],[Hợp đồng]],1,FIND("#",Table_milestone[[#This Row],[Hợp đồng]],1),"")</f>
        <v>158/2009/ĐHBK-CMC</v>
      </c>
      <c r="B19" s="2" t="s">
        <v>704</v>
      </c>
      <c r="C19" s="3" t="s">
        <v>705</v>
      </c>
      <c r="D19" s="2" t="s">
        <v>703</v>
      </c>
      <c r="E19" s="5">
        <v>499000000</v>
      </c>
      <c r="F19" s="4">
        <v>40029</v>
      </c>
      <c r="G19" s="4">
        <v>40076</v>
      </c>
      <c r="H19" s="4"/>
      <c r="I19" s="4"/>
      <c r="J19" s="4"/>
      <c r="K19" s="3" t="s">
        <v>667</v>
      </c>
      <c r="L19" s="7" t="b">
        <v>1</v>
      </c>
      <c r="M19" s="4"/>
      <c r="N19" s="3" t="s">
        <v>190</v>
      </c>
      <c r="O19" s="3" t="s">
        <v>685</v>
      </c>
      <c r="P19" s="8"/>
      <c r="Q19" s="8"/>
      <c r="R19" s="9"/>
      <c r="S19" s="7"/>
    </row>
    <row r="20" spans="1:19" x14ac:dyDescent="0.25">
      <c r="A20" t="str">
        <f>REPLACE(Table_milestone[[#This Row],[Hợp đồng]],1,FIND("#",Table_milestone[[#This Row],[Hợp đồng]],1),"")</f>
        <v>11/2009/HĐKT/TCT-CMC</v>
      </c>
      <c r="B20" s="2" t="s">
        <v>706</v>
      </c>
      <c r="C20" s="3" t="s">
        <v>707</v>
      </c>
      <c r="D20" s="2" t="s">
        <v>666</v>
      </c>
      <c r="E20" s="5">
        <v>197780000</v>
      </c>
      <c r="F20" s="4">
        <v>40074</v>
      </c>
      <c r="G20" s="4">
        <v>40088</v>
      </c>
      <c r="H20" s="4"/>
      <c r="I20" s="4"/>
      <c r="J20" s="4"/>
      <c r="K20" s="3" t="s">
        <v>667</v>
      </c>
      <c r="L20" s="7" t="b">
        <v>1</v>
      </c>
      <c r="M20" s="4"/>
      <c r="N20" s="3" t="s">
        <v>702</v>
      </c>
      <c r="O20" s="3" t="s">
        <v>129</v>
      </c>
      <c r="P20" s="8"/>
      <c r="Q20" s="8"/>
      <c r="R20" s="9"/>
      <c r="S20" s="7"/>
    </row>
    <row r="21" spans="1:19" x14ac:dyDescent="0.25">
      <c r="A21" t="str">
        <f>REPLACE(Table_milestone[[#This Row],[Hợp đồng]],1,FIND("#",Table_milestone[[#This Row],[Hợp đồng]],1),"")</f>
        <v>81-1109/HĐKT/CNTT/ĐHSPKTNĐ-CMC</v>
      </c>
      <c r="B21" s="2" t="s">
        <v>709</v>
      </c>
      <c r="C21" s="3" t="s">
        <v>710</v>
      </c>
      <c r="D21" s="2" t="s">
        <v>708</v>
      </c>
      <c r="E21" s="5">
        <v>210000000</v>
      </c>
      <c r="F21" s="4"/>
      <c r="G21" s="4">
        <v>40119</v>
      </c>
      <c r="H21" s="4"/>
      <c r="I21" s="4"/>
      <c r="J21" s="4"/>
      <c r="K21" s="3" t="s">
        <v>667</v>
      </c>
      <c r="L21" s="7" t="b">
        <v>1</v>
      </c>
      <c r="M21" s="4"/>
      <c r="N21" s="3" t="s">
        <v>190</v>
      </c>
      <c r="O21" s="3" t="s">
        <v>685</v>
      </c>
      <c r="P21" s="8"/>
      <c r="Q21" s="8"/>
      <c r="R21" s="9"/>
      <c r="S21" s="7"/>
    </row>
    <row r="22" spans="1:19" x14ac:dyDescent="0.25">
      <c r="A22" t="str">
        <f>REPLACE(Table_milestone[[#This Row],[Hợp đồng]],1,FIND("#",Table_milestone[[#This Row],[Hợp đồng]],1),"")</f>
        <v xml:space="preserve">10/2009/HĐKT/TCT-CMC </v>
      </c>
      <c r="B22" s="2" t="s">
        <v>700</v>
      </c>
      <c r="C22" s="3" t="s">
        <v>701</v>
      </c>
      <c r="D22" s="2" t="s">
        <v>672</v>
      </c>
      <c r="E22" s="5">
        <v>393624000</v>
      </c>
      <c r="F22" s="4">
        <v>40107</v>
      </c>
      <c r="G22" s="4">
        <v>40122</v>
      </c>
      <c r="H22" s="4"/>
      <c r="I22" s="4"/>
      <c r="J22" s="4"/>
      <c r="K22" s="3" t="s">
        <v>667</v>
      </c>
      <c r="L22" s="7" t="b">
        <v>1</v>
      </c>
      <c r="M22" s="4"/>
      <c r="N22" s="3" t="s">
        <v>702</v>
      </c>
      <c r="O22" s="3" t="s">
        <v>129</v>
      </c>
      <c r="P22" s="8"/>
      <c r="Q22" s="8"/>
      <c r="R22" s="9"/>
      <c r="S22" s="7"/>
    </row>
    <row r="23" spans="1:19" x14ac:dyDescent="0.25">
      <c r="A23" t="str">
        <f>REPLACE(Table_milestone[[#This Row],[Hợp đồng]],1,FIND("#",Table_milestone[[#This Row],[Hợp đồng]],1),"")</f>
        <v>EEC4/1.7-1.8-1.9-TNU</v>
      </c>
      <c r="B23" s="2" t="s">
        <v>696</v>
      </c>
      <c r="C23" s="3" t="s">
        <v>697</v>
      </c>
      <c r="D23" s="2" t="s">
        <v>666</v>
      </c>
      <c r="E23" s="5">
        <v>1315000000</v>
      </c>
      <c r="F23" s="4">
        <v>39849</v>
      </c>
      <c r="G23" s="4">
        <v>40167</v>
      </c>
      <c r="H23" s="4"/>
      <c r="I23" s="4"/>
      <c r="J23" s="4"/>
      <c r="K23" s="3" t="s">
        <v>667</v>
      </c>
      <c r="L23" s="7" t="b">
        <v>1</v>
      </c>
      <c r="M23" s="4"/>
      <c r="N23" s="3" t="s">
        <v>190</v>
      </c>
      <c r="O23" s="3" t="s">
        <v>98</v>
      </c>
      <c r="P23" s="8"/>
      <c r="Q23" s="8"/>
      <c r="R23" s="9"/>
      <c r="S23" s="7"/>
    </row>
    <row r="24" spans="1:19" x14ac:dyDescent="0.25">
      <c r="A24" t="str">
        <f>REPLACE(Table_milestone[[#This Row],[Hợp đồng]],1,FIND("#",Table_milestone[[#This Row],[Hợp đồng]],1),"")</f>
        <v xml:space="preserve">HR-2009/CMCSoft/ Enplas Vietnam </v>
      </c>
      <c r="B24" s="2" t="s">
        <v>698</v>
      </c>
      <c r="C24" s="3" t="s">
        <v>699</v>
      </c>
      <c r="D24" s="2" t="s">
        <v>672</v>
      </c>
      <c r="E24" s="5">
        <v>101055055</v>
      </c>
      <c r="F24" s="4"/>
      <c r="G24" s="4">
        <v>40177</v>
      </c>
      <c r="H24" s="4"/>
      <c r="I24" s="4">
        <v>40867</v>
      </c>
      <c r="J24" s="4"/>
      <c r="K24" s="3" t="s">
        <v>667</v>
      </c>
      <c r="L24" s="7" t="b">
        <v>1</v>
      </c>
      <c r="M24" s="4"/>
      <c r="N24" s="3" t="s">
        <v>671</v>
      </c>
      <c r="O24" s="3" t="s">
        <v>670</v>
      </c>
      <c r="P24" s="8"/>
      <c r="Q24" s="8"/>
      <c r="R24" s="9"/>
      <c r="S24" s="7"/>
    </row>
    <row r="25" spans="1:19" x14ac:dyDescent="0.25">
      <c r="A25" t="str">
        <f>REPLACE(Table_milestone[[#This Row],[Hợp đồng]],1,FIND("#",Table_milestone[[#This Row],[Hợp đồng]],1),"")</f>
        <v>91-1109/HĐKT/CMCSOFT-UIC</v>
      </c>
      <c r="B25" s="2" t="s">
        <v>711</v>
      </c>
      <c r="C25" s="3" t="s">
        <v>59</v>
      </c>
      <c r="D25" s="2" t="s">
        <v>666</v>
      </c>
      <c r="E25" s="5">
        <v>1986917400</v>
      </c>
      <c r="F25" s="4"/>
      <c r="G25" s="4">
        <v>40178</v>
      </c>
      <c r="H25" s="4"/>
      <c r="I25" s="4"/>
      <c r="J25" s="4"/>
      <c r="K25" s="3" t="s">
        <v>667</v>
      </c>
      <c r="L25" s="7" t="b">
        <v>1</v>
      </c>
      <c r="M25" s="4"/>
      <c r="N25" s="3" t="s">
        <v>26</v>
      </c>
      <c r="O25" s="3" t="s">
        <v>712</v>
      </c>
      <c r="P25" s="8"/>
      <c r="Q25" s="8"/>
      <c r="R25" s="9"/>
      <c r="S25" s="7"/>
    </row>
    <row r="26" spans="1:19" ht="45" x14ac:dyDescent="0.25">
      <c r="A26" t="str">
        <f>REPLACE(Table_milestone[[#This Row],[Hợp đồng]],1,FIND("#",Table_milestone[[#This Row],[Hợp đồng]],1),"")</f>
        <v>092008/HĐKT/TCB-CMC</v>
      </c>
      <c r="B26" s="2" t="s">
        <v>690</v>
      </c>
      <c r="C26" s="3" t="s">
        <v>691</v>
      </c>
      <c r="D26" s="2" t="s">
        <v>713</v>
      </c>
      <c r="E26" s="5">
        <v>4189917060</v>
      </c>
      <c r="F26" s="4"/>
      <c r="G26" s="4">
        <v>40180</v>
      </c>
      <c r="H26" s="4"/>
      <c r="I26" s="4">
        <v>40180</v>
      </c>
      <c r="J26" s="4"/>
      <c r="K26" s="3" t="s">
        <v>667</v>
      </c>
      <c r="L26" s="7" t="b">
        <v>1</v>
      </c>
      <c r="M26" s="4">
        <v>40180</v>
      </c>
      <c r="N26" s="3" t="s">
        <v>19</v>
      </c>
      <c r="O26" s="3" t="s">
        <v>14</v>
      </c>
      <c r="P26" s="8" t="s">
        <v>714</v>
      </c>
      <c r="Q26" s="8"/>
      <c r="R26" s="9"/>
      <c r="S26" s="7"/>
    </row>
    <row r="27" spans="1:19" x14ac:dyDescent="0.25">
      <c r="A27" t="str">
        <f>REPLACE(Table_milestone[[#This Row],[Hợp đồng]],1,FIND("#",Table_milestone[[#This Row],[Hợp đồng]],1),"")</f>
        <v>82-1210/HĐKT/CMCSOFT - ĐHTL</v>
      </c>
      <c r="B27" s="2" t="s">
        <v>718</v>
      </c>
      <c r="C27" s="3" t="s">
        <v>719</v>
      </c>
      <c r="D27" s="2" t="s">
        <v>666</v>
      </c>
      <c r="E27" s="5">
        <v>47500000</v>
      </c>
      <c r="F27" s="4"/>
      <c r="G27" s="4">
        <v>40193</v>
      </c>
      <c r="H27" s="4"/>
      <c r="I27" s="4"/>
      <c r="J27" s="4"/>
      <c r="K27" s="3" t="s">
        <v>717</v>
      </c>
      <c r="L27" s="7" t="b">
        <v>0</v>
      </c>
      <c r="M27" s="4"/>
      <c r="N27" s="3" t="s">
        <v>190</v>
      </c>
      <c r="O27" s="3" t="s">
        <v>98</v>
      </c>
      <c r="P27" s="8" t="s">
        <v>715</v>
      </c>
      <c r="Q27" s="8" t="s">
        <v>716</v>
      </c>
      <c r="R27" s="9"/>
      <c r="S27" s="7"/>
    </row>
    <row r="28" spans="1:19" x14ac:dyDescent="0.25">
      <c r="A28" t="str">
        <f>REPLACE(Table_milestone[[#This Row],[Hợp đồng]],1,FIND("#",Table_milestone[[#This Row],[Hợp đồng]],1),"")</f>
        <v>82-1210/HĐKT/CMCSOFT - ĐHTL</v>
      </c>
      <c r="B28" s="2" t="s">
        <v>718</v>
      </c>
      <c r="C28" s="3" t="s">
        <v>719</v>
      </c>
      <c r="D28" s="2" t="s">
        <v>672</v>
      </c>
      <c r="E28" s="5">
        <v>38000000</v>
      </c>
      <c r="F28" s="4"/>
      <c r="G28" s="4">
        <v>40208</v>
      </c>
      <c r="H28" s="4"/>
      <c r="I28" s="4"/>
      <c r="J28" s="4"/>
      <c r="K28" s="3" t="s">
        <v>717</v>
      </c>
      <c r="L28" s="7" t="b">
        <v>0</v>
      </c>
      <c r="M28" s="4"/>
      <c r="N28" s="3" t="s">
        <v>190</v>
      </c>
      <c r="O28" s="3" t="s">
        <v>98</v>
      </c>
      <c r="P28" s="8" t="s">
        <v>720</v>
      </c>
      <c r="Q28" s="8" t="s">
        <v>721</v>
      </c>
      <c r="R28" s="9"/>
      <c r="S28" s="7"/>
    </row>
    <row r="29" spans="1:19" x14ac:dyDescent="0.25">
      <c r="A29" t="str">
        <f>REPLACE(Table_milestone[[#This Row],[Hợp đồng]],1,FIND("#",Table_milestone[[#This Row],[Hợp đồng]],1),"")</f>
        <v xml:space="preserve">10/2009/HĐKT/TCT-CMC </v>
      </c>
      <c r="B29" s="2" t="s">
        <v>700</v>
      </c>
      <c r="C29" s="3" t="s">
        <v>701</v>
      </c>
      <c r="D29" s="2" t="s">
        <v>688</v>
      </c>
      <c r="E29" s="5">
        <v>295218000</v>
      </c>
      <c r="F29" s="4">
        <v>40195</v>
      </c>
      <c r="G29" s="4">
        <v>40209</v>
      </c>
      <c r="H29" s="4"/>
      <c r="I29" s="4"/>
      <c r="J29" s="4"/>
      <c r="K29" s="3" t="s">
        <v>667</v>
      </c>
      <c r="L29" s="7" t="b">
        <v>1</v>
      </c>
      <c r="M29" s="4"/>
      <c r="N29" s="3" t="s">
        <v>702</v>
      </c>
      <c r="O29" s="3" t="s">
        <v>129</v>
      </c>
      <c r="P29" s="8"/>
      <c r="Q29" s="8"/>
      <c r="R29" s="9"/>
      <c r="S29" s="7"/>
    </row>
    <row r="30" spans="1:19" x14ac:dyDescent="0.25">
      <c r="A30" t="str">
        <f>REPLACE(Table_milestone[[#This Row],[Hợp đồng]],1,FIND("#",Table_milestone[[#This Row],[Hợp đồng]],1),"")</f>
        <v>81-1109/HĐKT/CNTT/ĐHSPKTNĐ-CMC</v>
      </c>
      <c r="B30" s="2" t="s">
        <v>709</v>
      </c>
      <c r="C30" s="3" t="s">
        <v>710</v>
      </c>
      <c r="D30" s="2" t="s">
        <v>722</v>
      </c>
      <c r="E30" s="5">
        <v>280000000</v>
      </c>
      <c r="F30" s="4"/>
      <c r="G30" s="4">
        <v>40211</v>
      </c>
      <c r="H30" s="4"/>
      <c r="I30" s="4"/>
      <c r="J30" s="4"/>
      <c r="K30" s="3" t="s">
        <v>667</v>
      </c>
      <c r="L30" s="7" t="b">
        <v>1</v>
      </c>
      <c r="M30" s="4"/>
      <c r="N30" s="3" t="s">
        <v>190</v>
      </c>
      <c r="O30" s="3" t="s">
        <v>685</v>
      </c>
      <c r="P30" s="8" t="s">
        <v>723</v>
      </c>
      <c r="Q30" s="8"/>
      <c r="R30" s="9"/>
      <c r="S30" s="7"/>
    </row>
    <row r="31" spans="1:19" x14ac:dyDescent="0.25">
      <c r="A31" t="str">
        <f>REPLACE(Table_milestone[[#This Row],[Hợp đồng]],1,FIND("#",Table_milestone[[#This Row],[Hợp đồng]],1),"")</f>
        <v>EEC4/1.7-1.8-1.9-TNU</v>
      </c>
      <c r="B31" s="2" t="s">
        <v>696</v>
      </c>
      <c r="C31" s="3" t="s">
        <v>697</v>
      </c>
      <c r="D31" s="2" t="s">
        <v>688</v>
      </c>
      <c r="E31" s="5">
        <v>526000000</v>
      </c>
      <c r="F31" s="4">
        <v>40183</v>
      </c>
      <c r="G31" s="4">
        <v>40214</v>
      </c>
      <c r="H31" s="4"/>
      <c r="I31" s="4">
        <v>41091</v>
      </c>
      <c r="J31" s="4"/>
      <c r="K31" s="3" t="s">
        <v>717</v>
      </c>
      <c r="L31" s="7" t="b">
        <v>0</v>
      </c>
      <c r="M31" s="4"/>
      <c r="N31" s="3" t="s">
        <v>190</v>
      </c>
      <c r="O31" s="3" t="s">
        <v>98</v>
      </c>
      <c r="P31" s="8"/>
      <c r="Q31" s="8" t="s">
        <v>724</v>
      </c>
      <c r="R31" s="9"/>
      <c r="S31" s="7"/>
    </row>
    <row r="32" spans="1:19" ht="45" x14ac:dyDescent="0.25">
      <c r="A32" t="str">
        <f>REPLACE(Table_milestone[[#This Row],[Hợp đồng]],1,FIND("#",Table_milestone[[#This Row],[Hợp đồng]],1),"")</f>
        <v>01/HĐKT/CNTT/ĐHSPKTV-CMC</v>
      </c>
      <c r="B32" s="2" t="s">
        <v>728</v>
      </c>
      <c r="C32" s="3" t="s">
        <v>729</v>
      </c>
      <c r="D32" s="2" t="s">
        <v>725</v>
      </c>
      <c r="E32" s="5">
        <v>700000000</v>
      </c>
      <c r="F32" s="4"/>
      <c r="G32" s="4">
        <v>40219</v>
      </c>
      <c r="H32" s="4"/>
      <c r="I32" s="4"/>
      <c r="J32" s="4"/>
      <c r="K32" s="3" t="s">
        <v>667</v>
      </c>
      <c r="L32" s="7" t="b">
        <v>1</v>
      </c>
      <c r="M32" s="4"/>
      <c r="N32" s="3" t="s">
        <v>190</v>
      </c>
      <c r="O32" s="3" t="s">
        <v>685</v>
      </c>
      <c r="P32" s="8" t="s">
        <v>726</v>
      </c>
      <c r="Q32" s="8" t="s">
        <v>727</v>
      </c>
      <c r="R32" s="9"/>
      <c r="S32" s="7"/>
    </row>
    <row r="33" spans="1:19" ht="30" x14ac:dyDescent="0.25">
      <c r="A33" t="str">
        <f>REPLACE(Table_milestone[[#This Row],[Hợp đồng]],1,FIND("#",Table_milestone[[#This Row],[Hợp đồng]],1),"")</f>
        <v>01/HĐKT/CNTT/ĐHSPKTV-CMC</v>
      </c>
      <c r="B33" s="2" t="s">
        <v>728</v>
      </c>
      <c r="C33" s="3" t="s">
        <v>729</v>
      </c>
      <c r="D33" s="2" t="s">
        <v>722</v>
      </c>
      <c r="E33" s="5">
        <v>298000000</v>
      </c>
      <c r="F33" s="4"/>
      <c r="G33" s="4">
        <v>40219</v>
      </c>
      <c r="H33" s="4"/>
      <c r="I33" s="4"/>
      <c r="J33" s="4"/>
      <c r="K33" s="3" t="s">
        <v>717</v>
      </c>
      <c r="L33" s="7" t="b">
        <v>0</v>
      </c>
      <c r="M33" s="4"/>
      <c r="N33" s="3" t="s">
        <v>190</v>
      </c>
      <c r="O33" s="3" t="s">
        <v>685</v>
      </c>
      <c r="P33" s="8"/>
      <c r="Q33" s="8" t="s">
        <v>730</v>
      </c>
      <c r="R33" s="9"/>
      <c r="S33" s="7"/>
    </row>
    <row r="34" spans="1:19" x14ac:dyDescent="0.25">
      <c r="A34" t="str">
        <f>REPLACE(Table_milestone[[#This Row],[Hợp đồng]],1,FIND("#",Table_milestone[[#This Row],[Hợp đồng]],1),"")</f>
        <v>1712/HĐKT/CMCSOFT-CMCSI</v>
      </c>
      <c r="B34" s="2" t="s">
        <v>732</v>
      </c>
      <c r="C34" s="3" t="s">
        <v>733</v>
      </c>
      <c r="D34" s="2" t="s">
        <v>731</v>
      </c>
      <c r="E34" s="5">
        <v>850116600</v>
      </c>
      <c r="F34" s="4"/>
      <c r="G34" s="4">
        <v>40226</v>
      </c>
      <c r="H34" s="4"/>
      <c r="I34" s="4"/>
      <c r="J34" s="4"/>
      <c r="K34" s="3" t="s">
        <v>667</v>
      </c>
      <c r="L34" s="7" t="b">
        <v>1</v>
      </c>
      <c r="M34" s="4"/>
      <c r="N34" s="3" t="s">
        <v>702</v>
      </c>
      <c r="O34" s="3" t="s">
        <v>129</v>
      </c>
      <c r="P34" s="8"/>
      <c r="Q34" s="8"/>
      <c r="R34" s="9"/>
      <c r="S34" s="7"/>
    </row>
    <row r="35" spans="1:19" x14ac:dyDescent="0.25">
      <c r="A35" t="str">
        <f>REPLACE(Table_milestone[[#This Row],[Hợp đồng]],1,FIND("#",Table_milestone[[#This Row],[Hợp đồng]],1),"")</f>
        <v>82-1210/HĐKT/CMCSOFT - ĐHTL</v>
      </c>
      <c r="B35" s="2" t="s">
        <v>718</v>
      </c>
      <c r="C35" s="3" t="s">
        <v>719</v>
      </c>
      <c r="D35" s="2" t="s">
        <v>688</v>
      </c>
      <c r="E35" s="5">
        <v>9500000</v>
      </c>
      <c r="F35" s="4"/>
      <c r="G35" s="4">
        <v>40238</v>
      </c>
      <c r="H35" s="4"/>
      <c r="I35" s="4"/>
      <c r="J35" s="4"/>
      <c r="K35" s="3" t="s">
        <v>717</v>
      </c>
      <c r="L35" s="7" t="b">
        <v>0</v>
      </c>
      <c r="M35" s="4"/>
      <c r="N35" s="3" t="s">
        <v>190</v>
      </c>
      <c r="O35" s="3" t="s">
        <v>98</v>
      </c>
      <c r="P35" s="8" t="s">
        <v>734</v>
      </c>
      <c r="Q35" s="8" t="s">
        <v>721</v>
      </c>
      <c r="R35" s="9"/>
      <c r="S35" s="7"/>
    </row>
    <row r="36" spans="1:19" x14ac:dyDescent="0.25">
      <c r="A36" t="str">
        <f>REPLACE(Table_milestone[[#This Row],[Hợp đồng]],1,FIND("#",Table_milestone[[#This Row],[Hợp đồng]],1),"")</f>
        <v>11/2009/HĐKT/TCT-CMC</v>
      </c>
      <c r="B36" s="2" t="s">
        <v>706</v>
      </c>
      <c r="C36" s="3" t="s">
        <v>707</v>
      </c>
      <c r="D36" s="2" t="s">
        <v>672</v>
      </c>
      <c r="E36" s="5">
        <v>395560000</v>
      </c>
      <c r="F36" s="4">
        <v>40227</v>
      </c>
      <c r="G36" s="4">
        <v>40239</v>
      </c>
      <c r="H36" s="4"/>
      <c r="I36" s="4"/>
      <c r="J36" s="4"/>
      <c r="K36" s="3" t="s">
        <v>667</v>
      </c>
      <c r="L36" s="7" t="b">
        <v>1</v>
      </c>
      <c r="M36" s="4"/>
      <c r="N36" s="3" t="s">
        <v>702</v>
      </c>
      <c r="O36" s="3" t="s">
        <v>129</v>
      </c>
      <c r="P36" s="8"/>
      <c r="Q36" s="8"/>
      <c r="R36" s="9"/>
      <c r="S36" s="7"/>
    </row>
    <row r="37" spans="1:19" x14ac:dyDescent="0.25">
      <c r="A37" t="str">
        <f>REPLACE(Table_milestone[[#This Row],[Hợp đồng]],1,FIND("#",Table_milestone[[#This Row],[Hợp đồng]],1),"")</f>
        <v>007-0310/HĐKT/CMCSOFT-HVTTN</v>
      </c>
      <c r="B37" s="2" t="s">
        <v>735</v>
      </c>
      <c r="C37" s="3" t="s">
        <v>736</v>
      </c>
      <c r="D37" s="2" t="s">
        <v>703</v>
      </c>
      <c r="E37" s="5">
        <v>1000000</v>
      </c>
      <c r="F37" s="4"/>
      <c r="G37" s="4">
        <v>40248</v>
      </c>
      <c r="H37" s="4"/>
      <c r="I37" s="4"/>
      <c r="J37" s="4"/>
      <c r="K37" s="3" t="s">
        <v>667</v>
      </c>
      <c r="L37" s="7" t="b">
        <v>1</v>
      </c>
      <c r="M37" s="4"/>
      <c r="N37" s="3" t="s">
        <v>738</v>
      </c>
      <c r="O37" s="3" t="s">
        <v>737</v>
      </c>
      <c r="P37" s="8"/>
      <c r="Q37" s="8"/>
      <c r="R37" s="9"/>
      <c r="S37" s="7"/>
    </row>
    <row r="38" spans="1:19" ht="30" x14ac:dyDescent="0.25">
      <c r="A38" t="str">
        <f>REPLACE(Table_milestone[[#This Row],[Hợp đồng]],1,FIND("#",Table_milestone[[#This Row],[Hợp đồng]],1),"")</f>
        <v>81-1109/HĐKT/CNTT/ĐHSPKTNĐ-CMC</v>
      </c>
      <c r="B38" s="2" t="s">
        <v>709</v>
      </c>
      <c r="C38" s="3" t="s">
        <v>710</v>
      </c>
      <c r="D38" s="2" t="s">
        <v>739</v>
      </c>
      <c r="E38" s="5">
        <v>209000000</v>
      </c>
      <c r="F38" s="4"/>
      <c r="G38" s="4">
        <v>40270</v>
      </c>
      <c r="H38" s="4"/>
      <c r="I38" s="4"/>
      <c r="J38" s="4"/>
      <c r="K38" s="3" t="s">
        <v>717</v>
      </c>
      <c r="L38" s="7" t="b">
        <v>0</v>
      </c>
      <c r="M38" s="4"/>
      <c r="N38" s="3" t="s">
        <v>190</v>
      </c>
      <c r="O38" s="3" t="s">
        <v>685</v>
      </c>
      <c r="P38" s="8" t="s">
        <v>740</v>
      </c>
      <c r="Q38" s="8" t="s">
        <v>724</v>
      </c>
      <c r="R38" s="9"/>
      <c r="S38" s="7"/>
    </row>
    <row r="39" spans="1:19" x14ac:dyDescent="0.25">
      <c r="A39" t="str">
        <f>REPLACE(Table_milestone[[#This Row],[Hợp đồng]],1,FIND("#",Table_milestone[[#This Row],[Hợp đồng]],1),"")</f>
        <v>003-0110/HĐKT/CMCSOFT-VNCDBA</v>
      </c>
      <c r="B39" s="2" t="s">
        <v>741</v>
      </c>
      <c r="C39" s="3" t="s">
        <v>742</v>
      </c>
      <c r="D39" s="2" t="s">
        <v>703</v>
      </c>
      <c r="E39" s="5">
        <v>17000000</v>
      </c>
      <c r="F39" s="4"/>
      <c r="G39" s="4">
        <v>40270</v>
      </c>
      <c r="H39" s="4"/>
      <c r="I39" s="4"/>
      <c r="J39" s="4"/>
      <c r="K39" s="3" t="s">
        <v>667</v>
      </c>
      <c r="L39" s="7" t="b">
        <v>1</v>
      </c>
      <c r="M39" s="4"/>
      <c r="N39" s="3" t="s">
        <v>738</v>
      </c>
      <c r="O39" s="3" t="s">
        <v>737</v>
      </c>
      <c r="P39" s="8"/>
      <c r="Q39" s="8"/>
      <c r="R39" s="9"/>
      <c r="S39" s="7"/>
    </row>
    <row r="40" spans="1:19" x14ac:dyDescent="0.25">
      <c r="A40" t="str">
        <f>REPLACE(Table_milestone[[#This Row],[Hợp đồng]],1,FIND("#",Table_milestone[[#This Row],[Hợp đồng]],1),"")</f>
        <v>79-1009/HĐKT/CMCSOFT-VietAnh</v>
      </c>
      <c r="B40" s="2" t="s">
        <v>743</v>
      </c>
      <c r="C40" s="3" t="s">
        <v>744</v>
      </c>
      <c r="D40" s="2" t="s">
        <v>703</v>
      </c>
      <c r="E40" s="5">
        <v>45300000</v>
      </c>
      <c r="F40" s="4"/>
      <c r="G40" s="4">
        <v>40270</v>
      </c>
      <c r="H40" s="4"/>
      <c r="I40" s="4"/>
      <c r="J40" s="4"/>
      <c r="K40" s="3" t="s">
        <v>667</v>
      </c>
      <c r="L40" s="7" t="b">
        <v>1</v>
      </c>
      <c r="M40" s="4"/>
      <c r="N40" s="3" t="s">
        <v>738</v>
      </c>
      <c r="O40" s="3" t="s">
        <v>737</v>
      </c>
      <c r="P40" s="8"/>
      <c r="Q40" s="8"/>
      <c r="R40" s="9"/>
      <c r="S40" s="7"/>
    </row>
    <row r="41" spans="1:19" x14ac:dyDescent="0.25">
      <c r="A41" t="str">
        <f>REPLACE(Table_milestone[[#This Row],[Hợp đồng]],1,FIND("#",Table_milestone[[#This Row],[Hợp đồng]],1),"")</f>
        <v>30-0610/HĐ-CGCN/CMCSOFT-TTKHCNBL</v>
      </c>
      <c r="B41" s="2" t="s">
        <v>746</v>
      </c>
      <c r="C41" s="3" t="s">
        <v>747</v>
      </c>
      <c r="D41" s="2" t="s">
        <v>745</v>
      </c>
      <c r="E41" s="5">
        <v>152632500</v>
      </c>
      <c r="F41" s="4">
        <v>40265</v>
      </c>
      <c r="G41" s="4">
        <v>40275</v>
      </c>
      <c r="H41" s="4"/>
      <c r="I41" s="4"/>
      <c r="J41" s="4"/>
      <c r="K41" s="3" t="s">
        <v>667</v>
      </c>
      <c r="L41" s="7" t="b">
        <v>1</v>
      </c>
      <c r="M41" s="4"/>
      <c r="N41" s="3" t="s">
        <v>748</v>
      </c>
      <c r="O41" s="3" t="s">
        <v>685</v>
      </c>
      <c r="P41" s="8"/>
      <c r="Q41" s="8"/>
      <c r="R41" s="9"/>
      <c r="S41" s="7"/>
    </row>
    <row r="42" spans="1:19" x14ac:dyDescent="0.25">
      <c r="A42" t="str">
        <f>REPLACE(Table_milestone[[#This Row],[Hợp đồng]],1,FIND("#",Table_milestone[[#This Row],[Hợp đồng]],1),"")</f>
        <v>002-0110/HĐKT/PVPOWER-CMCSOFT</v>
      </c>
      <c r="B42" s="2" t="s">
        <v>749</v>
      </c>
      <c r="C42" s="3" t="s">
        <v>750</v>
      </c>
      <c r="D42" s="2" t="s">
        <v>703</v>
      </c>
      <c r="E42" s="5">
        <v>246000000</v>
      </c>
      <c r="F42" s="4"/>
      <c r="G42" s="4">
        <v>40277</v>
      </c>
      <c r="H42" s="4"/>
      <c r="I42" s="4"/>
      <c r="J42" s="4"/>
      <c r="K42" s="3" t="s">
        <v>667</v>
      </c>
      <c r="L42" s="7" t="b">
        <v>1</v>
      </c>
      <c r="M42" s="4"/>
      <c r="N42" s="3" t="s">
        <v>738</v>
      </c>
      <c r="O42" s="3" t="s">
        <v>737</v>
      </c>
      <c r="P42" s="8"/>
      <c r="Q42" s="8"/>
      <c r="R42" s="9"/>
      <c r="S42" s="7"/>
    </row>
    <row r="43" spans="1:19" x14ac:dyDescent="0.25">
      <c r="A43" t="str">
        <f>REPLACE(Table_milestone[[#This Row],[Hợp đồng]],1,FIND("#",Table_milestone[[#This Row],[Hợp đồng]],1),"")</f>
        <v>30-0310/HĐKT/CMCSOFT-CTCNPT</v>
      </c>
      <c r="B43" s="2" t="s">
        <v>751</v>
      </c>
      <c r="C43" s="3" t="s">
        <v>752</v>
      </c>
      <c r="D43" s="2" t="s">
        <v>703</v>
      </c>
      <c r="E43" s="5">
        <v>142000000</v>
      </c>
      <c r="F43" s="4"/>
      <c r="G43" s="4">
        <v>40289</v>
      </c>
      <c r="H43" s="4"/>
      <c r="I43" s="4"/>
      <c r="J43" s="4"/>
      <c r="K43" s="3" t="s">
        <v>667</v>
      </c>
      <c r="L43" s="7" t="b">
        <v>1</v>
      </c>
      <c r="M43" s="4"/>
      <c r="N43" s="3" t="s">
        <v>738</v>
      </c>
      <c r="O43" s="3" t="s">
        <v>737</v>
      </c>
      <c r="P43" s="8"/>
      <c r="Q43" s="8"/>
      <c r="R43" s="9"/>
      <c r="S43" s="7"/>
    </row>
    <row r="44" spans="1:19" x14ac:dyDescent="0.25">
      <c r="A44" t="str">
        <f>REPLACE(Table_milestone[[#This Row],[Hợp đồng]],1,FIND("#",Table_milestone[[#This Row],[Hợp đồng]],1),"")</f>
        <v xml:space="preserve">05/2010/HĐKT/TCT-CMC </v>
      </c>
      <c r="B44" s="2" t="s">
        <v>753</v>
      </c>
      <c r="C44" s="3" t="s">
        <v>754</v>
      </c>
      <c r="D44" s="2" t="s">
        <v>666</v>
      </c>
      <c r="E44" s="5">
        <v>476133000</v>
      </c>
      <c r="F44" s="4">
        <v>40276</v>
      </c>
      <c r="G44" s="4">
        <v>40290</v>
      </c>
      <c r="H44" s="4"/>
      <c r="I44" s="4"/>
      <c r="J44" s="4"/>
      <c r="K44" s="3" t="s">
        <v>667</v>
      </c>
      <c r="L44" s="7" t="b">
        <v>1</v>
      </c>
      <c r="M44" s="4"/>
      <c r="N44" s="3" t="s">
        <v>57</v>
      </c>
      <c r="O44" s="3" t="s">
        <v>129</v>
      </c>
      <c r="P44" s="8"/>
      <c r="Q44" s="8"/>
      <c r="R44" s="9"/>
      <c r="S44" s="7"/>
    </row>
    <row r="45" spans="1:19" x14ac:dyDescent="0.25">
      <c r="A45" t="str">
        <f>REPLACE(Table_milestone[[#This Row],[Hợp đồng]],1,FIND("#",Table_milestone[[#This Row],[Hợp đồng]],1),"")</f>
        <v>13-0410/HĐKT/CMCSoft - CMC</v>
      </c>
      <c r="B45" s="2" t="s">
        <v>755</v>
      </c>
      <c r="C45" s="3" t="s">
        <v>756</v>
      </c>
      <c r="D45" s="2" t="s">
        <v>703</v>
      </c>
      <c r="E45" s="5">
        <v>59000000</v>
      </c>
      <c r="F45" s="4"/>
      <c r="G45" s="4">
        <v>40290</v>
      </c>
      <c r="H45" s="4"/>
      <c r="I45" s="4"/>
      <c r="J45" s="4"/>
      <c r="K45" s="3" t="s">
        <v>667</v>
      </c>
      <c r="L45" s="7" t="b">
        <v>1</v>
      </c>
      <c r="M45" s="4"/>
      <c r="N45" s="3" t="s">
        <v>738</v>
      </c>
      <c r="O45" s="3" t="s">
        <v>737</v>
      </c>
      <c r="P45" s="8"/>
      <c r="Q45" s="8"/>
      <c r="R45" s="9"/>
      <c r="S45" s="7"/>
    </row>
    <row r="46" spans="1:19" x14ac:dyDescent="0.25">
      <c r="A46" t="str">
        <f>REPLACE(Table_milestone[[#This Row],[Hợp đồng]],1,FIND("#",Table_milestone[[#This Row],[Hợp đồng]],1),"")</f>
        <v>055-2010/Ptech-KD/MDV</v>
      </c>
      <c r="B46" s="2" t="s">
        <v>757</v>
      </c>
      <c r="C46" s="3" t="s">
        <v>758</v>
      </c>
      <c r="D46" s="2" t="s">
        <v>703</v>
      </c>
      <c r="E46" s="5">
        <v>79900000</v>
      </c>
      <c r="F46" s="4"/>
      <c r="G46" s="4">
        <v>40312</v>
      </c>
      <c r="H46" s="4"/>
      <c r="I46" s="4"/>
      <c r="J46" s="4"/>
      <c r="K46" s="3" t="s">
        <v>667</v>
      </c>
      <c r="L46" s="7" t="b">
        <v>1</v>
      </c>
      <c r="M46" s="4"/>
      <c r="N46" s="3" t="s">
        <v>738</v>
      </c>
      <c r="O46" s="3" t="s">
        <v>737</v>
      </c>
      <c r="P46" s="8"/>
      <c r="Q46" s="8"/>
      <c r="R46" s="9"/>
      <c r="S46" s="7"/>
    </row>
    <row r="47" spans="1:19" x14ac:dyDescent="0.25">
      <c r="A47" t="str">
        <f>REPLACE(Table_milestone[[#This Row],[Hợp đồng]],1,FIND("#",Table_milestone[[#This Row],[Hợp đồng]],1),"")</f>
        <v>16-0410/HĐKT/CMCSOFT-BHXH</v>
      </c>
      <c r="B47" s="2" t="s">
        <v>759</v>
      </c>
      <c r="C47" s="3" t="s">
        <v>760</v>
      </c>
      <c r="D47" s="2" t="s">
        <v>703</v>
      </c>
      <c r="E47" s="5">
        <v>82000000</v>
      </c>
      <c r="F47" s="4"/>
      <c r="G47" s="4">
        <v>40331</v>
      </c>
      <c r="H47" s="4"/>
      <c r="I47" s="4"/>
      <c r="J47" s="4"/>
      <c r="K47" s="3" t="s">
        <v>667</v>
      </c>
      <c r="L47" s="7" t="b">
        <v>1</v>
      </c>
      <c r="M47" s="4"/>
      <c r="N47" s="3" t="s">
        <v>738</v>
      </c>
      <c r="O47" s="3" t="s">
        <v>737</v>
      </c>
      <c r="P47" s="8"/>
      <c r="Q47" s="8"/>
      <c r="R47" s="9"/>
      <c r="S47" s="7"/>
    </row>
    <row r="48" spans="1:19" x14ac:dyDescent="0.25">
      <c r="A48" t="str">
        <f>REPLACE(Table_milestone[[#This Row],[Hợp đồng]],1,FIND("#",Table_milestone[[#This Row],[Hợp đồng]],1),"")</f>
        <v>1712/HĐKT/CMCSOFT-CMCSI</v>
      </c>
      <c r="B48" s="2" t="s">
        <v>732</v>
      </c>
      <c r="C48" s="3" t="s">
        <v>733</v>
      </c>
      <c r="D48" s="2" t="s">
        <v>761</v>
      </c>
      <c r="E48" s="5">
        <v>4675641300</v>
      </c>
      <c r="F48" s="4"/>
      <c r="G48" s="4">
        <v>40344</v>
      </c>
      <c r="H48" s="4"/>
      <c r="I48" s="4"/>
      <c r="J48" s="4"/>
      <c r="K48" s="3" t="s">
        <v>667</v>
      </c>
      <c r="L48" s="7" t="b">
        <v>1</v>
      </c>
      <c r="M48" s="4"/>
      <c r="N48" s="3" t="s">
        <v>702</v>
      </c>
      <c r="O48" s="3" t="s">
        <v>129</v>
      </c>
      <c r="P48" s="8"/>
      <c r="Q48" s="8"/>
      <c r="R48" s="9"/>
      <c r="S48" s="7"/>
    </row>
    <row r="49" spans="1:19" x14ac:dyDescent="0.25">
      <c r="A49" t="str">
        <f>REPLACE(Table_milestone[[#This Row],[Hợp đồng]],1,FIND("#",Table_milestone[[#This Row],[Hợp đồng]],1),"")</f>
        <v xml:space="preserve">75-1110/HĐKT2010-CMCSoft-BHBV </v>
      </c>
      <c r="B49" s="2" t="s">
        <v>762</v>
      </c>
      <c r="C49" s="3" t="s">
        <v>763</v>
      </c>
      <c r="D49" s="2" t="s">
        <v>731</v>
      </c>
      <c r="E49" s="5">
        <v>162000000</v>
      </c>
      <c r="F49" s="4"/>
      <c r="G49" s="4">
        <v>40344</v>
      </c>
      <c r="H49" s="4"/>
      <c r="I49" s="4">
        <v>40344</v>
      </c>
      <c r="J49" s="4"/>
      <c r="K49" s="3" t="s">
        <v>667</v>
      </c>
      <c r="L49" s="7" t="b">
        <v>1</v>
      </c>
      <c r="M49" s="4"/>
      <c r="N49" s="3" t="s">
        <v>26</v>
      </c>
      <c r="O49" s="3" t="s">
        <v>209</v>
      </c>
      <c r="P49" s="8"/>
      <c r="Q49" s="8"/>
      <c r="R49" s="9"/>
      <c r="S49" s="7"/>
    </row>
    <row r="50" spans="1:19" ht="30" x14ac:dyDescent="0.25">
      <c r="A50" t="str">
        <f>REPLACE(Table_milestone[[#This Row],[Hợp đồng]],1,FIND("#",Table_milestone[[#This Row],[Hợp đồng]],1),"")</f>
        <v>91-1109/HĐKT/CMCSOFT-UIC</v>
      </c>
      <c r="B50" s="2" t="s">
        <v>711</v>
      </c>
      <c r="C50" s="3" t="s">
        <v>59</v>
      </c>
      <c r="D50" s="2" t="s">
        <v>761</v>
      </c>
      <c r="E50" s="5">
        <v>2060474000</v>
      </c>
      <c r="F50" s="4"/>
      <c r="G50" s="4">
        <v>40345</v>
      </c>
      <c r="H50" s="4">
        <v>41121</v>
      </c>
      <c r="I50" s="4"/>
      <c r="J50" s="4"/>
      <c r="K50" s="3" t="s">
        <v>667</v>
      </c>
      <c r="L50" s="7" t="b">
        <v>1</v>
      </c>
      <c r="M50" s="4">
        <v>41311</v>
      </c>
      <c r="N50" s="3" t="s">
        <v>26</v>
      </c>
      <c r="O50" s="3" t="s">
        <v>712</v>
      </c>
      <c r="P50" s="8" t="s">
        <v>764</v>
      </c>
      <c r="Q50" s="8"/>
      <c r="R50" s="9"/>
      <c r="S50" s="7"/>
    </row>
    <row r="51" spans="1:19" ht="30" x14ac:dyDescent="0.25">
      <c r="A51" t="str">
        <f>REPLACE(Table_milestone[[#This Row],[Hợp đồng]],1,FIND("#",Table_milestone[[#This Row],[Hợp đồng]],1),"")</f>
        <v>092008/HĐKT/TCB-CMC</v>
      </c>
      <c r="B51" s="2" t="s">
        <v>690</v>
      </c>
      <c r="C51" s="3" t="s">
        <v>691</v>
      </c>
      <c r="D51" s="2" t="s">
        <v>765</v>
      </c>
      <c r="E51" s="5">
        <v>4189917060</v>
      </c>
      <c r="F51" s="4">
        <v>40360</v>
      </c>
      <c r="G51" s="4">
        <v>40360</v>
      </c>
      <c r="H51" s="4"/>
      <c r="I51" s="4">
        <v>40360</v>
      </c>
      <c r="J51" s="4"/>
      <c r="K51" s="3" t="s">
        <v>667</v>
      </c>
      <c r="L51" s="7" t="b">
        <v>1</v>
      </c>
      <c r="M51" s="4">
        <v>40360</v>
      </c>
      <c r="N51" s="3" t="s">
        <v>19</v>
      </c>
      <c r="O51" s="3" t="s">
        <v>14</v>
      </c>
      <c r="P51" s="8" t="s">
        <v>766</v>
      </c>
      <c r="Q51" s="8"/>
      <c r="R51" s="9"/>
      <c r="S51" s="7"/>
    </row>
    <row r="52" spans="1:19" x14ac:dyDescent="0.25">
      <c r="A52" t="str">
        <f>REPLACE(Table_milestone[[#This Row],[Hợp đồng]],1,FIND("#",Table_milestone[[#This Row],[Hợp đồng]],1),"")</f>
        <v>30-0610/HĐ-CGCN/CMCSOFT-TTKHCNBL</v>
      </c>
      <c r="B52" s="2" t="s">
        <v>746</v>
      </c>
      <c r="C52" s="3" t="s">
        <v>747</v>
      </c>
      <c r="D52" s="2" t="s">
        <v>767</v>
      </c>
      <c r="E52" s="5">
        <v>152632500</v>
      </c>
      <c r="F52" s="4">
        <v>40358</v>
      </c>
      <c r="G52" s="4">
        <v>40366</v>
      </c>
      <c r="H52" s="4"/>
      <c r="I52" s="4"/>
      <c r="J52" s="4"/>
      <c r="K52" s="3" t="s">
        <v>667</v>
      </c>
      <c r="L52" s="7" t="b">
        <v>1</v>
      </c>
      <c r="M52" s="4"/>
      <c r="N52" s="3" t="s">
        <v>748</v>
      </c>
      <c r="O52" s="3" t="s">
        <v>685</v>
      </c>
      <c r="P52" s="8"/>
      <c r="Q52" s="8"/>
      <c r="R52" s="9"/>
      <c r="S52" s="7"/>
    </row>
    <row r="53" spans="1:19" x14ac:dyDescent="0.25">
      <c r="A53" t="str">
        <f>REPLACE(Table_milestone[[#This Row],[Hợp đồng]],1,FIND("#",Table_milestone[[#This Row],[Hợp đồng]],1),"")</f>
        <v>38-0710/HĐKT/CMCSOFT-HANWHA</v>
      </c>
      <c r="B53" s="2" t="s">
        <v>768</v>
      </c>
      <c r="C53" s="3" t="s">
        <v>769</v>
      </c>
      <c r="D53" s="2" t="s">
        <v>767</v>
      </c>
      <c r="E53" s="5">
        <v>545649000</v>
      </c>
      <c r="F53" s="4">
        <v>40359</v>
      </c>
      <c r="G53" s="4">
        <v>40374</v>
      </c>
      <c r="H53" s="4"/>
      <c r="I53" s="4"/>
      <c r="J53" s="4"/>
      <c r="K53" s="3" t="s">
        <v>667</v>
      </c>
      <c r="L53" s="7" t="b">
        <v>1</v>
      </c>
      <c r="M53" s="4"/>
      <c r="N53" s="3" t="s">
        <v>694</v>
      </c>
      <c r="O53" s="3" t="s">
        <v>685</v>
      </c>
      <c r="P53" s="8"/>
      <c r="Q53" s="8"/>
      <c r="R53" s="9"/>
      <c r="S53" s="7"/>
    </row>
    <row r="54" spans="1:19" x14ac:dyDescent="0.25">
      <c r="A54" t="str">
        <f>REPLACE(Table_milestone[[#This Row],[Hợp đồng]],1,FIND("#",Table_milestone[[#This Row],[Hợp đồng]],1),"")</f>
        <v xml:space="preserve">35-0710/HĐKT-TB/TCB-CMC </v>
      </c>
      <c r="B54" s="2" t="s">
        <v>770</v>
      </c>
      <c r="C54" s="3" t="s">
        <v>771</v>
      </c>
      <c r="D54" s="2" t="s">
        <v>666</v>
      </c>
      <c r="E54" s="5">
        <v>611800000</v>
      </c>
      <c r="F54" s="4"/>
      <c r="G54" s="4">
        <v>40385</v>
      </c>
      <c r="H54" s="4"/>
      <c r="I54" s="4"/>
      <c r="J54" s="4"/>
      <c r="K54" s="3" t="s">
        <v>667</v>
      </c>
      <c r="L54" s="7" t="b">
        <v>1</v>
      </c>
      <c r="M54" s="4"/>
      <c r="N54" s="3" t="s">
        <v>37</v>
      </c>
      <c r="O54" s="3" t="s">
        <v>681</v>
      </c>
      <c r="P54" s="8"/>
      <c r="Q54" s="8"/>
      <c r="R54" s="9"/>
      <c r="S54" s="7"/>
    </row>
    <row r="55" spans="1:19" x14ac:dyDescent="0.25">
      <c r="A55" t="str">
        <f>REPLACE(Table_milestone[[#This Row],[Hợp đồng]],1,FIND("#",Table_milestone[[#This Row],[Hợp đồng]],1),"")</f>
        <v>01-0110/HĐKT/CMCSoft-Mizuho</v>
      </c>
      <c r="B55" s="2" t="s">
        <v>772</v>
      </c>
      <c r="C55" s="3" t="s">
        <v>773</v>
      </c>
      <c r="D55" s="2" t="s">
        <v>703</v>
      </c>
      <c r="E55" s="5">
        <v>715032000</v>
      </c>
      <c r="F55" s="4"/>
      <c r="G55" s="4">
        <v>40392</v>
      </c>
      <c r="H55" s="4"/>
      <c r="I55" s="4"/>
      <c r="J55" s="4"/>
      <c r="K55" s="3" t="s">
        <v>667</v>
      </c>
      <c r="L55" s="7" t="b">
        <v>1</v>
      </c>
      <c r="M55" s="4">
        <v>40676</v>
      </c>
      <c r="N55" s="3" t="s">
        <v>738</v>
      </c>
      <c r="O55" s="3" t="s">
        <v>132</v>
      </c>
      <c r="P55" s="8"/>
      <c r="Q55" s="8"/>
      <c r="R55" s="9"/>
      <c r="S55" s="7"/>
    </row>
    <row r="56" spans="1:19" x14ac:dyDescent="0.25">
      <c r="A56" t="str">
        <f>REPLACE(Table_milestone[[#This Row],[Hợp đồng]],1,FIND("#",Table_milestone[[#This Row],[Hợp đồng]],1),"")</f>
        <v>37-0710/HĐKT/CMCSOFT-CMCCORP</v>
      </c>
      <c r="B56" s="2" t="s">
        <v>774</v>
      </c>
      <c r="C56" s="3" t="s">
        <v>775</v>
      </c>
      <c r="D56" s="2" t="s">
        <v>666</v>
      </c>
      <c r="E56" s="5">
        <v>1301600000</v>
      </c>
      <c r="F56" s="4">
        <v>40385</v>
      </c>
      <c r="G56" s="4">
        <v>40396</v>
      </c>
      <c r="H56" s="4"/>
      <c r="I56" s="4"/>
      <c r="J56" s="4"/>
      <c r="K56" s="3" t="s">
        <v>667</v>
      </c>
      <c r="L56" s="7" t="b">
        <v>1</v>
      </c>
      <c r="M56" s="4"/>
      <c r="N56" s="3" t="s">
        <v>37</v>
      </c>
      <c r="O56" s="3" t="s">
        <v>681</v>
      </c>
      <c r="P56" s="8"/>
      <c r="Q56" s="8"/>
      <c r="R56" s="9"/>
      <c r="S56" s="7"/>
    </row>
    <row r="57" spans="1:19" x14ac:dyDescent="0.25">
      <c r="A57" t="str">
        <f>REPLACE(Table_milestone[[#This Row],[Hợp đồng]],1,FIND("#",Table_milestone[[#This Row],[Hợp đồng]],1),"")</f>
        <v>15062010/HĐKT/XDB12-CMCSOFT</v>
      </c>
      <c r="B57" s="2" t="s">
        <v>777</v>
      </c>
      <c r="C57" s="3" t="s">
        <v>778</v>
      </c>
      <c r="D57" s="2" t="s">
        <v>776</v>
      </c>
      <c r="E57" s="5">
        <v>1055076355</v>
      </c>
      <c r="F57" s="4"/>
      <c r="G57" s="4">
        <v>40405</v>
      </c>
      <c r="H57" s="4"/>
      <c r="I57" s="4"/>
      <c r="J57" s="4"/>
      <c r="K57" s="3" t="s">
        <v>667</v>
      </c>
      <c r="L57" s="7" t="b">
        <v>1</v>
      </c>
      <c r="M57" s="4"/>
      <c r="N57" s="3" t="s">
        <v>779</v>
      </c>
      <c r="O57" s="3" t="s">
        <v>685</v>
      </c>
      <c r="P57" s="8"/>
      <c r="Q57" s="8"/>
      <c r="R57" s="9"/>
      <c r="S57" s="7"/>
    </row>
    <row r="58" spans="1:19" x14ac:dyDescent="0.25">
      <c r="A58" t="str">
        <f>REPLACE(Table_milestone[[#This Row],[Hợp đồng]],1,FIND("#",Table_milestone[[#This Row],[Hợp đồng]],1),"")</f>
        <v>0306-10/HĐKT/TCHQ-CMC</v>
      </c>
      <c r="B58" s="2" t="s">
        <v>781</v>
      </c>
      <c r="C58" s="3" t="s">
        <v>782</v>
      </c>
      <c r="D58" s="2" t="s">
        <v>780</v>
      </c>
      <c r="E58" s="5">
        <v>957000000</v>
      </c>
      <c r="F58" s="4">
        <v>40382</v>
      </c>
      <c r="G58" s="4">
        <v>40413</v>
      </c>
      <c r="H58" s="4"/>
      <c r="I58" s="4"/>
      <c r="J58" s="4"/>
      <c r="K58" s="3" t="s">
        <v>667</v>
      </c>
      <c r="L58" s="7" t="b">
        <v>1</v>
      </c>
      <c r="M58" s="4"/>
      <c r="N58" s="3" t="s">
        <v>37</v>
      </c>
      <c r="O58" s="3" t="s">
        <v>681</v>
      </c>
      <c r="P58" s="8"/>
      <c r="Q58" s="8"/>
      <c r="R58" s="9"/>
      <c r="S58" s="7"/>
    </row>
    <row r="59" spans="1:19" x14ac:dyDescent="0.25">
      <c r="A59" t="str">
        <f>REPLACE(Table_milestone[[#This Row],[Hợp đồng]],1,FIND("#",Table_milestone[[#This Row],[Hợp đồng]],1),"")</f>
        <v>91-1109/HĐKT/CMCSOFT-UIC</v>
      </c>
      <c r="B59" s="2" t="s">
        <v>711</v>
      </c>
      <c r="C59" s="3" t="s">
        <v>59</v>
      </c>
      <c r="D59" s="2" t="s">
        <v>713</v>
      </c>
      <c r="E59" s="5">
        <v>812345950</v>
      </c>
      <c r="F59" s="4"/>
      <c r="G59" s="4">
        <v>40421</v>
      </c>
      <c r="H59" s="4">
        <v>42277</v>
      </c>
      <c r="I59" s="4"/>
      <c r="J59" s="4"/>
      <c r="K59" s="3" t="s">
        <v>667</v>
      </c>
      <c r="L59" s="7" t="b">
        <v>1</v>
      </c>
      <c r="M59" s="4">
        <v>42361</v>
      </c>
      <c r="N59" s="3" t="s">
        <v>26</v>
      </c>
      <c r="O59" s="3" t="s">
        <v>712</v>
      </c>
      <c r="P59" s="8"/>
      <c r="Q59" s="8" t="s">
        <v>783</v>
      </c>
      <c r="R59" s="9"/>
      <c r="S59" s="7"/>
    </row>
    <row r="60" spans="1:19" x14ac:dyDescent="0.25">
      <c r="A60" t="str">
        <f>REPLACE(Table_milestone[[#This Row],[Hợp đồng]],1,FIND("#",Table_milestone[[#This Row],[Hợp đồng]],1),"")</f>
        <v xml:space="preserve">CVN-CMC/0210 </v>
      </c>
      <c r="B60" s="2" t="s">
        <v>786</v>
      </c>
      <c r="C60" s="3" t="s">
        <v>787</v>
      </c>
      <c r="D60" s="2" t="s">
        <v>784</v>
      </c>
      <c r="E60" s="5">
        <v>171424000</v>
      </c>
      <c r="F60" s="4"/>
      <c r="G60" s="4">
        <v>40421</v>
      </c>
      <c r="H60" s="4"/>
      <c r="I60" s="4"/>
      <c r="J60" s="4"/>
      <c r="K60" s="3" t="s">
        <v>667</v>
      </c>
      <c r="L60" s="7" t="b">
        <v>1</v>
      </c>
      <c r="M60" s="4"/>
      <c r="N60" s="3" t="s">
        <v>37</v>
      </c>
      <c r="O60" s="3" t="s">
        <v>681</v>
      </c>
      <c r="P60" s="8"/>
      <c r="Q60" s="8" t="s">
        <v>785</v>
      </c>
      <c r="R60" s="9"/>
      <c r="S60" s="7"/>
    </row>
    <row r="61" spans="1:19" x14ac:dyDescent="0.25">
      <c r="A61" t="str">
        <f>REPLACE(Table_milestone[[#This Row],[Hợp đồng]],1,FIND("#",Table_milestone[[#This Row],[Hợp đồng]],1),"")</f>
        <v>217/2010/HĐKT/KVI-CMCSOFT</v>
      </c>
      <c r="B61" s="2" t="s">
        <v>788</v>
      </c>
      <c r="C61" s="3" t="s">
        <v>789</v>
      </c>
      <c r="D61" s="2" t="s">
        <v>703</v>
      </c>
      <c r="E61" s="5">
        <v>280000000</v>
      </c>
      <c r="F61" s="4"/>
      <c r="G61" s="4">
        <v>40421</v>
      </c>
      <c r="H61" s="4"/>
      <c r="I61" s="4"/>
      <c r="J61" s="4"/>
      <c r="K61" s="3" t="s">
        <v>667</v>
      </c>
      <c r="L61" s="7" t="b">
        <v>1</v>
      </c>
      <c r="M61" s="4"/>
      <c r="N61" s="3" t="s">
        <v>738</v>
      </c>
      <c r="O61" s="3" t="s">
        <v>737</v>
      </c>
      <c r="P61" s="8"/>
      <c r="Q61" s="8"/>
      <c r="R61" s="9"/>
      <c r="S61" s="7"/>
    </row>
    <row r="62" spans="1:19" x14ac:dyDescent="0.25">
      <c r="A62" t="str">
        <f>REPLACE(Table_milestone[[#This Row],[Hợp đồng]],1,FIND("#",Table_milestone[[#This Row],[Hợp đồng]],1),"")</f>
        <v xml:space="preserve">35-0710/HĐKT-TB/TCB-CMC </v>
      </c>
      <c r="B62" s="2" t="s">
        <v>770</v>
      </c>
      <c r="C62" s="3" t="s">
        <v>771</v>
      </c>
      <c r="D62" s="2" t="s">
        <v>672</v>
      </c>
      <c r="E62" s="5">
        <v>611800000</v>
      </c>
      <c r="F62" s="4"/>
      <c r="G62" s="4">
        <v>40422</v>
      </c>
      <c r="H62" s="4"/>
      <c r="I62" s="4"/>
      <c r="J62" s="4"/>
      <c r="K62" s="3" t="s">
        <v>667</v>
      </c>
      <c r="L62" s="7" t="b">
        <v>1</v>
      </c>
      <c r="M62" s="4"/>
      <c r="N62" s="3" t="s">
        <v>37</v>
      </c>
      <c r="O62" s="3" t="s">
        <v>681</v>
      </c>
      <c r="P62" s="8"/>
      <c r="Q62" s="8"/>
      <c r="R62" s="9"/>
      <c r="S62" s="7"/>
    </row>
    <row r="63" spans="1:19" x14ac:dyDescent="0.25">
      <c r="A63" t="str">
        <f>REPLACE(Table_milestone[[#This Row],[Hợp đồng]],1,FIND("#",Table_milestone[[#This Row],[Hợp đồng]],1),"")</f>
        <v xml:space="preserve">Hđồng 56-0910 CMC Corp (hđồng 616/TSPMU-CMC) </v>
      </c>
      <c r="B63" s="2" t="s">
        <v>790</v>
      </c>
      <c r="C63" s="3" t="s">
        <v>791</v>
      </c>
      <c r="D63" s="2" t="s">
        <v>666</v>
      </c>
      <c r="E63" s="5">
        <v>464048453</v>
      </c>
      <c r="F63" s="4">
        <v>40417</v>
      </c>
      <c r="G63" s="4">
        <v>40426</v>
      </c>
      <c r="H63" s="4"/>
      <c r="I63" s="4"/>
      <c r="J63" s="4"/>
      <c r="K63" s="3" t="s">
        <v>667</v>
      </c>
      <c r="L63" s="7" t="b">
        <v>1</v>
      </c>
      <c r="M63" s="4">
        <v>40519</v>
      </c>
      <c r="N63" s="3" t="s">
        <v>792</v>
      </c>
      <c r="O63" s="3" t="s">
        <v>712</v>
      </c>
      <c r="P63" s="8"/>
      <c r="Q63" s="8"/>
      <c r="R63" s="9"/>
      <c r="S63" s="7"/>
    </row>
    <row r="64" spans="1:19" x14ac:dyDescent="0.25">
      <c r="A64" t="str">
        <f>REPLACE(Table_milestone[[#This Row],[Hợp đồng]],1,FIND("#",Table_milestone[[#This Row],[Hợp đồng]],1),"")</f>
        <v xml:space="preserve">102008/HĐKT-DV/TCB-CMC </v>
      </c>
      <c r="B64" s="2" t="s">
        <v>679</v>
      </c>
      <c r="C64" s="3" t="s">
        <v>680</v>
      </c>
      <c r="D64" s="2" t="s">
        <v>793</v>
      </c>
      <c r="E64" s="5">
        <v>488986960</v>
      </c>
      <c r="F64" s="4">
        <v>40436</v>
      </c>
      <c r="G64" s="4">
        <v>40436</v>
      </c>
      <c r="H64" s="4"/>
      <c r="I64" s="4"/>
      <c r="J64" s="4"/>
      <c r="K64" s="3" t="s">
        <v>667</v>
      </c>
      <c r="L64" s="7" t="b">
        <v>1</v>
      </c>
      <c r="M64" s="4">
        <v>40436</v>
      </c>
      <c r="N64" s="3" t="s">
        <v>37</v>
      </c>
      <c r="O64" s="3" t="s">
        <v>681</v>
      </c>
      <c r="P64" s="8" t="s">
        <v>794</v>
      </c>
      <c r="Q64" s="8"/>
      <c r="R64" s="9"/>
      <c r="S64" s="7"/>
    </row>
    <row r="65" spans="1:19" x14ac:dyDescent="0.25">
      <c r="A65" t="str">
        <f>REPLACE(Table_milestone[[#This Row],[Hợp đồng]],1,FIND("#",Table_milestone[[#This Row],[Hợp đồng]],1),"")</f>
        <v>08/2010/CMCSOFT-SL</v>
      </c>
      <c r="B65" s="2" t="s">
        <v>795</v>
      </c>
      <c r="C65" s="3" t="s">
        <v>796</v>
      </c>
      <c r="D65" s="2" t="s">
        <v>725</v>
      </c>
      <c r="E65" s="5">
        <v>60000000</v>
      </c>
      <c r="F65" s="4"/>
      <c r="G65" s="4">
        <v>40448</v>
      </c>
      <c r="H65" s="4"/>
      <c r="I65" s="4"/>
      <c r="J65" s="4"/>
      <c r="K65" s="3" t="s">
        <v>667</v>
      </c>
      <c r="L65" s="7" t="b">
        <v>1</v>
      </c>
      <c r="M65" s="4"/>
      <c r="N65" s="3" t="s">
        <v>36</v>
      </c>
      <c r="O65" s="3" t="s">
        <v>685</v>
      </c>
      <c r="P65" s="8"/>
      <c r="Q65" s="8"/>
      <c r="R65" s="9"/>
      <c r="S65" s="7"/>
    </row>
    <row r="66" spans="1:19" x14ac:dyDescent="0.25">
      <c r="A66" t="str">
        <f>REPLACE(Table_milestone[[#This Row],[Hợp đồng]],1,FIND("#",Table_milestone[[#This Row],[Hợp đồng]],1),"")</f>
        <v>11/2009/HĐKT/TCT-CMC</v>
      </c>
      <c r="B66" s="2" t="s">
        <v>706</v>
      </c>
      <c r="C66" s="3" t="s">
        <v>707</v>
      </c>
      <c r="D66" s="2" t="s">
        <v>688</v>
      </c>
      <c r="E66" s="5">
        <v>296670000</v>
      </c>
      <c r="F66" s="4">
        <v>40439</v>
      </c>
      <c r="G66" s="4">
        <v>40454</v>
      </c>
      <c r="H66" s="4"/>
      <c r="I66" s="4"/>
      <c r="J66" s="4"/>
      <c r="K66" s="3" t="s">
        <v>667</v>
      </c>
      <c r="L66" s="7" t="b">
        <v>1</v>
      </c>
      <c r="M66" s="4"/>
      <c r="N66" s="3" t="s">
        <v>702</v>
      </c>
      <c r="O66" s="3" t="s">
        <v>129</v>
      </c>
      <c r="P66" s="8"/>
      <c r="Q66" s="8"/>
      <c r="R66" s="9"/>
      <c r="S66" s="7"/>
    </row>
    <row r="67" spans="1:19" ht="30" x14ac:dyDescent="0.25">
      <c r="A67" t="str">
        <f>REPLACE(Table_milestone[[#This Row],[Hợp đồng]],1,FIND("#",Table_milestone[[#This Row],[Hợp đồng]],1),"")</f>
        <v xml:space="preserve">63-0910/HĐKT/CMCSOFT-CDSPQT </v>
      </c>
      <c r="B67" s="2" t="s">
        <v>799</v>
      </c>
      <c r="C67" s="3" t="s">
        <v>800</v>
      </c>
      <c r="D67" s="2" t="s">
        <v>797</v>
      </c>
      <c r="E67" s="5">
        <v>4470000</v>
      </c>
      <c r="F67" s="4"/>
      <c r="G67" s="4">
        <v>40456</v>
      </c>
      <c r="H67" s="4"/>
      <c r="I67" s="4"/>
      <c r="J67" s="4"/>
      <c r="K67" s="3" t="s">
        <v>667</v>
      </c>
      <c r="L67" s="7" t="b">
        <v>1</v>
      </c>
      <c r="M67" s="4"/>
      <c r="N67" s="3" t="s">
        <v>36</v>
      </c>
      <c r="O67" s="3" t="s">
        <v>801</v>
      </c>
      <c r="P67" s="8"/>
      <c r="Q67" s="8" t="s">
        <v>798</v>
      </c>
      <c r="R67" s="9"/>
      <c r="S67" s="7"/>
    </row>
    <row r="68" spans="1:19" x14ac:dyDescent="0.25">
      <c r="A68" t="str">
        <f>REPLACE(Table_milestone[[#This Row],[Hợp đồng]],1,FIND("#",Table_milestone[[#This Row],[Hợp đồng]],1),"")</f>
        <v xml:space="preserve">63-0910/HĐKT/CMCSOFT-CDSPQT </v>
      </c>
      <c r="B68" s="2" t="s">
        <v>799</v>
      </c>
      <c r="C68" s="3" t="s">
        <v>800</v>
      </c>
      <c r="D68" s="2" t="s">
        <v>802</v>
      </c>
      <c r="E68" s="5">
        <v>56000000</v>
      </c>
      <c r="F68" s="4"/>
      <c r="G68" s="4">
        <v>40456</v>
      </c>
      <c r="H68" s="4"/>
      <c r="I68" s="4"/>
      <c r="J68" s="4"/>
      <c r="K68" s="3" t="s">
        <v>717</v>
      </c>
      <c r="L68" s="7" t="b">
        <v>0</v>
      </c>
      <c r="M68" s="4"/>
      <c r="N68" s="3" t="s">
        <v>36</v>
      </c>
      <c r="O68" s="3" t="s">
        <v>801</v>
      </c>
      <c r="P68" s="8"/>
      <c r="Q68" s="8" t="s">
        <v>803</v>
      </c>
      <c r="R68" s="9"/>
      <c r="S68" s="7"/>
    </row>
    <row r="69" spans="1:19" x14ac:dyDescent="0.25">
      <c r="A69" t="str">
        <f>REPLACE(Table_milestone[[#This Row],[Hợp đồng]],1,FIND("#",Table_milestone[[#This Row],[Hợp đồng]],1),"")</f>
        <v>62-0910/HĐKT/CMCSOFT-KTQD</v>
      </c>
      <c r="B69" s="2" t="s">
        <v>806</v>
      </c>
      <c r="C69" s="3" t="s">
        <v>807</v>
      </c>
      <c r="D69" s="2" t="s">
        <v>804</v>
      </c>
      <c r="E69" s="5">
        <v>60000000</v>
      </c>
      <c r="F69" s="4"/>
      <c r="G69" s="4">
        <v>40466</v>
      </c>
      <c r="H69" s="4"/>
      <c r="I69" s="4"/>
      <c r="J69" s="4"/>
      <c r="K69" s="3" t="s">
        <v>805</v>
      </c>
      <c r="L69" s="7" t="b">
        <v>0</v>
      </c>
      <c r="M69" s="4"/>
      <c r="N69" s="3" t="s">
        <v>190</v>
      </c>
      <c r="O69" s="3" t="s">
        <v>98</v>
      </c>
      <c r="P69" s="8"/>
      <c r="Q69" s="8"/>
      <c r="R69" s="9"/>
      <c r="S69" s="7"/>
    </row>
    <row r="70" spans="1:19" x14ac:dyDescent="0.25">
      <c r="A70" t="str">
        <f>REPLACE(Table_milestone[[#This Row],[Hợp đồng]],1,FIND("#",Table_milestone[[#This Row],[Hợp đồng]],1),"")</f>
        <v>62-0910/HĐKT/CMCSOFT-KTQD</v>
      </c>
      <c r="B70" s="2" t="s">
        <v>806</v>
      </c>
      <c r="C70" s="3" t="s">
        <v>807</v>
      </c>
      <c r="D70" s="2" t="s">
        <v>666</v>
      </c>
      <c r="E70" s="5">
        <v>95000000</v>
      </c>
      <c r="F70" s="4"/>
      <c r="G70" s="4">
        <v>40468</v>
      </c>
      <c r="H70" s="4"/>
      <c r="I70" s="4"/>
      <c r="J70" s="4"/>
      <c r="K70" s="3" t="s">
        <v>667</v>
      </c>
      <c r="L70" s="7" t="b">
        <v>1</v>
      </c>
      <c r="M70" s="4"/>
      <c r="N70" s="3" t="s">
        <v>190</v>
      </c>
      <c r="O70" s="3" t="s">
        <v>98</v>
      </c>
      <c r="P70" s="8"/>
      <c r="Q70" s="8" t="s">
        <v>808</v>
      </c>
      <c r="R70" s="9"/>
      <c r="S70" s="7"/>
    </row>
    <row r="71" spans="1:19" x14ac:dyDescent="0.25">
      <c r="A71" t="str">
        <f>REPLACE(Table_milestone[[#This Row],[Hợp đồng]],1,FIND("#",Table_milestone[[#This Row],[Hợp đồng]],1),"")</f>
        <v>37-0710/HĐKT/CMCSOFT-CMCCORP</v>
      </c>
      <c r="B71" s="2" t="s">
        <v>774</v>
      </c>
      <c r="C71" s="3" t="s">
        <v>775</v>
      </c>
      <c r="D71" s="2" t="s">
        <v>672</v>
      </c>
      <c r="E71" s="5">
        <v>1301600000</v>
      </c>
      <c r="F71" s="4"/>
      <c r="G71" s="4">
        <v>40473</v>
      </c>
      <c r="H71" s="4"/>
      <c r="I71" s="4"/>
      <c r="J71" s="4"/>
      <c r="K71" s="3" t="s">
        <v>667</v>
      </c>
      <c r="L71" s="7" t="b">
        <v>1</v>
      </c>
      <c r="M71" s="4"/>
      <c r="N71" s="3" t="s">
        <v>37</v>
      </c>
      <c r="O71" s="3" t="s">
        <v>681</v>
      </c>
      <c r="P71" s="8"/>
      <c r="Q71" s="8"/>
      <c r="R71" s="9"/>
      <c r="S71" s="7"/>
    </row>
    <row r="72" spans="1:19" x14ac:dyDescent="0.25">
      <c r="A72" t="str">
        <f>REPLACE(Table_milestone[[#This Row],[Hợp đồng]],1,FIND("#",Table_milestone[[#This Row],[Hợp đồng]],1),"")</f>
        <v xml:space="preserve">Hđồng 56-0910 CMC Corp (hđồng 616/TSPMU-CMC) </v>
      </c>
      <c r="B72" s="2" t="s">
        <v>790</v>
      </c>
      <c r="C72" s="3" t="s">
        <v>791</v>
      </c>
      <c r="D72" s="2" t="s">
        <v>672</v>
      </c>
      <c r="E72" s="5">
        <v>773413828</v>
      </c>
      <c r="F72" s="4"/>
      <c r="G72" s="4">
        <v>40478</v>
      </c>
      <c r="H72" s="4"/>
      <c r="I72" s="4"/>
      <c r="J72" s="4"/>
      <c r="K72" s="3" t="s">
        <v>667</v>
      </c>
      <c r="L72" s="7" t="b">
        <v>1</v>
      </c>
      <c r="M72" s="4">
        <v>40662</v>
      </c>
      <c r="N72" s="3" t="s">
        <v>792</v>
      </c>
      <c r="O72" s="3" t="s">
        <v>712</v>
      </c>
      <c r="P72" s="8"/>
      <c r="Q72" s="8"/>
      <c r="R72" s="9"/>
      <c r="S72" s="7"/>
    </row>
    <row r="73" spans="1:19" x14ac:dyDescent="0.25">
      <c r="A73" t="str">
        <f>REPLACE(Table_milestone[[#This Row],[Hợp đồng]],1,FIND("#",Table_milestone[[#This Row],[Hợp đồng]],1),"")</f>
        <v xml:space="preserve">55/HĐKT 2010-CMCSoft-BVVN </v>
      </c>
      <c r="B73" s="2" t="s">
        <v>809</v>
      </c>
      <c r="C73" s="3" t="s">
        <v>810</v>
      </c>
      <c r="D73" s="2" t="s">
        <v>666</v>
      </c>
      <c r="E73" s="5">
        <v>100000000</v>
      </c>
      <c r="F73" s="4"/>
      <c r="G73" s="4">
        <v>40482</v>
      </c>
      <c r="H73" s="4"/>
      <c r="I73" s="4"/>
      <c r="J73" s="4"/>
      <c r="K73" s="3" t="s">
        <v>667</v>
      </c>
      <c r="L73" s="7" t="b">
        <v>1</v>
      </c>
      <c r="M73" s="4"/>
      <c r="N73" s="3" t="s">
        <v>26</v>
      </c>
      <c r="O73" s="3" t="s">
        <v>209</v>
      </c>
      <c r="P73" s="8"/>
      <c r="Q73" s="8"/>
      <c r="R73" s="9"/>
      <c r="S73" s="7"/>
    </row>
    <row r="74" spans="1:19" x14ac:dyDescent="0.25">
      <c r="A74" t="str">
        <f>REPLACE(Table_milestone[[#This Row],[Hợp đồng]],1,FIND("#",Table_milestone[[#This Row],[Hợp đồng]],1),"")</f>
        <v>092008/HĐKT/TCB-CMC</v>
      </c>
      <c r="B74" s="2" t="s">
        <v>690</v>
      </c>
      <c r="C74" s="3" t="s">
        <v>691</v>
      </c>
      <c r="D74" s="2" t="s">
        <v>811</v>
      </c>
      <c r="E74" s="5">
        <v>488986960</v>
      </c>
      <c r="F74" s="4"/>
      <c r="G74" s="4">
        <v>40482</v>
      </c>
      <c r="H74" s="4"/>
      <c r="I74" s="4"/>
      <c r="J74" s="4"/>
      <c r="K74" s="3" t="s">
        <v>667</v>
      </c>
      <c r="L74" s="7" t="b">
        <v>1</v>
      </c>
      <c r="M74" s="4"/>
      <c r="N74" s="3" t="s">
        <v>19</v>
      </c>
      <c r="O74" s="3" t="s">
        <v>14</v>
      </c>
      <c r="P74" s="8"/>
      <c r="Q74" s="8"/>
      <c r="R74" s="9"/>
      <c r="S74" s="7"/>
    </row>
    <row r="75" spans="1:19" ht="45" x14ac:dyDescent="0.25">
      <c r="A75" t="str">
        <f>REPLACE(Table_milestone[[#This Row],[Hợp đồng]],1,FIND("#",Table_milestone[[#This Row],[Hợp đồng]],1),"")</f>
        <v>08/2010/CMCSOFT-SL</v>
      </c>
      <c r="B75" s="2" t="s">
        <v>795</v>
      </c>
      <c r="C75" s="3" t="s">
        <v>796</v>
      </c>
      <c r="D75" s="2" t="s">
        <v>812</v>
      </c>
      <c r="E75" s="5">
        <v>100000000</v>
      </c>
      <c r="F75" s="4"/>
      <c r="G75" s="4">
        <v>40497</v>
      </c>
      <c r="H75" s="4"/>
      <c r="I75" s="4"/>
      <c r="J75" s="4"/>
      <c r="K75" s="3" t="s">
        <v>667</v>
      </c>
      <c r="L75" s="7" t="b">
        <v>1</v>
      </c>
      <c r="M75" s="4"/>
      <c r="N75" s="3" t="s">
        <v>36</v>
      </c>
      <c r="O75" s="3" t="s">
        <v>685</v>
      </c>
      <c r="P75" s="8"/>
      <c r="Q75" s="8" t="s">
        <v>813</v>
      </c>
      <c r="R75" s="9"/>
      <c r="S75" s="7"/>
    </row>
    <row r="76" spans="1:19" x14ac:dyDescent="0.25">
      <c r="A76" t="str">
        <f>REPLACE(Table_milestone[[#This Row],[Hợp đồng]],1,FIND("#",Table_milestone[[#This Row],[Hợp đồng]],1),"")</f>
        <v>08/2010/CMCSOFT-SL</v>
      </c>
      <c r="B76" s="2" t="s">
        <v>795</v>
      </c>
      <c r="C76" s="3" t="s">
        <v>796</v>
      </c>
      <c r="D76" s="2" t="s">
        <v>814</v>
      </c>
      <c r="E76" s="5">
        <v>40000000</v>
      </c>
      <c r="F76" s="4"/>
      <c r="G76" s="4">
        <v>40497</v>
      </c>
      <c r="H76" s="4"/>
      <c r="I76" s="4"/>
      <c r="J76" s="4"/>
      <c r="K76" s="3" t="s">
        <v>717</v>
      </c>
      <c r="L76" s="7" t="b">
        <v>0</v>
      </c>
      <c r="M76" s="4"/>
      <c r="N76" s="3" t="s">
        <v>36</v>
      </c>
      <c r="O76" s="3" t="s">
        <v>685</v>
      </c>
      <c r="P76" s="8"/>
      <c r="Q76" s="8" t="s">
        <v>803</v>
      </c>
      <c r="R76" s="9"/>
      <c r="S76" s="7"/>
    </row>
    <row r="77" spans="1:19" x14ac:dyDescent="0.25">
      <c r="A77" t="str">
        <f>REPLACE(Table_milestone[[#This Row],[Hợp đồng]],1,FIND("#",Table_milestone[[#This Row],[Hợp đồng]],1),"")</f>
        <v>11/2010/HĐKT/TCT-CMC</v>
      </c>
      <c r="B77" s="2" t="s">
        <v>815</v>
      </c>
      <c r="C77" s="3" t="s">
        <v>816</v>
      </c>
      <c r="D77" s="2" t="s">
        <v>666</v>
      </c>
      <c r="E77" s="5">
        <v>167420000</v>
      </c>
      <c r="F77" s="4">
        <v>40485</v>
      </c>
      <c r="G77" s="4">
        <v>40499</v>
      </c>
      <c r="H77" s="4"/>
      <c r="I77" s="4"/>
      <c r="J77" s="4"/>
      <c r="K77" s="3" t="s">
        <v>667</v>
      </c>
      <c r="L77" s="7" t="b">
        <v>1</v>
      </c>
      <c r="M77" s="4"/>
      <c r="N77" s="3" t="s">
        <v>57</v>
      </c>
      <c r="O77" s="3" t="s">
        <v>129</v>
      </c>
      <c r="P77" s="8"/>
      <c r="Q77" s="8"/>
      <c r="R77" s="9"/>
      <c r="S77" s="7"/>
    </row>
    <row r="78" spans="1:19" x14ac:dyDescent="0.25">
      <c r="A78" t="str">
        <f>REPLACE(Table_milestone[[#This Row],[Hợp đồng]],1,FIND("#",Table_milestone[[#This Row],[Hợp đồng]],1),"")</f>
        <v xml:space="preserve">021210/HĐKT/CMCSSG-STTTTĐN </v>
      </c>
      <c r="B78" s="2" t="s">
        <v>817</v>
      </c>
      <c r="C78" s="3" t="s">
        <v>818</v>
      </c>
      <c r="D78" s="2" t="s">
        <v>666</v>
      </c>
      <c r="E78" s="5">
        <v>391065334</v>
      </c>
      <c r="F78" s="4"/>
      <c r="G78" s="4">
        <v>40513</v>
      </c>
      <c r="H78" s="4"/>
      <c r="I78" s="4"/>
      <c r="J78" s="4"/>
      <c r="K78" s="3" t="s">
        <v>667</v>
      </c>
      <c r="L78" s="7" t="b">
        <v>1</v>
      </c>
      <c r="M78" s="4">
        <v>40543</v>
      </c>
      <c r="N78" s="3" t="s">
        <v>820</v>
      </c>
      <c r="O78" s="3" t="s">
        <v>819</v>
      </c>
      <c r="P78" s="8"/>
      <c r="Q78" s="8"/>
      <c r="R78" s="9"/>
      <c r="S78" s="7"/>
    </row>
    <row r="79" spans="1:19" x14ac:dyDescent="0.25">
      <c r="A79" t="str">
        <f>REPLACE(Table_milestone[[#This Row],[Hợp đồng]],1,FIND("#",Table_milestone[[#This Row],[Hợp đồng]],1),"")</f>
        <v>011110/HĐKT/CMCSSG-STTTTĐN</v>
      </c>
      <c r="B79" s="2" t="s">
        <v>821</v>
      </c>
      <c r="C79" s="3" t="s">
        <v>822</v>
      </c>
      <c r="D79" s="2" t="s">
        <v>666</v>
      </c>
      <c r="E79" s="5">
        <v>496527340</v>
      </c>
      <c r="F79" s="4"/>
      <c r="G79" s="4">
        <v>40513</v>
      </c>
      <c r="H79" s="4"/>
      <c r="I79" s="4"/>
      <c r="J79" s="4"/>
      <c r="K79" s="3" t="s">
        <v>667</v>
      </c>
      <c r="L79" s="7" t="b">
        <v>1</v>
      </c>
      <c r="M79" s="4">
        <v>40543</v>
      </c>
      <c r="N79" s="3" t="s">
        <v>820</v>
      </c>
      <c r="O79" s="3" t="s">
        <v>819</v>
      </c>
      <c r="P79" s="8"/>
      <c r="Q79" s="8"/>
      <c r="R79" s="9"/>
      <c r="S79" s="7"/>
    </row>
    <row r="80" spans="1:19" x14ac:dyDescent="0.25">
      <c r="A80" t="str">
        <f>REPLACE(Table_milestone[[#This Row],[Hợp đồng]],1,FIND("#",Table_milestone[[#This Row],[Hợp đồng]],1),"")</f>
        <v>011210/HĐKT/CMC-STPHCM</v>
      </c>
      <c r="B80" s="2" t="s">
        <v>823</v>
      </c>
      <c r="C80" s="3" t="s">
        <v>824</v>
      </c>
      <c r="D80" s="2" t="s">
        <v>666</v>
      </c>
      <c r="E80" s="5">
        <v>879814600</v>
      </c>
      <c r="F80" s="4"/>
      <c r="G80" s="4">
        <v>40513</v>
      </c>
      <c r="H80" s="4"/>
      <c r="I80" s="4"/>
      <c r="J80" s="4"/>
      <c r="K80" s="3" t="s">
        <v>667</v>
      </c>
      <c r="L80" s="7" t="b">
        <v>1</v>
      </c>
      <c r="M80" s="4">
        <v>40539</v>
      </c>
      <c r="N80" s="3" t="s">
        <v>820</v>
      </c>
      <c r="O80" s="3" t="s">
        <v>819</v>
      </c>
      <c r="P80" s="8"/>
      <c r="Q80" s="8"/>
      <c r="R80" s="9"/>
      <c r="S80" s="7"/>
    </row>
    <row r="81" spans="1:19" ht="45" x14ac:dyDescent="0.25">
      <c r="A81" t="str">
        <f>REPLACE(Table_milestone[[#This Row],[Hợp đồng]],1,FIND("#",Table_milestone[[#This Row],[Hợp đồng]],1),"")</f>
        <v>62-0910/HĐKT/CMCSOFT-KTQD</v>
      </c>
      <c r="B81" s="2" t="s">
        <v>806</v>
      </c>
      <c r="C81" s="3" t="s">
        <v>807</v>
      </c>
      <c r="D81" s="2" t="s">
        <v>672</v>
      </c>
      <c r="E81" s="5">
        <v>35000000</v>
      </c>
      <c r="F81" s="4"/>
      <c r="G81" s="4">
        <v>40514</v>
      </c>
      <c r="H81" s="4"/>
      <c r="I81" s="4">
        <v>41197</v>
      </c>
      <c r="J81" s="4"/>
      <c r="K81" s="3" t="s">
        <v>667</v>
      </c>
      <c r="L81" s="7" t="b">
        <v>1</v>
      </c>
      <c r="M81" s="4"/>
      <c r="N81" s="3" t="s">
        <v>190</v>
      </c>
      <c r="O81" s="3" t="s">
        <v>98</v>
      </c>
      <c r="P81" s="8" t="s">
        <v>825</v>
      </c>
      <c r="Q81" s="8" t="s">
        <v>826</v>
      </c>
      <c r="R81" s="9"/>
      <c r="S81" s="7"/>
    </row>
    <row r="82" spans="1:19" x14ac:dyDescent="0.25">
      <c r="A82" t="str">
        <f>REPLACE(Table_milestone[[#This Row],[Hợp đồng]],1,FIND("#",Table_milestone[[#This Row],[Hợp đồng]],1),"")</f>
        <v>61-0910/HĐKT/CMCSOFT-KTQD</v>
      </c>
      <c r="B82" s="2" t="s">
        <v>828</v>
      </c>
      <c r="C82" s="3" t="s">
        <v>829</v>
      </c>
      <c r="D82" s="2" t="s">
        <v>672</v>
      </c>
      <c r="E82" s="5">
        <v>60000000</v>
      </c>
      <c r="F82" s="4"/>
      <c r="G82" s="4">
        <v>40514</v>
      </c>
      <c r="H82" s="4"/>
      <c r="I82" s="4">
        <v>41202</v>
      </c>
      <c r="J82" s="4"/>
      <c r="K82" s="3" t="s">
        <v>805</v>
      </c>
      <c r="L82" s="7" t="b">
        <v>0</v>
      </c>
      <c r="M82" s="4"/>
      <c r="N82" s="3" t="s">
        <v>190</v>
      </c>
      <c r="O82" s="3" t="s">
        <v>98</v>
      </c>
      <c r="P82" s="8" t="s">
        <v>827</v>
      </c>
      <c r="Q82" s="8"/>
      <c r="R82" s="9"/>
      <c r="S82" s="7"/>
    </row>
    <row r="83" spans="1:19" x14ac:dyDescent="0.25">
      <c r="A83" t="str">
        <f>REPLACE(Table_milestone[[#This Row],[Hợp đồng]],1,FIND("#",Table_milestone[[#This Row],[Hợp đồng]],1),"")</f>
        <v>68-1010/HĐKT/CMCSOFT-NHATTIN</v>
      </c>
      <c r="B83" s="2" t="s">
        <v>830</v>
      </c>
      <c r="C83" s="3" t="s">
        <v>831</v>
      </c>
      <c r="D83" s="2" t="s">
        <v>703</v>
      </c>
      <c r="E83" s="5">
        <v>50000000</v>
      </c>
      <c r="F83" s="4">
        <v>40509</v>
      </c>
      <c r="G83" s="4">
        <v>40519</v>
      </c>
      <c r="H83" s="4"/>
      <c r="I83" s="4"/>
      <c r="J83" s="4"/>
      <c r="K83" s="3" t="s">
        <v>667</v>
      </c>
      <c r="L83" s="7" t="b">
        <v>1</v>
      </c>
      <c r="M83" s="4"/>
      <c r="N83" s="3" t="s">
        <v>832</v>
      </c>
      <c r="O83" s="3" t="s">
        <v>801</v>
      </c>
      <c r="P83" s="8"/>
      <c r="Q83" s="8"/>
      <c r="R83" s="9"/>
      <c r="S83" s="7"/>
    </row>
    <row r="84" spans="1:19" x14ac:dyDescent="0.25">
      <c r="A84" t="str">
        <f>REPLACE(Table_milestone[[#This Row],[Hợp đồng]],1,FIND("#",Table_milestone[[#This Row],[Hợp đồng]],1),"")</f>
        <v>81-1210/HĐKT/CMCSOFT-VINTESGROUP</v>
      </c>
      <c r="B84" s="2" t="s">
        <v>833</v>
      </c>
      <c r="C84" s="3" t="s">
        <v>834</v>
      </c>
      <c r="D84" s="2" t="s">
        <v>666</v>
      </c>
      <c r="E84" s="5">
        <v>60000000</v>
      </c>
      <c r="F84" s="4">
        <v>40521</v>
      </c>
      <c r="G84" s="4">
        <v>40521</v>
      </c>
      <c r="H84" s="4"/>
      <c r="I84" s="4">
        <v>40521</v>
      </c>
      <c r="J84" s="4"/>
      <c r="K84" s="3" t="s">
        <v>667</v>
      </c>
      <c r="L84" s="7" t="b">
        <v>1</v>
      </c>
      <c r="M84" s="4"/>
      <c r="N84" s="3" t="s">
        <v>832</v>
      </c>
      <c r="O84" s="3" t="s">
        <v>801</v>
      </c>
      <c r="P84" s="8"/>
      <c r="Q84" s="8"/>
      <c r="R84" s="9"/>
      <c r="S84" s="7"/>
    </row>
    <row r="85" spans="1:19" x14ac:dyDescent="0.25">
      <c r="A85" t="str">
        <f>REPLACE(Table_milestone[[#This Row],[Hợp đồng]],1,FIND("#",Table_milestone[[#This Row],[Hợp đồng]],1),"")</f>
        <v>78-1110/HĐKT/CMCSOFT-CDTNMTHCM</v>
      </c>
      <c r="B85" s="2" t="s">
        <v>835</v>
      </c>
      <c r="C85" s="3" t="s">
        <v>836</v>
      </c>
      <c r="D85" s="2" t="s">
        <v>780</v>
      </c>
      <c r="E85" s="5">
        <v>877296000</v>
      </c>
      <c r="F85" s="4">
        <v>40512</v>
      </c>
      <c r="G85" s="4">
        <v>40522</v>
      </c>
      <c r="H85" s="4"/>
      <c r="I85" s="4"/>
      <c r="J85" s="4"/>
      <c r="K85" s="3" t="s">
        <v>667</v>
      </c>
      <c r="L85" s="7" t="b">
        <v>1</v>
      </c>
      <c r="M85" s="4"/>
      <c r="N85" s="3" t="s">
        <v>694</v>
      </c>
      <c r="O85" s="3" t="s">
        <v>685</v>
      </c>
      <c r="P85" s="8"/>
      <c r="Q85" s="8"/>
      <c r="R85" s="9"/>
      <c r="S85" s="7"/>
    </row>
    <row r="86" spans="1:19" x14ac:dyDescent="0.25">
      <c r="A86" t="str">
        <f>REPLACE(Table_milestone[[#This Row],[Hợp đồng]],1,FIND("#",Table_milestone[[#This Row],[Hợp đồng]],1),"")</f>
        <v>856/TBQT-ĐHGT</v>
      </c>
      <c r="B86" s="2" t="s">
        <v>837</v>
      </c>
      <c r="C86" s="3" t="s">
        <v>838</v>
      </c>
      <c r="D86" s="2" t="s">
        <v>708</v>
      </c>
      <c r="E86" s="5">
        <v>250000000</v>
      </c>
      <c r="F86" s="4"/>
      <c r="G86" s="4">
        <v>40522</v>
      </c>
      <c r="H86" s="4"/>
      <c r="I86" s="4"/>
      <c r="J86" s="4"/>
      <c r="K86" s="3" t="s">
        <v>667</v>
      </c>
      <c r="L86" s="7" t="b">
        <v>1</v>
      </c>
      <c r="M86" s="4"/>
      <c r="N86" s="3" t="s">
        <v>190</v>
      </c>
      <c r="O86" s="3" t="s">
        <v>98</v>
      </c>
      <c r="P86" s="8"/>
      <c r="Q86" s="8"/>
      <c r="R86" s="9"/>
      <c r="S86" s="7"/>
    </row>
    <row r="87" spans="1:19" ht="45" x14ac:dyDescent="0.25">
      <c r="A87" t="str">
        <f>REPLACE(Table_milestone[[#This Row],[Hợp đồng]],1,FIND("#",Table_milestone[[#This Row],[Hợp đồng]],1),"")</f>
        <v>60-0910/HĐKT/CMCSOFT-CDSL</v>
      </c>
      <c r="B87" s="2" t="s">
        <v>840</v>
      </c>
      <c r="C87" s="3" t="s">
        <v>841</v>
      </c>
      <c r="D87" s="2" t="s">
        <v>725</v>
      </c>
      <c r="E87" s="5">
        <v>3228439000</v>
      </c>
      <c r="F87" s="4"/>
      <c r="G87" s="4">
        <v>40522</v>
      </c>
      <c r="H87" s="4"/>
      <c r="I87" s="4"/>
      <c r="J87" s="4"/>
      <c r="K87" s="3" t="s">
        <v>667</v>
      </c>
      <c r="L87" s="7" t="b">
        <v>1</v>
      </c>
      <c r="M87" s="4"/>
      <c r="N87" s="3" t="s">
        <v>748</v>
      </c>
      <c r="O87" s="3" t="s">
        <v>685</v>
      </c>
      <c r="P87" s="8"/>
      <c r="Q87" s="8" t="s">
        <v>839</v>
      </c>
      <c r="R87" s="9"/>
      <c r="S87" s="7"/>
    </row>
    <row r="88" spans="1:19" x14ac:dyDescent="0.25">
      <c r="A88" t="str">
        <f>REPLACE(Table_milestone[[#This Row],[Hợp đồng]],1,FIND("#",Table_milestone[[#This Row],[Hợp đồng]],1),"")</f>
        <v>60-0910/HĐKT/CMCSOFT-CDSL</v>
      </c>
      <c r="B88" s="2" t="s">
        <v>840</v>
      </c>
      <c r="C88" s="3" t="s">
        <v>841</v>
      </c>
      <c r="D88" s="2" t="s">
        <v>722</v>
      </c>
      <c r="E88" s="5">
        <v>20059623</v>
      </c>
      <c r="F88" s="4"/>
      <c r="G88" s="4">
        <v>40522</v>
      </c>
      <c r="H88" s="4"/>
      <c r="I88" s="4"/>
      <c r="J88" s="4"/>
      <c r="K88" s="3" t="s">
        <v>717</v>
      </c>
      <c r="L88" s="7" t="b">
        <v>0</v>
      </c>
      <c r="M88" s="4"/>
      <c r="N88" s="3" t="s">
        <v>748</v>
      </c>
      <c r="O88" s="3" t="s">
        <v>685</v>
      </c>
      <c r="P88" s="8"/>
      <c r="Q88" s="8" t="s">
        <v>803</v>
      </c>
      <c r="R88" s="9"/>
      <c r="S88" s="7"/>
    </row>
    <row r="89" spans="1:19" x14ac:dyDescent="0.25">
      <c r="A89" t="str">
        <f>REPLACE(Table_milestone[[#This Row],[Hợp đồng]],1,FIND("#",Table_milestone[[#This Row],[Hợp đồng]],1),"")</f>
        <v>77-1110/HĐKT/CMCSOFT-KCNTT</v>
      </c>
      <c r="B89" s="2" t="s">
        <v>842</v>
      </c>
      <c r="C89" s="3" t="s">
        <v>843</v>
      </c>
      <c r="D89" s="2" t="s">
        <v>666</v>
      </c>
      <c r="E89" s="5">
        <v>75200000</v>
      </c>
      <c r="F89" s="4">
        <v>40508</v>
      </c>
      <c r="G89" s="4">
        <v>40523</v>
      </c>
      <c r="H89" s="4"/>
      <c r="I89" s="4"/>
      <c r="J89" s="4"/>
      <c r="K89" s="3" t="s">
        <v>667</v>
      </c>
      <c r="L89" s="7" t="b">
        <v>1</v>
      </c>
      <c r="M89" s="4"/>
      <c r="N89" s="3" t="s">
        <v>190</v>
      </c>
      <c r="O89" s="3" t="s">
        <v>685</v>
      </c>
      <c r="P89" s="8"/>
      <c r="Q89" s="8"/>
      <c r="R89" s="9"/>
      <c r="S89" s="7"/>
    </row>
    <row r="90" spans="1:19" x14ac:dyDescent="0.25">
      <c r="A90" t="str">
        <f>REPLACE(Table_milestone[[#This Row],[Hợp đồng]],1,FIND("#",Table_milestone[[#This Row],[Hợp đồng]],1),"")</f>
        <v>010910/HĐKT/CSISG - CMCSSG</v>
      </c>
      <c r="B90" s="2" t="s">
        <v>845</v>
      </c>
      <c r="C90" s="3" t="s">
        <v>846</v>
      </c>
      <c r="D90" s="2" t="s">
        <v>703</v>
      </c>
      <c r="E90" s="5">
        <v>469000000</v>
      </c>
      <c r="F90" s="4"/>
      <c r="G90" s="4">
        <v>40527</v>
      </c>
      <c r="H90" s="4"/>
      <c r="I90" s="4">
        <v>40532</v>
      </c>
      <c r="J90" s="4"/>
      <c r="K90" s="3" t="s">
        <v>667</v>
      </c>
      <c r="L90" s="7" t="b">
        <v>1</v>
      </c>
      <c r="M90" s="4">
        <v>40569</v>
      </c>
      <c r="N90" s="3" t="s">
        <v>820</v>
      </c>
      <c r="O90" s="3" t="s">
        <v>819</v>
      </c>
      <c r="P90" s="8"/>
      <c r="Q90" s="8" t="s">
        <v>844</v>
      </c>
      <c r="R90" s="9"/>
      <c r="S90" s="7"/>
    </row>
    <row r="91" spans="1:19" x14ac:dyDescent="0.25">
      <c r="A91" t="str">
        <f>REPLACE(Table_milestone[[#This Row],[Hợp đồng]],1,FIND("#",Table_milestone[[#This Row],[Hợp đồng]],1),"")</f>
        <v>81-1210/HĐKT/CMCSOFT-VINTESGROUP</v>
      </c>
      <c r="B91" s="2" t="s">
        <v>833</v>
      </c>
      <c r="C91" s="3" t="s">
        <v>834</v>
      </c>
      <c r="D91" s="2" t="s">
        <v>672</v>
      </c>
      <c r="E91" s="5">
        <v>50000000</v>
      </c>
      <c r="F91" s="4">
        <v>40528</v>
      </c>
      <c r="G91" s="4">
        <v>40532</v>
      </c>
      <c r="H91" s="4"/>
      <c r="I91" s="4">
        <v>40532</v>
      </c>
      <c r="J91" s="4"/>
      <c r="K91" s="3" t="s">
        <v>667</v>
      </c>
      <c r="L91" s="7" t="b">
        <v>1</v>
      </c>
      <c r="M91" s="4"/>
      <c r="N91" s="3" t="s">
        <v>832</v>
      </c>
      <c r="O91" s="3" t="s">
        <v>801</v>
      </c>
      <c r="P91" s="8"/>
      <c r="Q91" s="8"/>
      <c r="R91" s="9"/>
      <c r="S91" s="7"/>
    </row>
    <row r="92" spans="1:19" x14ac:dyDescent="0.25">
      <c r="A92" t="str">
        <f>REPLACE(Table_milestone[[#This Row],[Hợp đồng]],1,FIND("#",Table_milestone[[#This Row],[Hợp đồng]],1),"")</f>
        <v>08-18-VIB/CMC</v>
      </c>
      <c r="B92" s="2" t="s">
        <v>848</v>
      </c>
      <c r="C92" s="3" t="s">
        <v>849</v>
      </c>
      <c r="D92" s="2" t="s">
        <v>847</v>
      </c>
      <c r="E92" s="5">
        <v>285958056</v>
      </c>
      <c r="F92" s="4"/>
      <c r="G92" s="4">
        <v>40532</v>
      </c>
      <c r="H92" s="4"/>
      <c r="I92" s="4"/>
      <c r="J92" s="4"/>
      <c r="K92" s="3" t="s">
        <v>667</v>
      </c>
      <c r="L92" s="7" t="b">
        <v>1</v>
      </c>
      <c r="M92" s="4">
        <v>40536</v>
      </c>
      <c r="N92" s="3" t="s">
        <v>850</v>
      </c>
      <c r="O92" s="3" t="s">
        <v>681</v>
      </c>
      <c r="P92" s="8"/>
      <c r="Q92" s="8"/>
      <c r="R92" s="9"/>
      <c r="S92" s="7"/>
    </row>
    <row r="93" spans="1:19" x14ac:dyDescent="0.25">
      <c r="A93" t="str">
        <f>REPLACE(Table_milestone[[#This Row],[Hợp đồng]],1,FIND("#",Table_milestone[[#This Row],[Hợp đồng]],1),"")</f>
        <v>1712/HĐKT/CMCSOFT-CMCSI</v>
      </c>
      <c r="B93" s="2" t="s">
        <v>732</v>
      </c>
      <c r="C93" s="3" t="s">
        <v>733</v>
      </c>
      <c r="D93" s="2" t="s">
        <v>713</v>
      </c>
      <c r="E93" s="5">
        <v>1330373000</v>
      </c>
      <c r="F93" s="4"/>
      <c r="G93" s="4">
        <v>40533</v>
      </c>
      <c r="H93" s="4"/>
      <c r="I93" s="4"/>
      <c r="J93" s="4"/>
      <c r="K93" s="3" t="s">
        <v>667</v>
      </c>
      <c r="L93" s="7" t="b">
        <v>1</v>
      </c>
      <c r="M93" s="4"/>
      <c r="N93" s="3" t="s">
        <v>702</v>
      </c>
      <c r="O93" s="3" t="s">
        <v>129</v>
      </c>
      <c r="P93" s="8"/>
      <c r="Q93" s="8" t="s">
        <v>851</v>
      </c>
      <c r="R93" s="9"/>
      <c r="S93" s="7"/>
    </row>
    <row r="94" spans="1:19" x14ac:dyDescent="0.25">
      <c r="A94" t="str">
        <f>REPLACE(Table_milestone[[#This Row],[Hợp đồng]],1,FIND("#",Table_milestone[[#This Row],[Hợp đồng]],1),"")</f>
        <v xml:space="preserve">05/2010/HĐKT/TCT-CMC </v>
      </c>
      <c r="B94" s="2" t="s">
        <v>753</v>
      </c>
      <c r="C94" s="3" t="s">
        <v>754</v>
      </c>
      <c r="D94" s="2" t="s">
        <v>672</v>
      </c>
      <c r="E94" s="5">
        <v>952266000</v>
      </c>
      <c r="F94" s="4">
        <v>40520</v>
      </c>
      <c r="G94" s="4">
        <v>40534</v>
      </c>
      <c r="H94" s="4"/>
      <c r="I94" s="4"/>
      <c r="J94" s="4"/>
      <c r="K94" s="3" t="s">
        <v>667</v>
      </c>
      <c r="L94" s="7" t="b">
        <v>1</v>
      </c>
      <c r="M94" s="4"/>
      <c r="N94" s="3" t="s">
        <v>57</v>
      </c>
      <c r="O94" s="3" t="s">
        <v>129</v>
      </c>
      <c r="P94" s="8"/>
      <c r="Q94" s="8"/>
      <c r="R94" s="9"/>
      <c r="S94" s="7"/>
    </row>
    <row r="95" spans="1:19" x14ac:dyDescent="0.25">
      <c r="A95" t="str">
        <f>REPLACE(Table_milestone[[#This Row],[Hợp đồng]],1,FIND("#",Table_milestone[[#This Row],[Hợp đồng]],1),"")</f>
        <v>78-1110/HĐKT/CMCSOFT-CDTNMTHCM</v>
      </c>
      <c r="B95" s="2" t="s">
        <v>835</v>
      </c>
      <c r="C95" s="3" t="s">
        <v>836</v>
      </c>
      <c r="D95" s="2" t="s">
        <v>672</v>
      </c>
      <c r="E95" s="5">
        <v>643704000</v>
      </c>
      <c r="F95" s="4">
        <v>40527</v>
      </c>
      <c r="G95" s="4">
        <v>40537</v>
      </c>
      <c r="H95" s="4"/>
      <c r="I95" s="4"/>
      <c r="J95" s="4"/>
      <c r="K95" s="3" t="s">
        <v>667</v>
      </c>
      <c r="L95" s="7" t="b">
        <v>1</v>
      </c>
      <c r="M95" s="4"/>
      <c r="N95" s="3" t="s">
        <v>694</v>
      </c>
      <c r="O95" s="3" t="s">
        <v>685</v>
      </c>
      <c r="P95" s="8"/>
      <c r="Q95" s="8"/>
      <c r="R95" s="9"/>
      <c r="S95" s="7"/>
    </row>
    <row r="96" spans="1:19" x14ac:dyDescent="0.25">
      <c r="A96" t="str">
        <f>REPLACE(Table_milestone[[#This Row],[Hợp đồng]],1,FIND("#",Table_milestone[[#This Row],[Hợp đồng]],1),"")</f>
        <v xml:space="preserve">CVN-CMC/0210 </v>
      </c>
      <c r="B96" s="2" t="s">
        <v>786</v>
      </c>
      <c r="C96" s="3" t="s">
        <v>787</v>
      </c>
      <c r="D96" s="2" t="s">
        <v>672</v>
      </c>
      <c r="E96" s="5">
        <v>276672000</v>
      </c>
      <c r="F96" s="4"/>
      <c r="G96" s="4">
        <v>40537</v>
      </c>
      <c r="H96" s="4"/>
      <c r="I96" s="4"/>
      <c r="J96" s="4"/>
      <c r="K96" s="3" t="s">
        <v>667</v>
      </c>
      <c r="L96" s="7" t="b">
        <v>1</v>
      </c>
      <c r="M96" s="4">
        <v>41435</v>
      </c>
      <c r="N96" s="3" t="s">
        <v>37</v>
      </c>
      <c r="O96" s="3" t="s">
        <v>681</v>
      </c>
      <c r="P96" s="8" t="s">
        <v>852</v>
      </c>
      <c r="Q96" s="8" t="s">
        <v>853</v>
      </c>
      <c r="R96" s="9"/>
      <c r="S96" s="7"/>
    </row>
    <row r="97" spans="1:19" x14ac:dyDescent="0.25">
      <c r="A97" t="str">
        <f>REPLACE(Table_milestone[[#This Row],[Hợp đồng]],1,FIND("#",Table_milestone[[#This Row],[Hợp đồng]],1),"")</f>
        <v>90-1210/HĐKT/CMCSOFT-AWAS</v>
      </c>
      <c r="B97" s="2" t="s">
        <v>854</v>
      </c>
      <c r="C97" s="3" t="s">
        <v>855</v>
      </c>
      <c r="D97" s="2" t="s">
        <v>767</v>
      </c>
      <c r="E97" s="5">
        <v>15000000</v>
      </c>
      <c r="F97" s="4">
        <v>40528</v>
      </c>
      <c r="G97" s="4">
        <v>40538</v>
      </c>
      <c r="H97" s="4"/>
      <c r="I97" s="4"/>
      <c r="J97" s="4"/>
      <c r="K97" s="3" t="s">
        <v>667</v>
      </c>
      <c r="L97" s="7" t="b">
        <v>1</v>
      </c>
      <c r="M97" s="4"/>
      <c r="N97" s="3" t="s">
        <v>748</v>
      </c>
      <c r="O97" s="3" t="s">
        <v>685</v>
      </c>
      <c r="P97" s="8"/>
      <c r="Q97" s="8"/>
      <c r="R97" s="9"/>
      <c r="S97" s="7"/>
    </row>
    <row r="98" spans="1:19" ht="30" x14ac:dyDescent="0.25">
      <c r="A98" t="str">
        <f>REPLACE(Table_milestone[[#This Row],[Hợp đồng]],1,FIND("#",Table_milestone[[#This Row],[Hợp đồng]],1),"")</f>
        <v>37-0710/HĐKT/CMCSOFT-CMCCORP</v>
      </c>
      <c r="B98" s="2" t="s">
        <v>774</v>
      </c>
      <c r="C98" s="3" t="s">
        <v>775</v>
      </c>
      <c r="D98" s="2" t="s">
        <v>856</v>
      </c>
      <c r="E98" s="5">
        <v>200000000</v>
      </c>
      <c r="F98" s="4"/>
      <c r="G98" s="4">
        <v>40538</v>
      </c>
      <c r="H98" s="4"/>
      <c r="I98" s="4"/>
      <c r="J98" s="4"/>
      <c r="K98" s="3" t="s">
        <v>667</v>
      </c>
      <c r="L98" s="7" t="b">
        <v>1</v>
      </c>
      <c r="M98" s="4">
        <v>40998</v>
      </c>
      <c r="N98" s="3" t="s">
        <v>37</v>
      </c>
      <c r="O98" s="3" t="s">
        <v>681</v>
      </c>
      <c r="P98" s="8"/>
      <c r="Q98" s="8" t="s">
        <v>857</v>
      </c>
      <c r="R98" s="9"/>
      <c r="S98" s="7"/>
    </row>
    <row r="99" spans="1:19" x14ac:dyDescent="0.25">
      <c r="A99" t="str">
        <f>REPLACE(Table_milestone[[#This Row],[Hợp đồng]],1,FIND("#",Table_milestone[[#This Row],[Hợp đồng]],1),"")</f>
        <v>37-0710/HĐKT/CMCSOFT-CMCCORP</v>
      </c>
      <c r="B99" s="2" t="s">
        <v>774</v>
      </c>
      <c r="C99" s="3" t="s">
        <v>775</v>
      </c>
      <c r="D99" s="2" t="s">
        <v>858</v>
      </c>
      <c r="E99" s="5">
        <v>450800000</v>
      </c>
      <c r="F99" s="4"/>
      <c r="G99" s="4">
        <v>40538</v>
      </c>
      <c r="H99" s="4"/>
      <c r="I99" s="4"/>
      <c r="J99" s="4"/>
      <c r="K99" s="3" t="s">
        <v>667</v>
      </c>
      <c r="L99" s="7" t="b">
        <v>1</v>
      </c>
      <c r="M99" s="4">
        <v>41297</v>
      </c>
      <c r="N99" s="3" t="s">
        <v>37</v>
      </c>
      <c r="O99" s="3" t="s">
        <v>681</v>
      </c>
      <c r="P99" s="8"/>
      <c r="Q99" s="8" t="s">
        <v>859</v>
      </c>
      <c r="R99" s="9"/>
      <c r="S99" s="7"/>
    </row>
    <row r="100" spans="1:19" x14ac:dyDescent="0.25">
      <c r="A100" t="str">
        <f>REPLACE(Table_milestone[[#This Row],[Hợp đồng]],1,FIND("#",Table_milestone[[#This Row],[Hợp đồng]],1),"")</f>
        <v xml:space="preserve">Hđồng 56-0910 CMC Corp (hđồng 616/TSPMU-CMC) </v>
      </c>
      <c r="B100" s="2" t="s">
        <v>790</v>
      </c>
      <c r="C100" s="3" t="s">
        <v>791</v>
      </c>
      <c r="D100" s="2" t="s">
        <v>688</v>
      </c>
      <c r="E100" s="5">
        <v>991556513</v>
      </c>
      <c r="F100" s="4"/>
      <c r="G100" s="4">
        <v>40539</v>
      </c>
      <c r="H100" s="4"/>
      <c r="I100" s="4"/>
      <c r="J100" s="4"/>
      <c r="K100" s="3" t="s">
        <v>667</v>
      </c>
      <c r="L100" s="7" t="b">
        <v>1</v>
      </c>
      <c r="M100" s="4">
        <v>41068</v>
      </c>
      <c r="N100" s="3" t="s">
        <v>792</v>
      </c>
      <c r="O100" s="3" t="s">
        <v>712</v>
      </c>
      <c r="P100" s="8"/>
      <c r="Q100" s="8"/>
      <c r="R100" s="9"/>
      <c r="S100" s="7"/>
    </row>
    <row r="101" spans="1:19" x14ac:dyDescent="0.25">
      <c r="A101" t="str">
        <f>REPLACE(Table_milestone[[#This Row],[Hợp đồng]],1,FIND("#",Table_milestone[[#This Row],[Hợp đồng]],1),"")</f>
        <v>81-1210/HĐKT/CMCSOFT-VINTESGROUP</v>
      </c>
      <c r="B101" s="2" t="s">
        <v>833</v>
      </c>
      <c r="C101" s="3" t="s">
        <v>834</v>
      </c>
      <c r="D101" s="2" t="s">
        <v>688</v>
      </c>
      <c r="E101" s="5">
        <v>90000000</v>
      </c>
      <c r="F101" s="4">
        <v>40528</v>
      </c>
      <c r="G101" s="4">
        <v>40542</v>
      </c>
      <c r="H101" s="4"/>
      <c r="I101" s="4">
        <v>40542</v>
      </c>
      <c r="J101" s="4"/>
      <c r="K101" s="3" t="s">
        <v>667</v>
      </c>
      <c r="L101" s="7" t="b">
        <v>1</v>
      </c>
      <c r="M101" s="4"/>
      <c r="N101" s="3" t="s">
        <v>832</v>
      </c>
      <c r="O101" s="3" t="s">
        <v>801</v>
      </c>
      <c r="P101" s="8"/>
      <c r="Q101" s="8" t="s">
        <v>860</v>
      </c>
      <c r="R101" s="9"/>
      <c r="S101" s="7"/>
    </row>
    <row r="102" spans="1:19" ht="30" x14ac:dyDescent="0.25">
      <c r="A102" t="str">
        <f>REPLACE(Table_milestone[[#This Row],[Hợp đồng]],1,FIND("#",Table_milestone[[#This Row],[Hợp đồng]],1),"")</f>
        <v>51-0810/NTSOFT-CMC-TV</v>
      </c>
      <c r="B102" s="2" t="s">
        <v>862</v>
      </c>
      <c r="C102" s="3" t="s">
        <v>863</v>
      </c>
      <c r="D102" s="2" t="s">
        <v>725</v>
      </c>
      <c r="E102" s="5">
        <v>60000000</v>
      </c>
      <c r="F102" s="4"/>
      <c r="G102" s="4">
        <v>40542</v>
      </c>
      <c r="H102" s="4"/>
      <c r="I102" s="4"/>
      <c r="J102" s="4"/>
      <c r="K102" s="3" t="s">
        <v>667</v>
      </c>
      <c r="L102" s="7" t="b">
        <v>1</v>
      </c>
      <c r="M102" s="4">
        <v>41634</v>
      </c>
      <c r="N102" s="3" t="s">
        <v>36</v>
      </c>
      <c r="O102" s="3" t="s">
        <v>685</v>
      </c>
      <c r="P102" s="8"/>
      <c r="Q102" s="8" t="s">
        <v>861</v>
      </c>
      <c r="R102" s="9"/>
      <c r="S102" s="7"/>
    </row>
    <row r="103" spans="1:19" ht="45" x14ac:dyDescent="0.25">
      <c r="A103" t="str">
        <f>REPLACE(Table_milestone[[#This Row],[Hợp đồng]],1,FIND("#",Table_milestone[[#This Row],[Hợp đồng]],1),"")</f>
        <v>092008/HĐKT/TCB-CMC</v>
      </c>
      <c r="B103" s="2" t="s">
        <v>690</v>
      </c>
      <c r="C103" s="3" t="s">
        <v>691</v>
      </c>
      <c r="D103" s="2" t="s">
        <v>864</v>
      </c>
      <c r="E103" s="5">
        <v>6562745100</v>
      </c>
      <c r="F103" s="4">
        <v>40545</v>
      </c>
      <c r="G103" s="4">
        <v>40545</v>
      </c>
      <c r="H103" s="4"/>
      <c r="I103" s="4"/>
      <c r="J103" s="4"/>
      <c r="K103" s="3" t="s">
        <v>667</v>
      </c>
      <c r="L103" s="7" t="b">
        <v>1</v>
      </c>
      <c r="M103" s="4"/>
      <c r="N103" s="3" t="s">
        <v>19</v>
      </c>
      <c r="O103" s="3" t="s">
        <v>14</v>
      </c>
      <c r="P103" s="8" t="s">
        <v>865</v>
      </c>
      <c r="Q103" s="8"/>
      <c r="R103" s="9"/>
      <c r="S103" s="7"/>
    </row>
    <row r="104" spans="1:19" ht="45" x14ac:dyDescent="0.25">
      <c r="A104" t="str">
        <f>REPLACE(Table_milestone[[#This Row],[Hợp đồng]],1,FIND("#",Table_milestone[[#This Row],[Hợp đồng]],1),"")</f>
        <v>91-1210/HĐKT/UBBG-CMCSOFT</v>
      </c>
      <c r="B104" s="2" t="s">
        <v>867</v>
      </c>
      <c r="C104" s="3" t="s">
        <v>868</v>
      </c>
      <c r="D104" s="2" t="s">
        <v>666</v>
      </c>
      <c r="E104" s="5">
        <v>48500000</v>
      </c>
      <c r="F104" s="4"/>
      <c r="G104" s="4">
        <v>40548</v>
      </c>
      <c r="H104" s="4"/>
      <c r="I104" s="4"/>
      <c r="J104" s="4"/>
      <c r="K104" s="3" t="s">
        <v>667</v>
      </c>
      <c r="L104" s="7" t="b">
        <v>1</v>
      </c>
      <c r="M104" s="4"/>
      <c r="N104" s="3" t="s">
        <v>694</v>
      </c>
      <c r="O104" s="3" t="s">
        <v>685</v>
      </c>
      <c r="P104" s="8"/>
      <c r="Q104" s="8" t="s">
        <v>866</v>
      </c>
      <c r="R104" s="9"/>
      <c r="S104" s="7"/>
    </row>
    <row r="105" spans="1:19" x14ac:dyDescent="0.25">
      <c r="A105" t="str">
        <f>REPLACE(Table_milestone[[#This Row],[Hợp đồng]],1,FIND("#",Table_milestone[[#This Row],[Hợp đồng]],1),"")</f>
        <v>02-0111/HĐKT/CMCSOFT-CTU</v>
      </c>
      <c r="B105" s="2" t="s">
        <v>869</v>
      </c>
      <c r="C105" s="3" t="s">
        <v>870</v>
      </c>
      <c r="D105" s="2" t="s">
        <v>666</v>
      </c>
      <c r="E105" s="5">
        <v>9980000</v>
      </c>
      <c r="F105" s="4">
        <v>40546</v>
      </c>
      <c r="G105" s="4">
        <v>40551</v>
      </c>
      <c r="H105" s="4"/>
      <c r="I105" s="4"/>
      <c r="J105" s="4"/>
      <c r="K105" s="3" t="s">
        <v>667</v>
      </c>
      <c r="L105" s="7" t="b">
        <v>1</v>
      </c>
      <c r="M105" s="4"/>
      <c r="N105" s="3" t="s">
        <v>694</v>
      </c>
      <c r="O105" s="3" t="s">
        <v>685</v>
      </c>
      <c r="P105" s="8"/>
      <c r="Q105" s="8"/>
      <c r="R105" s="9"/>
      <c r="S105" s="7"/>
    </row>
    <row r="106" spans="1:19" x14ac:dyDescent="0.25">
      <c r="A106" t="str">
        <f>REPLACE(Table_milestone[[#This Row],[Hợp đồng]],1,FIND("#",Table_milestone[[#This Row],[Hợp đồng]],1),"")</f>
        <v>99-1210/HĐKT/CMC-SKHDTQN</v>
      </c>
      <c r="B106" s="2" t="s">
        <v>872</v>
      </c>
      <c r="C106" s="3" t="s">
        <v>873</v>
      </c>
      <c r="D106" s="2" t="s">
        <v>780</v>
      </c>
      <c r="E106" s="5">
        <v>930000000</v>
      </c>
      <c r="F106" s="4">
        <v>40541</v>
      </c>
      <c r="G106" s="4">
        <v>40553</v>
      </c>
      <c r="H106" s="4"/>
      <c r="I106" s="4"/>
      <c r="J106" s="4"/>
      <c r="K106" s="3" t="s">
        <v>667</v>
      </c>
      <c r="L106" s="7" t="b">
        <v>1</v>
      </c>
      <c r="M106" s="4"/>
      <c r="N106" s="3" t="s">
        <v>96</v>
      </c>
      <c r="O106" s="3" t="s">
        <v>801</v>
      </c>
      <c r="P106" s="8" t="s">
        <v>871</v>
      </c>
      <c r="Q106" s="8"/>
      <c r="R106" s="9"/>
      <c r="S106" s="7"/>
    </row>
    <row r="107" spans="1:19" x14ac:dyDescent="0.25">
      <c r="A107" t="str">
        <f>REPLACE(Table_milestone[[#This Row],[Hợp đồng]],1,FIND("#",Table_milestone[[#This Row],[Hợp đồng]],1),"")</f>
        <v>01-01/2011/HĐKT/CMCSOFT-HAVINCO</v>
      </c>
      <c r="B107" s="2" t="s">
        <v>875</v>
      </c>
      <c r="C107" s="3" t="s">
        <v>876</v>
      </c>
      <c r="D107" s="2" t="s">
        <v>780</v>
      </c>
      <c r="E107" s="5">
        <v>65000000</v>
      </c>
      <c r="F107" s="4">
        <v>40557</v>
      </c>
      <c r="G107" s="4">
        <v>40557</v>
      </c>
      <c r="H107" s="4"/>
      <c r="I107" s="4"/>
      <c r="J107" s="4"/>
      <c r="K107" s="3" t="s">
        <v>667</v>
      </c>
      <c r="L107" s="7" t="b">
        <v>1</v>
      </c>
      <c r="M107" s="4"/>
      <c r="N107" s="3" t="s">
        <v>694</v>
      </c>
      <c r="O107" s="3" t="s">
        <v>685</v>
      </c>
      <c r="P107" s="8"/>
      <c r="Q107" s="8" t="s">
        <v>874</v>
      </c>
      <c r="R107" s="9"/>
      <c r="S107" s="7"/>
    </row>
    <row r="108" spans="1:19" x14ac:dyDescent="0.25">
      <c r="A108" t="str">
        <f>REPLACE(Table_milestone[[#This Row],[Hợp đồng]],1,FIND("#",Table_milestone[[#This Row],[Hợp đồng]],1),"")</f>
        <v>Ref: PTF10ORSE0075</v>
      </c>
      <c r="B108" s="2" t="s">
        <v>878</v>
      </c>
      <c r="C108" s="3" t="s">
        <v>879</v>
      </c>
      <c r="D108" s="2" t="s">
        <v>877</v>
      </c>
      <c r="E108" s="5">
        <v>46200000</v>
      </c>
      <c r="F108" s="4">
        <v>40527</v>
      </c>
      <c r="G108" s="4">
        <v>40558</v>
      </c>
      <c r="H108" s="4"/>
      <c r="I108" s="4">
        <v>40558</v>
      </c>
      <c r="J108" s="4"/>
      <c r="K108" s="3" t="s">
        <v>667</v>
      </c>
      <c r="L108" s="7" t="b">
        <v>1</v>
      </c>
      <c r="M108" s="4"/>
      <c r="N108" s="3" t="s">
        <v>880</v>
      </c>
      <c r="O108" s="3" t="s">
        <v>110</v>
      </c>
      <c r="P108" s="8"/>
      <c r="Q108" s="8"/>
      <c r="R108" s="9"/>
      <c r="S108" s="7"/>
    </row>
    <row r="109" spans="1:19" ht="45" x14ac:dyDescent="0.25">
      <c r="A109" t="str">
        <f>REPLACE(Table_milestone[[#This Row],[Hợp đồng]],1,FIND("#",Table_milestone[[#This Row],[Hợp đồng]],1),"")</f>
        <v>91-1210/HĐKT/UBBG-CMCSOFT</v>
      </c>
      <c r="B109" s="2" t="s">
        <v>867</v>
      </c>
      <c r="C109" s="3" t="s">
        <v>868</v>
      </c>
      <c r="D109" s="2" t="s">
        <v>672</v>
      </c>
      <c r="E109" s="5">
        <v>48500000</v>
      </c>
      <c r="F109" s="4"/>
      <c r="G109" s="4">
        <v>40558</v>
      </c>
      <c r="H109" s="4"/>
      <c r="I109" s="4"/>
      <c r="J109" s="4"/>
      <c r="K109" s="3" t="s">
        <v>667</v>
      </c>
      <c r="L109" s="7" t="b">
        <v>1</v>
      </c>
      <c r="M109" s="4"/>
      <c r="N109" s="3" t="s">
        <v>694</v>
      </c>
      <c r="O109" s="3" t="s">
        <v>685</v>
      </c>
      <c r="P109" s="8"/>
      <c r="Q109" s="8" t="s">
        <v>866</v>
      </c>
      <c r="R109" s="9"/>
      <c r="S109" s="7"/>
    </row>
    <row r="110" spans="1:19" x14ac:dyDescent="0.25">
      <c r="A110" t="str">
        <f>REPLACE(Table_milestone[[#This Row],[Hợp đồng]],1,FIND("#",Table_milestone[[#This Row],[Hợp đồng]],1),"")</f>
        <v>TRIG-NT.EEC1.8</v>
      </c>
      <c r="B110" s="2" t="s">
        <v>881</v>
      </c>
      <c r="C110" s="3" t="s">
        <v>882</v>
      </c>
      <c r="D110" s="2" t="s">
        <v>767</v>
      </c>
      <c r="E110" s="5">
        <v>204624000</v>
      </c>
      <c r="F110" s="4">
        <v>40554</v>
      </c>
      <c r="G110" s="4">
        <v>40563</v>
      </c>
      <c r="H110" s="4"/>
      <c r="I110" s="4"/>
      <c r="J110" s="4"/>
      <c r="K110" s="3" t="s">
        <v>667</v>
      </c>
      <c r="L110" s="7" t="b">
        <v>1</v>
      </c>
      <c r="M110" s="4"/>
      <c r="N110" s="3" t="s">
        <v>694</v>
      </c>
      <c r="O110" s="3" t="s">
        <v>685</v>
      </c>
      <c r="P110" s="8"/>
      <c r="Q110" s="8"/>
      <c r="R110" s="9"/>
      <c r="S110" s="7"/>
    </row>
    <row r="111" spans="1:19" x14ac:dyDescent="0.25">
      <c r="A111" t="str">
        <f>REPLACE(Table_milestone[[#This Row],[Hợp đồng]],1,FIND("#",Table_milestone[[#This Row],[Hợp đồng]],1),"")</f>
        <v>71/10/VSP1-CMC/CNTT&amp;LL</v>
      </c>
      <c r="B111" s="2" t="s">
        <v>883</v>
      </c>
      <c r="C111" s="3" t="s">
        <v>884</v>
      </c>
      <c r="D111" s="2" t="s">
        <v>725</v>
      </c>
      <c r="E111" s="5">
        <v>716000000</v>
      </c>
      <c r="F111" s="4"/>
      <c r="G111" s="4">
        <v>40570</v>
      </c>
      <c r="H111" s="4"/>
      <c r="I111" s="4"/>
      <c r="J111" s="4"/>
      <c r="K111" s="3" t="s">
        <v>667</v>
      </c>
      <c r="L111" s="7" t="b">
        <v>1</v>
      </c>
      <c r="M111" s="4"/>
      <c r="N111" s="3" t="s">
        <v>89</v>
      </c>
      <c r="O111" s="3" t="s">
        <v>685</v>
      </c>
      <c r="P111" s="8"/>
      <c r="Q111" s="8"/>
      <c r="R111" s="9"/>
      <c r="S111" s="7"/>
    </row>
    <row r="112" spans="1:19" x14ac:dyDescent="0.25">
      <c r="A112" t="str">
        <f>REPLACE(Table_milestone[[#This Row],[Hợp đồng]],1,FIND("#",Table_milestone[[#This Row],[Hợp đồng]],1),"")</f>
        <v>90-1210/HĐKT/CMCSOFT-AWAS</v>
      </c>
      <c r="B112" s="2" t="s">
        <v>854</v>
      </c>
      <c r="C112" s="3" t="s">
        <v>855</v>
      </c>
      <c r="D112" s="2" t="s">
        <v>745</v>
      </c>
      <c r="E112" s="5">
        <v>15000000</v>
      </c>
      <c r="F112" s="4">
        <v>40563</v>
      </c>
      <c r="G112" s="4">
        <v>40573</v>
      </c>
      <c r="H112" s="4"/>
      <c r="I112" s="4"/>
      <c r="J112" s="4"/>
      <c r="K112" s="3" t="s">
        <v>667</v>
      </c>
      <c r="L112" s="7" t="b">
        <v>1</v>
      </c>
      <c r="M112" s="4"/>
      <c r="N112" s="3" t="s">
        <v>748</v>
      </c>
      <c r="O112" s="3" t="s">
        <v>685</v>
      </c>
      <c r="P112" s="8"/>
      <c r="Q112" s="8"/>
      <c r="R112" s="9"/>
      <c r="S112" s="7"/>
    </row>
    <row r="113" spans="1:19" x14ac:dyDescent="0.25">
      <c r="A113" t="str">
        <f>REPLACE(Table_milestone[[#This Row],[Hợp đồng]],1,FIND("#",Table_milestone[[#This Row],[Hợp đồng]],1),"")</f>
        <v>Development IPSwitch V3.x</v>
      </c>
      <c r="B113" s="2" t="s">
        <v>886</v>
      </c>
      <c r="C113" s="3" t="s">
        <v>887</v>
      </c>
      <c r="D113" s="2" t="s">
        <v>885</v>
      </c>
      <c r="E113" s="5">
        <v>96600000</v>
      </c>
      <c r="F113" s="4">
        <v>40544</v>
      </c>
      <c r="G113" s="4">
        <v>40573</v>
      </c>
      <c r="H113" s="4"/>
      <c r="I113" s="4">
        <v>40573</v>
      </c>
      <c r="J113" s="4"/>
      <c r="K113" s="3" t="s">
        <v>667</v>
      </c>
      <c r="L113" s="7" t="b">
        <v>1</v>
      </c>
      <c r="M113" s="4"/>
      <c r="N113" s="3" t="s">
        <v>880</v>
      </c>
      <c r="O113" s="3" t="s">
        <v>110</v>
      </c>
      <c r="P113" s="8"/>
      <c r="Q113" s="8"/>
      <c r="R113" s="9"/>
      <c r="S113" s="7"/>
    </row>
    <row r="114" spans="1:19" x14ac:dyDescent="0.25">
      <c r="A114" t="str">
        <f>REPLACE(Table_milestone[[#This Row],[Hợp đồng]],1,FIND("#",Table_milestone[[#This Row],[Hợp đồng]],1),"")</f>
        <v xml:space="preserve">55/HĐKT 2010-CMCSoft-BVVN </v>
      </c>
      <c r="B114" s="2" t="s">
        <v>809</v>
      </c>
      <c r="C114" s="3" t="s">
        <v>810</v>
      </c>
      <c r="D114" s="2" t="s">
        <v>672</v>
      </c>
      <c r="E114" s="5">
        <v>114500000</v>
      </c>
      <c r="F114" s="4">
        <v>40574</v>
      </c>
      <c r="G114" s="4">
        <v>40574</v>
      </c>
      <c r="H114" s="4"/>
      <c r="I114" s="4"/>
      <c r="J114" s="4"/>
      <c r="K114" s="3" t="s">
        <v>667</v>
      </c>
      <c r="L114" s="7" t="b">
        <v>1</v>
      </c>
      <c r="M114" s="4"/>
      <c r="N114" s="3" t="s">
        <v>26</v>
      </c>
      <c r="O114" s="3" t="s">
        <v>209</v>
      </c>
      <c r="P114" s="8"/>
      <c r="Q114" s="8"/>
      <c r="R114" s="9"/>
      <c r="S114" s="7"/>
    </row>
    <row r="115" spans="1:19" x14ac:dyDescent="0.25">
      <c r="A115" t="str">
        <f>REPLACE(Table_milestone[[#This Row],[Hợp đồng]],1,FIND("#",Table_milestone[[#This Row],[Hợp đồng]],1),"")</f>
        <v>4612-2010/HĐKT/CMC-BQP</v>
      </c>
      <c r="B115" s="2" t="s">
        <v>888</v>
      </c>
      <c r="C115" s="3" t="s">
        <v>889</v>
      </c>
      <c r="D115" s="2" t="s">
        <v>780</v>
      </c>
      <c r="E115" s="5">
        <v>4840000000</v>
      </c>
      <c r="F115" s="4">
        <v>40571</v>
      </c>
      <c r="G115" s="4">
        <v>40582</v>
      </c>
      <c r="H115" s="4"/>
      <c r="I115" s="4"/>
      <c r="J115" s="4"/>
      <c r="K115" s="3" t="s">
        <v>667</v>
      </c>
      <c r="L115" s="7" t="b">
        <v>1</v>
      </c>
      <c r="M115" s="4"/>
      <c r="N115" s="3" t="s">
        <v>890</v>
      </c>
      <c r="O115" s="3" t="s">
        <v>621</v>
      </c>
      <c r="P115" s="8"/>
      <c r="Q115" s="8"/>
      <c r="R115" s="9"/>
      <c r="S115" s="7"/>
    </row>
    <row r="116" spans="1:19" x14ac:dyDescent="0.25">
      <c r="A116" t="str">
        <f>REPLACE(Table_milestone[[#This Row],[Hợp đồng]],1,FIND("#",Table_milestone[[#This Row],[Hợp đồng]],1),"")</f>
        <v>08-18-VIB/CMC</v>
      </c>
      <c r="B116" s="2" t="s">
        <v>848</v>
      </c>
      <c r="C116" s="3" t="s">
        <v>849</v>
      </c>
      <c r="D116" s="2" t="s">
        <v>891</v>
      </c>
      <c r="E116" s="5">
        <v>1143832223</v>
      </c>
      <c r="F116" s="4">
        <v>40563</v>
      </c>
      <c r="G116" s="4">
        <v>40584</v>
      </c>
      <c r="H116" s="4"/>
      <c r="I116" s="4"/>
      <c r="J116" s="4"/>
      <c r="K116" s="3" t="s">
        <v>667</v>
      </c>
      <c r="L116" s="7" t="b">
        <v>1</v>
      </c>
      <c r="M116" s="4">
        <v>40680</v>
      </c>
      <c r="N116" s="3" t="s">
        <v>850</v>
      </c>
      <c r="O116" s="3" t="s">
        <v>681</v>
      </c>
      <c r="P116" s="8"/>
      <c r="Q116" s="8"/>
      <c r="R116" s="9"/>
      <c r="S116" s="7"/>
    </row>
    <row r="117" spans="1:19" x14ac:dyDescent="0.25">
      <c r="A117" t="str">
        <f>REPLACE(Table_milestone[[#This Row],[Hợp đồng]],1,FIND("#",Table_milestone[[#This Row],[Hợp đồng]],1),"")</f>
        <v>010110/HĐKT/TTP- CMCSOFTSG</v>
      </c>
      <c r="B117" s="2" t="s">
        <v>893</v>
      </c>
      <c r="C117" s="3" t="s">
        <v>894</v>
      </c>
      <c r="D117" s="2" t="s">
        <v>892</v>
      </c>
      <c r="E117" s="5">
        <v>498620000</v>
      </c>
      <c r="F117" s="4">
        <v>40188</v>
      </c>
      <c r="G117" s="4">
        <v>40584</v>
      </c>
      <c r="H117" s="4"/>
      <c r="I117" s="4">
        <v>40641</v>
      </c>
      <c r="J117" s="4"/>
      <c r="K117" s="3" t="s">
        <v>667</v>
      </c>
      <c r="L117" s="7" t="b">
        <v>1</v>
      </c>
      <c r="M117" s="4">
        <v>40641</v>
      </c>
      <c r="N117" s="3" t="s">
        <v>895</v>
      </c>
      <c r="O117" s="3" t="s">
        <v>819</v>
      </c>
      <c r="P117" s="8"/>
      <c r="Q117" s="8"/>
      <c r="R117" s="9"/>
      <c r="S117" s="7"/>
    </row>
    <row r="118" spans="1:19" ht="60" x14ac:dyDescent="0.25">
      <c r="A118" t="str">
        <f>REPLACE(Table_milestone[[#This Row],[Hợp đồng]],1,FIND("#",Table_milestone[[#This Row],[Hợp đồng]],1),"")</f>
        <v>856/TBQT-ĐHGT</v>
      </c>
      <c r="B118" s="2" t="s">
        <v>837</v>
      </c>
      <c r="C118" s="3" t="s">
        <v>838</v>
      </c>
      <c r="D118" s="2" t="s">
        <v>722</v>
      </c>
      <c r="E118" s="5">
        <v>145267000</v>
      </c>
      <c r="F118" s="4"/>
      <c r="G118" s="4">
        <v>40584</v>
      </c>
      <c r="H118" s="4"/>
      <c r="I118" s="4"/>
      <c r="J118" s="4"/>
      <c r="K118" s="3" t="s">
        <v>667</v>
      </c>
      <c r="L118" s="7" t="b">
        <v>1</v>
      </c>
      <c r="M118" s="4"/>
      <c r="N118" s="3" t="s">
        <v>190</v>
      </c>
      <c r="O118" s="3" t="s">
        <v>98</v>
      </c>
      <c r="P118" s="8"/>
      <c r="Q118" s="8" t="s">
        <v>896</v>
      </c>
      <c r="R118" s="9"/>
      <c r="S118" s="7"/>
    </row>
    <row r="119" spans="1:19" x14ac:dyDescent="0.25">
      <c r="A119" t="str">
        <f>REPLACE(Table_milestone[[#This Row],[Hợp đồng]],1,FIND("#",Table_milestone[[#This Row],[Hợp đồng]],1),"")</f>
        <v>77-1110/HĐKT/CMCSOFT-KCNTT</v>
      </c>
      <c r="B119" s="2" t="s">
        <v>842</v>
      </c>
      <c r="C119" s="3" t="s">
        <v>843</v>
      </c>
      <c r="D119" s="2" t="s">
        <v>672</v>
      </c>
      <c r="E119" s="5">
        <v>75200000</v>
      </c>
      <c r="F119" s="4">
        <v>40569</v>
      </c>
      <c r="G119" s="4">
        <v>40585</v>
      </c>
      <c r="H119" s="4"/>
      <c r="I119" s="4"/>
      <c r="J119" s="4"/>
      <c r="K119" s="3" t="s">
        <v>667</v>
      </c>
      <c r="L119" s="7" t="b">
        <v>1</v>
      </c>
      <c r="M119" s="4"/>
      <c r="N119" s="3" t="s">
        <v>190</v>
      </c>
      <c r="O119" s="3" t="s">
        <v>685</v>
      </c>
      <c r="P119" s="8"/>
      <c r="Q119" s="8"/>
      <c r="R119" s="9"/>
      <c r="S119" s="7"/>
    </row>
    <row r="120" spans="1:19" x14ac:dyDescent="0.25">
      <c r="A120" t="str">
        <f>REPLACE(Table_milestone[[#This Row],[Hợp đồng]],1,FIND("#",Table_milestone[[#This Row],[Hợp đồng]],1),"")</f>
        <v>02-0111/HĐKT/CMCSOFT-CTU</v>
      </c>
      <c r="B120" s="2" t="s">
        <v>869</v>
      </c>
      <c r="C120" s="3" t="s">
        <v>870</v>
      </c>
      <c r="D120" s="2" t="s">
        <v>672</v>
      </c>
      <c r="E120" s="5">
        <v>9980000</v>
      </c>
      <c r="F120" s="4">
        <v>40577</v>
      </c>
      <c r="G120" s="4">
        <v>40587</v>
      </c>
      <c r="H120" s="4"/>
      <c r="I120" s="4"/>
      <c r="J120" s="4"/>
      <c r="K120" s="3" t="s">
        <v>667</v>
      </c>
      <c r="L120" s="7" t="b">
        <v>1</v>
      </c>
      <c r="M120" s="4"/>
      <c r="N120" s="3" t="s">
        <v>694</v>
      </c>
      <c r="O120" s="3" t="s">
        <v>685</v>
      </c>
      <c r="P120" s="8"/>
      <c r="Q120" s="8"/>
      <c r="R120" s="9"/>
      <c r="S120" s="7"/>
    </row>
    <row r="121" spans="1:19" x14ac:dyDescent="0.25">
      <c r="A121" t="str">
        <f>REPLACE(Table_milestone[[#This Row],[Hợp đồng]],1,FIND("#",Table_milestone[[#This Row],[Hợp đồng]],1),"")</f>
        <v>24-0610/HĐKT/CMCSOFT – CĐCN HUE</v>
      </c>
      <c r="B121" s="2" t="s">
        <v>897</v>
      </c>
      <c r="C121" s="3" t="s">
        <v>898</v>
      </c>
      <c r="D121" s="2" t="s">
        <v>703</v>
      </c>
      <c r="E121" s="5">
        <v>94000000</v>
      </c>
      <c r="F121" s="4">
        <v>40923</v>
      </c>
      <c r="G121" s="4">
        <v>40589</v>
      </c>
      <c r="H121" s="4"/>
      <c r="I121" s="4"/>
      <c r="J121" s="4"/>
      <c r="K121" s="3" t="s">
        <v>667</v>
      </c>
      <c r="L121" s="7" t="b">
        <v>1</v>
      </c>
      <c r="M121" s="4"/>
      <c r="N121" s="3" t="s">
        <v>190</v>
      </c>
      <c r="O121" s="3" t="s">
        <v>685</v>
      </c>
      <c r="P121" s="8"/>
      <c r="Q121" s="8"/>
      <c r="R121" s="9"/>
      <c r="S121" s="7"/>
    </row>
    <row r="122" spans="1:19" x14ac:dyDescent="0.25">
      <c r="A122" t="str">
        <f>REPLACE(Table_milestone[[#This Row],[Hợp đồng]],1,FIND("#",Table_milestone[[#This Row],[Hợp đồng]],1),"")</f>
        <v>104/2011/HĐKT/PGAS-CMCSoft</v>
      </c>
      <c r="B122" s="2" t="s">
        <v>900</v>
      </c>
      <c r="C122" s="3" t="s">
        <v>901</v>
      </c>
      <c r="D122" s="2" t="s">
        <v>672</v>
      </c>
      <c r="E122" s="5">
        <v>117000000</v>
      </c>
      <c r="F122" s="4">
        <v>40588</v>
      </c>
      <c r="G122" s="4">
        <v>40595</v>
      </c>
      <c r="H122" s="4"/>
      <c r="I122" s="4">
        <v>40928</v>
      </c>
      <c r="J122" s="4"/>
      <c r="K122" s="3" t="s">
        <v>667</v>
      </c>
      <c r="L122" s="7" t="b">
        <v>1</v>
      </c>
      <c r="M122" s="4">
        <v>40926</v>
      </c>
      <c r="N122" s="3" t="s">
        <v>89</v>
      </c>
      <c r="O122" s="3" t="s">
        <v>685</v>
      </c>
      <c r="P122" s="8" t="s">
        <v>899</v>
      </c>
      <c r="Q122" s="8"/>
      <c r="R122" s="9"/>
      <c r="S122" s="7"/>
    </row>
    <row r="123" spans="1:19" x14ac:dyDescent="0.25">
      <c r="A123" t="str">
        <f>REPLACE(Table_milestone[[#This Row],[Hợp đồng]],1,FIND("#",Table_milestone[[#This Row],[Hợp đồng]],1),"")</f>
        <v>0306-10/HĐKT/TCHQ-CMC</v>
      </c>
      <c r="B123" s="2" t="s">
        <v>781</v>
      </c>
      <c r="C123" s="3" t="s">
        <v>782</v>
      </c>
      <c r="D123" s="2" t="s">
        <v>672</v>
      </c>
      <c r="E123" s="5">
        <v>1276000000</v>
      </c>
      <c r="F123" s="4">
        <v>40564</v>
      </c>
      <c r="G123" s="4">
        <v>40595</v>
      </c>
      <c r="H123" s="4"/>
      <c r="I123" s="4"/>
      <c r="J123" s="4"/>
      <c r="K123" s="3" t="s">
        <v>667</v>
      </c>
      <c r="L123" s="7" t="b">
        <v>1</v>
      </c>
      <c r="M123" s="4"/>
      <c r="N123" s="3" t="s">
        <v>37</v>
      </c>
      <c r="O123" s="3" t="s">
        <v>681</v>
      </c>
      <c r="P123" s="8"/>
      <c r="Q123" s="8"/>
      <c r="R123" s="9"/>
      <c r="S123" s="7"/>
    </row>
    <row r="124" spans="1:19" x14ac:dyDescent="0.25">
      <c r="A124" t="str">
        <f>REPLACE(Table_milestone[[#This Row],[Hợp đồng]],1,FIND("#",Table_milestone[[#This Row],[Hợp đồng]],1),"")</f>
        <v xml:space="preserve">Hđồng 56-0910 CMC Corp (hđồng 616/TSPMU-CMC) </v>
      </c>
      <c r="B124" s="2" t="s">
        <v>790</v>
      </c>
      <c r="C124" s="3" t="s">
        <v>791</v>
      </c>
      <c r="D124" s="2" t="s">
        <v>902</v>
      </c>
      <c r="E124" s="5">
        <v>661101290</v>
      </c>
      <c r="F124" s="4"/>
      <c r="G124" s="4">
        <v>40601</v>
      </c>
      <c r="H124" s="4"/>
      <c r="I124" s="4"/>
      <c r="J124" s="4"/>
      <c r="K124" s="3" t="s">
        <v>667</v>
      </c>
      <c r="L124" s="7" t="b">
        <v>1</v>
      </c>
      <c r="M124" s="4">
        <v>41142</v>
      </c>
      <c r="N124" s="3" t="s">
        <v>792</v>
      </c>
      <c r="O124" s="3" t="s">
        <v>712</v>
      </c>
      <c r="P124" s="8"/>
      <c r="Q124" s="8"/>
      <c r="R124" s="9"/>
      <c r="S124" s="7"/>
    </row>
    <row r="125" spans="1:19" x14ac:dyDescent="0.25">
      <c r="A125" t="str">
        <f>REPLACE(Table_milestone[[#This Row],[Hợp đồng]],1,FIND("#",Table_milestone[[#This Row],[Hợp đồng]],1),"")</f>
        <v>71/10/VSP1-CMC/CNTT&amp;LL</v>
      </c>
      <c r="B125" s="2" t="s">
        <v>883</v>
      </c>
      <c r="C125" s="3" t="s">
        <v>884</v>
      </c>
      <c r="D125" s="2" t="s">
        <v>722</v>
      </c>
      <c r="E125" s="5">
        <v>954000000</v>
      </c>
      <c r="F125" s="4"/>
      <c r="G125" s="4">
        <v>40601</v>
      </c>
      <c r="H125" s="4"/>
      <c r="I125" s="4"/>
      <c r="J125" s="4"/>
      <c r="K125" s="3" t="s">
        <v>667</v>
      </c>
      <c r="L125" s="7" t="b">
        <v>1</v>
      </c>
      <c r="M125" s="4"/>
      <c r="N125" s="3" t="s">
        <v>89</v>
      </c>
      <c r="O125" s="3" t="s">
        <v>685</v>
      </c>
      <c r="P125" s="8"/>
      <c r="Q125" s="8"/>
      <c r="R125" s="9"/>
      <c r="S125" s="7"/>
    </row>
    <row r="126" spans="1:19" x14ac:dyDescent="0.25">
      <c r="A126" t="str">
        <f>REPLACE(Table_milestone[[#This Row],[Hợp đồng]],1,FIND("#",Table_milestone[[#This Row],[Hợp đồng]],1),"")</f>
        <v>03-0111/HĐKT/CMCSOFT-CTU</v>
      </c>
      <c r="B126" s="2" t="s">
        <v>904</v>
      </c>
      <c r="C126" s="3" t="s">
        <v>905</v>
      </c>
      <c r="D126" s="2" t="s">
        <v>903</v>
      </c>
      <c r="E126" s="5">
        <v>19900000</v>
      </c>
      <c r="F126" s="4"/>
      <c r="G126" s="4">
        <v>40602</v>
      </c>
      <c r="H126" s="4"/>
      <c r="I126" s="4"/>
      <c r="J126" s="4"/>
      <c r="K126" s="3" t="s">
        <v>667</v>
      </c>
      <c r="L126" s="7" t="b">
        <v>1</v>
      </c>
      <c r="M126" s="4"/>
      <c r="N126" s="3" t="s">
        <v>779</v>
      </c>
      <c r="O126" s="3" t="s">
        <v>621</v>
      </c>
      <c r="P126" s="8"/>
      <c r="Q126" s="8"/>
      <c r="R126" s="9"/>
      <c r="S126" s="7"/>
    </row>
    <row r="127" spans="1:19" x14ac:dyDescent="0.25">
      <c r="A127" t="str">
        <f>REPLACE(Table_milestone[[#This Row],[Hợp đồng]],1,FIND("#",Table_milestone[[#This Row],[Hợp đồng]],1),"")</f>
        <v>012011/HĐKT/CMCSSG-CSI</v>
      </c>
      <c r="B127" s="2" t="s">
        <v>907</v>
      </c>
      <c r="C127" s="3" t="s">
        <v>908</v>
      </c>
      <c r="D127" s="2" t="s">
        <v>666</v>
      </c>
      <c r="E127" s="5">
        <v>102000000</v>
      </c>
      <c r="F127" s="4"/>
      <c r="G127" s="4">
        <v>40607</v>
      </c>
      <c r="H127" s="4"/>
      <c r="I127" s="4"/>
      <c r="J127" s="4"/>
      <c r="K127" s="3" t="s">
        <v>667</v>
      </c>
      <c r="L127" s="7" t="b">
        <v>1</v>
      </c>
      <c r="M127" s="4">
        <v>40600</v>
      </c>
      <c r="N127" s="3" t="s">
        <v>909</v>
      </c>
      <c r="O127" s="3" t="s">
        <v>819</v>
      </c>
      <c r="P127" s="8"/>
      <c r="Q127" s="8" t="s">
        <v>906</v>
      </c>
      <c r="R127" s="9"/>
      <c r="S127" s="7"/>
    </row>
    <row r="128" spans="1:19" ht="30" x14ac:dyDescent="0.25">
      <c r="A128" t="str">
        <f>REPLACE(Table_milestone[[#This Row],[Hợp đồng]],1,FIND("#",Table_milestone[[#This Row],[Hợp đồng]],1),"")</f>
        <v>856/TBQT-ĐHGT</v>
      </c>
      <c r="B128" s="2" t="s">
        <v>837</v>
      </c>
      <c r="C128" s="3" t="s">
        <v>838</v>
      </c>
      <c r="D128" s="2" t="s">
        <v>739</v>
      </c>
      <c r="E128" s="5">
        <v>104733000</v>
      </c>
      <c r="F128" s="4"/>
      <c r="G128" s="4">
        <v>40612</v>
      </c>
      <c r="H128" s="4">
        <v>41450</v>
      </c>
      <c r="I128" s="4"/>
      <c r="J128" s="4"/>
      <c r="K128" s="3" t="s">
        <v>667</v>
      </c>
      <c r="L128" s="7" t="b">
        <v>1</v>
      </c>
      <c r="M128" s="4">
        <v>41696</v>
      </c>
      <c r="N128" s="3" t="s">
        <v>190</v>
      </c>
      <c r="O128" s="3" t="s">
        <v>98</v>
      </c>
      <c r="P128" s="8"/>
      <c r="Q128" s="8" t="s">
        <v>910</v>
      </c>
      <c r="R128" s="9"/>
      <c r="S128" s="7"/>
    </row>
    <row r="129" spans="1:19" x14ac:dyDescent="0.25">
      <c r="A129" t="str">
        <f>REPLACE(Table_milestone[[#This Row],[Hợp đồng]],1,FIND("#",Table_milestone[[#This Row],[Hợp đồng]],1),"")</f>
        <v>4712-2010/HĐKT/CMC-So TT&amp;TT</v>
      </c>
      <c r="B129" s="2" t="s">
        <v>912</v>
      </c>
      <c r="C129" s="3" t="s">
        <v>913</v>
      </c>
      <c r="D129" s="2" t="s">
        <v>780</v>
      </c>
      <c r="E129" s="5">
        <v>950000000</v>
      </c>
      <c r="F129" s="4">
        <v>40540</v>
      </c>
      <c r="G129" s="4">
        <v>40617</v>
      </c>
      <c r="H129" s="4"/>
      <c r="I129" s="4"/>
      <c r="J129" s="4"/>
      <c r="K129" s="3" t="s">
        <v>667</v>
      </c>
      <c r="L129" s="7" t="b">
        <v>1</v>
      </c>
      <c r="M129" s="4"/>
      <c r="N129" s="3" t="s">
        <v>694</v>
      </c>
      <c r="O129" s="3" t="s">
        <v>685</v>
      </c>
      <c r="P129" s="8" t="s">
        <v>911</v>
      </c>
      <c r="Q129" s="8"/>
      <c r="R129" s="9"/>
      <c r="S129" s="7"/>
    </row>
    <row r="130" spans="1:19" x14ac:dyDescent="0.25">
      <c r="A130" t="str">
        <f>REPLACE(Table_milestone[[#This Row],[Hợp đồng]],1,FIND("#",Table_milestone[[#This Row],[Hợp đồng]],1),"")</f>
        <v>020211/HĐKT/CMCSSG</v>
      </c>
      <c r="B130" s="2" t="s">
        <v>914</v>
      </c>
      <c r="C130" s="3" t="s">
        <v>915</v>
      </c>
      <c r="D130" s="2" t="s">
        <v>666</v>
      </c>
      <c r="E130" s="5">
        <v>18960000</v>
      </c>
      <c r="F130" s="4"/>
      <c r="G130" s="4">
        <v>40622</v>
      </c>
      <c r="H130" s="4"/>
      <c r="I130" s="4"/>
      <c r="J130" s="4"/>
      <c r="K130" s="3" t="s">
        <v>667</v>
      </c>
      <c r="L130" s="7" t="b">
        <v>1</v>
      </c>
      <c r="M130" s="4">
        <v>40610</v>
      </c>
      <c r="N130" s="3" t="s">
        <v>909</v>
      </c>
      <c r="O130" s="3" t="s">
        <v>819</v>
      </c>
      <c r="P130" s="8"/>
      <c r="Q130" s="8" t="s">
        <v>906</v>
      </c>
      <c r="R130" s="9"/>
      <c r="S130" s="7"/>
    </row>
    <row r="131" spans="1:19" x14ac:dyDescent="0.25">
      <c r="A131" t="str">
        <f>REPLACE(Table_milestone[[#This Row],[Hợp đồng]],1,FIND("#",Table_milestone[[#This Row],[Hợp đồng]],1),"")</f>
        <v>01-01/2011/HĐKT/CMCSOFT-HAVINCO</v>
      </c>
      <c r="B131" s="2" t="s">
        <v>875</v>
      </c>
      <c r="C131" s="3" t="s">
        <v>876</v>
      </c>
      <c r="D131" s="2" t="s">
        <v>916</v>
      </c>
      <c r="E131" s="5">
        <v>65000000</v>
      </c>
      <c r="F131" s="4">
        <v>40616</v>
      </c>
      <c r="G131" s="4">
        <v>40623</v>
      </c>
      <c r="H131" s="4"/>
      <c r="I131" s="4"/>
      <c r="J131" s="4"/>
      <c r="K131" s="3" t="s">
        <v>667</v>
      </c>
      <c r="L131" s="7" t="b">
        <v>1</v>
      </c>
      <c r="M131" s="4"/>
      <c r="N131" s="3" t="s">
        <v>694</v>
      </c>
      <c r="O131" s="3" t="s">
        <v>685</v>
      </c>
      <c r="P131" s="8"/>
      <c r="Q131" s="8"/>
      <c r="R131" s="9"/>
      <c r="S131" s="7"/>
    </row>
    <row r="132" spans="1:19" x14ac:dyDescent="0.25">
      <c r="A132" t="str">
        <f>REPLACE(Table_milestone[[#This Row],[Hợp đồng]],1,FIND("#",Table_milestone[[#This Row],[Hợp đồng]],1),"")</f>
        <v>032011/HĐKT/CMCSSG/PVHTTTA</v>
      </c>
      <c r="B132" s="2" t="s">
        <v>919</v>
      </c>
      <c r="C132" s="3" t="s">
        <v>920</v>
      </c>
      <c r="D132" s="2" t="s">
        <v>917</v>
      </c>
      <c r="E132" s="5">
        <v>396000000</v>
      </c>
      <c r="F132" s="4"/>
      <c r="G132" s="4">
        <v>40627</v>
      </c>
      <c r="H132" s="4"/>
      <c r="I132" s="4"/>
      <c r="J132" s="4"/>
      <c r="K132" s="3" t="s">
        <v>717</v>
      </c>
      <c r="L132" s="7" t="b">
        <v>0</v>
      </c>
      <c r="M132" s="4"/>
      <c r="N132" s="3" t="s">
        <v>921</v>
      </c>
      <c r="O132" s="3" t="s">
        <v>819</v>
      </c>
      <c r="P132" s="8"/>
      <c r="Q132" s="8" t="s">
        <v>918</v>
      </c>
      <c r="R132" s="9"/>
      <c r="S132" s="7"/>
    </row>
    <row r="133" spans="1:19" ht="30" x14ac:dyDescent="0.25">
      <c r="A133" t="str">
        <f>REPLACE(Table_milestone[[#This Row],[Hợp đồng]],1,FIND("#",Table_milestone[[#This Row],[Hợp đồng]],1),"")</f>
        <v>99-1210/HĐKT/CMC-SKHDTQN</v>
      </c>
      <c r="B133" s="2" t="s">
        <v>872</v>
      </c>
      <c r="C133" s="3" t="s">
        <v>873</v>
      </c>
      <c r="D133" s="2" t="s">
        <v>922</v>
      </c>
      <c r="E133" s="5">
        <v>888500000</v>
      </c>
      <c r="F133" s="4"/>
      <c r="G133" s="4">
        <v>40631</v>
      </c>
      <c r="H133" s="4"/>
      <c r="I133" s="4"/>
      <c r="J133" s="4"/>
      <c r="K133" s="3" t="s">
        <v>667</v>
      </c>
      <c r="L133" s="7" t="b">
        <v>1</v>
      </c>
      <c r="M133" s="4"/>
      <c r="N133" s="3" t="s">
        <v>96</v>
      </c>
      <c r="O133" s="3" t="s">
        <v>801</v>
      </c>
      <c r="P133" s="8" t="s">
        <v>923</v>
      </c>
      <c r="Q133" s="8"/>
      <c r="R133" s="9"/>
      <c r="S133" s="7"/>
    </row>
    <row r="134" spans="1:19" ht="45" x14ac:dyDescent="0.25">
      <c r="A134" t="str">
        <f>REPLACE(Table_milestone[[#This Row],[Hợp đồng]],1,FIND("#",Table_milestone[[#This Row],[Hợp đồng]],1),"")</f>
        <v>99-1210/HĐKT/CMC-SKHDTQN</v>
      </c>
      <c r="B134" s="2" t="s">
        <v>872</v>
      </c>
      <c r="C134" s="3" t="s">
        <v>873</v>
      </c>
      <c r="D134" s="2" t="s">
        <v>802</v>
      </c>
      <c r="E134" s="5">
        <v>89500000</v>
      </c>
      <c r="F134" s="4"/>
      <c r="G134" s="4">
        <v>40631</v>
      </c>
      <c r="H134" s="4">
        <v>41455</v>
      </c>
      <c r="I134" s="4"/>
      <c r="J134" s="4"/>
      <c r="K134" s="3" t="s">
        <v>805</v>
      </c>
      <c r="L134" s="7" t="b">
        <v>0</v>
      </c>
      <c r="M134" s="4"/>
      <c r="N134" s="3" t="s">
        <v>96</v>
      </c>
      <c r="O134" s="3" t="s">
        <v>801</v>
      </c>
      <c r="P134" s="8"/>
      <c r="Q134" s="8" t="s">
        <v>924</v>
      </c>
      <c r="R134" s="9"/>
      <c r="S134" s="7"/>
    </row>
    <row r="135" spans="1:19" x14ac:dyDescent="0.25">
      <c r="A135" t="str">
        <f>REPLACE(Table_milestone[[#This Row],[Hợp đồng]],1,FIND("#",Table_milestone[[#This Row],[Hợp đồng]],1),"")</f>
        <v>01/HĐKT/VPTWĐ-CMCSOFT</v>
      </c>
      <c r="B135" s="2" t="s">
        <v>927</v>
      </c>
      <c r="C135" s="3" t="s">
        <v>928</v>
      </c>
      <c r="D135" s="2" t="s">
        <v>925</v>
      </c>
      <c r="E135" s="5">
        <v>488070000</v>
      </c>
      <c r="F135" s="4">
        <v>40630</v>
      </c>
      <c r="G135" s="4">
        <v>40632</v>
      </c>
      <c r="H135" s="4"/>
      <c r="I135" s="4">
        <v>40746</v>
      </c>
      <c r="J135" s="4"/>
      <c r="K135" s="3" t="s">
        <v>667</v>
      </c>
      <c r="L135" s="7" t="b">
        <v>1</v>
      </c>
      <c r="M135" s="4"/>
      <c r="N135" s="3" t="s">
        <v>702</v>
      </c>
      <c r="O135" s="3" t="s">
        <v>129</v>
      </c>
      <c r="P135" s="8" t="s">
        <v>926</v>
      </c>
      <c r="Q135" s="8"/>
      <c r="R135" s="9"/>
      <c r="S135" s="7"/>
    </row>
    <row r="136" spans="1:19" x14ac:dyDescent="0.25">
      <c r="A136" t="str">
        <f>REPLACE(Table_milestone[[#This Row],[Hợp đồng]],1,FIND("#",Table_milestone[[#This Row],[Hợp đồng]],1),"")</f>
        <v>78-1110/HĐKT/CMCSOFT-CDTNMTHCM</v>
      </c>
      <c r="B136" s="2" t="s">
        <v>835</v>
      </c>
      <c r="C136" s="3" t="s">
        <v>836</v>
      </c>
      <c r="D136" s="2" t="s">
        <v>739</v>
      </c>
      <c r="E136" s="5">
        <v>233592000</v>
      </c>
      <c r="F136" s="4">
        <v>40573</v>
      </c>
      <c r="G136" s="4">
        <v>40632</v>
      </c>
      <c r="H136" s="4"/>
      <c r="I136" s="4"/>
      <c r="J136" s="4"/>
      <c r="K136" s="3" t="s">
        <v>667</v>
      </c>
      <c r="L136" s="7" t="b">
        <v>1</v>
      </c>
      <c r="M136" s="4"/>
      <c r="N136" s="3" t="s">
        <v>694</v>
      </c>
      <c r="O136" s="3" t="s">
        <v>685</v>
      </c>
      <c r="P136" s="8"/>
      <c r="Q136" s="8"/>
      <c r="R136" s="9"/>
      <c r="S136" s="7"/>
    </row>
    <row r="137" spans="1:19" x14ac:dyDescent="0.25">
      <c r="A137" t="str">
        <f>REPLACE(Table_milestone[[#This Row],[Hợp đồng]],1,FIND("#",Table_milestone[[#This Row],[Hợp đồng]],1),"")</f>
        <v>10-0211/HĐKT/CMCSOFT-CSI</v>
      </c>
      <c r="B137" s="2" t="s">
        <v>929</v>
      </c>
      <c r="C137" s="3" t="s">
        <v>930</v>
      </c>
      <c r="D137" s="2" t="s">
        <v>703</v>
      </c>
      <c r="E137" s="5">
        <v>405000000</v>
      </c>
      <c r="F137" s="4"/>
      <c r="G137" s="4">
        <v>40633</v>
      </c>
      <c r="H137" s="4"/>
      <c r="I137" s="4"/>
      <c r="J137" s="4"/>
      <c r="K137" s="3" t="s">
        <v>667</v>
      </c>
      <c r="L137" s="7" t="b">
        <v>1</v>
      </c>
      <c r="M137" s="4"/>
      <c r="N137" s="3" t="s">
        <v>738</v>
      </c>
      <c r="O137" s="3" t="s">
        <v>110</v>
      </c>
      <c r="P137" s="8"/>
      <c r="Q137" s="8"/>
      <c r="R137" s="9"/>
      <c r="S137" s="7"/>
    </row>
    <row r="138" spans="1:19" x14ac:dyDescent="0.25">
      <c r="A138" t="str">
        <f>REPLACE(Table_milestone[[#This Row],[Hợp đồng]],1,FIND("#",Table_milestone[[#This Row],[Hợp đồng]],1),"")</f>
        <v>06-0211/HĐKT/CMCSOFT-TVTN</v>
      </c>
      <c r="B138" s="2" t="s">
        <v>931</v>
      </c>
      <c r="C138" s="3" t="s">
        <v>932</v>
      </c>
      <c r="D138" s="2" t="s">
        <v>917</v>
      </c>
      <c r="E138" s="5">
        <v>144250000</v>
      </c>
      <c r="F138" s="4"/>
      <c r="G138" s="4">
        <v>40634</v>
      </c>
      <c r="H138" s="4"/>
      <c r="I138" s="4"/>
      <c r="J138" s="4"/>
      <c r="K138" s="3" t="s">
        <v>667</v>
      </c>
      <c r="L138" s="7" t="b">
        <v>1</v>
      </c>
      <c r="M138" s="4">
        <v>40634</v>
      </c>
      <c r="N138" s="3" t="s">
        <v>748</v>
      </c>
      <c r="O138" s="3" t="s">
        <v>685</v>
      </c>
      <c r="P138" s="8"/>
      <c r="Q138" s="8"/>
      <c r="R138" s="9"/>
      <c r="S138" s="7"/>
    </row>
    <row r="139" spans="1:19" x14ac:dyDescent="0.25">
      <c r="A139" t="str">
        <f>REPLACE(Table_milestone[[#This Row],[Hợp đồng]],1,FIND("#",Table_milestone[[#This Row],[Hợp đồng]],1),"")</f>
        <v>0306-10/HĐKT/TCHQ-CMC</v>
      </c>
      <c r="B139" s="2" t="s">
        <v>781</v>
      </c>
      <c r="C139" s="3" t="s">
        <v>782</v>
      </c>
      <c r="D139" s="2" t="s">
        <v>933</v>
      </c>
      <c r="E139" s="5">
        <v>478000000</v>
      </c>
      <c r="F139" s="4">
        <v>40605</v>
      </c>
      <c r="G139" s="4">
        <v>40636</v>
      </c>
      <c r="H139" s="4"/>
      <c r="I139" s="4"/>
      <c r="J139" s="4"/>
      <c r="K139" s="3" t="s">
        <v>667</v>
      </c>
      <c r="L139" s="7" t="b">
        <v>1</v>
      </c>
      <c r="M139" s="4"/>
      <c r="N139" s="3" t="s">
        <v>37</v>
      </c>
      <c r="O139" s="3" t="s">
        <v>681</v>
      </c>
      <c r="P139" s="8"/>
      <c r="Q139" s="8"/>
      <c r="R139" s="9"/>
      <c r="S139" s="7"/>
    </row>
    <row r="140" spans="1:19" x14ac:dyDescent="0.25">
      <c r="A140" t="str">
        <f>REPLACE(Table_milestone[[#This Row],[Hợp đồng]],1,FIND("#",Table_milestone[[#This Row],[Hợp đồng]],1),"")</f>
        <v>08-0211/HĐKT/PGAS-CMCSOFT</v>
      </c>
      <c r="B140" s="2" t="s">
        <v>934</v>
      </c>
      <c r="C140" s="3" t="s">
        <v>935</v>
      </c>
      <c r="D140" s="2" t="s">
        <v>703</v>
      </c>
      <c r="E140" s="5">
        <v>90272000</v>
      </c>
      <c r="F140" s="4"/>
      <c r="G140" s="4">
        <v>40639</v>
      </c>
      <c r="H140" s="4"/>
      <c r="I140" s="4"/>
      <c r="J140" s="4"/>
      <c r="K140" s="3" t="s">
        <v>667</v>
      </c>
      <c r="L140" s="7" t="b">
        <v>1</v>
      </c>
      <c r="M140" s="4">
        <v>40639</v>
      </c>
      <c r="N140" s="3" t="s">
        <v>738</v>
      </c>
      <c r="O140" s="3" t="s">
        <v>737</v>
      </c>
      <c r="P140" s="8"/>
      <c r="Q140" s="8"/>
      <c r="R140" s="9"/>
      <c r="S140" s="7"/>
    </row>
    <row r="141" spans="1:19" x14ac:dyDescent="0.25">
      <c r="A141" t="str">
        <f>REPLACE(Table_milestone[[#This Row],[Hợp đồng]],1,FIND("#",Table_milestone[[#This Row],[Hợp đồng]],1),"")</f>
        <v>0014/11/TTCNTTLL-CMCSOFT</v>
      </c>
      <c r="B141" s="2" t="s">
        <v>936</v>
      </c>
      <c r="C141" s="3" t="s">
        <v>937</v>
      </c>
      <c r="D141" s="2" t="s">
        <v>666</v>
      </c>
      <c r="E141" s="5">
        <v>1275000000</v>
      </c>
      <c r="F141" s="4">
        <v>40625</v>
      </c>
      <c r="G141" s="4">
        <v>40641</v>
      </c>
      <c r="H141" s="4"/>
      <c r="I141" s="4">
        <v>40641</v>
      </c>
      <c r="J141" s="4"/>
      <c r="K141" s="3" t="s">
        <v>667</v>
      </c>
      <c r="L141" s="7" t="b">
        <v>1</v>
      </c>
      <c r="M141" s="4">
        <v>40658</v>
      </c>
      <c r="N141" s="3" t="s">
        <v>89</v>
      </c>
      <c r="O141" s="3" t="s">
        <v>685</v>
      </c>
      <c r="P141" s="8"/>
      <c r="Q141" s="8"/>
      <c r="R141" s="9"/>
      <c r="S141" s="7"/>
    </row>
    <row r="142" spans="1:19" x14ac:dyDescent="0.25">
      <c r="A142" t="str">
        <f>REPLACE(Table_milestone[[#This Row],[Hợp đồng]],1,FIND("#",Table_milestone[[#This Row],[Hợp đồng]],1),"")</f>
        <v>020211/HĐKT/CMCSSG</v>
      </c>
      <c r="B142" s="2" t="s">
        <v>914</v>
      </c>
      <c r="C142" s="3" t="s">
        <v>915</v>
      </c>
      <c r="D142" s="2" t="s">
        <v>672</v>
      </c>
      <c r="E142" s="5">
        <v>28440000</v>
      </c>
      <c r="F142" s="4"/>
      <c r="G142" s="4">
        <v>40653</v>
      </c>
      <c r="H142" s="4"/>
      <c r="I142" s="4"/>
      <c r="J142" s="4"/>
      <c r="K142" s="3" t="s">
        <v>667</v>
      </c>
      <c r="L142" s="7" t="b">
        <v>1</v>
      </c>
      <c r="M142" s="4">
        <v>40651</v>
      </c>
      <c r="N142" s="3" t="s">
        <v>909</v>
      </c>
      <c r="O142" s="3" t="s">
        <v>819</v>
      </c>
      <c r="P142" s="8"/>
      <c r="Q142" s="8" t="s">
        <v>906</v>
      </c>
      <c r="R142" s="9"/>
      <c r="S142" s="7"/>
    </row>
    <row r="143" spans="1:19" x14ac:dyDescent="0.25">
      <c r="A143" t="str">
        <f>REPLACE(Table_milestone[[#This Row],[Hợp đồng]],1,FIND("#",Table_milestone[[#This Row],[Hợp đồng]],1),"")</f>
        <v xml:space="preserve">05/2010/HĐKT/TCT-CMC </v>
      </c>
      <c r="B143" s="2" t="s">
        <v>753</v>
      </c>
      <c r="C143" s="3" t="s">
        <v>754</v>
      </c>
      <c r="D143" s="2" t="s">
        <v>688</v>
      </c>
      <c r="E143" s="5">
        <v>714199500</v>
      </c>
      <c r="F143" s="4">
        <v>40641</v>
      </c>
      <c r="G143" s="4">
        <v>40655</v>
      </c>
      <c r="H143" s="4"/>
      <c r="I143" s="4"/>
      <c r="J143" s="4"/>
      <c r="K143" s="3" t="s">
        <v>667</v>
      </c>
      <c r="L143" s="7" t="b">
        <v>1</v>
      </c>
      <c r="M143" s="4"/>
      <c r="N143" s="3" t="s">
        <v>57</v>
      </c>
      <c r="O143" s="3" t="s">
        <v>129</v>
      </c>
      <c r="P143" s="8"/>
      <c r="Q143" s="8"/>
      <c r="R143" s="9"/>
      <c r="S143" s="7"/>
    </row>
    <row r="144" spans="1:19" x14ac:dyDescent="0.25">
      <c r="A144" t="str">
        <f>REPLACE(Table_milestone[[#This Row],[Hợp đồng]],1,FIND("#",Table_milestone[[#This Row],[Hợp đồng]],1),"")</f>
        <v>24-0411/HĐKT/CMCSOFT-LRCTNU</v>
      </c>
      <c r="B144" s="2" t="s">
        <v>939</v>
      </c>
      <c r="C144" s="3" t="s">
        <v>940</v>
      </c>
      <c r="D144" s="2" t="s">
        <v>666</v>
      </c>
      <c r="E144" s="5">
        <v>118800000</v>
      </c>
      <c r="F144" s="4">
        <v>40648</v>
      </c>
      <c r="G144" s="4">
        <v>40658</v>
      </c>
      <c r="H144" s="4"/>
      <c r="I144" s="4"/>
      <c r="J144" s="4"/>
      <c r="K144" s="3" t="s">
        <v>667</v>
      </c>
      <c r="L144" s="7" t="b">
        <v>1</v>
      </c>
      <c r="M144" s="4">
        <v>40893</v>
      </c>
      <c r="N144" s="3" t="s">
        <v>694</v>
      </c>
      <c r="O144" s="3" t="s">
        <v>685</v>
      </c>
      <c r="P144" s="8"/>
      <c r="Q144" s="8" t="s">
        <v>938</v>
      </c>
      <c r="R144" s="9"/>
      <c r="S144" s="7"/>
    </row>
    <row r="145" spans="1:19" x14ac:dyDescent="0.25">
      <c r="A145" t="str">
        <f>REPLACE(Table_milestone[[#This Row],[Hợp đồng]],1,FIND("#",Table_milestone[[#This Row],[Hợp đồng]],1),"")</f>
        <v>07-0211/HĐKT/CMCSOFT-TVTAYNINH</v>
      </c>
      <c r="B145" s="2" t="s">
        <v>941</v>
      </c>
      <c r="C145" s="3" t="s">
        <v>942</v>
      </c>
      <c r="D145" s="2" t="s">
        <v>672</v>
      </c>
      <c r="E145" s="5">
        <v>14750000</v>
      </c>
      <c r="F145" s="4"/>
      <c r="G145" s="4">
        <v>40659</v>
      </c>
      <c r="H145" s="4"/>
      <c r="I145" s="4"/>
      <c r="J145" s="4"/>
      <c r="K145" s="3" t="s">
        <v>667</v>
      </c>
      <c r="L145" s="7" t="b">
        <v>1</v>
      </c>
      <c r="M145" s="4"/>
      <c r="N145" s="3" t="s">
        <v>832</v>
      </c>
      <c r="O145" s="3" t="s">
        <v>801</v>
      </c>
      <c r="P145" s="8"/>
      <c r="Q145" s="8"/>
      <c r="R145" s="9"/>
      <c r="S145" s="7"/>
    </row>
    <row r="146" spans="1:19" x14ac:dyDescent="0.25">
      <c r="A146" t="str">
        <f>REPLACE(Table_milestone[[#This Row],[Hợp đồng]],1,FIND("#",Table_milestone[[#This Row],[Hợp đồng]],1),"")</f>
        <v>07-0211/HĐKT/CMCSOFT-TVTAYNINH</v>
      </c>
      <c r="B146" s="2" t="s">
        <v>941</v>
      </c>
      <c r="C146" s="3" t="s">
        <v>942</v>
      </c>
      <c r="D146" s="2" t="s">
        <v>666</v>
      </c>
      <c r="E146" s="5">
        <v>14750000</v>
      </c>
      <c r="F146" s="4"/>
      <c r="G146" s="4">
        <v>40659</v>
      </c>
      <c r="H146" s="4"/>
      <c r="I146" s="4"/>
      <c r="J146" s="4"/>
      <c r="K146" s="3" t="s">
        <v>667</v>
      </c>
      <c r="L146" s="7" t="b">
        <v>1</v>
      </c>
      <c r="M146" s="4"/>
      <c r="N146" s="3" t="s">
        <v>832</v>
      </c>
      <c r="O146" s="3" t="s">
        <v>801</v>
      </c>
      <c r="P146" s="8"/>
      <c r="Q146" s="8"/>
      <c r="R146" s="9"/>
      <c r="S146" s="7"/>
    </row>
    <row r="147" spans="1:19" x14ac:dyDescent="0.25">
      <c r="A147" t="str">
        <f>REPLACE(Table_milestone[[#This Row],[Hợp đồng]],1,FIND("#",Table_milestone[[#This Row],[Hợp đồng]],1),"")</f>
        <v>2805/HĐKT/CMC-NPT</v>
      </c>
      <c r="B147" s="2" t="s">
        <v>943</v>
      </c>
      <c r="C147" s="3" t="s">
        <v>944</v>
      </c>
      <c r="D147" s="2" t="s">
        <v>780</v>
      </c>
      <c r="E147" s="5">
        <v>112500000</v>
      </c>
      <c r="F147" s="4">
        <v>40660</v>
      </c>
      <c r="G147" s="4">
        <v>40660</v>
      </c>
      <c r="H147" s="4"/>
      <c r="I147" s="4">
        <v>40660</v>
      </c>
      <c r="J147" s="4"/>
      <c r="K147" s="3" t="s">
        <v>667</v>
      </c>
      <c r="L147" s="7" t="b">
        <v>1</v>
      </c>
      <c r="M147" s="4">
        <v>40715</v>
      </c>
      <c r="N147" s="3" t="s">
        <v>945</v>
      </c>
      <c r="O147" s="3" t="s">
        <v>129</v>
      </c>
      <c r="P147" s="8"/>
      <c r="Q147" s="8"/>
      <c r="R147" s="9"/>
      <c r="S147" s="7"/>
    </row>
    <row r="148" spans="1:19" x14ac:dyDescent="0.25">
      <c r="A148" t="str">
        <f>REPLACE(Table_milestone[[#This Row],[Hợp đồng]],1,FIND("#",Table_milestone[[#This Row],[Hợp đồng]],1),"")</f>
        <v>08012011/CMCSOFT-CTEL</v>
      </c>
      <c r="B148" s="2" t="s">
        <v>947</v>
      </c>
      <c r="C148" s="3" t="s">
        <v>648</v>
      </c>
      <c r="D148" s="2" t="s">
        <v>946</v>
      </c>
      <c r="E148" s="5">
        <v>228000000</v>
      </c>
      <c r="F148" s="4">
        <v>40661</v>
      </c>
      <c r="G148" s="4">
        <v>40661</v>
      </c>
      <c r="H148" s="4"/>
      <c r="I148" s="4">
        <v>40661</v>
      </c>
      <c r="J148" s="4"/>
      <c r="K148" s="3" t="s">
        <v>667</v>
      </c>
      <c r="L148" s="7" t="b">
        <v>1</v>
      </c>
      <c r="M148" s="4"/>
      <c r="N148" s="3" t="s">
        <v>26</v>
      </c>
      <c r="O148" s="3" t="s">
        <v>129</v>
      </c>
      <c r="P148" s="8"/>
      <c r="Q148" s="8"/>
      <c r="R148" s="9"/>
      <c r="S148" s="7"/>
    </row>
    <row r="149" spans="1:19" x14ac:dyDescent="0.25">
      <c r="A149" t="str">
        <f>REPLACE(Table_milestone[[#This Row],[Hợp đồng]],1,FIND("#",Table_milestone[[#This Row],[Hợp đồng]],1),"")</f>
        <v>CMCSoft-IMIP-2011</v>
      </c>
      <c r="B149" s="2" t="s">
        <v>950</v>
      </c>
      <c r="C149" s="3" t="s">
        <v>951</v>
      </c>
      <c r="D149" s="2" t="s">
        <v>948</v>
      </c>
      <c r="E149" s="5">
        <v>330437386</v>
      </c>
      <c r="F149" s="4">
        <v>40634</v>
      </c>
      <c r="G149" s="4">
        <v>40663</v>
      </c>
      <c r="H149" s="4"/>
      <c r="I149" s="4">
        <v>40663</v>
      </c>
      <c r="J149" s="4"/>
      <c r="K149" s="3" t="s">
        <v>667</v>
      </c>
      <c r="L149" s="7" t="b">
        <v>1</v>
      </c>
      <c r="M149" s="4">
        <v>40693</v>
      </c>
      <c r="N149" s="3" t="s">
        <v>880</v>
      </c>
      <c r="O149" s="3" t="s">
        <v>110</v>
      </c>
      <c r="P149" s="8" t="s">
        <v>949</v>
      </c>
      <c r="Q149" s="8"/>
      <c r="R149" s="9"/>
      <c r="S149" s="7"/>
    </row>
    <row r="150" spans="1:19" x14ac:dyDescent="0.25">
      <c r="A150" t="str">
        <f>REPLACE(Table_milestone[[#This Row],[Hợp đồng]],1,FIND("#",Table_milestone[[#This Row],[Hợp đồng]],1),"")</f>
        <v>011110/HĐKT/CMCSSG-STTTTĐN</v>
      </c>
      <c r="B150" s="2" t="s">
        <v>821</v>
      </c>
      <c r="C150" s="3" t="s">
        <v>822</v>
      </c>
      <c r="D150" s="2" t="s">
        <v>672</v>
      </c>
      <c r="E150" s="5">
        <v>664791010</v>
      </c>
      <c r="F150" s="4">
        <v>40896</v>
      </c>
      <c r="G150" s="4">
        <v>40664</v>
      </c>
      <c r="H150" s="4"/>
      <c r="I150" s="4"/>
      <c r="J150" s="4"/>
      <c r="K150" s="3" t="s">
        <v>667</v>
      </c>
      <c r="L150" s="7" t="b">
        <v>1</v>
      </c>
      <c r="M150" s="4">
        <v>40700</v>
      </c>
      <c r="N150" s="3" t="s">
        <v>820</v>
      </c>
      <c r="O150" s="3" t="s">
        <v>819</v>
      </c>
      <c r="P150" s="8"/>
      <c r="Q150" s="8"/>
      <c r="R150" s="9"/>
      <c r="S150" s="7"/>
    </row>
    <row r="151" spans="1:19" x14ac:dyDescent="0.25">
      <c r="A151" t="str">
        <f>REPLACE(Table_milestone[[#This Row],[Hợp đồng]],1,FIND("#",Table_milestone[[#This Row],[Hợp đồng]],1),"")</f>
        <v>11-0211/HĐKT/CMCSoft-Vinatex</v>
      </c>
      <c r="B151" s="2" t="s">
        <v>952</v>
      </c>
      <c r="C151" s="3" t="s">
        <v>953</v>
      </c>
      <c r="D151" s="2" t="s">
        <v>666</v>
      </c>
      <c r="E151" s="5">
        <v>87500000</v>
      </c>
      <c r="F151" s="4">
        <v>40658</v>
      </c>
      <c r="G151" s="4">
        <v>40665</v>
      </c>
      <c r="H151" s="4"/>
      <c r="I151" s="4"/>
      <c r="J151" s="4"/>
      <c r="K151" s="3" t="s">
        <v>667</v>
      </c>
      <c r="L151" s="7" t="b">
        <v>1</v>
      </c>
      <c r="M151" s="4">
        <v>40687</v>
      </c>
      <c r="N151" s="3" t="s">
        <v>954</v>
      </c>
      <c r="O151" s="3" t="s">
        <v>685</v>
      </c>
      <c r="P151" s="8"/>
      <c r="Q151" s="8"/>
      <c r="R151" s="9"/>
      <c r="S151" s="7"/>
    </row>
    <row r="152" spans="1:19" x14ac:dyDescent="0.25">
      <c r="A152" t="str">
        <f>REPLACE(Table_milestone[[#This Row],[Hợp đồng]],1,FIND("#",Table_milestone[[#This Row],[Hợp đồng]],1),"")</f>
        <v>012011/HĐKT/CMCSSG-CSI</v>
      </c>
      <c r="B152" s="2" t="s">
        <v>907</v>
      </c>
      <c r="C152" s="3" t="s">
        <v>908</v>
      </c>
      <c r="D152" s="2" t="s">
        <v>672</v>
      </c>
      <c r="E152" s="5">
        <v>238000000</v>
      </c>
      <c r="F152" s="4"/>
      <c r="G152" s="4">
        <v>40665</v>
      </c>
      <c r="H152" s="4"/>
      <c r="I152" s="4"/>
      <c r="J152" s="4"/>
      <c r="K152" s="3" t="s">
        <v>667</v>
      </c>
      <c r="L152" s="7" t="b">
        <v>1</v>
      </c>
      <c r="M152" s="4">
        <v>40704</v>
      </c>
      <c r="N152" s="3" t="s">
        <v>909</v>
      </c>
      <c r="O152" s="3" t="s">
        <v>819</v>
      </c>
      <c r="P152" s="8"/>
      <c r="Q152" s="8" t="s">
        <v>906</v>
      </c>
      <c r="R152" s="9"/>
      <c r="S152" s="7"/>
    </row>
    <row r="153" spans="1:19" x14ac:dyDescent="0.25">
      <c r="A153" t="str">
        <f>REPLACE(Table_milestone[[#This Row],[Hợp đồng]],1,FIND("#",Table_milestone[[#This Row],[Hợp đồng]],1),"")</f>
        <v>Development IPSwitch V4.1 and 4.2</v>
      </c>
      <c r="B153" s="2" t="s">
        <v>955</v>
      </c>
      <c r="C153" s="3" t="s">
        <v>956</v>
      </c>
      <c r="D153" s="2" t="s">
        <v>877</v>
      </c>
      <c r="E153" s="5">
        <v>67403250</v>
      </c>
      <c r="F153" s="4">
        <v>40645</v>
      </c>
      <c r="G153" s="4">
        <v>40675</v>
      </c>
      <c r="H153" s="4"/>
      <c r="I153" s="4">
        <v>40675</v>
      </c>
      <c r="J153" s="4"/>
      <c r="K153" s="3" t="s">
        <v>667</v>
      </c>
      <c r="L153" s="7" t="b">
        <v>1</v>
      </c>
      <c r="M153" s="4"/>
      <c r="N153" s="3" t="s">
        <v>880</v>
      </c>
      <c r="O153" s="3" t="s">
        <v>110</v>
      </c>
      <c r="P153" s="8"/>
      <c r="Q153" s="8"/>
      <c r="R153" s="9"/>
      <c r="S153" s="7"/>
    </row>
    <row r="154" spans="1:19" x14ac:dyDescent="0.25">
      <c r="A154" t="str">
        <f>REPLACE(Table_milestone[[#This Row],[Hợp đồng]],1,FIND("#",Table_milestone[[#This Row],[Hợp đồng]],1),"")</f>
        <v>CMCSoft-JPT-2011</v>
      </c>
      <c r="B154" s="2" t="s">
        <v>959</v>
      </c>
      <c r="C154" s="3" t="s">
        <v>960</v>
      </c>
      <c r="D154" s="2" t="s">
        <v>957</v>
      </c>
      <c r="E154" s="5">
        <v>13230000</v>
      </c>
      <c r="F154" s="4">
        <v>40646</v>
      </c>
      <c r="G154" s="4">
        <v>40676</v>
      </c>
      <c r="H154" s="4"/>
      <c r="I154" s="4"/>
      <c r="J154" s="4"/>
      <c r="K154" s="3" t="s">
        <v>667</v>
      </c>
      <c r="L154" s="7" t="b">
        <v>1</v>
      </c>
      <c r="M154" s="4">
        <v>40689</v>
      </c>
      <c r="N154" s="3" t="s">
        <v>961</v>
      </c>
      <c r="O154" s="3" t="s">
        <v>110</v>
      </c>
      <c r="P154" s="8" t="s">
        <v>958</v>
      </c>
      <c r="Q154" s="8"/>
      <c r="R154" s="9"/>
      <c r="S154" s="7"/>
    </row>
    <row r="155" spans="1:19" x14ac:dyDescent="0.25">
      <c r="A155" t="str">
        <f>REPLACE(Table_milestone[[#This Row],[Hợp đồng]],1,FIND("#",Table_milestone[[#This Row],[Hợp đồng]],1),"")</f>
        <v>TRIG-NT.EEC1.8</v>
      </c>
      <c r="B155" s="2" t="s">
        <v>881</v>
      </c>
      <c r="C155" s="3" t="s">
        <v>882</v>
      </c>
      <c r="D155" s="2" t="s">
        <v>672</v>
      </c>
      <c r="E155" s="5">
        <v>1647184000</v>
      </c>
      <c r="F155" s="4">
        <v>40647</v>
      </c>
      <c r="G155" s="4">
        <v>40677</v>
      </c>
      <c r="H155" s="4"/>
      <c r="I155" s="4"/>
      <c r="J155" s="4"/>
      <c r="K155" s="3" t="s">
        <v>667</v>
      </c>
      <c r="L155" s="7" t="b">
        <v>1</v>
      </c>
      <c r="M155" s="4"/>
      <c r="N155" s="3" t="s">
        <v>694</v>
      </c>
      <c r="O155" s="3" t="s">
        <v>685</v>
      </c>
      <c r="P155" s="8"/>
      <c r="Q155" s="8" t="s">
        <v>962</v>
      </c>
      <c r="R155" s="9"/>
      <c r="S155" s="7"/>
    </row>
    <row r="156" spans="1:19" x14ac:dyDescent="0.25">
      <c r="A156" t="str">
        <f>REPLACE(Table_milestone[[#This Row],[Hợp đồng]],1,FIND("#",Table_milestone[[#This Row],[Hợp đồng]],1),"")</f>
        <v>052011/HĐKT/MK – CMCSSG</v>
      </c>
      <c r="B156" s="2" t="s">
        <v>963</v>
      </c>
      <c r="C156" s="3" t="s">
        <v>964</v>
      </c>
      <c r="D156" s="2" t="s">
        <v>892</v>
      </c>
      <c r="E156" s="5">
        <v>274566484</v>
      </c>
      <c r="F156" s="4">
        <v>40896</v>
      </c>
      <c r="G156" s="4">
        <v>40678</v>
      </c>
      <c r="H156" s="4"/>
      <c r="I156" s="4"/>
      <c r="J156" s="4"/>
      <c r="K156" s="3" t="s">
        <v>667</v>
      </c>
      <c r="L156" s="7" t="b">
        <v>1</v>
      </c>
      <c r="M156" s="4">
        <v>40722</v>
      </c>
      <c r="N156" s="3" t="s">
        <v>820</v>
      </c>
      <c r="O156" s="3" t="s">
        <v>819</v>
      </c>
      <c r="P156" s="8"/>
      <c r="Q156" s="8"/>
      <c r="R156" s="9"/>
      <c r="S156" s="7"/>
    </row>
    <row r="157" spans="1:19" x14ac:dyDescent="0.25">
      <c r="A157" t="str">
        <f>REPLACE(Table_milestone[[#This Row],[Hợp đồng]],1,FIND("#",Table_milestone[[#This Row],[Hợp đồng]],1),"")</f>
        <v xml:space="preserve">2904/2011/HĐKT/TCT-CMC </v>
      </c>
      <c r="B157" s="2" t="s">
        <v>965</v>
      </c>
      <c r="C157" s="3" t="s">
        <v>966</v>
      </c>
      <c r="D157" s="2" t="s">
        <v>666</v>
      </c>
      <c r="E157" s="5">
        <v>1244000000</v>
      </c>
      <c r="F157" s="4">
        <v>40662</v>
      </c>
      <c r="G157" s="4">
        <v>40678</v>
      </c>
      <c r="H157" s="4"/>
      <c r="I157" s="4"/>
      <c r="J157" s="4"/>
      <c r="K157" s="3" t="s">
        <v>667</v>
      </c>
      <c r="L157" s="7" t="b">
        <v>1</v>
      </c>
      <c r="M157" s="4">
        <v>40717</v>
      </c>
      <c r="N157" s="3" t="s">
        <v>57</v>
      </c>
      <c r="O157" s="3" t="s">
        <v>129</v>
      </c>
      <c r="P157" s="8"/>
      <c r="Q157" s="8"/>
      <c r="R157" s="9"/>
      <c r="S157" s="7"/>
    </row>
    <row r="158" spans="1:19" x14ac:dyDescent="0.25">
      <c r="A158" t="str">
        <f>REPLACE(Table_milestone[[#This Row],[Hợp đồng]],1,FIND("#",Table_milestone[[#This Row],[Hợp đồng]],1),"")</f>
        <v xml:space="preserve">02/2011/HĐ/VPBS-CMCSoft </v>
      </c>
      <c r="B158" s="2" t="s">
        <v>967</v>
      </c>
      <c r="C158" s="3" t="s">
        <v>968</v>
      </c>
      <c r="D158" s="2" t="s">
        <v>666</v>
      </c>
      <c r="E158" s="5">
        <v>385000000</v>
      </c>
      <c r="F158" s="4">
        <v>40672</v>
      </c>
      <c r="G158" s="4">
        <v>40682</v>
      </c>
      <c r="H158" s="4"/>
      <c r="I158" s="4"/>
      <c r="J158" s="4"/>
      <c r="K158" s="3" t="s">
        <v>667</v>
      </c>
      <c r="L158" s="7" t="b">
        <v>1</v>
      </c>
      <c r="M158" s="4">
        <v>40675</v>
      </c>
      <c r="N158" s="3" t="s">
        <v>850</v>
      </c>
      <c r="O158" s="3" t="s">
        <v>681</v>
      </c>
      <c r="P158" s="8"/>
      <c r="Q158" s="8"/>
      <c r="R158" s="9"/>
      <c r="S158" s="7"/>
    </row>
    <row r="159" spans="1:19" x14ac:dyDescent="0.25">
      <c r="A159" t="str">
        <f>REPLACE(Table_milestone[[#This Row],[Hợp đồng]],1,FIND("#",Table_milestone[[#This Row],[Hợp đồng]],1),"")</f>
        <v>35-0611/HĐKT/CMCSOFT-CĐCKNN</v>
      </c>
      <c r="B159" s="2" t="s">
        <v>969</v>
      </c>
      <c r="C159" s="3" t="s">
        <v>970</v>
      </c>
      <c r="D159" s="2" t="s">
        <v>666</v>
      </c>
      <c r="E159" s="5">
        <v>72000000</v>
      </c>
      <c r="F159" s="4">
        <v>40679</v>
      </c>
      <c r="G159" s="4">
        <v>40689</v>
      </c>
      <c r="H159" s="4"/>
      <c r="I159" s="4"/>
      <c r="J159" s="4"/>
      <c r="K159" s="3" t="s">
        <v>667</v>
      </c>
      <c r="L159" s="7" t="b">
        <v>1</v>
      </c>
      <c r="M159" s="4">
        <v>40763</v>
      </c>
      <c r="N159" s="3" t="s">
        <v>890</v>
      </c>
      <c r="O159" s="3" t="s">
        <v>621</v>
      </c>
      <c r="P159" s="8"/>
      <c r="Q159" s="8"/>
      <c r="R159" s="9"/>
      <c r="S159" s="7"/>
    </row>
    <row r="160" spans="1:19" x14ac:dyDescent="0.25">
      <c r="A160" t="str">
        <f>REPLACE(Table_milestone[[#This Row],[Hợp đồng]],1,FIND("#",Table_milestone[[#This Row],[Hợp đồng]],1),"")</f>
        <v>07/2011/HĐPM/THTK-CMC</v>
      </c>
      <c r="B160" s="2" t="s">
        <v>971</v>
      </c>
      <c r="C160" s="3" t="s">
        <v>972</v>
      </c>
      <c r="D160" s="2" t="s">
        <v>666</v>
      </c>
      <c r="E160" s="5">
        <v>360000000</v>
      </c>
      <c r="F160" s="4">
        <v>40676</v>
      </c>
      <c r="G160" s="4">
        <v>40690</v>
      </c>
      <c r="H160" s="4"/>
      <c r="I160" s="4"/>
      <c r="J160" s="4"/>
      <c r="K160" s="3" t="s">
        <v>667</v>
      </c>
      <c r="L160" s="7" t="b">
        <v>1</v>
      </c>
      <c r="M160" s="4"/>
      <c r="N160" s="3" t="s">
        <v>702</v>
      </c>
      <c r="O160" s="3" t="s">
        <v>129</v>
      </c>
      <c r="P160" s="8"/>
      <c r="Q160" s="8"/>
      <c r="R160" s="9"/>
      <c r="S160" s="7"/>
    </row>
    <row r="161" spans="1:19" ht="30" x14ac:dyDescent="0.25">
      <c r="A161" t="str">
        <f>REPLACE(Table_milestone[[#This Row],[Hợp đồng]],1,FIND("#",Table_milestone[[#This Row],[Hợp đồng]],1),"")</f>
        <v>27-0511/HĐKT/CMCSOFT-HVBCTT</v>
      </c>
      <c r="B161" s="2" t="s">
        <v>974</v>
      </c>
      <c r="C161" s="3" t="s">
        <v>975</v>
      </c>
      <c r="D161" s="2" t="s">
        <v>708</v>
      </c>
      <c r="E161" s="5">
        <v>95047500</v>
      </c>
      <c r="F161" s="4"/>
      <c r="G161" s="4">
        <v>40690</v>
      </c>
      <c r="H161" s="4"/>
      <c r="I161" s="4">
        <v>41090</v>
      </c>
      <c r="J161" s="4"/>
      <c r="K161" s="3" t="s">
        <v>717</v>
      </c>
      <c r="L161" s="7" t="b">
        <v>0</v>
      </c>
      <c r="M161" s="4"/>
      <c r="N161" s="3" t="s">
        <v>694</v>
      </c>
      <c r="O161" s="3" t="s">
        <v>685</v>
      </c>
      <c r="P161" s="8"/>
      <c r="Q161" s="8" t="s">
        <v>973</v>
      </c>
      <c r="R161" s="9"/>
      <c r="S161" s="7"/>
    </row>
    <row r="162" spans="1:19" x14ac:dyDescent="0.25">
      <c r="A162" t="str">
        <f>REPLACE(Table_milestone[[#This Row],[Hợp đồng]],1,FIND("#",Table_milestone[[#This Row],[Hợp đồng]],1),"")</f>
        <v>11/2010/HĐKT/TCT-CMC</v>
      </c>
      <c r="B162" s="2" t="s">
        <v>815</v>
      </c>
      <c r="C162" s="3" t="s">
        <v>816</v>
      </c>
      <c r="D162" s="2" t="s">
        <v>672</v>
      </c>
      <c r="E162" s="5">
        <v>418550000</v>
      </c>
      <c r="F162" s="4">
        <v>40677</v>
      </c>
      <c r="G162" s="4">
        <v>40691</v>
      </c>
      <c r="H162" s="4"/>
      <c r="I162" s="4"/>
      <c r="J162" s="4"/>
      <c r="K162" s="3" t="s">
        <v>667</v>
      </c>
      <c r="L162" s="7" t="b">
        <v>1</v>
      </c>
      <c r="M162" s="4"/>
      <c r="N162" s="3" t="s">
        <v>57</v>
      </c>
      <c r="O162" s="3" t="s">
        <v>129</v>
      </c>
      <c r="P162" s="8"/>
      <c r="Q162" s="8"/>
      <c r="R162" s="9"/>
      <c r="S162" s="7"/>
    </row>
    <row r="163" spans="1:19" x14ac:dyDescent="0.25">
      <c r="A163" t="str">
        <f>REPLACE(Table_milestone[[#This Row],[Hợp đồng]],1,FIND("#",Table_milestone[[#This Row],[Hợp đồng]],1),"")</f>
        <v>CMCSoft-IMIP-2011</v>
      </c>
      <c r="B163" s="2" t="s">
        <v>950</v>
      </c>
      <c r="C163" s="3" t="s">
        <v>951</v>
      </c>
      <c r="D163" s="2" t="s">
        <v>976</v>
      </c>
      <c r="E163" s="5">
        <v>293606250</v>
      </c>
      <c r="F163" s="4">
        <v>40664</v>
      </c>
      <c r="G163" s="4">
        <v>40692</v>
      </c>
      <c r="H163" s="4"/>
      <c r="I163" s="4">
        <v>40692</v>
      </c>
      <c r="J163" s="4"/>
      <c r="K163" s="3" t="s">
        <v>667</v>
      </c>
      <c r="L163" s="7" t="b">
        <v>1</v>
      </c>
      <c r="M163" s="4">
        <v>40753</v>
      </c>
      <c r="N163" s="3" t="s">
        <v>880</v>
      </c>
      <c r="O163" s="3" t="s">
        <v>110</v>
      </c>
      <c r="P163" s="8" t="s">
        <v>977</v>
      </c>
      <c r="Q163" s="8"/>
      <c r="R163" s="9"/>
      <c r="S163" s="7"/>
    </row>
    <row r="164" spans="1:19" x14ac:dyDescent="0.25">
      <c r="A164" t="str">
        <f>REPLACE(Table_milestone[[#This Row],[Hợp đồng]],1,FIND("#",Table_milestone[[#This Row],[Hợp đồng]],1),"")</f>
        <v xml:space="preserve">05052011/HDPM/CMC–SCVN/01 </v>
      </c>
      <c r="B164" s="2" t="s">
        <v>979</v>
      </c>
      <c r="C164" s="3" t="s">
        <v>980</v>
      </c>
      <c r="D164" s="2" t="s">
        <v>978</v>
      </c>
      <c r="E164" s="5">
        <v>31456500</v>
      </c>
      <c r="F164" s="4">
        <v>40669</v>
      </c>
      <c r="G164" s="4">
        <v>40693</v>
      </c>
      <c r="H164" s="4"/>
      <c r="I164" s="4">
        <v>40693</v>
      </c>
      <c r="J164" s="4"/>
      <c r="K164" s="3" t="s">
        <v>667</v>
      </c>
      <c r="L164" s="7" t="b">
        <v>1</v>
      </c>
      <c r="M164" s="4">
        <v>40844</v>
      </c>
      <c r="N164" s="3" t="s">
        <v>880</v>
      </c>
      <c r="O164" s="3" t="s">
        <v>110</v>
      </c>
      <c r="P164" s="8"/>
      <c r="Q164" s="8"/>
      <c r="R164" s="9"/>
      <c r="S164" s="7"/>
    </row>
    <row r="165" spans="1:19" x14ac:dyDescent="0.25">
      <c r="A165" t="str">
        <f>REPLACE(Table_milestone[[#This Row],[Hợp đồng]],1,FIND("#",Table_milestone[[#This Row],[Hợp đồng]],1),"")</f>
        <v>26-0511/CMC-Carlsberg</v>
      </c>
      <c r="B165" s="2" t="s">
        <v>982</v>
      </c>
      <c r="C165" s="3" t="s">
        <v>983</v>
      </c>
      <c r="D165" s="2" t="s">
        <v>981</v>
      </c>
      <c r="E165" s="5">
        <v>50504500</v>
      </c>
      <c r="F165" s="4">
        <v>40664</v>
      </c>
      <c r="G165" s="4">
        <v>40693</v>
      </c>
      <c r="H165" s="4"/>
      <c r="I165" s="4">
        <v>40683</v>
      </c>
      <c r="J165" s="4"/>
      <c r="K165" s="3" t="s">
        <v>667</v>
      </c>
      <c r="L165" s="7" t="b">
        <v>1</v>
      </c>
      <c r="M165" s="4">
        <v>40683</v>
      </c>
      <c r="N165" s="3" t="s">
        <v>850</v>
      </c>
      <c r="O165" s="3" t="s">
        <v>681</v>
      </c>
      <c r="P165" s="8"/>
      <c r="Q165" s="8"/>
      <c r="R165" s="9"/>
      <c r="S165" s="7"/>
    </row>
    <row r="166" spans="1:19" x14ac:dyDescent="0.25">
      <c r="A166" t="str">
        <f>REPLACE(Table_milestone[[#This Row],[Hợp đồng]],1,FIND("#",Table_milestone[[#This Row],[Hợp đồng]],1),"")</f>
        <v xml:space="preserve">OSDC115002 </v>
      </c>
      <c r="B166" s="2" t="s">
        <v>984</v>
      </c>
      <c r="C166" s="3" t="s">
        <v>985</v>
      </c>
      <c r="D166" s="2" t="s">
        <v>877</v>
      </c>
      <c r="E166" s="5">
        <v>28710000</v>
      </c>
      <c r="F166" s="4">
        <v>40664</v>
      </c>
      <c r="G166" s="4">
        <v>40695</v>
      </c>
      <c r="H166" s="4"/>
      <c r="I166" s="4">
        <v>40695</v>
      </c>
      <c r="J166" s="4"/>
      <c r="K166" s="3" t="s">
        <v>667</v>
      </c>
      <c r="L166" s="7" t="b">
        <v>1</v>
      </c>
      <c r="M166" s="4">
        <v>41092</v>
      </c>
      <c r="N166" s="3" t="s">
        <v>880</v>
      </c>
      <c r="O166" s="3" t="s">
        <v>110</v>
      </c>
      <c r="P166" s="8"/>
      <c r="Q166" s="8"/>
      <c r="R166" s="9"/>
      <c r="S166" s="7"/>
    </row>
    <row r="167" spans="1:19" x14ac:dyDescent="0.25">
      <c r="A167" t="str">
        <f>REPLACE(Table_milestone[[#This Row],[Hợp đồng]],1,FIND("#",Table_milestone[[#This Row],[Hợp đồng]],1),"")</f>
        <v>SGD01/HĐKT/VIETINBANK-CMC</v>
      </c>
      <c r="B167" s="2" t="s">
        <v>986</v>
      </c>
      <c r="C167" s="3" t="s">
        <v>987</v>
      </c>
      <c r="D167" s="2" t="s">
        <v>780</v>
      </c>
      <c r="E167" s="5">
        <v>537000000</v>
      </c>
      <c r="F167" s="4">
        <v>40689</v>
      </c>
      <c r="G167" s="4">
        <v>40697</v>
      </c>
      <c r="H167" s="4"/>
      <c r="I167" s="4"/>
      <c r="J167" s="4"/>
      <c r="K167" s="3" t="s">
        <v>667</v>
      </c>
      <c r="L167" s="7" t="b">
        <v>1</v>
      </c>
      <c r="M167" s="4"/>
      <c r="N167" s="3" t="s">
        <v>37</v>
      </c>
      <c r="O167" s="3" t="s">
        <v>681</v>
      </c>
      <c r="P167" s="8"/>
      <c r="Q167" s="8"/>
      <c r="R167" s="9"/>
      <c r="S167" s="7"/>
    </row>
    <row r="168" spans="1:19" x14ac:dyDescent="0.25">
      <c r="A168" t="str">
        <f>REPLACE(Table_milestone[[#This Row],[Hợp đồng]],1,FIND("#",Table_milestone[[#This Row],[Hợp đồng]],1),"")</f>
        <v>12-0211/HĐKT/CSI/CMCSOFT</v>
      </c>
      <c r="B168" s="2" t="s">
        <v>989</v>
      </c>
      <c r="C168" s="3" t="s">
        <v>990</v>
      </c>
      <c r="D168" s="2" t="s">
        <v>666</v>
      </c>
      <c r="E168" s="5">
        <v>168000000</v>
      </c>
      <c r="F168" s="4">
        <v>40599</v>
      </c>
      <c r="G168" s="4">
        <v>40699</v>
      </c>
      <c r="H168" s="4"/>
      <c r="I168" s="4"/>
      <c r="J168" s="4"/>
      <c r="K168" s="3" t="s">
        <v>667</v>
      </c>
      <c r="L168" s="7" t="b">
        <v>1</v>
      </c>
      <c r="M168" s="4"/>
      <c r="N168" s="3" t="s">
        <v>694</v>
      </c>
      <c r="O168" s="3" t="s">
        <v>685</v>
      </c>
      <c r="P168" s="8"/>
      <c r="Q168" s="8" t="s">
        <v>988</v>
      </c>
      <c r="R168" s="9"/>
      <c r="S168" s="7"/>
    </row>
    <row r="169" spans="1:19" x14ac:dyDescent="0.25">
      <c r="A169" t="str">
        <f>REPLACE(Table_milestone[[#This Row],[Hợp đồng]],1,FIND("#",Table_milestone[[#This Row],[Hợp đồng]],1),"")</f>
        <v>062011/HĐKT /BTG-CMCSSG</v>
      </c>
      <c r="B169" s="2" t="s">
        <v>991</v>
      </c>
      <c r="C169" s="3" t="s">
        <v>992</v>
      </c>
      <c r="D169" s="2" t="s">
        <v>666</v>
      </c>
      <c r="E169" s="5">
        <v>36000000</v>
      </c>
      <c r="F169" s="4"/>
      <c r="G169" s="4">
        <v>40709</v>
      </c>
      <c r="H169" s="4"/>
      <c r="I169" s="4"/>
      <c r="J169" s="4"/>
      <c r="K169" s="3" t="s">
        <v>667</v>
      </c>
      <c r="L169" s="7" t="b">
        <v>1</v>
      </c>
      <c r="M169" s="4">
        <v>40765</v>
      </c>
      <c r="N169" s="3" t="s">
        <v>820</v>
      </c>
      <c r="O169" s="3" t="s">
        <v>819</v>
      </c>
      <c r="P169" s="8"/>
      <c r="Q169" s="8"/>
      <c r="R169" s="9"/>
      <c r="S169" s="7"/>
    </row>
    <row r="170" spans="1:19" x14ac:dyDescent="0.25">
      <c r="A170" t="str">
        <f>REPLACE(Table_milestone[[#This Row],[Hợp đồng]],1,FIND("#",Table_milestone[[#This Row],[Hợp đồng]],1),"")</f>
        <v>11-0211/HĐKT/CMCSoft-Vinatex</v>
      </c>
      <c r="B170" s="2" t="s">
        <v>952</v>
      </c>
      <c r="C170" s="3" t="s">
        <v>953</v>
      </c>
      <c r="D170" s="2" t="s">
        <v>688</v>
      </c>
      <c r="E170" s="5">
        <v>259350000</v>
      </c>
      <c r="F170" s="4">
        <v>40696</v>
      </c>
      <c r="G170" s="4">
        <v>40710</v>
      </c>
      <c r="H170" s="4"/>
      <c r="I170" s="4"/>
      <c r="J170" s="4"/>
      <c r="K170" s="3" t="s">
        <v>667</v>
      </c>
      <c r="L170" s="7" t="b">
        <v>1</v>
      </c>
      <c r="M170" s="4">
        <v>40857</v>
      </c>
      <c r="N170" s="3" t="s">
        <v>954</v>
      </c>
      <c r="O170" s="3" t="s">
        <v>685</v>
      </c>
      <c r="P170" s="8"/>
      <c r="Q170" s="8"/>
      <c r="R170" s="9"/>
      <c r="S170" s="7"/>
    </row>
    <row r="171" spans="1:19" x14ac:dyDescent="0.25">
      <c r="A171" t="str">
        <f>REPLACE(Table_milestone[[#This Row],[Hợp đồng]],1,FIND("#",Table_milestone[[#This Row],[Hợp đồng]],1),"")</f>
        <v>OSDC115021</v>
      </c>
      <c r="B171" s="2" t="s">
        <v>994</v>
      </c>
      <c r="C171" s="3" t="s">
        <v>995</v>
      </c>
      <c r="D171" s="2" t="s">
        <v>703</v>
      </c>
      <c r="E171" s="5">
        <v>10790580</v>
      </c>
      <c r="F171" s="4">
        <v>40651</v>
      </c>
      <c r="G171" s="4">
        <v>40712</v>
      </c>
      <c r="H171" s="4"/>
      <c r="I171" s="4">
        <v>40712</v>
      </c>
      <c r="J171" s="4"/>
      <c r="K171" s="3" t="s">
        <v>667</v>
      </c>
      <c r="L171" s="7" t="b">
        <v>1</v>
      </c>
      <c r="M171" s="4">
        <v>40891</v>
      </c>
      <c r="N171" s="3" t="s">
        <v>996</v>
      </c>
      <c r="O171" s="3" t="s">
        <v>110</v>
      </c>
      <c r="P171" s="8"/>
      <c r="Q171" s="8" t="s">
        <v>993</v>
      </c>
      <c r="R171" s="9"/>
      <c r="S171" s="7"/>
    </row>
    <row r="172" spans="1:19" x14ac:dyDescent="0.25">
      <c r="A172" t="str">
        <f>REPLACE(Table_milestone[[#This Row],[Hợp đồng]],1,FIND("#",Table_milestone[[#This Row],[Hợp đồng]],1),"")</f>
        <v>15062011/HĐ/XDB12-CMC</v>
      </c>
      <c r="B172" s="2" t="s">
        <v>999</v>
      </c>
      <c r="C172" s="3" t="s">
        <v>1000</v>
      </c>
      <c r="D172" s="2" t="s">
        <v>997</v>
      </c>
      <c r="E172" s="5">
        <v>315000000</v>
      </c>
      <c r="F172" s="4">
        <v>40709</v>
      </c>
      <c r="G172" s="4">
        <v>40716</v>
      </c>
      <c r="H172" s="4"/>
      <c r="I172" s="4"/>
      <c r="J172" s="4"/>
      <c r="K172" s="3" t="s">
        <v>667</v>
      </c>
      <c r="L172" s="7" t="b">
        <v>1</v>
      </c>
      <c r="M172" s="4">
        <v>40729</v>
      </c>
      <c r="N172" s="3" t="s">
        <v>89</v>
      </c>
      <c r="O172" s="3" t="s">
        <v>685</v>
      </c>
      <c r="P172" s="8" t="s">
        <v>998</v>
      </c>
      <c r="Q172" s="8"/>
      <c r="R172" s="9"/>
      <c r="S172" s="7"/>
    </row>
    <row r="173" spans="1:19" ht="45" x14ac:dyDescent="0.25">
      <c r="A173" t="str">
        <f>REPLACE(Table_milestone[[#This Row],[Hợp đồng]],1,FIND("#",Table_milestone[[#This Row],[Hợp đồng]],1),"")</f>
        <v>PL3 - HĐ 08012011/HĐKT2011-CMCSOFT-CTEL</v>
      </c>
      <c r="B173" s="2" t="s">
        <v>1003</v>
      </c>
      <c r="C173" s="3" t="s">
        <v>1004</v>
      </c>
      <c r="D173" s="2" t="s">
        <v>802</v>
      </c>
      <c r="E173" s="5">
        <v>34312000</v>
      </c>
      <c r="F173" s="4"/>
      <c r="G173" s="4">
        <v>40723</v>
      </c>
      <c r="H173" s="4"/>
      <c r="I173" s="4"/>
      <c r="J173" s="4"/>
      <c r="K173" s="3" t="s">
        <v>1002</v>
      </c>
      <c r="L173" s="7" t="b">
        <v>0</v>
      </c>
      <c r="M173" s="4"/>
      <c r="N173" s="3" t="s">
        <v>57</v>
      </c>
      <c r="O173" s="3" t="s">
        <v>129</v>
      </c>
      <c r="P173" s="8"/>
      <c r="Q173" s="8" t="s">
        <v>1001</v>
      </c>
      <c r="R173" s="9"/>
      <c r="S173" s="7"/>
    </row>
    <row r="174" spans="1:19" x14ac:dyDescent="0.25">
      <c r="A174" t="str">
        <f>REPLACE(Table_milestone[[#This Row],[Hợp đồng]],1,FIND("#",Table_milestone[[#This Row],[Hợp đồng]],1),"")</f>
        <v>11-0211/HĐKT/CMCSoft-Vinatex</v>
      </c>
      <c r="B174" s="2" t="s">
        <v>952</v>
      </c>
      <c r="C174" s="3" t="s">
        <v>953</v>
      </c>
      <c r="D174" s="2" t="s">
        <v>672</v>
      </c>
      <c r="E174" s="5">
        <v>52150000</v>
      </c>
      <c r="F174" s="4"/>
      <c r="G174" s="4">
        <v>40724</v>
      </c>
      <c r="H174" s="4"/>
      <c r="I174" s="4"/>
      <c r="J174" s="4"/>
      <c r="K174" s="3" t="s">
        <v>667</v>
      </c>
      <c r="L174" s="7" t="b">
        <v>1</v>
      </c>
      <c r="M174" s="4">
        <v>40697</v>
      </c>
      <c r="N174" s="3" t="s">
        <v>954</v>
      </c>
      <c r="O174" s="3" t="s">
        <v>685</v>
      </c>
      <c r="P174" s="8"/>
      <c r="Q174" s="8"/>
      <c r="R174" s="9"/>
      <c r="S174" s="7"/>
    </row>
    <row r="175" spans="1:19" x14ac:dyDescent="0.25">
      <c r="A175" t="str">
        <f>REPLACE(Table_milestone[[#This Row],[Hợp đồng]],1,FIND("#",Table_milestone[[#This Row],[Hợp đồng]],1),"")</f>
        <v>CMCSoft-IMIP-2011</v>
      </c>
      <c r="B175" s="2" t="s">
        <v>950</v>
      </c>
      <c r="C175" s="3" t="s">
        <v>951</v>
      </c>
      <c r="D175" s="2" t="s">
        <v>1005</v>
      </c>
      <c r="E175" s="5">
        <v>310471310</v>
      </c>
      <c r="F175" s="4">
        <v>40695</v>
      </c>
      <c r="G175" s="4">
        <v>40724</v>
      </c>
      <c r="H175" s="4"/>
      <c r="I175" s="4">
        <v>40724</v>
      </c>
      <c r="J175" s="4"/>
      <c r="K175" s="3" t="s">
        <v>667</v>
      </c>
      <c r="L175" s="7" t="b">
        <v>1</v>
      </c>
      <c r="M175" s="4">
        <v>40785</v>
      </c>
      <c r="N175" s="3" t="s">
        <v>880</v>
      </c>
      <c r="O175" s="3" t="s">
        <v>110</v>
      </c>
      <c r="P175" s="8" t="s">
        <v>1006</v>
      </c>
      <c r="Q175" s="8"/>
      <c r="R175" s="9"/>
      <c r="S175" s="7"/>
    </row>
    <row r="176" spans="1:19" ht="30" x14ac:dyDescent="0.25">
      <c r="A176" t="str">
        <f>REPLACE(Table_milestone[[#This Row],[Hợp đồng]],1,FIND("#",Table_milestone[[#This Row],[Hợp đồng]],1),"")</f>
        <v>SOW #060611 (CMCSoft-Service One)</v>
      </c>
      <c r="B176" s="2" t="s">
        <v>1010</v>
      </c>
      <c r="C176" s="3" t="s">
        <v>1007</v>
      </c>
      <c r="D176" s="2" t="s">
        <v>1007</v>
      </c>
      <c r="E176" s="5">
        <v>22500000</v>
      </c>
      <c r="F176" s="4">
        <v>40700</v>
      </c>
      <c r="G176" s="4">
        <v>40724</v>
      </c>
      <c r="H176" s="4"/>
      <c r="I176" s="4"/>
      <c r="J176" s="4"/>
      <c r="K176" s="3" t="s">
        <v>717</v>
      </c>
      <c r="L176" s="7" t="b">
        <v>0</v>
      </c>
      <c r="M176" s="4"/>
      <c r="N176" s="3" t="s">
        <v>31</v>
      </c>
      <c r="O176" s="3" t="s">
        <v>110</v>
      </c>
      <c r="P176" s="8" t="s">
        <v>1008</v>
      </c>
      <c r="Q176" s="8" t="s">
        <v>1009</v>
      </c>
      <c r="R176" s="9"/>
      <c r="S176" s="7"/>
    </row>
    <row r="177" spans="1:19" x14ac:dyDescent="0.25">
      <c r="A177" t="str">
        <f>REPLACE(Table_milestone[[#This Row],[Hợp đồng]],1,FIND("#",Table_milestone[[#This Row],[Hợp đồng]],1),"")</f>
        <v>PL3 - HĐ 08012011/HĐKT2011-CMCSOFT-CTEL</v>
      </c>
      <c r="B177" s="2" t="s">
        <v>1003</v>
      </c>
      <c r="C177" s="3" t="s">
        <v>1004</v>
      </c>
      <c r="D177" s="2" t="s">
        <v>797</v>
      </c>
      <c r="E177" s="5">
        <v>117312000</v>
      </c>
      <c r="F177" s="4"/>
      <c r="G177" s="4">
        <v>40724</v>
      </c>
      <c r="H177" s="4"/>
      <c r="I177" s="4">
        <v>41273</v>
      </c>
      <c r="J177" s="4"/>
      <c r="K177" s="3" t="s">
        <v>667</v>
      </c>
      <c r="L177" s="7" t="b">
        <v>1</v>
      </c>
      <c r="M177" s="4">
        <v>40995</v>
      </c>
      <c r="N177" s="3" t="s">
        <v>57</v>
      </c>
      <c r="O177" s="3" t="s">
        <v>129</v>
      </c>
      <c r="P177" s="8"/>
      <c r="Q177" s="8" t="s">
        <v>1011</v>
      </c>
      <c r="R177" s="9"/>
      <c r="S177" s="7"/>
    </row>
    <row r="178" spans="1:19" ht="45" x14ac:dyDescent="0.25">
      <c r="A178" t="str">
        <f>REPLACE(Table_milestone[[#This Row],[Hợp đồng]],1,FIND("#",Table_milestone[[#This Row],[Hợp đồng]],1),"")</f>
        <v>092008/HĐKT/TCB-CMC</v>
      </c>
      <c r="B178" s="2" t="s">
        <v>690</v>
      </c>
      <c r="C178" s="3" t="s">
        <v>691</v>
      </c>
      <c r="D178" s="2" t="s">
        <v>1012</v>
      </c>
      <c r="E178" s="5">
        <v>1145498760</v>
      </c>
      <c r="F178" s="4">
        <v>40725</v>
      </c>
      <c r="G178" s="4">
        <v>40725</v>
      </c>
      <c r="H178" s="4"/>
      <c r="I178" s="4"/>
      <c r="J178" s="4"/>
      <c r="K178" s="3" t="s">
        <v>667</v>
      </c>
      <c r="L178" s="7" t="b">
        <v>1</v>
      </c>
      <c r="M178" s="4"/>
      <c r="N178" s="3" t="s">
        <v>19</v>
      </c>
      <c r="O178" s="3" t="s">
        <v>14</v>
      </c>
      <c r="P178" s="8" t="s">
        <v>1013</v>
      </c>
      <c r="Q178" s="8"/>
      <c r="R178" s="9"/>
      <c r="S178" s="7"/>
    </row>
    <row r="179" spans="1:19" x14ac:dyDescent="0.25">
      <c r="A179" t="str">
        <f>REPLACE(Table_milestone[[#This Row],[Hợp đồng]],1,FIND("#",Table_milestone[[#This Row],[Hợp đồng]],1),"")</f>
        <v xml:space="preserve">38-06-11/HĐKT/CMCSOFT-CSI </v>
      </c>
      <c r="B179" s="2" t="s">
        <v>1015</v>
      </c>
      <c r="C179" s="3" t="s">
        <v>1016</v>
      </c>
      <c r="D179" s="2" t="s">
        <v>1014</v>
      </c>
      <c r="E179" s="5">
        <v>126945000</v>
      </c>
      <c r="F179" s="4">
        <v>40695</v>
      </c>
      <c r="G179" s="4">
        <v>40725</v>
      </c>
      <c r="H179" s="4"/>
      <c r="I179" s="4">
        <v>40725</v>
      </c>
      <c r="J179" s="4"/>
      <c r="K179" s="3" t="s">
        <v>667</v>
      </c>
      <c r="L179" s="7" t="b">
        <v>1</v>
      </c>
      <c r="M179" s="4"/>
      <c r="N179" s="3" t="s">
        <v>880</v>
      </c>
      <c r="O179" s="3" t="s">
        <v>110</v>
      </c>
      <c r="P179" s="8"/>
      <c r="Q179" s="8"/>
      <c r="R179" s="9"/>
      <c r="S179" s="7"/>
    </row>
    <row r="180" spans="1:19" x14ac:dyDescent="0.25">
      <c r="A180" t="str">
        <f>REPLACE(Table_milestone[[#This Row],[Hợp đồng]],1,FIND("#",Table_milestone[[#This Row],[Hợp đồng]],1),"")</f>
        <v>08012011/CMCSOFT-CTEL</v>
      </c>
      <c r="B180" s="2" t="s">
        <v>947</v>
      </c>
      <c r="C180" s="3" t="s">
        <v>648</v>
      </c>
      <c r="D180" s="2" t="s">
        <v>1017</v>
      </c>
      <c r="E180" s="5">
        <v>228000000</v>
      </c>
      <c r="F180" s="4">
        <v>40729</v>
      </c>
      <c r="G180" s="4">
        <v>40729</v>
      </c>
      <c r="H180" s="4"/>
      <c r="I180" s="4">
        <v>40729</v>
      </c>
      <c r="J180" s="4"/>
      <c r="K180" s="3" t="s">
        <v>667</v>
      </c>
      <c r="L180" s="7" t="b">
        <v>1</v>
      </c>
      <c r="M180" s="4"/>
      <c r="N180" s="3" t="s">
        <v>26</v>
      </c>
      <c r="O180" s="3" t="s">
        <v>129</v>
      </c>
      <c r="P180" s="8"/>
      <c r="Q180" s="8"/>
      <c r="R180" s="9"/>
      <c r="S180" s="7"/>
    </row>
    <row r="181" spans="1:19" x14ac:dyDescent="0.25">
      <c r="A181" t="str">
        <f>REPLACE(Table_milestone[[#This Row],[Hợp đồng]],1,FIND("#",Table_milestone[[#This Row],[Hợp đồng]],1),"")</f>
        <v>Elance - 1101</v>
      </c>
      <c r="B181" s="2" t="s">
        <v>1019</v>
      </c>
      <c r="C181" s="3" t="s">
        <v>1020</v>
      </c>
      <c r="D181" s="2" t="s">
        <v>1018</v>
      </c>
      <c r="E181" s="5">
        <v>57542000</v>
      </c>
      <c r="F181" s="4">
        <v>40703</v>
      </c>
      <c r="G181" s="4">
        <v>40733</v>
      </c>
      <c r="H181" s="4"/>
      <c r="I181" s="4">
        <v>40733</v>
      </c>
      <c r="J181" s="4"/>
      <c r="K181" s="3" t="s">
        <v>667</v>
      </c>
      <c r="L181" s="7" t="b">
        <v>1</v>
      </c>
      <c r="M181" s="4">
        <v>40837</v>
      </c>
      <c r="N181" s="3" t="s">
        <v>996</v>
      </c>
      <c r="O181" s="3" t="s">
        <v>110</v>
      </c>
      <c r="P181" s="8"/>
      <c r="Q181" s="8"/>
      <c r="R181" s="9"/>
      <c r="S181" s="7"/>
    </row>
    <row r="182" spans="1:19" x14ac:dyDescent="0.25">
      <c r="A182" t="str">
        <f>REPLACE(Table_milestone[[#This Row],[Hợp đồng]],1,FIND("#",Table_milestone[[#This Row],[Hợp đồng]],1),"")</f>
        <v>40-0711/HĐKT/STT&amp;TT ĐN-CMCSOFT</v>
      </c>
      <c r="B182" s="2" t="s">
        <v>1022</v>
      </c>
      <c r="C182" s="3" t="s">
        <v>1023</v>
      </c>
      <c r="D182" s="2" t="s">
        <v>780</v>
      </c>
      <c r="E182" s="5">
        <v>810000000</v>
      </c>
      <c r="F182" s="4">
        <v>40724</v>
      </c>
      <c r="G182" s="4">
        <v>40734</v>
      </c>
      <c r="H182" s="4"/>
      <c r="I182" s="4"/>
      <c r="J182" s="4"/>
      <c r="K182" s="3" t="s">
        <v>667</v>
      </c>
      <c r="L182" s="7" t="b">
        <v>1</v>
      </c>
      <c r="M182" s="4">
        <v>40772</v>
      </c>
      <c r="N182" s="3" t="s">
        <v>96</v>
      </c>
      <c r="O182" s="3" t="s">
        <v>801</v>
      </c>
      <c r="P182" s="8" t="s">
        <v>1021</v>
      </c>
      <c r="Q182" s="8"/>
      <c r="R182" s="9"/>
      <c r="S182" s="7"/>
    </row>
    <row r="183" spans="1:19" x14ac:dyDescent="0.25">
      <c r="A183" t="str">
        <f>REPLACE(Table_milestone[[#This Row],[Hợp đồng]],1,FIND("#",Table_milestone[[#This Row],[Hợp đồng]],1),"")</f>
        <v>118/2011/HĐKT/TTTTSL-3C-CMC</v>
      </c>
      <c r="B183" s="2" t="s">
        <v>1026</v>
      </c>
      <c r="C183" s="3" t="s">
        <v>1027</v>
      </c>
      <c r="D183" s="2" t="s">
        <v>780</v>
      </c>
      <c r="E183" s="5">
        <v>200000000</v>
      </c>
      <c r="F183" s="4">
        <v>40725</v>
      </c>
      <c r="G183" s="4">
        <v>40739</v>
      </c>
      <c r="H183" s="4"/>
      <c r="I183" s="4"/>
      <c r="J183" s="4"/>
      <c r="K183" s="3" t="s">
        <v>667</v>
      </c>
      <c r="L183" s="7" t="b">
        <v>1</v>
      </c>
      <c r="M183" s="4">
        <v>40945</v>
      </c>
      <c r="N183" s="3" t="s">
        <v>52</v>
      </c>
      <c r="O183" s="3" t="s">
        <v>685</v>
      </c>
      <c r="P183" s="8" t="s">
        <v>1024</v>
      </c>
      <c r="Q183" s="8" t="s">
        <v>1025</v>
      </c>
      <c r="R183" s="9"/>
      <c r="S183" s="7"/>
    </row>
    <row r="184" spans="1:19" x14ac:dyDescent="0.25">
      <c r="A184" t="str">
        <f>REPLACE(Table_milestone[[#This Row],[Hợp đồng]],1,FIND("#",Table_milestone[[#This Row],[Hợp đồng]],1),"")</f>
        <v>02-042011-HĐKT-CMCSOFT-BV</v>
      </c>
      <c r="B184" s="2" t="s">
        <v>1028</v>
      </c>
      <c r="C184" s="3" t="s">
        <v>1029</v>
      </c>
      <c r="D184" s="2" t="s">
        <v>780</v>
      </c>
      <c r="E184" s="5">
        <v>383760000</v>
      </c>
      <c r="F184" s="4"/>
      <c r="G184" s="4">
        <v>40739</v>
      </c>
      <c r="H184" s="4"/>
      <c r="I184" s="4">
        <v>40739</v>
      </c>
      <c r="J184" s="4"/>
      <c r="K184" s="3" t="s">
        <v>667</v>
      </c>
      <c r="L184" s="7" t="b">
        <v>1</v>
      </c>
      <c r="M184" s="4">
        <v>40766</v>
      </c>
      <c r="N184" s="3" t="s">
        <v>26</v>
      </c>
      <c r="O184" s="3" t="s">
        <v>129</v>
      </c>
      <c r="P184" s="8"/>
      <c r="Q184" s="8"/>
      <c r="R184" s="9"/>
      <c r="S184" s="7"/>
    </row>
    <row r="185" spans="1:19" x14ac:dyDescent="0.25">
      <c r="A185" t="str">
        <f>REPLACE(Table_milestone[[#This Row],[Hợp đồng]],1,FIND("#",Table_milestone[[#This Row],[Hợp đồng]],1),"")</f>
        <v>PL1-HĐ 08012011/HĐKT2011-CMCSOFT-CTEL</v>
      </c>
      <c r="B185" s="2" t="s">
        <v>1031</v>
      </c>
      <c r="C185" s="3" t="s">
        <v>1032</v>
      </c>
      <c r="D185" s="2" t="s">
        <v>1030</v>
      </c>
      <c r="E185" s="5">
        <v>113585200</v>
      </c>
      <c r="F185" s="4">
        <v>40734</v>
      </c>
      <c r="G185" s="4">
        <v>40739</v>
      </c>
      <c r="H185" s="4"/>
      <c r="I185" s="4">
        <v>40739</v>
      </c>
      <c r="J185" s="4"/>
      <c r="K185" s="3" t="s">
        <v>667</v>
      </c>
      <c r="L185" s="7" t="b">
        <v>1</v>
      </c>
      <c r="M185" s="4"/>
      <c r="N185" s="3" t="s">
        <v>26</v>
      </c>
      <c r="O185" s="3" t="s">
        <v>209</v>
      </c>
      <c r="P185" s="8"/>
      <c r="Q185" s="8"/>
      <c r="R185" s="9"/>
      <c r="S185" s="7"/>
    </row>
    <row r="186" spans="1:19" x14ac:dyDescent="0.25">
      <c r="A186" t="str">
        <f>REPLACE(Table_milestone[[#This Row],[Hợp đồng]],1,FIND("#",Table_milestone[[#This Row],[Hợp đồng]],1),"")</f>
        <v>072011/HĐKT/PHXL-CMCSSG</v>
      </c>
      <c r="B186" s="2" t="s">
        <v>1033</v>
      </c>
      <c r="C186" s="3" t="s">
        <v>1034</v>
      </c>
      <c r="D186" s="2" t="s">
        <v>666</v>
      </c>
      <c r="E186" s="5">
        <v>18000000</v>
      </c>
      <c r="F186" s="4"/>
      <c r="G186" s="4">
        <v>40744</v>
      </c>
      <c r="H186" s="4"/>
      <c r="I186" s="4"/>
      <c r="J186" s="4"/>
      <c r="K186" s="3" t="s">
        <v>667</v>
      </c>
      <c r="L186" s="7" t="b">
        <v>1</v>
      </c>
      <c r="M186" s="4">
        <v>40739</v>
      </c>
      <c r="N186" s="3" t="s">
        <v>909</v>
      </c>
      <c r="O186" s="3" t="s">
        <v>819</v>
      </c>
      <c r="P186" s="8" t="s">
        <v>906</v>
      </c>
      <c r="Q186" s="8" t="s">
        <v>906</v>
      </c>
      <c r="R186" s="9"/>
      <c r="S186" s="7"/>
    </row>
    <row r="187" spans="1:19" x14ac:dyDescent="0.25">
      <c r="A187" t="str">
        <f>REPLACE(Table_milestone[[#This Row],[Hợp đồng]],1,FIND("#",Table_milestone[[#This Row],[Hợp đồng]],1),"")</f>
        <v>43-0711/HĐKT/CMCSOFT-BQP</v>
      </c>
      <c r="B187" s="2" t="s">
        <v>1035</v>
      </c>
      <c r="C187" s="3" t="s">
        <v>1036</v>
      </c>
      <c r="D187" s="2" t="s">
        <v>703</v>
      </c>
      <c r="E187" s="5">
        <v>150000000</v>
      </c>
      <c r="F187" s="4">
        <v>40736</v>
      </c>
      <c r="G187" s="4">
        <v>40746</v>
      </c>
      <c r="H187" s="4"/>
      <c r="I187" s="4"/>
      <c r="J187" s="4"/>
      <c r="K187" s="3" t="s">
        <v>667</v>
      </c>
      <c r="L187" s="7" t="b">
        <v>1</v>
      </c>
      <c r="M187" s="4"/>
      <c r="N187" s="3" t="s">
        <v>694</v>
      </c>
      <c r="O187" s="3" t="s">
        <v>685</v>
      </c>
      <c r="P187" s="8"/>
      <c r="Q187" s="8"/>
      <c r="R187" s="9"/>
      <c r="S187" s="7"/>
    </row>
    <row r="188" spans="1:19" x14ac:dyDescent="0.25">
      <c r="A188" t="str">
        <f>REPLACE(Table_milestone[[#This Row],[Hợp đồng]],1,FIND("#",Table_milestone[[#This Row],[Hợp đồng]],1),"")</f>
        <v xml:space="preserve">14-0311/HĐKT2011-CMCSOFT-TĐBV </v>
      </c>
      <c r="B188" s="2" t="s">
        <v>1037</v>
      </c>
      <c r="C188" s="3" t="s">
        <v>1038</v>
      </c>
      <c r="D188" s="2" t="s">
        <v>666</v>
      </c>
      <c r="E188" s="5">
        <v>248745000</v>
      </c>
      <c r="F188" s="4">
        <v>40744</v>
      </c>
      <c r="G188" s="4">
        <v>40749</v>
      </c>
      <c r="H188" s="4"/>
      <c r="I188" s="4">
        <v>40749</v>
      </c>
      <c r="J188" s="4"/>
      <c r="K188" s="3" t="s">
        <v>667</v>
      </c>
      <c r="L188" s="7" t="b">
        <v>1</v>
      </c>
      <c r="M188" s="4">
        <v>40749</v>
      </c>
      <c r="N188" s="3" t="s">
        <v>20</v>
      </c>
      <c r="O188" s="3" t="s">
        <v>129</v>
      </c>
      <c r="P188" s="8"/>
      <c r="Q188" s="8"/>
      <c r="R188" s="9"/>
      <c r="S188" s="7"/>
    </row>
    <row r="189" spans="1:19" x14ac:dyDescent="0.25">
      <c r="A189" t="str">
        <f>REPLACE(Table_milestone[[#This Row],[Hợp đồng]],1,FIND("#",Table_milestone[[#This Row],[Hợp đồng]],1),"")</f>
        <v>CF1105-0021</v>
      </c>
      <c r="B189" s="2" t="s">
        <v>1040</v>
      </c>
      <c r="C189" s="3" t="s">
        <v>1041</v>
      </c>
      <c r="D189" s="2" t="s">
        <v>877</v>
      </c>
      <c r="E189" s="5">
        <v>67403250</v>
      </c>
      <c r="F189" s="4">
        <v>40721</v>
      </c>
      <c r="G189" s="4">
        <v>40751</v>
      </c>
      <c r="H189" s="4"/>
      <c r="I189" s="4">
        <v>40751</v>
      </c>
      <c r="J189" s="4"/>
      <c r="K189" s="3" t="s">
        <v>667</v>
      </c>
      <c r="L189" s="7" t="b">
        <v>1</v>
      </c>
      <c r="M189" s="4">
        <v>40822</v>
      </c>
      <c r="N189" s="3" t="s">
        <v>880</v>
      </c>
      <c r="O189" s="3" t="s">
        <v>110</v>
      </c>
      <c r="P189" s="8"/>
      <c r="Q189" s="8" t="s">
        <v>1039</v>
      </c>
      <c r="R189" s="9"/>
      <c r="S189" s="7"/>
    </row>
    <row r="190" spans="1:19" x14ac:dyDescent="0.25">
      <c r="A190" t="str">
        <f>REPLACE(Table_milestone[[#This Row],[Hợp đồng]],1,FIND("#",Table_milestone[[#This Row],[Hợp đồng]],1),"")</f>
        <v>71/10/VSP1-CMC/CNTT&amp;LL</v>
      </c>
      <c r="B190" s="2" t="s">
        <v>883</v>
      </c>
      <c r="C190" s="3" t="s">
        <v>884</v>
      </c>
      <c r="D190" s="2" t="s">
        <v>739</v>
      </c>
      <c r="E190" s="5">
        <v>60000000</v>
      </c>
      <c r="F190" s="4"/>
      <c r="G190" s="4">
        <v>40751</v>
      </c>
      <c r="H190" s="4"/>
      <c r="I190" s="4"/>
      <c r="J190" s="4"/>
      <c r="K190" s="3" t="s">
        <v>667</v>
      </c>
      <c r="L190" s="7" t="b">
        <v>1</v>
      </c>
      <c r="M190" s="4"/>
      <c r="N190" s="3" t="s">
        <v>89</v>
      </c>
      <c r="O190" s="3" t="s">
        <v>685</v>
      </c>
      <c r="P190" s="8"/>
      <c r="Q190" s="8"/>
      <c r="R190" s="9"/>
      <c r="S190" s="7"/>
    </row>
    <row r="191" spans="1:19" ht="30" x14ac:dyDescent="0.25">
      <c r="A191" t="str">
        <f>REPLACE(Table_milestone[[#This Row],[Hợp đồng]],1,FIND("#",Table_milestone[[#This Row],[Hợp đồng]],1),"")</f>
        <v>27-0511/HĐKT/CMCSOFT-HVBCTT</v>
      </c>
      <c r="B191" s="2" t="s">
        <v>974</v>
      </c>
      <c r="C191" s="3" t="s">
        <v>975</v>
      </c>
      <c r="D191" s="2" t="s">
        <v>722</v>
      </c>
      <c r="E191" s="5">
        <v>95047500</v>
      </c>
      <c r="F191" s="4"/>
      <c r="G191" s="4">
        <v>40751</v>
      </c>
      <c r="H191" s="4"/>
      <c r="I191" s="4">
        <v>41151</v>
      </c>
      <c r="J191" s="4"/>
      <c r="K191" s="3" t="s">
        <v>717</v>
      </c>
      <c r="L191" s="7" t="b">
        <v>0</v>
      </c>
      <c r="M191" s="4"/>
      <c r="N191" s="3" t="s">
        <v>694</v>
      </c>
      <c r="O191" s="3" t="s">
        <v>685</v>
      </c>
      <c r="P191" s="8"/>
      <c r="Q191" s="8" t="s">
        <v>1042</v>
      </c>
      <c r="R191" s="9"/>
      <c r="S191" s="7"/>
    </row>
    <row r="192" spans="1:19" x14ac:dyDescent="0.25">
      <c r="A192" t="str">
        <f>REPLACE(Table_milestone[[#This Row],[Hợp đồng]],1,FIND("#",Table_milestone[[#This Row],[Hợp đồng]],1),"")</f>
        <v>01/CMC-NT/0611</v>
      </c>
      <c r="B192" s="2" t="s">
        <v>1045</v>
      </c>
      <c r="C192" s="3" t="s">
        <v>1046</v>
      </c>
      <c r="D192" s="2" t="s">
        <v>1043</v>
      </c>
      <c r="E192" s="5">
        <v>52646400</v>
      </c>
      <c r="F192" s="4">
        <v>40722</v>
      </c>
      <c r="G192" s="4">
        <v>40753</v>
      </c>
      <c r="H192" s="4"/>
      <c r="I192" s="4">
        <v>40753</v>
      </c>
      <c r="J192" s="4"/>
      <c r="K192" s="3" t="s">
        <v>667</v>
      </c>
      <c r="L192" s="7" t="b">
        <v>1</v>
      </c>
      <c r="M192" s="4">
        <v>40854</v>
      </c>
      <c r="N192" s="3" t="s">
        <v>880</v>
      </c>
      <c r="O192" s="3" t="s">
        <v>110</v>
      </c>
      <c r="P192" s="8" t="s">
        <v>1044</v>
      </c>
      <c r="Q192" s="8"/>
      <c r="R192" s="9"/>
      <c r="S192" s="7"/>
    </row>
    <row r="193" spans="1:19" x14ac:dyDescent="0.25">
      <c r="A193" t="str">
        <f>REPLACE(Table_milestone[[#This Row],[Hợp đồng]],1,FIND("#",Table_milestone[[#This Row],[Hợp đồng]],1),"")</f>
        <v>16/2011/HĐIT-Vietinbank</v>
      </c>
      <c r="B193" s="2" t="s">
        <v>1047</v>
      </c>
      <c r="C193" s="3" t="s">
        <v>1048</v>
      </c>
      <c r="D193" s="2" t="s">
        <v>666</v>
      </c>
      <c r="E193" s="5">
        <v>32500000</v>
      </c>
      <c r="F193" s="4">
        <v>40662</v>
      </c>
      <c r="G193" s="4">
        <v>40753</v>
      </c>
      <c r="H193" s="4"/>
      <c r="I193" s="4"/>
      <c r="J193" s="4"/>
      <c r="K193" s="3" t="s">
        <v>667</v>
      </c>
      <c r="L193" s="7" t="b">
        <v>1</v>
      </c>
      <c r="M193" s="4">
        <v>40850</v>
      </c>
      <c r="N193" s="3" t="s">
        <v>694</v>
      </c>
      <c r="O193" s="3" t="s">
        <v>685</v>
      </c>
      <c r="P193" s="8"/>
      <c r="Q193" s="8"/>
      <c r="R193" s="9"/>
      <c r="S193" s="7"/>
    </row>
    <row r="194" spans="1:19" x14ac:dyDescent="0.25">
      <c r="A194" t="str">
        <f>REPLACE(Table_milestone[[#This Row],[Hợp đồng]],1,FIND("#",Table_milestone[[#This Row],[Hợp đồng]],1),"")</f>
        <v>CMCSoft-JPT-2011</v>
      </c>
      <c r="B194" s="2" t="s">
        <v>959</v>
      </c>
      <c r="C194" s="3" t="s">
        <v>960</v>
      </c>
      <c r="D194" s="2" t="s">
        <v>1049</v>
      </c>
      <c r="E194" s="5">
        <v>52710000</v>
      </c>
      <c r="F194" s="4">
        <v>40723</v>
      </c>
      <c r="G194" s="4">
        <v>40753</v>
      </c>
      <c r="H194" s="4"/>
      <c r="I194" s="4"/>
      <c r="J194" s="4"/>
      <c r="K194" s="3" t="s">
        <v>667</v>
      </c>
      <c r="L194" s="7" t="b">
        <v>1</v>
      </c>
      <c r="M194" s="4">
        <v>40753</v>
      </c>
      <c r="N194" s="3" t="s">
        <v>961</v>
      </c>
      <c r="O194" s="3" t="s">
        <v>110</v>
      </c>
      <c r="P194" s="8" t="s">
        <v>1050</v>
      </c>
      <c r="Q194" s="8"/>
      <c r="R194" s="9"/>
      <c r="S194" s="7"/>
    </row>
    <row r="195" spans="1:19" x14ac:dyDescent="0.25">
      <c r="A195" t="str">
        <f>REPLACE(Table_milestone[[#This Row],[Hợp đồng]],1,FIND("#",Table_milestone[[#This Row],[Hợp đồng]],1),"")</f>
        <v>24-0411/HĐKT/CMCSOFT-LRCTNU</v>
      </c>
      <c r="B195" s="2" t="s">
        <v>939</v>
      </c>
      <c r="C195" s="3" t="s">
        <v>940</v>
      </c>
      <c r="D195" s="2" t="s">
        <v>672</v>
      </c>
      <c r="E195" s="5">
        <v>277200000</v>
      </c>
      <c r="F195" s="4">
        <v>40724</v>
      </c>
      <c r="G195" s="4">
        <v>40754</v>
      </c>
      <c r="H195" s="4"/>
      <c r="I195" s="4"/>
      <c r="J195" s="4"/>
      <c r="K195" s="3" t="s">
        <v>667</v>
      </c>
      <c r="L195" s="7" t="b">
        <v>1</v>
      </c>
      <c r="M195" s="4">
        <v>40893</v>
      </c>
      <c r="N195" s="3" t="s">
        <v>694</v>
      </c>
      <c r="O195" s="3" t="s">
        <v>685</v>
      </c>
      <c r="P195" s="8"/>
      <c r="Q195" s="8"/>
      <c r="R195" s="9"/>
      <c r="S195" s="7"/>
    </row>
    <row r="196" spans="1:19" x14ac:dyDescent="0.25">
      <c r="A196" t="str">
        <f>REPLACE(Table_milestone[[#This Row],[Hợp đồng]],1,FIND("#",Table_milestone[[#This Row],[Hợp đồng]],1),"")</f>
        <v>07072011/HĐKT/CMCSoft-BAOMINH</v>
      </c>
      <c r="B196" s="2" t="s">
        <v>1051</v>
      </c>
      <c r="C196" s="3" t="s">
        <v>1052</v>
      </c>
      <c r="D196" s="2" t="s">
        <v>731</v>
      </c>
      <c r="E196" s="5">
        <v>240000000</v>
      </c>
      <c r="F196" s="4"/>
      <c r="G196" s="4">
        <v>40754</v>
      </c>
      <c r="H196" s="4"/>
      <c r="I196" s="4">
        <v>40754</v>
      </c>
      <c r="J196" s="4"/>
      <c r="K196" s="3" t="s">
        <v>667</v>
      </c>
      <c r="L196" s="7" t="b">
        <v>1</v>
      </c>
      <c r="M196" s="4">
        <v>40760</v>
      </c>
      <c r="N196" s="3" t="s">
        <v>57</v>
      </c>
      <c r="O196" s="3" t="s">
        <v>129</v>
      </c>
      <c r="P196" s="8"/>
      <c r="Q196" s="8"/>
      <c r="R196" s="9"/>
      <c r="S196" s="7"/>
    </row>
    <row r="197" spans="1:19" x14ac:dyDescent="0.25">
      <c r="A197" t="str">
        <f>REPLACE(Table_milestone[[#This Row],[Hợp đồng]],1,FIND("#",Table_milestone[[#This Row],[Hợp đồng]],1),"")</f>
        <v>CMCSoft-JPT-2011</v>
      </c>
      <c r="B197" s="2" t="s">
        <v>959</v>
      </c>
      <c r="C197" s="3" t="s">
        <v>960</v>
      </c>
      <c r="D197" s="2" t="s">
        <v>1053</v>
      </c>
      <c r="E197" s="5">
        <v>23058000</v>
      </c>
      <c r="F197" s="4">
        <v>40724</v>
      </c>
      <c r="G197" s="4">
        <v>40754</v>
      </c>
      <c r="H197" s="4"/>
      <c r="I197" s="4"/>
      <c r="J197" s="4"/>
      <c r="K197" s="3" t="s">
        <v>667</v>
      </c>
      <c r="L197" s="7" t="b">
        <v>1</v>
      </c>
      <c r="M197" s="4">
        <v>40753</v>
      </c>
      <c r="N197" s="3" t="s">
        <v>961</v>
      </c>
      <c r="O197" s="3" t="s">
        <v>110</v>
      </c>
      <c r="P197" s="8" t="s">
        <v>1054</v>
      </c>
      <c r="Q197" s="8"/>
      <c r="R197" s="9"/>
      <c r="S197" s="7"/>
    </row>
    <row r="198" spans="1:19" x14ac:dyDescent="0.25">
      <c r="A198" t="str">
        <f>REPLACE(Table_milestone[[#This Row],[Hợp đồng]],1,FIND("#",Table_milestone[[#This Row],[Hợp đồng]],1),"")</f>
        <v>CMCSoft-IMIP-2011</v>
      </c>
      <c r="B198" s="2" t="s">
        <v>950</v>
      </c>
      <c r="C198" s="3" t="s">
        <v>951</v>
      </c>
      <c r="D198" s="2" t="s">
        <v>1055</v>
      </c>
      <c r="E198" s="5">
        <v>398990455</v>
      </c>
      <c r="F198" s="4">
        <v>40725</v>
      </c>
      <c r="G198" s="4">
        <v>40755</v>
      </c>
      <c r="H198" s="4"/>
      <c r="I198" s="4">
        <v>40755</v>
      </c>
      <c r="J198" s="4"/>
      <c r="K198" s="3" t="s">
        <v>667</v>
      </c>
      <c r="L198" s="7" t="b">
        <v>1</v>
      </c>
      <c r="M198" s="4">
        <v>40816</v>
      </c>
      <c r="N198" s="3" t="s">
        <v>880</v>
      </c>
      <c r="O198" s="3" t="s">
        <v>110</v>
      </c>
      <c r="P198" s="8" t="s">
        <v>1056</v>
      </c>
      <c r="Q198" s="8"/>
      <c r="R198" s="9"/>
      <c r="S198" s="7"/>
    </row>
    <row r="199" spans="1:19" x14ac:dyDescent="0.25">
      <c r="A199" t="str">
        <f>REPLACE(Table_milestone[[#This Row],[Hợp đồng]],1,FIND("#",Table_milestone[[#This Row],[Hợp đồng]],1),"")</f>
        <v>23-04/2011/HĐKT/CMS-CMCSOFT</v>
      </c>
      <c r="B199" s="2" t="s">
        <v>1057</v>
      </c>
      <c r="C199" s="3" t="s">
        <v>1058</v>
      </c>
      <c r="D199" s="2" t="s">
        <v>703</v>
      </c>
      <c r="E199" s="5">
        <v>20000000</v>
      </c>
      <c r="F199" s="4">
        <v>40738</v>
      </c>
      <c r="G199" s="4">
        <v>40759</v>
      </c>
      <c r="H199" s="4"/>
      <c r="I199" s="4"/>
      <c r="J199" s="4"/>
      <c r="K199" s="3" t="s">
        <v>667</v>
      </c>
      <c r="L199" s="7" t="b">
        <v>1</v>
      </c>
      <c r="M199" s="4"/>
      <c r="N199" s="3" t="s">
        <v>1059</v>
      </c>
      <c r="O199" s="3" t="s">
        <v>712</v>
      </c>
      <c r="P199" s="8"/>
      <c r="Q199" s="8"/>
      <c r="R199" s="9"/>
      <c r="S199" s="7"/>
    </row>
    <row r="200" spans="1:19" x14ac:dyDescent="0.25">
      <c r="A200" t="str">
        <f>REPLACE(Table_milestone[[#This Row],[Hợp đồng]],1,FIND("#",Table_milestone[[#This Row],[Hợp đồng]],1),"")</f>
        <v>082011/HĐKT/CMCSSG-VNPTCT</v>
      </c>
      <c r="B200" s="2" t="s">
        <v>1060</v>
      </c>
      <c r="C200" s="3" t="s">
        <v>1061</v>
      </c>
      <c r="D200" s="2" t="s">
        <v>666</v>
      </c>
      <c r="E200" s="5">
        <v>94869940</v>
      </c>
      <c r="F200" s="4"/>
      <c r="G200" s="4">
        <v>40759</v>
      </c>
      <c r="H200" s="4"/>
      <c r="I200" s="4"/>
      <c r="J200" s="4"/>
      <c r="K200" s="3" t="s">
        <v>667</v>
      </c>
      <c r="L200" s="7" t="b">
        <v>1</v>
      </c>
      <c r="M200" s="4">
        <v>40871</v>
      </c>
      <c r="N200" s="3" t="s">
        <v>921</v>
      </c>
      <c r="O200" s="3" t="s">
        <v>819</v>
      </c>
      <c r="P200" s="8"/>
      <c r="Q200" s="8" t="s">
        <v>906</v>
      </c>
      <c r="R200" s="9"/>
      <c r="S200" s="7"/>
    </row>
    <row r="201" spans="1:19" x14ac:dyDescent="0.25">
      <c r="A201" t="str">
        <f>REPLACE(Table_milestone[[#This Row],[Hợp đồng]],1,FIND("#",Table_milestone[[#This Row],[Hợp đồng]],1),"")</f>
        <v>34-0611/HĐKT/HN MEDIA-CMCSoft</v>
      </c>
      <c r="B201" s="2" t="s">
        <v>1064</v>
      </c>
      <c r="C201" s="3" t="s">
        <v>1065</v>
      </c>
      <c r="D201" s="2" t="s">
        <v>1062</v>
      </c>
      <c r="E201" s="5">
        <v>150000000</v>
      </c>
      <c r="F201" s="4">
        <v>40745</v>
      </c>
      <c r="G201" s="4">
        <v>40776</v>
      </c>
      <c r="H201" s="4"/>
      <c r="I201" s="4"/>
      <c r="J201" s="4"/>
      <c r="K201" s="3" t="s">
        <v>667</v>
      </c>
      <c r="L201" s="7" t="b">
        <v>1</v>
      </c>
      <c r="M201" s="4">
        <v>40879</v>
      </c>
      <c r="N201" s="3" t="s">
        <v>1066</v>
      </c>
      <c r="O201" s="3" t="s">
        <v>801</v>
      </c>
      <c r="P201" s="8"/>
      <c r="Q201" s="8" t="s">
        <v>1063</v>
      </c>
      <c r="R201" s="9"/>
      <c r="S201" s="7"/>
    </row>
    <row r="202" spans="1:19" x14ac:dyDescent="0.25">
      <c r="A202" t="str">
        <f>REPLACE(Table_milestone[[#This Row],[Hợp đồng]],1,FIND("#",Table_milestone[[#This Row],[Hợp đồng]],1),"")</f>
        <v>40-0711/HĐKT/STT&amp;TT ĐN-CMCSOFT</v>
      </c>
      <c r="B202" s="2" t="s">
        <v>1022</v>
      </c>
      <c r="C202" s="3" t="s">
        <v>1023</v>
      </c>
      <c r="D202" s="2" t="s">
        <v>672</v>
      </c>
      <c r="E202" s="5">
        <v>1620000000</v>
      </c>
      <c r="F202" s="4">
        <v>40770</v>
      </c>
      <c r="G202" s="4">
        <v>40780</v>
      </c>
      <c r="H202" s="4"/>
      <c r="I202" s="4"/>
      <c r="J202" s="4"/>
      <c r="K202" s="3" t="s">
        <v>667</v>
      </c>
      <c r="L202" s="7" t="b">
        <v>1</v>
      </c>
      <c r="M202" s="4">
        <v>40907</v>
      </c>
      <c r="N202" s="3" t="s">
        <v>96</v>
      </c>
      <c r="O202" s="3" t="s">
        <v>801</v>
      </c>
      <c r="P202" s="8" t="s">
        <v>1067</v>
      </c>
      <c r="Q202" s="8" t="s">
        <v>1068</v>
      </c>
      <c r="R202" s="9"/>
      <c r="S202" s="7"/>
    </row>
    <row r="203" spans="1:19" ht="45" x14ac:dyDescent="0.25">
      <c r="A203" t="str">
        <f>REPLACE(Table_milestone[[#This Row],[Hợp đồng]],1,FIND("#",Table_milestone[[#This Row],[Hợp đồng]],1),"")</f>
        <v>01/HĐKT/VPTWĐ-CMCSOFT</v>
      </c>
      <c r="B203" s="2" t="s">
        <v>927</v>
      </c>
      <c r="C203" s="3" t="s">
        <v>928</v>
      </c>
      <c r="D203" s="2" t="s">
        <v>1069</v>
      </c>
      <c r="E203" s="5">
        <v>813450000</v>
      </c>
      <c r="F203" s="4"/>
      <c r="G203" s="4">
        <v>40783</v>
      </c>
      <c r="H203" s="4"/>
      <c r="I203" s="4">
        <v>40968</v>
      </c>
      <c r="J203" s="4"/>
      <c r="K203" s="3" t="s">
        <v>667</v>
      </c>
      <c r="L203" s="7" t="b">
        <v>1</v>
      </c>
      <c r="M203" s="4">
        <v>41247</v>
      </c>
      <c r="N203" s="3" t="s">
        <v>702</v>
      </c>
      <c r="O203" s="3" t="s">
        <v>129</v>
      </c>
      <c r="P203" s="8" t="s">
        <v>1070</v>
      </c>
      <c r="Q203" s="8" t="s">
        <v>1071</v>
      </c>
      <c r="R203" s="9"/>
      <c r="S203" s="7"/>
    </row>
    <row r="204" spans="1:19" x14ac:dyDescent="0.25">
      <c r="A204" t="str">
        <f>REPLACE(Table_milestone[[#This Row],[Hợp đồng]],1,FIND("#",Table_milestone[[#This Row],[Hợp đồng]],1),"")</f>
        <v>38-0710/HĐKT/CMCSOFT-HANWHA</v>
      </c>
      <c r="B204" s="2" t="s">
        <v>768</v>
      </c>
      <c r="C204" s="3" t="s">
        <v>769</v>
      </c>
      <c r="D204" s="2" t="s">
        <v>745</v>
      </c>
      <c r="E204" s="5">
        <v>1637649000</v>
      </c>
      <c r="F204" s="4"/>
      <c r="G204" s="4">
        <v>40785</v>
      </c>
      <c r="H204" s="4"/>
      <c r="I204" s="4"/>
      <c r="J204" s="4"/>
      <c r="K204" s="3" t="s">
        <v>667</v>
      </c>
      <c r="L204" s="7" t="b">
        <v>1</v>
      </c>
      <c r="M204" s="4"/>
      <c r="N204" s="3" t="s">
        <v>694</v>
      </c>
      <c r="O204" s="3" t="s">
        <v>685</v>
      </c>
      <c r="P204" s="8"/>
      <c r="Q204" s="8"/>
      <c r="R204" s="9"/>
      <c r="S204" s="7"/>
    </row>
    <row r="205" spans="1:19" x14ac:dyDescent="0.25">
      <c r="A205" t="str">
        <f>REPLACE(Table_milestone[[#This Row],[Hợp đồng]],1,FIND("#",Table_milestone[[#This Row],[Hợp đồng]],1),"")</f>
        <v>HĐ 31/11/HĐDV/CMCT.HN/TSC1.DATA</v>
      </c>
      <c r="B205" s="2" t="s">
        <v>1073</v>
      </c>
      <c r="C205" s="3" t="s">
        <v>1074</v>
      </c>
      <c r="D205" s="2" t="s">
        <v>1072</v>
      </c>
      <c r="E205" s="5">
        <v>21912000</v>
      </c>
      <c r="F205" s="4">
        <v>40632</v>
      </c>
      <c r="G205" s="4">
        <v>40785</v>
      </c>
      <c r="H205" s="4"/>
      <c r="I205" s="4">
        <v>40785</v>
      </c>
      <c r="J205" s="4"/>
      <c r="K205" s="3" t="s">
        <v>667</v>
      </c>
      <c r="L205" s="7" t="b">
        <v>1</v>
      </c>
      <c r="M205" s="4"/>
      <c r="N205" s="3" t="s">
        <v>880</v>
      </c>
      <c r="O205" s="3" t="s">
        <v>110</v>
      </c>
      <c r="P205" s="8"/>
      <c r="Q205" s="8"/>
      <c r="R205" s="9"/>
      <c r="S205" s="7"/>
    </row>
    <row r="206" spans="1:19" x14ac:dyDescent="0.25">
      <c r="A206" t="str">
        <f>REPLACE(Table_milestone[[#This Row],[Hợp đồng]],1,FIND("#",Table_milestone[[#This Row],[Hợp đồng]],1),"")</f>
        <v>PL4-08012011/HĐKT2011-CMCSOFT-CTEL</v>
      </c>
      <c r="B206" s="2" t="s">
        <v>1076</v>
      </c>
      <c r="C206" s="3" t="s">
        <v>1077</v>
      </c>
      <c r="D206" s="2" t="s">
        <v>1075</v>
      </c>
      <c r="E206" s="5">
        <v>61000000</v>
      </c>
      <c r="F206" s="4"/>
      <c r="G206" s="4">
        <v>40785</v>
      </c>
      <c r="H206" s="4"/>
      <c r="I206" s="4">
        <v>40785</v>
      </c>
      <c r="J206" s="4"/>
      <c r="K206" s="3" t="s">
        <v>667</v>
      </c>
      <c r="L206" s="7" t="b">
        <v>1</v>
      </c>
      <c r="M206" s="4">
        <v>40828</v>
      </c>
      <c r="N206" s="3" t="s">
        <v>26</v>
      </c>
      <c r="O206" s="3" t="s">
        <v>209</v>
      </c>
      <c r="P206" s="8"/>
      <c r="Q206" s="8"/>
      <c r="R206" s="9"/>
      <c r="S206" s="7"/>
    </row>
    <row r="207" spans="1:19" x14ac:dyDescent="0.25">
      <c r="A207" t="str">
        <f>REPLACE(Table_milestone[[#This Row],[Hợp đồng]],1,FIND("#",Table_milestone[[#This Row],[Hợp đồng]],1),"")</f>
        <v>CMCSoft-IMIP-2011</v>
      </c>
      <c r="B207" s="2" t="s">
        <v>950</v>
      </c>
      <c r="C207" s="3" t="s">
        <v>951</v>
      </c>
      <c r="D207" s="2" t="s">
        <v>1078</v>
      </c>
      <c r="E207" s="5">
        <v>410633523</v>
      </c>
      <c r="F207" s="4">
        <v>40756</v>
      </c>
      <c r="G207" s="4">
        <v>40786</v>
      </c>
      <c r="H207" s="4"/>
      <c r="I207" s="4">
        <v>40786</v>
      </c>
      <c r="J207" s="4"/>
      <c r="K207" s="3" t="s">
        <v>667</v>
      </c>
      <c r="L207" s="7" t="b">
        <v>1</v>
      </c>
      <c r="M207" s="4">
        <v>40847</v>
      </c>
      <c r="N207" s="3" t="s">
        <v>880</v>
      </c>
      <c r="O207" s="3" t="s">
        <v>110</v>
      </c>
      <c r="P207" s="8" t="s">
        <v>1079</v>
      </c>
      <c r="Q207" s="8"/>
      <c r="R207" s="9"/>
      <c r="S207" s="7"/>
    </row>
    <row r="208" spans="1:19" x14ac:dyDescent="0.25">
      <c r="A208" t="str">
        <f>REPLACE(Table_milestone[[#This Row],[Hợp đồng]],1,FIND("#",Table_milestone[[#This Row],[Hợp đồng]],1),"")</f>
        <v>CHLVWEB09062011 (website: Elance)</v>
      </c>
      <c r="B208" s="2" t="s">
        <v>1080</v>
      </c>
      <c r="C208" s="3" t="s">
        <v>1081</v>
      </c>
      <c r="D208" s="2" t="s">
        <v>703</v>
      </c>
      <c r="E208" s="5">
        <v>5308600</v>
      </c>
      <c r="F208" s="4">
        <v>40787</v>
      </c>
      <c r="G208" s="4">
        <v>40789</v>
      </c>
      <c r="H208" s="4"/>
      <c r="I208" s="4">
        <v>40789</v>
      </c>
      <c r="J208" s="4"/>
      <c r="K208" s="3" t="s">
        <v>667</v>
      </c>
      <c r="L208" s="7" t="b">
        <v>1</v>
      </c>
      <c r="M208" s="4">
        <v>40849</v>
      </c>
      <c r="N208" s="3" t="s">
        <v>996</v>
      </c>
      <c r="O208" s="3" t="s">
        <v>110</v>
      </c>
      <c r="P208" s="8"/>
      <c r="Q208" s="8"/>
      <c r="R208" s="9"/>
      <c r="S208" s="7"/>
    </row>
    <row r="209" spans="1:19" x14ac:dyDescent="0.25">
      <c r="A209" t="str">
        <f>REPLACE(Table_milestone[[#This Row],[Hợp đồng]],1,FIND("#",Table_milestone[[#This Row],[Hợp đồng]],1),"")</f>
        <v>CMCSoft-JPT-2011</v>
      </c>
      <c r="B209" s="2" t="s">
        <v>959</v>
      </c>
      <c r="C209" s="3" t="s">
        <v>960</v>
      </c>
      <c r="D209" s="2" t="s">
        <v>1082</v>
      </c>
      <c r="E209" s="5">
        <v>96285000</v>
      </c>
      <c r="F209" s="4">
        <v>40763</v>
      </c>
      <c r="G209" s="4">
        <v>40794</v>
      </c>
      <c r="H209" s="4"/>
      <c r="I209" s="4"/>
      <c r="J209" s="4"/>
      <c r="K209" s="3" t="s">
        <v>667</v>
      </c>
      <c r="L209" s="7" t="b">
        <v>1</v>
      </c>
      <c r="M209" s="4">
        <v>40785</v>
      </c>
      <c r="N209" s="3" t="s">
        <v>961</v>
      </c>
      <c r="O209" s="3" t="s">
        <v>110</v>
      </c>
      <c r="P209" s="8" t="s">
        <v>1083</v>
      </c>
      <c r="Q209" s="8"/>
      <c r="R209" s="9"/>
      <c r="S209" s="7"/>
    </row>
    <row r="210" spans="1:19" x14ac:dyDescent="0.25">
      <c r="A210" t="str">
        <f>REPLACE(Table_milestone[[#This Row],[Hợp đồng]],1,FIND("#",Table_milestone[[#This Row],[Hợp đồng]],1),"")</f>
        <v>03/IDENT-CMC/0811 (OSENNA-CF1107-0025)</v>
      </c>
      <c r="B210" s="2" t="s">
        <v>1085</v>
      </c>
      <c r="C210" s="3" t="s">
        <v>1086</v>
      </c>
      <c r="D210" s="2" t="s">
        <v>1084</v>
      </c>
      <c r="E210" s="5">
        <v>63987750</v>
      </c>
      <c r="F210" s="4">
        <v>40756</v>
      </c>
      <c r="G210" s="4">
        <v>40795</v>
      </c>
      <c r="H210" s="4"/>
      <c r="I210" s="4">
        <v>40795</v>
      </c>
      <c r="J210" s="4"/>
      <c r="K210" s="3" t="s">
        <v>667</v>
      </c>
      <c r="L210" s="7" t="b">
        <v>1</v>
      </c>
      <c r="M210" s="4">
        <v>40854</v>
      </c>
      <c r="N210" s="3" t="s">
        <v>880</v>
      </c>
      <c r="O210" s="3" t="s">
        <v>110</v>
      </c>
      <c r="P210" s="8"/>
      <c r="Q210" s="8" t="s">
        <v>1039</v>
      </c>
      <c r="R210" s="9"/>
      <c r="S210" s="7"/>
    </row>
    <row r="211" spans="1:19" x14ac:dyDescent="0.25">
      <c r="A211" t="str">
        <f>REPLACE(Table_milestone[[#This Row],[Hợp đồng]],1,FIND("#",Table_milestone[[#This Row],[Hợp đồng]],1),"")</f>
        <v>072011/HĐKT/PHXL-CMCSSG</v>
      </c>
      <c r="B211" s="2" t="s">
        <v>1033</v>
      </c>
      <c r="C211" s="3" t="s">
        <v>1034</v>
      </c>
      <c r="D211" s="2" t="s">
        <v>672</v>
      </c>
      <c r="E211" s="5">
        <v>27000000</v>
      </c>
      <c r="F211" s="4"/>
      <c r="G211" s="4">
        <v>40796</v>
      </c>
      <c r="H211" s="4"/>
      <c r="I211" s="4"/>
      <c r="J211" s="4"/>
      <c r="K211" s="3" t="s">
        <v>667</v>
      </c>
      <c r="L211" s="7" t="b">
        <v>1</v>
      </c>
      <c r="M211" s="4">
        <v>40777</v>
      </c>
      <c r="N211" s="3" t="s">
        <v>909</v>
      </c>
      <c r="O211" s="3" t="s">
        <v>819</v>
      </c>
      <c r="P211" s="8"/>
      <c r="Q211" s="8" t="s">
        <v>906</v>
      </c>
      <c r="R211" s="9"/>
      <c r="S211" s="7"/>
    </row>
    <row r="212" spans="1:19" x14ac:dyDescent="0.25">
      <c r="A212" t="str">
        <f>REPLACE(Table_milestone[[#This Row],[Hợp đồng]],1,FIND("#",Table_milestone[[#This Row],[Hợp đồng]],1),"")</f>
        <v>082011/HĐKT/CMCSSG-VNPTCT</v>
      </c>
      <c r="B212" s="2" t="s">
        <v>1060</v>
      </c>
      <c r="C212" s="3" t="s">
        <v>1061</v>
      </c>
      <c r="D212" s="2" t="s">
        <v>672</v>
      </c>
      <c r="E212" s="5">
        <v>142289910</v>
      </c>
      <c r="F212" s="4"/>
      <c r="G212" s="4">
        <v>40801</v>
      </c>
      <c r="H212" s="4"/>
      <c r="I212" s="4"/>
      <c r="J212" s="4"/>
      <c r="K212" s="3" t="s">
        <v>667</v>
      </c>
      <c r="L212" s="7" t="b">
        <v>1</v>
      </c>
      <c r="M212" s="4">
        <v>40871</v>
      </c>
      <c r="N212" s="3" t="s">
        <v>921</v>
      </c>
      <c r="O212" s="3" t="s">
        <v>819</v>
      </c>
      <c r="P212" s="8"/>
      <c r="Q212" s="8" t="s">
        <v>906</v>
      </c>
      <c r="R212" s="9"/>
      <c r="S212" s="7"/>
    </row>
    <row r="213" spans="1:19" x14ac:dyDescent="0.25">
      <c r="A213" t="str">
        <f>REPLACE(Table_milestone[[#This Row],[Hợp đồng]],1,FIND("#",Table_milestone[[#This Row],[Hợp đồng]],1),"")</f>
        <v>63-0911</v>
      </c>
      <c r="B213" s="2" t="s">
        <v>1088</v>
      </c>
      <c r="C213" s="3" t="s">
        <v>1089</v>
      </c>
      <c r="D213" s="2" t="s">
        <v>1087</v>
      </c>
      <c r="E213" s="5">
        <v>56334000</v>
      </c>
      <c r="F213" s="4">
        <v>40802</v>
      </c>
      <c r="G213" s="4">
        <v>40802</v>
      </c>
      <c r="H213" s="4"/>
      <c r="I213" s="4">
        <v>40802</v>
      </c>
      <c r="J213" s="4"/>
      <c r="K213" s="3" t="s">
        <v>667</v>
      </c>
      <c r="L213" s="7" t="b">
        <v>1</v>
      </c>
      <c r="M213" s="4">
        <v>41152</v>
      </c>
      <c r="N213" s="3" t="s">
        <v>880</v>
      </c>
      <c r="O213" s="3" t="s">
        <v>110</v>
      </c>
      <c r="P213" s="8"/>
      <c r="Q213" s="8"/>
      <c r="R213" s="9"/>
      <c r="S213" s="7"/>
    </row>
    <row r="214" spans="1:19" x14ac:dyDescent="0.25">
      <c r="A214" t="str">
        <f>REPLACE(Table_milestone[[#This Row],[Hợp đồng]],1,FIND("#",Table_milestone[[#This Row],[Hợp đồng]],1),"")</f>
        <v>54-0911/HĐKT/CMCSOFT-CDCONGDONG</v>
      </c>
      <c r="B214" s="2" t="s">
        <v>1090</v>
      </c>
      <c r="C214" s="3" t="s">
        <v>1091</v>
      </c>
      <c r="D214" s="2" t="s">
        <v>780</v>
      </c>
      <c r="E214" s="5">
        <v>132000000</v>
      </c>
      <c r="F214" s="4">
        <v>40793</v>
      </c>
      <c r="G214" s="4">
        <v>40803</v>
      </c>
      <c r="H214" s="4"/>
      <c r="I214" s="4"/>
      <c r="J214" s="4"/>
      <c r="K214" s="3" t="s">
        <v>667</v>
      </c>
      <c r="L214" s="7" t="b">
        <v>1</v>
      </c>
      <c r="M214" s="4">
        <v>40843</v>
      </c>
      <c r="N214" s="3" t="s">
        <v>1059</v>
      </c>
      <c r="O214" s="3" t="s">
        <v>712</v>
      </c>
      <c r="P214" s="8"/>
      <c r="Q214" s="8"/>
      <c r="R214" s="9"/>
      <c r="S214" s="7"/>
    </row>
    <row r="215" spans="1:19" x14ac:dyDescent="0.25">
      <c r="A215" t="str">
        <f>REPLACE(Table_milestone[[#This Row],[Hợp đồng]],1,FIND("#",Table_milestone[[#This Row],[Hợp đồng]],1),"")</f>
        <v>40-0711/HĐKT/STT&amp;TT ĐN-CMCSOFT</v>
      </c>
      <c r="B215" s="2" t="s">
        <v>1022</v>
      </c>
      <c r="C215" s="3" t="s">
        <v>1023</v>
      </c>
      <c r="D215" s="2" t="s">
        <v>688</v>
      </c>
      <c r="E215" s="5">
        <v>270000000</v>
      </c>
      <c r="F215" s="4">
        <v>40796</v>
      </c>
      <c r="G215" s="4">
        <v>40806</v>
      </c>
      <c r="H215" s="4"/>
      <c r="I215" s="4"/>
      <c r="J215" s="4"/>
      <c r="K215" s="3" t="s">
        <v>667</v>
      </c>
      <c r="L215" s="7" t="b">
        <v>1</v>
      </c>
      <c r="M215" s="4">
        <v>41312</v>
      </c>
      <c r="N215" s="3" t="s">
        <v>96</v>
      </c>
      <c r="O215" s="3" t="s">
        <v>801</v>
      </c>
      <c r="P215" s="8" t="s">
        <v>1092</v>
      </c>
      <c r="Q215" s="8"/>
      <c r="R215" s="9"/>
      <c r="S215" s="7"/>
    </row>
    <row r="216" spans="1:19" x14ac:dyDescent="0.25">
      <c r="A216" t="str">
        <f>REPLACE(Table_milestone[[#This Row],[Hợp đồng]],1,FIND("#",Table_milestone[[#This Row],[Hợp đồng]],1),"")</f>
        <v xml:space="preserve">02/2011/HĐ/VPBS-CMCSoft </v>
      </c>
      <c r="B216" s="2" t="s">
        <v>967</v>
      </c>
      <c r="C216" s="3" t="s">
        <v>968</v>
      </c>
      <c r="D216" s="2" t="s">
        <v>672</v>
      </c>
      <c r="E216" s="5">
        <v>385000000</v>
      </c>
      <c r="F216" s="4">
        <v>40788</v>
      </c>
      <c r="G216" s="4">
        <v>40806</v>
      </c>
      <c r="H216" s="4"/>
      <c r="I216" s="4"/>
      <c r="J216" s="4"/>
      <c r="K216" s="3" t="s">
        <v>667</v>
      </c>
      <c r="L216" s="7" t="b">
        <v>1</v>
      </c>
      <c r="M216" s="4">
        <v>40892</v>
      </c>
      <c r="N216" s="3" t="s">
        <v>850</v>
      </c>
      <c r="O216" s="3" t="s">
        <v>681</v>
      </c>
      <c r="P216" s="8" t="s">
        <v>1093</v>
      </c>
      <c r="Q216" s="8"/>
      <c r="R216" s="9"/>
      <c r="S216" s="7"/>
    </row>
    <row r="217" spans="1:19" x14ac:dyDescent="0.25">
      <c r="A217" t="str">
        <f>REPLACE(Table_milestone[[#This Row],[Hợp đồng]],1,FIND("#",Table_milestone[[#This Row],[Hợp đồng]],1),"")</f>
        <v>15062011/HĐ/XDB12-CMC</v>
      </c>
      <c r="B217" s="2" t="s">
        <v>999</v>
      </c>
      <c r="C217" s="3" t="s">
        <v>1000</v>
      </c>
      <c r="D217" s="2" t="s">
        <v>1094</v>
      </c>
      <c r="E217" s="5">
        <v>736320996</v>
      </c>
      <c r="F217" s="4">
        <v>40801</v>
      </c>
      <c r="G217" s="4">
        <v>40808</v>
      </c>
      <c r="H217" s="4"/>
      <c r="I217" s="4"/>
      <c r="J217" s="4"/>
      <c r="K217" s="3" t="s">
        <v>667</v>
      </c>
      <c r="L217" s="7" t="b">
        <v>1</v>
      </c>
      <c r="M217" s="4">
        <v>40835</v>
      </c>
      <c r="N217" s="3" t="s">
        <v>89</v>
      </c>
      <c r="O217" s="3" t="s">
        <v>685</v>
      </c>
      <c r="P217" s="8" t="s">
        <v>1095</v>
      </c>
      <c r="Q217" s="8"/>
      <c r="R217" s="9"/>
      <c r="S217" s="7"/>
    </row>
    <row r="218" spans="1:19" x14ac:dyDescent="0.25">
      <c r="A218" t="str">
        <f>REPLACE(Table_milestone[[#This Row],[Hợp đồng]],1,FIND("#",Table_milestone[[#This Row],[Hợp đồng]],1),"")</f>
        <v>55-0811/2011</v>
      </c>
      <c r="B218" s="2" t="s">
        <v>1096</v>
      </c>
      <c r="C218" s="3" t="s">
        <v>1097</v>
      </c>
      <c r="D218" s="2" t="s">
        <v>666</v>
      </c>
      <c r="E218" s="5">
        <v>118629000</v>
      </c>
      <c r="F218" s="4">
        <v>40798</v>
      </c>
      <c r="G218" s="4">
        <v>40808</v>
      </c>
      <c r="H218" s="4"/>
      <c r="I218" s="4">
        <v>40808</v>
      </c>
      <c r="J218" s="4"/>
      <c r="K218" s="3" t="s">
        <v>667</v>
      </c>
      <c r="L218" s="7" t="b">
        <v>1</v>
      </c>
      <c r="M218" s="4">
        <v>40815</v>
      </c>
      <c r="N218" s="3" t="s">
        <v>671</v>
      </c>
      <c r="O218" s="3" t="s">
        <v>129</v>
      </c>
      <c r="P218" s="8"/>
      <c r="Q218" s="8"/>
      <c r="R218" s="9"/>
      <c r="S218" s="7"/>
    </row>
    <row r="219" spans="1:19" x14ac:dyDescent="0.25">
      <c r="A219" t="str">
        <f>REPLACE(Table_milestone[[#This Row],[Hợp đồng]],1,FIND("#",Table_milestone[[#This Row],[Hợp đồng]],1),"")</f>
        <v>0911/HĐ/BQLDAKH-CMCSOFTSG</v>
      </c>
      <c r="B219" s="2" t="s">
        <v>1098</v>
      </c>
      <c r="C219" s="3" t="s">
        <v>1099</v>
      </c>
      <c r="D219" s="2" t="s">
        <v>666</v>
      </c>
      <c r="E219" s="5">
        <v>648060000</v>
      </c>
      <c r="F219" s="4"/>
      <c r="G219" s="4">
        <v>40811</v>
      </c>
      <c r="H219" s="4"/>
      <c r="I219" s="4"/>
      <c r="J219" s="4"/>
      <c r="K219" s="3" t="s">
        <v>667</v>
      </c>
      <c r="L219" s="7" t="b">
        <v>1</v>
      </c>
      <c r="M219" s="4">
        <v>40752</v>
      </c>
      <c r="N219" s="3" t="s">
        <v>820</v>
      </c>
      <c r="O219" s="3" t="s">
        <v>819</v>
      </c>
      <c r="P219" s="8"/>
      <c r="Q219" s="8"/>
      <c r="R219" s="9"/>
      <c r="S219" s="7"/>
    </row>
    <row r="220" spans="1:19" x14ac:dyDescent="0.25">
      <c r="A220" t="str">
        <f>REPLACE(Table_milestone[[#This Row],[Hợp đồng]],1,FIND("#",Table_milestone[[#This Row],[Hợp đồng]],1),"")</f>
        <v xml:space="preserve">58-0911/HĐKT/CMCSOFT-NASB </v>
      </c>
      <c r="B220" s="2" t="s">
        <v>1100</v>
      </c>
      <c r="C220" s="3" t="s">
        <v>1101</v>
      </c>
      <c r="D220" s="2" t="s">
        <v>672</v>
      </c>
      <c r="E220" s="5">
        <v>273538188</v>
      </c>
      <c r="F220" s="4"/>
      <c r="G220" s="4">
        <v>40814</v>
      </c>
      <c r="H220" s="4"/>
      <c r="I220" s="4">
        <v>40882</v>
      </c>
      <c r="J220" s="4"/>
      <c r="K220" s="3" t="s">
        <v>667</v>
      </c>
      <c r="L220" s="7" t="b">
        <v>1</v>
      </c>
      <c r="M220" s="4">
        <v>40882</v>
      </c>
      <c r="N220" s="3" t="s">
        <v>1102</v>
      </c>
      <c r="O220" s="3" t="s">
        <v>681</v>
      </c>
      <c r="P220" s="8"/>
      <c r="Q220" s="8"/>
      <c r="R220" s="9"/>
      <c r="S220" s="7"/>
    </row>
    <row r="221" spans="1:19" x14ac:dyDescent="0.25">
      <c r="A221" t="str">
        <f>REPLACE(Table_milestone[[#This Row],[Hợp đồng]],1,FIND("#",Table_milestone[[#This Row],[Hợp đồng]],1),"")</f>
        <v>69-1010/HĐKT/CMCSOFT-HVNH</v>
      </c>
      <c r="B221" s="2" t="s">
        <v>1103</v>
      </c>
      <c r="C221" s="3" t="s">
        <v>1104</v>
      </c>
      <c r="D221" s="2" t="s">
        <v>776</v>
      </c>
      <c r="E221" s="5">
        <v>91000000</v>
      </c>
      <c r="F221" s="4"/>
      <c r="G221" s="4">
        <v>40814</v>
      </c>
      <c r="H221" s="4"/>
      <c r="I221" s="4"/>
      <c r="J221" s="4"/>
      <c r="K221" s="3" t="s">
        <v>667</v>
      </c>
      <c r="L221" s="7" t="b">
        <v>1</v>
      </c>
      <c r="M221" s="4">
        <v>40814</v>
      </c>
      <c r="N221" s="3" t="s">
        <v>779</v>
      </c>
      <c r="O221" s="3" t="s">
        <v>621</v>
      </c>
      <c r="P221" s="8"/>
      <c r="Q221" s="8"/>
      <c r="R221" s="9"/>
      <c r="S221" s="7"/>
    </row>
    <row r="222" spans="1:19" x14ac:dyDescent="0.25">
      <c r="A222" t="str">
        <f>REPLACE(Table_milestone[[#This Row],[Hợp đồng]],1,FIND("#",Table_milestone[[#This Row],[Hợp đồng]],1),"")</f>
        <v>CMCSoft-IMIP-2011</v>
      </c>
      <c r="B222" s="2" t="s">
        <v>950</v>
      </c>
      <c r="C222" s="3" t="s">
        <v>951</v>
      </c>
      <c r="D222" s="2" t="s">
        <v>1105</v>
      </c>
      <c r="E222" s="5">
        <v>388261364</v>
      </c>
      <c r="F222" s="4">
        <v>40787</v>
      </c>
      <c r="G222" s="4">
        <v>40816</v>
      </c>
      <c r="H222" s="4"/>
      <c r="I222" s="4">
        <v>40816</v>
      </c>
      <c r="J222" s="4"/>
      <c r="K222" s="3" t="s">
        <v>667</v>
      </c>
      <c r="L222" s="7" t="b">
        <v>1</v>
      </c>
      <c r="M222" s="4">
        <v>40861</v>
      </c>
      <c r="N222" s="3" t="s">
        <v>880</v>
      </c>
      <c r="O222" s="3" t="s">
        <v>110</v>
      </c>
      <c r="P222" s="8" t="s">
        <v>1106</v>
      </c>
      <c r="Q222" s="8"/>
      <c r="R222" s="9"/>
      <c r="S222" s="7"/>
    </row>
    <row r="223" spans="1:19" ht="30" x14ac:dyDescent="0.25">
      <c r="A223" t="str">
        <f>REPLACE(Table_milestone[[#This Row],[Hợp đồng]],1,FIND("#",Table_milestone[[#This Row],[Hợp đồng]],1),"")</f>
        <v>22082011/HĐKT/CMCCORP-CICT</v>
      </c>
      <c r="B223" s="2" t="s">
        <v>1108</v>
      </c>
      <c r="C223" s="3" t="s">
        <v>1109</v>
      </c>
      <c r="D223" s="2" t="s">
        <v>666</v>
      </c>
      <c r="E223" s="5">
        <v>943111429</v>
      </c>
      <c r="F223" s="4"/>
      <c r="G223" s="4">
        <v>40816</v>
      </c>
      <c r="H223" s="4"/>
      <c r="I223" s="4">
        <v>40780</v>
      </c>
      <c r="J223" s="4"/>
      <c r="K223" s="3" t="s">
        <v>667</v>
      </c>
      <c r="L223" s="7" t="b">
        <v>1</v>
      </c>
      <c r="M223" s="4"/>
      <c r="N223" s="3" t="s">
        <v>1102</v>
      </c>
      <c r="O223" s="3" t="s">
        <v>681</v>
      </c>
      <c r="P223" s="8" t="s">
        <v>1107</v>
      </c>
      <c r="Q223" s="8"/>
      <c r="R223" s="9"/>
      <c r="S223" s="7"/>
    </row>
    <row r="224" spans="1:19" x14ac:dyDescent="0.25">
      <c r="A224" t="str">
        <f>REPLACE(Table_milestone[[#This Row],[Hợp đồng]],1,FIND("#",Table_milestone[[#This Row],[Hợp đồng]],1),"")</f>
        <v xml:space="preserve">06/2011/HĐPM/CTH-CMC </v>
      </c>
      <c r="B224" s="2" t="s">
        <v>1110</v>
      </c>
      <c r="C224" s="3" t="s">
        <v>1111</v>
      </c>
      <c r="D224" s="2" t="s">
        <v>666</v>
      </c>
      <c r="E224" s="5">
        <v>816000000</v>
      </c>
      <c r="F224" s="4"/>
      <c r="G224" s="4">
        <v>40816</v>
      </c>
      <c r="H224" s="4"/>
      <c r="I224" s="4"/>
      <c r="J224" s="4"/>
      <c r="K224" s="3" t="s">
        <v>667</v>
      </c>
      <c r="L224" s="7" t="b">
        <v>1</v>
      </c>
      <c r="M224" s="4">
        <v>40836</v>
      </c>
      <c r="N224" s="3" t="s">
        <v>702</v>
      </c>
      <c r="O224" s="3" t="s">
        <v>129</v>
      </c>
      <c r="P224" s="8"/>
      <c r="Q224" s="8"/>
      <c r="R224" s="9"/>
      <c r="S224" s="7"/>
    </row>
    <row r="225" spans="1:19" x14ac:dyDescent="0.25">
      <c r="A225" t="str">
        <f>REPLACE(Table_milestone[[#This Row],[Hợp đồng]],1,FIND("#",Table_milestone[[#This Row],[Hợp đồng]],1),"")</f>
        <v>042011/HĐKT/HT1- CMCSOFTSG</v>
      </c>
      <c r="B225" s="2" t="s">
        <v>1113</v>
      </c>
      <c r="C225" s="3" t="s">
        <v>1114</v>
      </c>
      <c r="D225" s="2" t="s">
        <v>1112</v>
      </c>
      <c r="E225" s="5">
        <v>387572500</v>
      </c>
      <c r="F225" s="4">
        <v>40724</v>
      </c>
      <c r="G225" s="4">
        <v>40816</v>
      </c>
      <c r="H225" s="4"/>
      <c r="I225" s="4"/>
      <c r="J225" s="4"/>
      <c r="K225" s="3" t="s">
        <v>667</v>
      </c>
      <c r="L225" s="7" t="b">
        <v>1</v>
      </c>
      <c r="M225" s="4">
        <v>40723</v>
      </c>
      <c r="N225" s="3" t="s">
        <v>895</v>
      </c>
      <c r="O225" s="3" t="s">
        <v>819</v>
      </c>
      <c r="P225" s="8"/>
      <c r="Q225" s="8"/>
      <c r="R225" s="9"/>
      <c r="S225" s="7"/>
    </row>
    <row r="226" spans="1:19" x14ac:dyDescent="0.25">
      <c r="A226" t="str">
        <f>REPLACE(Table_milestone[[#This Row],[Hợp đồng]],1,FIND("#",Table_milestone[[#This Row],[Hợp đồng]],1),"")</f>
        <v>08-1107/CMCSoftSG-CPXDS8</v>
      </c>
      <c r="B226" s="2" t="s">
        <v>1115</v>
      </c>
      <c r="C226" s="3" t="s">
        <v>1116</v>
      </c>
      <c r="D226" s="2" t="s">
        <v>892</v>
      </c>
      <c r="E226" s="5">
        <v>27600000</v>
      </c>
      <c r="F226" s="4">
        <v>40371</v>
      </c>
      <c r="G226" s="4">
        <v>40816</v>
      </c>
      <c r="H226" s="4"/>
      <c r="I226" s="4"/>
      <c r="J226" s="4"/>
      <c r="K226" s="3" t="s">
        <v>667</v>
      </c>
      <c r="L226" s="7" t="b">
        <v>1</v>
      </c>
      <c r="M226" s="4">
        <v>40882</v>
      </c>
      <c r="N226" s="3" t="s">
        <v>895</v>
      </c>
      <c r="O226" s="3" t="s">
        <v>819</v>
      </c>
      <c r="P226" s="8"/>
      <c r="Q226" s="8"/>
      <c r="R226" s="9"/>
      <c r="S226" s="7"/>
    </row>
    <row r="227" spans="1:19" x14ac:dyDescent="0.25">
      <c r="A227" t="str">
        <f>REPLACE(Table_milestone[[#This Row],[Hợp đồng]],1,FIND("#",Table_milestone[[#This Row],[Hợp đồng]],1),"")</f>
        <v>CMCSoft-JPT-2011</v>
      </c>
      <c r="B227" s="2" t="s">
        <v>959</v>
      </c>
      <c r="C227" s="3" t="s">
        <v>960</v>
      </c>
      <c r="D227" s="2" t="s">
        <v>1117</v>
      </c>
      <c r="E227" s="5">
        <v>14164500</v>
      </c>
      <c r="F227" s="4">
        <v>40785</v>
      </c>
      <c r="G227" s="4">
        <v>40816</v>
      </c>
      <c r="H227" s="4"/>
      <c r="I227" s="4"/>
      <c r="J227" s="4"/>
      <c r="K227" s="3" t="s">
        <v>667</v>
      </c>
      <c r="L227" s="7" t="b">
        <v>1</v>
      </c>
      <c r="M227" s="4">
        <v>40815</v>
      </c>
      <c r="N227" s="3" t="s">
        <v>961</v>
      </c>
      <c r="O227" s="3" t="s">
        <v>110</v>
      </c>
      <c r="P227" s="8" t="s">
        <v>1118</v>
      </c>
      <c r="Q227" s="8"/>
      <c r="R227" s="9"/>
      <c r="S227" s="7"/>
    </row>
    <row r="228" spans="1:19" ht="60" x14ac:dyDescent="0.25">
      <c r="A228" t="str">
        <f>REPLACE(Table_milestone[[#This Row],[Hợp đồng]],1,FIND("#",Table_milestone[[#This Row],[Hợp đồng]],1),"")</f>
        <v>PL3 - HĐ 08012011/HĐKT2011-CMCSOFT-CTEL</v>
      </c>
      <c r="B228" s="2" t="s">
        <v>1003</v>
      </c>
      <c r="C228" s="3" t="s">
        <v>1004</v>
      </c>
      <c r="D228" s="2" t="s">
        <v>1075</v>
      </c>
      <c r="E228" s="5">
        <v>83000000</v>
      </c>
      <c r="F228" s="4"/>
      <c r="G228" s="4">
        <v>40816</v>
      </c>
      <c r="H228" s="4"/>
      <c r="I228" s="4"/>
      <c r="J228" s="4"/>
      <c r="K228" s="3" t="s">
        <v>667</v>
      </c>
      <c r="L228" s="7" t="b">
        <v>1</v>
      </c>
      <c r="M228" s="4">
        <v>41235</v>
      </c>
      <c r="N228" s="3" t="s">
        <v>57</v>
      </c>
      <c r="O228" s="3" t="s">
        <v>129</v>
      </c>
      <c r="P228" s="8"/>
      <c r="Q228" s="8" t="s">
        <v>1119</v>
      </c>
      <c r="R228" s="9"/>
      <c r="S228" s="7"/>
    </row>
    <row r="229" spans="1:19" ht="30" x14ac:dyDescent="0.25">
      <c r="A229" t="str">
        <f>REPLACE(Table_milestone[[#This Row],[Hợp đồng]],1,FIND("#",Table_milestone[[#This Row],[Hợp đồng]],1),"")</f>
        <v>118/2011/HĐKT/TTTTSL-3C-CMC</v>
      </c>
      <c r="B229" s="2" t="s">
        <v>1026</v>
      </c>
      <c r="C229" s="3" t="s">
        <v>1027</v>
      </c>
      <c r="D229" s="2" t="s">
        <v>672</v>
      </c>
      <c r="E229" s="5">
        <v>270000000</v>
      </c>
      <c r="F229" s="4"/>
      <c r="G229" s="4">
        <v>40817</v>
      </c>
      <c r="H229" s="4"/>
      <c r="I229" s="4">
        <v>41090</v>
      </c>
      <c r="J229" s="4"/>
      <c r="K229" s="3" t="s">
        <v>805</v>
      </c>
      <c r="L229" s="7" t="b">
        <v>0</v>
      </c>
      <c r="M229" s="4"/>
      <c r="N229" s="3" t="s">
        <v>52</v>
      </c>
      <c r="O229" s="3" t="s">
        <v>685</v>
      </c>
      <c r="P229" s="8"/>
      <c r="Q229" s="8" t="s">
        <v>1120</v>
      </c>
      <c r="R229" s="9"/>
      <c r="S229" s="7"/>
    </row>
    <row r="230" spans="1:19" x14ac:dyDescent="0.25">
      <c r="A230" t="str">
        <f>REPLACE(Table_milestone[[#This Row],[Hợp đồng]],1,FIND("#",Table_milestone[[#This Row],[Hợp đồng]],1),"")</f>
        <v>35-0611/HĐKT/CMCSOFT-CĐCKNN</v>
      </c>
      <c r="B230" s="2" t="s">
        <v>969</v>
      </c>
      <c r="C230" s="3" t="s">
        <v>970</v>
      </c>
      <c r="D230" s="2" t="s">
        <v>672</v>
      </c>
      <c r="E230" s="5">
        <v>216000000</v>
      </c>
      <c r="F230" s="4"/>
      <c r="G230" s="4">
        <v>40817</v>
      </c>
      <c r="H230" s="4"/>
      <c r="I230" s="4"/>
      <c r="J230" s="4"/>
      <c r="K230" s="3" t="s">
        <v>667</v>
      </c>
      <c r="L230" s="7" t="b">
        <v>1</v>
      </c>
      <c r="M230" s="4">
        <v>40786</v>
      </c>
      <c r="N230" s="3" t="s">
        <v>890</v>
      </c>
      <c r="O230" s="3" t="s">
        <v>621</v>
      </c>
      <c r="P230" s="8"/>
      <c r="Q230" s="8"/>
      <c r="R230" s="9"/>
      <c r="S230" s="7"/>
    </row>
    <row r="231" spans="1:19" ht="30" x14ac:dyDescent="0.25">
      <c r="A231" t="str">
        <f>REPLACE(Table_milestone[[#This Row],[Hợp đồng]],1,FIND("#",Table_milestone[[#This Row],[Hợp đồng]],1),"")</f>
        <v>SOW #072511 (CMCSoft-EVIZI, LLC)</v>
      </c>
      <c r="B231" s="2" t="s">
        <v>1124</v>
      </c>
      <c r="C231" s="3" t="s">
        <v>1125</v>
      </c>
      <c r="D231" s="2" t="s">
        <v>1121</v>
      </c>
      <c r="E231" s="5">
        <v>142462892</v>
      </c>
      <c r="F231" s="4">
        <v>40795</v>
      </c>
      <c r="G231" s="4">
        <v>40824</v>
      </c>
      <c r="H231" s="4"/>
      <c r="I231" s="4">
        <v>40824</v>
      </c>
      <c r="J231" s="4"/>
      <c r="K231" s="3" t="s">
        <v>667</v>
      </c>
      <c r="L231" s="7" t="b">
        <v>1</v>
      </c>
      <c r="M231" s="4">
        <v>40820</v>
      </c>
      <c r="N231" s="3" t="s">
        <v>31</v>
      </c>
      <c r="O231" s="3" t="s">
        <v>110</v>
      </c>
      <c r="P231" s="8" t="s">
        <v>1122</v>
      </c>
      <c r="Q231" s="8" t="s">
        <v>1123</v>
      </c>
      <c r="R231" s="9"/>
      <c r="S231" s="7"/>
    </row>
    <row r="232" spans="1:19" x14ac:dyDescent="0.25">
      <c r="A232" t="str">
        <f>REPLACE(Table_milestone[[#This Row],[Hợp đồng]],1,FIND("#",Table_milestone[[#This Row],[Hợp đồng]],1),"")</f>
        <v>44-0711/HĐKT/CMCSoft-PVI</v>
      </c>
      <c r="B232" s="2" t="s">
        <v>1127</v>
      </c>
      <c r="C232" s="3" t="s">
        <v>1128</v>
      </c>
      <c r="D232" s="2" t="s">
        <v>703</v>
      </c>
      <c r="E232" s="5">
        <v>445000000</v>
      </c>
      <c r="F232" s="4">
        <v>40818</v>
      </c>
      <c r="G232" s="4">
        <v>40825</v>
      </c>
      <c r="H232" s="4"/>
      <c r="I232" s="4">
        <v>40916</v>
      </c>
      <c r="J232" s="4"/>
      <c r="K232" s="3" t="s">
        <v>667</v>
      </c>
      <c r="L232" s="7" t="b">
        <v>1</v>
      </c>
      <c r="M232" s="4">
        <v>40905</v>
      </c>
      <c r="N232" s="3" t="s">
        <v>89</v>
      </c>
      <c r="O232" s="3" t="s">
        <v>685</v>
      </c>
      <c r="P232" s="8" t="s">
        <v>1126</v>
      </c>
      <c r="Q232" s="8"/>
      <c r="R232" s="9"/>
      <c r="S232" s="7"/>
    </row>
    <row r="233" spans="1:19" x14ac:dyDescent="0.25">
      <c r="A233" t="str">
        <f>REPLACE(Table_milestone[[#This Row],[Hợp đồng]],1,FIND("#",Table_milestone[[#This Row],[Hợp đồng]],1),"")</f>
        <v>2011/SOW/SPA-CMC/001</v>
      </c>
      <c r="B233" s="2" t="s">
        <v>1131</v>
      </c>
      <c r="C233" s="3" t="s">
        <v>1132</v>
      </c>
      <c r="D233" s="2" t="s">
        <v>725</v>
      </c>
      <c r="E233" s="5">
        <v>24959132</v>
      </c>
      <c r="F233" s="4">
        <v>40794</v>
      </c>
      <c r="G233" s="4">
        <v>40825</v>
      </c>
      <c r="H233" s="4"/>
      <c r="I233" s="4">
        <v>40815</v>
      </c>
      <c r="J233" s="4"/>
      <c r="K233" s="3" t="s">
        <v>667</v>
      </c>
      <c r="L233" s="7" t="b">
        <v>1</v>
      </c>
      <c r="M233" s="4">
        <v>40815</v>
      </c>
      <c r="N233" s="3" t="s">
        <v>31</v>
      </c>
      <c r="O233" s="3" t="s">
        <v>110</v>
      </c>
      <c r="P233" s="8" t="s">
        <v>1129</v>
      </c>
      <c r="Q233" s="8" t="s">
        <v>1130</v>
      </c>
      <c r="R233" s="9"/>
      <c r="S233" s="7"/>
    </row>
    <row r="234" spans="1:19" ht="30" x14ac:dyDescent="0.25">
      <c r="A234" t="str">
        <f>REPLACE(Table_milestone[[#This Row],[Hợp đồng]],1,FIND("#",Table_milestone[[#This Row],[Hợp đồng]],1),"")</f>
        <v>35-0611/HĐKT/CMCSOFT-CĐCKNN</v>
      </c>
      <c r="B234" s="2" t="s">
        <v>969</v>
      </c>
      <c r="C234" s="3" t="s">
        <v>970</v>
      </c>
      <c r="D234" s="2" t="s">
        <v>1133</v>
      </c>
      <c r="E234" s="5">
        <v>72000000</v>
      </c>
      <c r="F234" s="4"/>
      <c r="G234" s="4">
        <v>40825</v>
      </c>
      <c r="H234" s="4"/>
      <c r="I234" s="4">
        <v>41029</v>
      </c>
      <c r="J234" s="4"/>
      <c r="K234" s="3" t="s">
        <v>667</v>
      </c>
      <c r="L234" s="7" t="b">
        <v>1</v>
      </c>
      <c r="M234" s="4">
        <v>41214</v>
      </c>
      <c r="N234" s="3" t="s">
        <v>890</v>
      </c>
      <c r="O234" s="3" t="s">
        <v>621</v>
      </c>
      <c r="P234" s="8"/>
      <c r="Q234" s="8" t="s">
        <v>1134</v>
      </c>
      <c r="R234" s="9"/>
      <c r="S234" s="7"/>
    </row>
    <row r="235" spans="1:19" x14ac:dyDescent="0.25">
      <c r="A235" t="str">
        <f>REPLACE(Table_milestone[[#This Row],[Hợp đồng]],1,FIND("#",Table_milestone[[#This Row],[Hợp đồng]],1),"")</f>
        <v>08012011/CMCSOFT-CTEL</v>
      </c>
      <c r="B235" s="2" t="s">
        <v>947</v>
      </c>
      <c r="C235" s="3" t="s">
        <v>648</v>
      </c>
      <c r="D235" s="2" t="s">
        <v>1135</v>
      </c>
      <c r="E235" s="5">
        <v>228000000</v>
      </c>
      <c r="F235" s="4">
        <v>40826</v>
      </c>
      <c r="G235" s="4">
        <v>40826</v>
      </c>
      <c r="H235" s="4"/>
      <c r="I235" s="4">
        <v>40826</v>
      </c>
      <c r="J235" s="4"/>
      <c r="K235" s="3" t="s">
        <v>667</v>
      </c>
      <c r="L235" s="7" t="b">
        <v>1</v>
      </c>
      <c r="M235" s="4"/>
      <c r="N235" s="3" t="s">
        <v>26</v>
      </c>
      <c r="O235" s="3" t="s">
        <v>129</v>
      </c>
      <c r="P235" s="8"/>
      <c r="Q235" s="8"/>
      <c r="R235" s="9"/>
      <c r="S235" s="7"/>
    </row>
    <row r="236" spans="1:19" x14ac:dyDescent="0.25">
      <c r="A236" t="str">
        <f>REPLACE(Table_milestone[[#This Row],[Hợp đồng]],1,FIND("#",Table_milestone[[#This Row],[Hợp đồng]],1),"")</f>
        <v xml:space="preserve">58-0911/HĐKT/CMCSOFT-NASB </v>
      </c>
      <c r="B236" s="2" t="s">
        <v>1100</v>
      </c>
      <c r="C236" s="3" t="s">
        <v>1101</v>
      </c>
      <c r="D236" s="2" t="s">
        <v>1136</v>
      </c>
      <c r="E236" s="5">
        <v>116553730</v>
      </c>
      <c r="F236" s="4"/>
      <c r="G236" s="4">
        <v>40831</v>
      </c>
      <c r="H236" s="4"/>
      <c r="I236" s="4"/>
      <c r="J236" s="4"/>
      <c r="K236" s="3" t="s">
        <v>667</v>
      </c>
      <c r="L236" s="7" t="b">
        <v>1</v>
      </c>
      <c r="M236" s="4">
        <v>40801</v>
      </c>
      <c r="N236" s="3" t="s">
        <v>1102</v>
      </c>
      <c r="O236" s="3" t="s">
        <v>681</v>
      </c>
      <c r="P236" s="8"/>
      <c r="Q236" s="8"/>
      <c r="R236" s="9"/>
      <c r="S236" s="7"/>
    </row>
    <row r="237" spans="1:19" x14ac:dyDescent="0.25">
      <c r="A237" t="str">
        <f>REPLACE(Table_milestone[[#This Row],[Hợp đồng]],1,FIND("#",Table_milestone[[#This Row],[Hợp đồng]],1),"")</f>
        <v>55-0811/2011</v>
      </c>
      <c r="B237" s="2" t="s">
        <v>1096</v>
      </c>
      <c r="C237" s="3" t="s">
        <v>1097</v>
      </c>
      <c r="D237" s="2" t="s">
        <v>672</v>
      </c>
      <c r="E237" s="5">
        <v>711774000</v>
      </c>
      <c r="F237" s="4">
        <v>40822</v>
      </c>
      <c r="G237" s="4">
        <v>40832</v>
      </c>
      <c r="H237" s="4"/>
      <c r="I237" s="4">
        <v>40832</v>
      </c>
      <c r="J237" s="4"/>
      <c r="K237" s="3" t="s">
        <v>667</v>
      </c>
      <c r="L237" s="7" t="b">
        <v>1</v>
      </c>
      <c r="M237" s="4">
        <v>40830</v>
      </c>
      <c r="N237" s="3" t="s">
        <v>671</v>
      </c>
      <c r="O237" s="3" t="s">
        <v>129</v>
      </c>
      <c r="P237" s="8"/>
      <c r="Q237" s="8"/>
      <c r="R237" s="9"/>
      <c r="S237" s="7"/>
    </row>
    <row r="238" spans="1:19" x14ac:dyDescent="0.25">
      <c r="A238" t="str">
        <f>REPLACE(Table_milestone[[#This Row],[Hợp đồng]],1,FIND("#",Table_milestone[[#This Row],[Hợp đồng]],1),"")</f>
        <v>55-0811/2011</v>
      </c>
      <c r="B238" s="2" t="s">
        <v>1096</v>
      </c>
      <c r="C238" s="3" t="s">
        <v>1097</v>
      </c>
      <c r="D238" s="2" t="s">
        <v>688</v>
      </c>
      <c r="E238" s="5">
        <v>355887000</v>
      </c>
      <c r="F238" s="4">
        <v>40823</v>
      </c>
      <c r="G238" s="4">
        <v>40833</v>
      </c>
      <c r="H238" s="4"/>
      <c r="I238" s="4">
        <v>40833</v>
      </c>
      <c r="J238" s="4"/>
      <c r="K238" s="3" t="s">
        <v>667</v>
      </c>
      <c r="L238" s="7" t="b">
        <v>1</v>
      </c>
      <c r="M238" s="4">
        <v>40841</v>
      </c>
      <c r="N238" s="3" t="s">
        <v>671</v>
      </c>
      <c r="O238" s="3" t="s">
        <v>129</v>
      </c>
      <c r="P238" s="8"/>
      <c r="Q238" s="8"/>
      <c r="R238" s="9"/>
      <c r="S238" s="7"/>
    </row>
    <row r="239" spans="1:19" ht="135" x14ac:dyDescent="0.25">
      <c r="A239" t="str">
        <f>REPLACE(Table_milestone[[#This Row],[Hợp đồng]],1,FIND("#",Table_milestone[[#This Row],[Hợp đồng]],1),"")</f>
        <v xml:space="preserve">10 KBNN/HĐKT </v>
      </c>
      <c r="B239" s="2" t="s">
        <v>1140</v>
      </c>
      <c r="C239" s="3" t="s">
        <v>1141</v>
      </c>
      <c r="D239" s="2" t="s">
        <v>1137</v>
      </c>
      <c r="E239" s="5">
        <v>273000000</v>
      </c>
      <c r="F239" s="4">
        <v>40855</v>
      </c>
      <c r="G239" s="4">
        <v>40836</v>
      </c>
      <c r="H239" s="4"/>
      <c r="I239" s="4"/>
      <c r="J239" s="4"/>
      <c r="K239" s="3" t="s">
        <v>667</v>
      </c>
      <c r="L239" s="7" t="b">
        <v>1</v>
      </c>
      <c r="M239" s="4">
        <v>40989</v>
      </c>
      <c r="N239" s="3" t="s">
        <v>37</v>
      </c>
      <c r="O239" s="3" t="s">
        <v>681</v>
      </c>
      <c r="P239" s="8" t="s">
        <v>1138</v>
      </c>
      <c r="Q239" s="8" t="s">
        <v>1139</v>
      </c>
      <c r="R239" s="9"/>
      <c r="S239" s="7"/>
    </row>
    <row r="240" spans="1:19" x14ac:dyDescent="0.25">
      <c r="A240" t="str">
        <f>REPLACE(Table_milestone[[#This Row],[Hợp đồng]],1,FIND("#",Table_milestone[[#This Row],[Hợp đồng]],1),"")</f>
        <v>14102011/HĐ/XDB12-CMC</v>
      </c>
      <c r="B240" s="2" t="s">
        <v>1142</v>
      </c>
      <c r="C240" s="3" t="s">
        <v>1143</v>
      </c>
      <c r="D240" s="2" t="s">
        <v>780</v>
      </c>
      <c r="E240" s="5">
        <v>474000000</v>
      </c>
      <c r="F240" s="4">
        <v>40830</v>
      </c>
      <c r="G240" s="4">
        <v>40837</v>
      </c>
      <c r="H240" s="4"/>
      <c r="I240" s="4"/>
      <c r="J240" s="4"/>
      <c r="K240" s="3" t="s">
        <v>667</v>
      </c>
      <c r="L240" s="7" t="b">
        <v>1</v>
      </c>
      <c r="M240" s="4">
        <v>40843</v>
      </c>
      <c r="N240" s="3" t="s">
        <v>89</v>
      </c>
      <c r="O240" s="3" t="s">
        <v>685</v>
      </c>
      <c r="P240" s="8" t="s">
        <v>998</v>
      </c>
      <c r="Q240" s="8"/>
      <c r="R240" s="9"/>
      <c r="S240" s="7"/>
    </row>
    <row r="241" spans="1:19" x14ac:dyDescent="0.25">
      <c r="A241" t="str">
        <f>REPLACE(Table_milestone[[#This Row],[Hợp đồng]],1,FIND("#",Table_milestone[[#This Row],[Hợp đồng]],1),"")</f>
        <v>30/2011/HĐKT/VAS-CMC</v>
      </c>
      <c r="B241" s="2" t="s">
        <v>1144</v>
      </c>
      <c r="C241" s="3" t="s">
        <v>1145</v>
      </c>
      <c r="D241" s="2" t="s">
        <v>703</v>
      </c>
      <c r="E241" s="5">
        <v>295000000</v>
      </c>
      <c r="F241" s="4"/>
      <c r="G241" s="4">
        <v>40837</v>
      </c>
      <c r="H241" s="4"/>
      <c r="I241" s="4"/>
      <c r="J241" s="4"/>
      <c r="K241" s="3" t="s">
        <v>667</v>
      </c>
      <c r="L241" s="7" t="b">
        <v>1</v>
      </c>
      <c r="M241" s="4">
        <v>40837</v>
      </c>
      <c r="N241" s="3" t="s">
        <v>738</v>
      </c>
      <c r="O241" s="3" t="s">
        <v>737</v>
      </c>
      <c r="P241" s="8"/>
      <c r="Q241" s="8"/>
      <c r="R241" s="9"/>
      <c r="S241" s="7"/>
    </row>
    <row r="242" spans="1:19" x14ac:dyDescent="0.25">
      <c r="A242" t="str">
        <f>REPLACE(Table_milestone[[#This Row],[Hợp đồng]],1,FIND("#",Table_milestone[[#This Row],[Hợp đồng]],1),"")</f>
        <v>17-10/2011/HĐKT/E-MANUAL/TCB-CMC</v>
      </c>
      <c r="B242" s="2" t="s">
        <v>1146</v>
      </c>
      <c r="C242" s="3" t="s">
        <v>1147</v>
      </c>
      <c r="D242" s="2" t="s">
        <v>666</v>
      </c>
      <c r="E242" s="5">
        <v>25500816</v>
      </c>
      <c r="F242" s="4">
        <v>40833</v>
      </c>
      <c r="G242" s="4">
        <v>40840</v>
      </c>
      <c r="H242" s="4"/>
      <c r="I242" s="4">
        <v>40884</v>
      </c>
      <c r="J242" s="4"/>
      <c r="K242" s="3" t="s">
        <v>667</v>
      </c>
      <c r="L242" s="7" t="b">
        <v>1</v>
      </c>
      <c r="M242" s="4"/>
      <c r="N242" s="3" t="s">
        <v>1102</v>
      </c>
      <c r="O242" s="3" t="s">
        <v>681</v>
      </c>
      <c r="P242" s="8"/>
      <c r="Q242" s="8"/>
      <c r="R242" s="9"/>
      <c r="S242" s="7"/>
    </row>
    <row r="243" spans="1:19" x14ac:dyDescent="0.25">
      <c r="A243" t="str">
        <f>REPLACE(Table_milestone[[#This Row],[Hợp đồng]],1,FIND("#",Table_milestone[[#This Row],[Hợp đồng]],1),"")</f>
        <v>17-10/2011/HĐKT/INTRANET/TCB-CMC</v>
      </c>
      <c r="B243" s="2" t="s">
        <v>1148</v>
      </c>
      <c r="C243" s="3" t="s">
        <v>1149</v>
      </c>
      <c r="D243" s="2" t="s">
        <v>666</v>
      </c>
      <c r="E243" s="5">
        <v>41113816</v>
      </c>
      <c r="F243" s="4">
        <v>40833</v>
      </c>
      <c r="G243" s="4">
        <v>40840</v>
      </c>
      <c r="H243" s="4"/>
      <c r="I243" s="4">
        <v>40884</v>
      </c>
      <c r="J243" s="4"/>
      <c r="K243" s="3" t="s">
        <v>667</v>
      </c>
      <c r="L243" s="7" t="b">
        <v>1</v>
      </c>
      <c r="M243" s="4"/>
      <c r="N243" s="3" t="s">
        <v>1102</v>
      </c>
      <c r="O243" s="3" t="s">
        <v>681</v>
      </c>
      <c r="P243" s="8"/>
      <c r="Q243" s="8"/>
      <c r="R243" s="9"/>
      <c r="S243" s="7"/>
    </row>
    <row r="244" spans="1:19" x14ac:dyDescent="0.25">
      <c r="A244" t="str">
        <f>REPLACE(Table_milestone[[#This Row],[Hợp đồng]],1,FIND("#",Table_milestone[[#This Row],[Hợp đồng]],1),"")</f>
        <v>31-0610/HĐKT/CMCSOFT-YTCC</v>
      </c>
      <c r="B244" s="2" t="s">
        <v>1151</v>
      </c>
      <c r="C244" s="3" t="s">
        <v>1152</v>
      </c>
      <c r="D244" s="2" t="s">
        <v>1150</v>
      </c>
      <c r="E244" s="5">
        <v>473363000</v>
      </c>
      <c r="F244" s="4">
        <v>40719</v>
      </c>
      <c r="G244" s="4">
        <v>40842</v>
      </c>
      <c r="H244" s="4"/>
      <c r="I244" s="4"/>
      <c r="J244" s="4"/>
      <c r="K244" s="3" t="s">
        <v>667</v>
      </c>
      <c r="L244" s="7" t="b">
        <v>1</v>
      </c>
      <c r="M244" s="4"/>
      <c r="N244" s="3" t="s">
        <v>190</v>
      </c>
      <c r="O244" s="3" t="s">
        <v>685</v>
      </c>
      <c r="P244" s="8"/>
      <c r="Q244" s="8"/>
      <c r="R244" s="9"/>
      <c r="S244" s="7"/>
    </row>
    <row r="245" spans="1:19" x14ac:dyDescent="0.25">
      <c r="A245" t="str">
        <f>REPLACE(Table_milestone[[#This Row],[Hợp đồng]],1,FIND("#",Table_milestone[[#This Row],[Hợp đồng]],1),"")</f>
        <v>112011/HĐKT/CMCSSG - ĐHGTVT</v>
      </c>
      <c r="B245" s="2" t="s">
        <v>1153</v>
      </c>
      <c r="C245" s="3" t="s">
        <v>1154</v>
      </c>
      <c r="D245" s="2" t="s">
        <v>903</v>
      </c>
      <c r="E245" s="5">
        <v>5000000</v>
      </c>
      <c r="F245" s="4">
        <v>40835</v>
      </c>
      <c r="G245" s="4">
        <v>40844</v>
      </c>
      <c r="H245" s="4"/>
      <c r="I245" s="4"/>
      <c r="J245" s="4"/>
      <c r="K245" s="3" t="s">
        <v>667</v>
      </c>
      <c r="L245" s="7" t="b">
        <v>1</v>
      </c>
      <c r="M245" s="4">
        <v>40902</v>
      </c>
      <c r="N245" s="3" t="s">
        <v>909</v>
      </c>
      <c r="O245" s="3" t="s">
        <v>819</v>
      </c>
      <c r="P245" s="8"/>
      <c r="Q245" s="8"/>
      <c r="R245" s="9"/>
      <c r="S245" s="7"/>
    </row>
    <row r="246" spans="1:19" ht="30" x14ac:dyDescent="0.25">
      <c r="A246" t="str">
        <f>REPLACE(Table_milestone[[#This Row],[Hợp đồng]],1,FIND("#",Table_milestone[[#This Row],[Hợp đồng]],1),"")</f>
        <v>0306-10/HĐKT/TCHQ-CMC</v>
      </c>
      <c r="B246" s="2" t="s">
        <v>781</v>
      </c>
      <c r="C246" s="3" t="s">
        <v>782</v>
      </c>
      <c r="D246" s="2" t="s">
        <v>902</v>
      </c>
      <c r="E246" s="5">
        <v>473580000</v>
      </c>
      <c r="F246" s="4">
        <v>40815</v>
      </c>
      <c r="G246" s="4">
        <v>40845</v>
      </c>
      <c r="H246" s="4"/>
      <c r="I246" s="4"/>
      <c r="J246" s="4"/>
      <c r="K246" s="3" t="s">
        <v>667</v>
      </c>
      <c r="L246" s="7" t="b">
        <v>1</v>
      </c>
      <c r="M246" s="4"/>
      <c r="N246" s="3" t="s">
        <v>37</v>
      </c>
      <c r="O246" s="3" t="s">
        <v>681</v>
      </c>
      <c r="P246" s="8"/>
      <c r="Q246" s="8" t="s">
        <v>1155</v>
      </c>
      <c r="R246" s="9"/>
      <c r="S246" s="7"/>
    </row>
    <row r="247" spans="1:19" x14ac:dyDescent="0.25">
      <c r="A247" t="str">
        <f>REPLACE(Table_milestone[[#This Row],[Hợp đồng]],1,FIND("#",Table_milestone[[#This Row],[Hợp đồng]],1),"")</f>
        <v>38-0710/HĐKT/CMCSOFT-HANWHA</v>
      </c>
      <c r="B247" s="2" t="s">
        <v>768</v>
      </c>
      <c r="C247" s="3" t="s">
        <v>769</v>
      </c>
      <c r="D247" s="2" t="s">
        <v>688</v>
      </c>
      <c r="E247" s="5">
        <v>580429308</v>
      </c>
      <c r="F247" s="4">
        <v>40359</v>
      </c>
      <c r="G247" s="4">
        <v>40846</v>
      </c>
      <c r="H247" s="4"/>
      <c r="I247" s="4"/>
      <c r="J247" s="4"/>
      <c r="K247" s="3" t="s">
        <v>667</v>
      </c>
      <c r="L247" s="7" t="b">
        <v>1</v>
      </c>
      <c r="M247" s="4"/>
      <c r="N247" s="3" t="s">
        <v>694</v>
      </c>
      <c r="O247" s="3" t="s">
        <v>685</v>
      </c>
      <c r="P247" s="8"/>
      <c r="Q247" s="8" t="s">
        <v>1156</v>
      </c>
      <c r="R247" s="9"/>
      <c r="S247" s="7"/>
    </row>
    <row r="248" spans="1:19" x14ac:dyDescent="0.25">
      <c r="A248" t="str">
        <f>REPLACE(Table_milestone[[#This Row],[Hợp đồng]],1,FIND("#",Table_milestone[[#This Row],[Hợp đồng]],1),"")</f>
        <v>66-1011/HĐKT/CMCSOFT-THPTGT</v>
      </c>
      <c r="B248" s="2" t="s">
        <v>1157</v>
      </c>
      <c r="C248" s="3" t="s">
        <v>1158</v>
      </c>
      <c r="D248" s="2" t="s">
        <v>703</v>
      </c>
      <c r="E248" s="5">
        <v>4000000</v>
      </c>
      <c r="F248" s="4">
        <v>40838</v>
      </c>
      <c r="G248" s="4">
        <v>40846</v>
      </c>
      <c r="H248" s="4"/>
      <c r="I248" s="4"/>
      <c r="J248" s="4"/>
      <c r="K248" s="3" t="s">
        <v>667</v>
      </c>
      <c r="L248" s="7" t="b">
        <v>1</v>
      </c>
      <c r="M248" s="4">
        <v>40848</v>
      </c>
      <c r="N248" s="3" t="s">
        <v>1159</v>
      </c>
      <c r="O248" s="3" t="s">
        <v>801</v>
      </c>
      <c r="P248" s="8"/>
      <c r="Q248" s="8"/>
      <c r="R248" s="9"/>
      <c r="S248" s="7"/>
    </row>
    <row r="249" spans="1:19" ht="30" x14ac:dyDescent="0.25">
      <c r="A249" t="str">
        <f>REPLACE(Table_milestone[[#This Row],[Hợp đồng]],1,FIND("#",Table_milestone[[#This Row],[Hợp đồng]],1),"")</f>
        <v>22082011/HĐKT/CMCCORP-CICT</v>
      </c>
      <c r="B249" s="2" t="s">
        <v>1108</v>
      </c>
      <c r="C249" s="3" t="s">
        <v>1109</v>
      </c>
      <c r="D249" s="2" t="s">
        <v>672</v>
      </c>
      <c r="E249" s="5">
        <v>2200593333</v>
      </c>
      <c r="F249" s="4"/>
      <c r="G249" s="4">
        <v>40846</v>
      </c>
      <c r="H249" s="4"/>
      <c r="I249" s="4">
        <v>40821</v>
      </c>
      <c r="J249" s="4"/>
      <c r="K249" s="3" t="s">
        <v>667</v>
      </c>
      <c r="L249" s="7" t="b">
        <v>1</v>
      </c>
      <c r="M249" s="4"/>
      <c r="N249" s="3" t="s">
        <v>1102</v>
      </c>
      <c r="O249" s="3" t="s">
        <v>681</v>
      </c>
      <c r="P249" s="8" t="s">
        <v>1160</v>
      </c>
      <c r="Q249" s="8"/>
      <c r="R249" s="9"/>
      <c r="S249" s="7"/>
    </row>
    <row r="250" spans="1:19" x14ac:dyDescent="0.25">
      <c r="A250" t="str">
        <f>REPLACE(Table_milestone[[#This Row],[Hợp đồng]],1,FIND("#",Table_milestone[[#This Row],[Hợp đồng]],1),"")</f>
        <v>062011/HĐKT /BTG-CMCSSG</v>
      </c>
      <c r="B250" s="2" t="s">
        <v>991</v>
      </c>
      <c r="C250" s="3" t="s">
        <v>992</v>
      </c>
      <c r="D250" s="2" t="s">
        <v>672</v>
      </c>
      <c r="E250" s="5">
        <v>54000000</v>
      </c>
      <c r="F250" s="4"/>
      <c r="G250" s="4">
        <v>40846</v>
      </c>
      <c r="H250" s="4"/>
      <c r="I250" s="4">
        <v>41070</v>
      </c>
      <c r="J250" s="4"/>
      <c r="K250" s="3" t="s">
        <v>667</v>
      </c>
      <c r="L250" s="7" t="b">
        <v>1</v>
      </c>
      <c r="M250" s="4">
        <v>41127</v>
      </c>
      <c r="N250" s="3" t="s">
        <v>820</v>
      </c>
      <c r="O250" s="3" t="s">
        <v>819</v>
      </c>
      <c r="P250" s="8" t="s">
        <v>1161</v>
      </c>
      <c r="Q250" s="8"/>
      <c r="R250" s="9"/>
      <c r="S250" s="7"/>
    </row>
    <row r="251" spans="1:19" x14ac:dyDescent="0.25">
      <c r="A251" t="str">
        <f>REPLACE(Table_milestone[[#This Row],[Hợp đồng]],1,FIND("#",Table_milestone[[#This Row],[Hợp đồng]],1),"")</f>
        <v>CMCSoft-IMIP-2011</v>
      </c>
      <c r="B251" s="2" t="s">
        <v>950</v>
      </c>
      <c r="C251" s="3" t="s">
        <v>951</v>
      </c>
      <c r="D251" s="2" t="s">
        <v>1162</v>
      </c>
      <c r="E251" s="5">
        <v>360204886</v>
      </c>
      <c r="F251" s="4">
        <v>40817</v>
      </c>
      <c r="G251" s="4">
        <v>40847</v>
      </c>
      <c r="H251" s="4"/>
      <c r="I251" s="4">
        <v>40847</v>
      </c>
      <c r="J251" s="4"/>
      <c r="K251" s="3" t="s">
        <v>667</v>
      </c>
      <c r="L251" s="7" t="b">
        <v>1</v>
      </c>
      <c r="M251" s="4">
        <v>40906</v>
      </c>
      <c r="N251" s="3" t="s">
        <v>880</v>
      </c>
      <c r="O251" s="3" t="s">
        <v>110</v>
      </c>
      <c r="P251" s="8" t="s">
        <v>1163</v>
      </c>
      <c r="Q251" s="8"/>
      <c r="R251" s="9"/>
      <c r="S251" s="7"/>
    </row>
    <row r="252" spans="1:19" x14ac:dyDescent="0.25">
      <c r="A252" t="str">
        <f>REPLACE(Table_milestone[[#This Row],[Hợp đồng]],1,FIND("#",Table_milestone[[#This Row],[Hợp đồng]],1),"")</f>
        <v>Elance - 1102</v>
      </c>
      <c r="B252" s="2" t="s">
        <v>1164</v>
      </c>
      <c r="C252" s="3" t="s">
        <v>1165</v>
      </c>
      <c r="D252" s="2" t="s">
        <v>703</v>
      </c>
      <c r="E252" s="5">
        <v>147000000</v>
      </c>
      <c r="F252" s="4">
        <v>40756</v>
      </c>
      <c r="G252" s="4">
        <v>40848</v>
      </c>
      <c r="H252" s="4"/>
      <c r="I252" s="4">
        <v>40848</v>
      </c>
      <c r="J252" s="4"/>
      <c r="K252" s="3" t="s">
        <v>667</v>
      </c>
      <c r="L252" s="7" t="b">
        <v>1</v>
      </c>
      <c r="M252" s="4">
        <v>40879</v>
      </c>
      <c r="N252" s="3" t="s">
        <v>996</v>
      </c>
      <c r="O252" s="3" t="s">
        <v>110</v>
      </c>
      <c r="P252" s="8"/>
      <c r="Q252" s="8"/>
      <c r="R252" s="9"/>
      <c r="S252" s="7"/>
    </row>
    <row r="253" spans="1:19" x14ac:dyDescent="0.25">
      <c r="A253" t="str">
        <f>REPLACE(Table_milestone[[#This Row],[Hợp đồng]],1,FIND("#",Table_milestone[[#This Row],[Hợp đồng]],1),"")</f>
        <v>2805/HĐKT/CMC-NPT</v>
      </c>
      <c r="B253" s="2" t="s">
        <v>943</v>
      </c>
      <c r="C253" s="3" t="s">
        <v>944</v>
      </c>
      <c r="D253" s="2" t="s">
        <v>672</v>
      </c>
      <c r="E253" s="5">
        <v>337500000</v>
      </c>
      <c r="F253" s="4">
        <v>40848</v>
      </c>
      <c r="G253" s="4">
        <v>40848</v>
      </c>
      <c r="H253" s="4"/>
      <c r="I253" s="4">
        <v>40848</v>
      </c>
      <c r="J253" s="4"/>
      <c r="K253" s="3" t="s">
        <v>667</v>
      </c>
      <c r="L253" s="7" t="b">
        <v>1</v>
      </c>
      <c r="M253" s="4">
        <v>40886</v>
      </c>
      <c r="N253" s="3" t="s">
        <v>945</v>
      </c>
      <c r="O253" s="3" t="s">
        <v>129</v>
      </c>
      <c r="P253" s="8"/>
      <c r="Q253" s="8"/>
      <c r="R253" s="9"/>
      <c r="S253" s="7"/>
    </row>
    <row r="254" spans="1:19" x14ac:dyDescent="0.25">
      <c r="A254" t="str">
        <f>REPLACE(Table_milestone[[#This Row],[Hợp đồng]],1,FIND("#",Table_milestone[[#This Row],[Hợp đồng]],1),"")</f>
        <v xml:space="preserve">10/2009/HĐKT/TCT-CMC </v>
      </c>
      <c r="B254" s="2" t="s">
        <v>700</v>
      </c>
      <c r="C254" s="3" t="s">
        <v>701</v>
      </c>
      <c r="D254" s="2" t="s">
        <v>902</v>
      </c>
      <c r="E254" s="5">
        <v>98406000</v>
      </c>
      <c r="F254" s="4">
        <v>40835</v>
      </c>
      <c r="G254" s="4">
        <v>40851</v>
      </c>
      <c r="H254" s="4"/>
      <c r="I254" s="4"/>
      <c r="J254" s="4"/>
      <c r="K254" s="3" t="s">
        <v>667</v>
      </c>
      <c r="L254" s="7" t="b">
        <v>1</v>
      </c>
      <c r="M254" s="4"/>
      <c r="N254" s="3" t="s">
        <v>702</v>
      </c>
      <c r="O254" s="3" t="s">
        <v>129</v>
      </c>
      <c r="P254" s="8"/>
      <c r="Q254" s="8"/>
      <c r="R254" s="9"/>
      <c r="S254" s="7"/>
    </row>
    <row r="255" spans="1:19" x14ac:dyDescent="0.25">
      <c r="A255" t="str">
        <f>REPLACE(Table_milestone[[#This Row],[Hợp đồng]],1,FIND("#",Table_milestone[[#This Row],[Hợp đồng]],1),"")</f>
        <v>11/2009/HĐKT/TCT-CMC</v>
      </c>
      <c r="B255" s="2" t="s">
        <v>706</v>
      </c>
      <c r="C255" s="3" t="s">
        <v>707</v>
      </c>
      <c r="D255" s="2" t="s">
        <v>902</v>
      </c>
      <c r="E255" s="5">
        <v>98890000</v>
      </c>
      <c r="F255" s="4">
        <v>40835</v>
      </c>
      <c r="G255" s="4">
        <v>40851</v>
      </c>
      <c r="H255" s="4"/>
      <c r="I255" s="4"/>
      <c r="J255" s="4"/>
      <c r="K255" s="3" t="s">
        <v>667</v>
      </c>
      <c r="L255" s="7" t="b">
        <v>1</v>
      </c>
      <c r="M255" s="4"/>
      <c r="N255" s="3" t="s">
        <v>702</v>
      </c>
      <c r="O255" s="3" t="s">
        <v>129</v>
      </c>
      <c r="P255" s="8"/>
      <c r="Q255" s="8"/>
      <c r="R255" s="9"/>
      <c r="S255" s="7"/>
    </row>
    <row r="256" spans="1:19" x14ac:dyDescent="0.25">
      <c r="A256" t="str">
        <f>REPLACE(Table_milestone[[#This Row],[Hợp đồng]],1,FIND("#",Table_milestone[[#This Row],[Hợp đồng]],1),"")</f>
        <v>76-1111/HĐKT/CMCSoft-SKHDTQN</v>
      </c>
      <c r="B256" s="2" t="s">
        <v>1166</v>
      </c>
      <c r="C256" s="3" t="s">
        <v>1167</v>
      </c>
      <c r="D256" s="2" t="s">
        <v>780</v>
      </c>
      <c r="E256" s="5">
        <v>254653200</v>
      </c>
      <c r="F256" s="4">
        <v>40848</v>
      </c>
      <c r="G256" s="4">
        <v>40853</v>
      </c>
      <c r="H256" s="4"/>
      <c r="I256" s="4"/>
      <c r="J256" s="4"/>
      <c r="K256" s="3" t="s">
        <v>667</v>
      </c>
      <c r="L256" s="7" t="b">
        <v>1</v>
      </c>
      <c r="M256" s="4">
        <v>40865</v>
      </c>
      <c r="N256" s="3" t="s">
        <v>1168</v>
      </c>
      <c r="O256" s="3" t="s">
        <v>801</v>
      </c>
      <c r="P256" s="8"/>
      <c r="Q256" s="8"/>
      <c r="R256" s="9"/>
      <c r="S256" s="7"/>
    </row>
    <row r="257" spans="1:19" x14ac:dyDescent="0.25">
      <c r="A257" t="str">
        <f>REPLACE(Table_milestone[[#This Row],[Hợp đồng]],1,FIND("#",Table_milestone[[#This Row],[Hợp đồng]],1),"")</f>
        <v>57-0911/HĐKT/CMCSOFT-THCSYB</v>
      </c>
      <c r="B257" s="2" t="s">
        <v>1170</v>
      </c>
      <c r="C257" s="3" t="s">
        <v>1171</v>
      </c>
      <c r="D257" s="2" t="s">
        <v>703</v>
      </c>
      <c r="E257" s="5">
        <v>43500000</v>
      </c>
      <c r="F257" s="4">
        <v>40846</v>
      </c>
      <c r="G257" s="4">
        <v>40854</v>
      </c>
      <c r="H257" s="4"/>
      <c r="I257" s="4"/>
      <c r="J257" s="4"/>
      <c r="K257" s="3" t="s">
        <v>667</v>
      </c>
      <c r="L257" s="7" t="b">
        <v>1</v>
      </c>
      <c r="M257" s="4">
        <v>40907</v>
      </c>
      <c r="N257" s="3" t="s">
        <v>748</v>
      </c>
      <c r="O257" s="3" t="s">
        <v>685</v>
      </c>
      <c r="P257" s="8"/>
      <c r="Q257" s="8" t="s">
        <v>1169</v>
      </c>
      <c r="R257" s="9"/>
      <c r="S257" s="7"/>
    </row>
    <row r="258" spans="1:19" x14ac:dyDescent="0.25">
      <c r="A258" t="str">
        <f>REPLACE(Table_milestone[[#This Row],[Hợp đồng]],1,FIND("#",Table_milestone[[#This Row],[Hợp đồng]],1),"")</f>
        <v>4612-2010/HĐKT/CMC-BQP</v>
      </c>
      <c r="B258" s="2" t="s">
        <v>888</v>
      </c>
      <c r="C258" s="3" t="s">
        <v>889</v>
      </c>
      <c r="D258" s="2" t="s">
        <v>672</v>
      </c>
      <c r="E258" s="5">
        <v>4840000000</v>
      </c>
      <c r="F258" s="4">
        <v>40844</v>
      </c>
      <c r="G258" s="4">
        <v>40855</v>
      </c>
      <c r="H258" s="4"/>
      <c r="I258" s="4"/>
      <c r="J258" s="4"/>
      <c r="K258" s="3" t="s">
        <v>667</v>
      </c>
      <c r="L258" s="7" t="b">
        <v>1</v>
      </c>
      <c r="M258" s="4"/>
      <c r="N258" s="3" t="s">
        <v>890</v>
      </c>
      <c r="O258" s="3" t="s">
        <v>621</v>
      </c>
      <c r="P258" s="8"/>
      <c r="Q258" s="8"/>
      <c r="R258" s="9"/>
      <c r="S258" s="7"/>
    </row>
    <row r="259" spans="1:19" x14ac:dyDescent="0.25">
      <c r="A259" t="str">
        <f>REPLACE(Table_milestone[[#This Row],[Hợp đồng]],1,FIND("#",Table_milestone[[#This Row],[Hợp đồng]],1),"")</f>
        <v xml:space="preserve"> 93-1211/HĐKT/CSOFT-NV </v>
      </c>
      <c r="B259" s="2" t="s">
        <v>1172</v>
      </c>
      <c r="C259" s="3" t="s">
        <v>1173</v>
      </c>
      <c r="D259" s="2" t="s">
        <v>725</v>
      </c>
      <c r="E259" s="5">
        <v>8400000</v>
      </c>
      <c r="F259" s="4">
        <v>40835</v>
      </c>
      <c r="G259" s="4">
        <v>40855</v>
      </c>
      <c r="H259" s="4"/>
      <c r="I259" s="4">
        <v>40855</v>
      </c>
      <c r="J259" s="4"/>
      <c r="K259" s="3" t="s">
        <v>667</v>
      </c>
      <c r="L259" s="7" t="b">
        <v>1</v>
      </c>
      <c r="M259" s="4">
        <v>40855</v>
      </c>
      <c r="N259" s="3" t="s">
        <v>31</v>
      </c>
      <c r="O259" s="3" t="s">
        <v>110</v>
      </c>
      <c r="P259" s="8"/>
      <c r="Q259" s="8"/>
      <c r="R259" s="9"/>
      <c r="S259" s="7"/>
    </row>
    <row r="260" spans="1:19" x14ac:dyDescent="0.25">
      <c r="A260" t="str">
        <f>REPLACE(Table_milestone[[#This Row],[Hợp đồng]],1,FIND("#",Table_milestone[[#This Row],[Hợp đồng]],1),"")</f>
        <v>70-2011/HĐKT/CMCSOFT-VPQH</v>
      </c>
      <c r="B260" s="2" t="s">
        <v>1174</v>
      </c>
      <c r="C260" s="3" t="s">
        <v>1175</v>
      </c>
      <c r="D260" s="2" t="s">
        <v>666</v>
      </c>
      <c r="E260" s="5">
        <v>149500000</v>
      </c>
      <c r="F260" s="4">
        <v>40840</v>
      </c>
      <c r="G260" s="4">
        <v>40856</v>
      </c>
      <c r="H260" s="4"/>
      <c r="I260" s="4"/>
      <c r="J260" s="4"/>
      <c r="K260" s="3" t="s">
        <v>667</v>
      </c>
      <c r="L260" s="7" t="b">
        <v>1</v>
      </c>
      <c r="M260" s="4">
        <v>40897</v>
      </c>
      <c r="N260" s="3" t="s">
        <v>1176</v>
      </c>
      <c r="O260" s="3" t="s">
        <v>129</v>
      </c>
      <c r="P260" s="8"/>
      <c r="Q260" s="8"/>
      <c r="R260" s="9"/>
      <c r="S260" s="7"/>
    </row>
    <row r="261" spans="1:19" x14ac:dyDescent="0.25">
      <c r="A261" t="str">
        <f>REPLACE(Table_milestone[[#This Row],[Hợp đồng]],1,FIND("#",Table_milestone[[#This Row],[Hợp đồng]],1),"")</f>
        <v>67-1011/HĐKT/CMCSOFT-VH</v>
      </c>
      <c r="B261" s="2" t="s">
        <v>1177</v>
      </c>
      <c r="C261" s="3" t="s">
        <v>1178</v>
      </c>
      <c r="D261" s="2" t="s">
        <v>776</v>
      </c>
      <c r="E261" s="5">
        <v>159000000</v>
      </c>
      <c r="F261" s="4"/>
      <c r="G261" s="4">
        <v>40856</v>
      </c>
      <c r="H261" s="4"/>
      <c r="I261" s="4"/>
      <c r="J261" s="4"/>
      <c r="K261" s="3" t="s">
        <v>667</v>
      </c>
      <c r="L261" s="7" t="b">
        <v>1</v>
      </c>
      <c r="M261" s="4">
        <v>40856</v>
      </c>
      <c r="N261" s="3" t="s">
        <v>694</v>
      </c>
      <c r="O261" s="3" t="s">
        <v>685</v>
      </c>
      <c r="P261" s="8"/>
      <c r="Q261" s="8"/>
      <c r="R261" s="9"/>
      <c r="S261" s="7"/>
    </row>
    <row r="262" spans="1:19" x14ac:dyDescent="0.25">
      <c r="A262" t="str">
        <f>REPLACE(Table_milestone[[#This Row],[Hợp đồng]],1,FIND("#",Table_milestone[[#This Row],[Hợp đồng]],1),"")</f>
        <v>0111-2011/HĐBT/CMCSOFT-CDCNHP</v>
      </c>
      <c r="B262" s="2" t="s">
        <v>1180</v>
      </c>
      <c r="C262" s="3" t="s">
        <v>1181</v>
      </c>
      <c r="D262" s="2" t="s">
        <v>703</v>
      </c>
      <c r="E262" s="5">
        <v>12000000</v>
      </c>
      <c r="F262" s="4">
        <v>40848</v>
      </c>
      <c r="G262" s="4">
        <v>40857</v>
      </c>
      <c r="H262" s="4"/>
      <c r="I262" s="4"/>
      <c r="J262" s="4"/>
      <c r="K262" s="3" t="s">
        <v>667</v>
      </c>
      <c r="L262" s="7" t="b">
        <v>1</v>
      </c>
      <c r="M262" s="4">
        <v>40876</v>
      </c>
      <c r="N262" s="3" t="s">
        <v>954</v>
      </c>
      <c r="O262" s="3" t="s">
        <v>685</v>
      </c>
      <c r="P262" s="8"/>
      <c r="Q262" s="8" t="s">
        <v>1179</v>
      </c>
      <c r="R262" s="9"/>
      <c r="S262" s="7"/>
    </row>
    <row r="263" spans="1:19" x14ac:dyDescent="0.25">
      <c r="A263" t="str">
        <f>REPLACE(Table_milestone[[#This Row],[Hợp đồng]],1,FIND("#",Table_milestone[[#This Row],[Hợp đồng]],1),"")</f>
        <v>OSD115078</v>
      </c>
      <c r="B263" s="2" t="s">
        <v>1184</v>
      </c>
      <c r="C263" s="3" t="s">
        <v>1185</v>
      </c>
      <c r="D263" s="2" t="s">
        <v>1182</v>
      </c>
      <c r="E263" s="5">
        <v>9322880</v>
      </c>
      <c r="F263" s="4">
        <v>40796</v>
      </c>
      <c r="G263" s="4">
        <v>40857</v>
      </c>
      <c r="H263" s="4"/>
      <c r="I263" s="4">
        <v>40857</v>
      </c>
      <c r="J263" s="4"/>
      <c r="K263" s="3" t="s">
        <v>667</v>
      </c>
      <c r="L263" s="7" t="b">
        <v>1</v>
      </c>
      <c r="M263" s="4">
        <v>40977</v>
      </c>
      <c r="N263" s="3" t="s">
        <v>996</v>
      </c>
      <c r="O263" s="3" t="s">
        <v>110</v>
      </c>
      <c r="P263" s="8"/>
      <c r="Q263" s="8" t="s">
        <v>1183</v>
      </c>
      <c r="R263" s="9"/>
      <c r="S263" s="7"/>
    </row>
    <row r="264" spans="1:19" x14ac:dyDescent="0.25">
      <c r="A264" t="str">
        <f>REPLACE(Table_milestone[[#This Row],[Hợp đồng]],1,FIND("#",Table_milestone[[#This Row],[Hợp đồng]],1),"")</f>
        <v>OSD115078</v>
      </c>
      <c r="B264" s="2" t="s">
        <v>1184</v>
      </c>
      <c r="C264" s="3" t="s">
        <v>1185</v>
      </c>
      <c r="D264" s="2" t="s">
        <v>1186</v>
      </c>
      <c r="E264" s="5">
        <v>22009120</v>
      </c>
      <c r="F264" s="4"/>
      <c r="G264" s="4">
        <v>40857</v>
      </c>
      <c r="H264" s="4"/>
      <c r="I264" s="4"/>
      <c r="J264" s="4"/>
      <c r="K264" s="3" t="s">
        <v>717</v>
      </c>
      <c r="L264" s="7" t="b">
        <v>0</v>
      </c>
      <c r="M264" s="4"/>
      <c r="N264" s="3" t="s">
        <v>996</v>
      </c>
      <c r="O264" s="3" t="s">
        <v>110</v>
      </c>
      <c r="P264" s="8"/>
      <c r="Q264" s="8" t="s">
        <v>1187</v>
      </c>
      <c r="R264" s="9"/>
      <c r="S264" s="7"/>
    </row>
    <row r="265" spans="1:19" ht="30" x14ac:dyDescent="0.25">
      <c r="A265" t="str">
        <f>REPLACE(Table_milestone[[#This Row],[Hợp đồng]],1,FIND("#",Table_milestone[[#This Row],[Hợp đồng]],1),"")</f>
        <v>SOW #072511 (CMCSoft-EVIZI, LLC)</v>
      </c>
      <c r="B265" s="2" t="s">
        <v>1124</v>
      </c>
      <c r="C265" s="3" t="s">
        <v>1125</v>
      </c>
      <c r="D265" s="2" t="s">
        <v>722</v>
      </c>
      <c r="E265" s="5">
        <v>91036214</v>
      </c>
      <c r="F265" s="4">
        <v>40828</v>
      </c>
      <c r="G265" s="4">
        <v>40858</v>
      </c>
      <c r="H265" s="4"/>
      <c r="I265" s="4">
        <v>40850</v>
      </c>
      <c r="J265" s="4"/>
      <c r="K265" s="3" t="s">
        <v>667</v>
      </c>
      <c r="L265" s="7" t="b">
        <v>1</v>
      </c>
      <c r="M265" s="4">
        <v>40843</v>
      </c>
      <c r="N265" s="3" t="s">
        <v>31</v>
      </c>
      <c r="O265" s="3" t="s">
        <v>110</v>
      </c>
      <c r="P265" s="8" t="s">
        <v>1188</v>
      </c>
      <c r="Q265" s="8" t="s">
        <v>1189</v>
      </c>
      <c r="R265" s="9"/>
      <c r="S265" s="7"/>
    </row>
    <row r="266" spans="1:19" x14ac:dyDescent="0.25">
      <c r="A266" t="str">
        <f>REPLACE(Table_milestone[[#This Row],[Hợp đồng]],1,FIND("#",Table_milestone[[#This Row],[Hợp đồng]],1),"")</f>
        <v>88/HĐKT/CMC-DATTNV</v>
      </c>
      <c r="B266" s="2" t="s">
        <v>1190</v>
      </c>
      <c r="C266" s="3" t="s">
        <v>1191</v>
      </c>
      <c r="D266" s="2" t="s">
        <v>666</v>
      </c>
      <c r="E266" s="5">
        <v>430164900</v>
      </c>
      <c r="F266" s="4">
        <v>40858</v>
      </c>
      <c r="G266" s="4">
        <v>40858</v>
      </c>
      <c r="H266" s="4"/>
      <c r="I266" s="4">
        <v>40879</v>
      </c>
      <c r="J266" s="4"/>
      <c r="K266" s="3" t="s">
        <v>667</v>
      </c>
      <c r="L266" s="7" t="b">
        <v>1</v>
      </c>
      <c r="M266" s="4"/>
      <c r="N266" s="3" t="s">
        <v>702</v>
      </c>
      <c r="O266" s="3" t="s">
        <v>129</v>
      </c>
      <c r="P266" s="8"/>
      <c r="Q266" s="8"/>
      <c r="R266" s="9"/>
      <c r="S266" s="7"/>
    </row>
    <row r="267" spans="1:19" x14ac:dyDescent="0.25">
      <c r="A267" t="str">
        <f>REPLACE(Table_milestone[[#This Row],[Hợp đồng]],1,FIND("#",Table_milestone[[#This Row],[Hợp đồng]],1),"")</f>
        <v>56-0911/HĐKT/CCMSOFT-TrangAn</v>
      </c>
      <c r="B267" s="2" t="s">
        <v>1192</v>
      </c>
      <c r="C267" s="3" t="s">
        <v>1193</v>
      </c>
      <c r="D267" s="2" t="s">
        <v>703</v>
      </c>
      <c r="E267" s="5">
        <v>65000000</v>
      </c>
      <c r="F267" s="4"/>
      <c r="G267" s="4">
        <v>40859</v>
      </c>
      <c r="H267" s="4"/>
      <c r="I267" s="4"/>
      <c r="J267" s="4"/>
      <c r="K267" s="3" t="s">
        <v>717</v>
      </c>
      <c r="L267" s="7" t="b">
        <v>0</v>
      </c>
      <c r="M267" s="4"/>
      <c r="N267" s="3" t="s">
        <v>832</v>
      </c>
      <c r="O267" s="3" t="s">
        <v>685</v>
      </c>
      <c r="P267" s="8"/>
      <c r="Q267" s="8"/>
      <c r="R267" s="9"/>
      <c r="S267" s="7"/>
    </row>
    <row r="268" spans="1:19" x14ac:dyDescent="0.25">
      <c r="A268" t="str">
        <f>REPLACE(Table_milestone[[#This Row],[Hợp đồng]],1,FIND("#",Table_milestone[[#This Row],[Hợp đồng]],1),"")</f>
        <v>108/HĐKT/CĐSPBRVT-CMCSOFT</v>
      </c>
      <c r="B268" s="2" t="s">
        <v>1194</v>
      </c>
      <c r="C268" s="3" t="s">
        <v>1195</v>
      </c>
      <c r="D268" s="2" t="s">
        <v>703</v>
      </c>
      <c r="E268" s="5">
        <v>386000000</v>
      </c>
      <c r="F268" s="4">
        <v>40808</v>
      </c>
      <c r="G268" s="4">
        <v>40861</v>
      </c>
      <c r="H268" s="4"/>
      <c r="I268" s="4"/>
      <c r="J268" s="4"/>
      <c r="K268" s="3" t="s">
        <v>667</v>
      </c>
      <c r="L268" s="7" t="b">
        <v>1</v>
      </c>
      <c r="M268" s="4">
        <v>40864</v>
      </c>
      <c r="N268" s="3" t="s">
        <v>748</v>
      </c>
      <c r="O268" s="3" t="s">
        <v>685</v>
      </c>
      <c r="P268" s="8"/>
      <c r="Q268" s="8"/>
      <c r="R268" s="9"/>
      <c r="S268" s="7"/>
    </row>
    <row r="269" spans="1:19" x14ac:dyDescent="0.25">
      <c r="A269" t="str">
        <f>REPLACE(Table_milestone[[#This Row],[Hợp đồng]],1,FIND("#",Table_milestone[[#This Row],[Hợp đồng]],1),"")</f>
        <v>96-1211/HĐKT/DHL-CMCSOFT</v>
      </c>
      <c r="B269" s="2" t="s">
        <v>1196</v>
      </c>
      <c r="C269" s="3" t="s">
        <v>1197</v>
      </c>
      <c r="D269" s="2" t="s">
        <v>776</v>
      </c>
      <c r="E269" s="5">
        <v>70000000</v>
      </c>
      <c r="F269" s="4"/>
      <c r="G269" s="4">
        <v>40866</v>
      </c>
      <c r="H269" s="4"/>
      <c r="I269" s="4"/>
      <c r="J269" s="4"/>
      <c r="K269" s="3" t="s">
        <v>667</v>
      </c>
      <c r="L269" s="7" t="b">
        <v>1</v>
      </c>
      <c r="M269" s="4">
        <v>40866</v>
      </c>
      <c r="N269" s="3" t="s">
        <v>190</v>
      </c>
      <c r="O269" s="3" t="s">
        <v>98</v>
      </c>
      <c r="P269" s="8"/>
      <c r="Q269" s="8"/>
      <c r="R269" s="9"/>
      <c r="S269" s="7"/>
    </row>
    <row r="270" spans="1:19" x14ac:dyDescent="0.25">
      <c r="A270" t="str">
        <f>REPLACE(Table_milestone[[#This Row],[Hợp đồng]],1,FIND("#",Table_milestone[[#This Row],[Hợp đồng]],1),"")</f>
        <v>04/IDENT–CMC/0911(ORSENNA-CF1109-0029)</v>
      </c>
      <c r="B270" s="2" t="s">
        <v>1200</v>
      </c>
      <c r="C270" s="3" t="s">
        <v>1201</v>
      </c>
      <c r="D270" s="2" t="s">
        <v>1198</v>
      </c>
      <c r="E270" s="5">
        <v>51525000</v>
      </c>
      <c r="F270" s="4">
        <v>40836</v>
      </c>
      <c r="G270" s="4">
        <v>40867</v>
      </c>
      <c r="H270" s="4"/>
      <c r="I270" s="4">
        <v>41016</v>
      </c>
      <c r="J270" s="4"/>
      <c r="K270" s="3" t="s">
        <v>667</v>
      </c>
      <c r="L270" s="7" t="b">
        <v>1</v>
      </c>
      <c r="M270" s="4">
        <v>41015</v>
      </c>
      <c r="N270" s="3" t="s">
        <v>880</v>
      </c>
      <c r="O270" s="3" t="s">
        <v>110</v>
      </c>
      <c r="P270" s="8"/>
      <c r="Q270" s="8" t="s">
        <v>1199</v>
      </c>
      <c r="R270" s="9"/>
      <c r="S270" s="7"/>
    </row>
    <row r="271" spans="1:19" x14ac:dyDescent="0.25">
      <c r="A271" t="str">
        <f>REPLACE(Table_milestone[[#This Row],[Hợp đồng]],1,FIND("#",Table_milestone[[#This Row],[Hợp đồng]],1),"")</f>
        <v>0640/2011/HĐKT/KVI-CMCSOFT</v>
      </c>
      <c r="B271" s="2" t="s">
        <v>1202</v>
      </c>
      <c r="C271" s="3" t="s">
        <v>1203</v>
      </c>
      <c r="D271" s="2" t="s">
        <v>666</v>
      </c>
      <c r="E271" s="5">
        <v>198000000</v>
      </c>
      <c r="F271" s="4">
        <v>40858</v>
      </c>
      <c r="G271" s="4">
        <v>40867</v>
      </c>
      <c r="H271" s="4"/>
      <c r="I271" s="4"/>
      <c r="J271" s="4"/>
      <c r="K271" s="3" t="s">
        <v>667</v>
      </c>
      <c r="L271" s="7" t="b">
        <v>1</v>
      </c>
      <c r="M271" s="4">
        <v>40891</v>
      </c>
      <c r="N271" s="3" t="s">
        <v>694</v>
      </c>
      <c r="O271" s="3" t="s">
        <v>685</v>
      </c>
      <c r="P271" s="8"/>
      <c r="Q271" s="8"/>
      <c r="R271" s="9"/>
      <c r="S271" s="7"/>
    </row>
    <row r="272" spans="1:19" ht="30" x14ac:dyDescent="0.25">
      <c r="A272" t="str">
        <f>REPLACE(Table_milestone[[#This Row],[Hợp đồng]],1,FIND("#",Table_milestone[[#This Row],[Hợp đồng]],1),"")</f>
        <v>54-0911/HĐKT/CMCSOFT-CDCONGDONG</v>
      </c>
      <c r="B272" s="2" t="s">
        <v>1090</v>
      </c>
      <c r="C272" s="3" t="s">
        <v>1091</v>
      </c>
      <c r="D272" s="2" t="s">
        <v>672</v>
      </c>
      <c r="E272" s="5">
        <v>110000000</v>
      </c>
      <c r="F272" s="4"/>
      <c r="G272" s="4">
        <v>40867</v>
      </c>
      <c r="H272" s="4"/>
      <c r="I272" s="4">
        <v>40983</v>
      </c>
      <c r="J272" s="4"/>
      <c r="K272" s="3" t="s">
        <v>667</v>
      </c>
      <c r="L272" s="7" t="b">
        <v>1</v>
      </c>
      <c r="M272" s="4">
        <v>41271</v>
      </c>
      <c r="N272" s="3" t="s">
        <v>1059</v>
      </c>
      <c r="O272" s="3" t="s">
        <v>712</v>
      </c>
      <c r="P272" s="8"/>
      <c r="Q272" s="8" t="s">
        <v>1204</v>
      </c>
      <c r="R272" s="9"/>
      <c r="S272" s="7"/>
    </row>
    <row r="273" spans="1:19" ht="30" x14ac:dyDescent="0.25">
      <c r="A273" t="str">
        <f>REPLACE(Table_milestone[[#This Row],[Hợp đồng]],1,FIND("#",Table_milestone[[#This Row],[Hợp đồng]],1),"")</f>
        <v>71-1011/HĐKT/CMCSOFT-LIFETEK</v>
      </c>
      <c r="B273" s="2" t="s">
        <v>1206</v>
      </c>
      <c r="C273" s="3" t="s">
        <v>1207</v>
      </c>
      <c r="D273" s="2" t="s">
        <v>672</v>
      </c>
      <c r="E273" s="5">
        <v>11000000</v>
      </c>
      <c r="F273" s="4"/>
      <c r="G273" s="4">
        <v>40867</v>
      </c>
      <c r="H273" s="4"/>
      <c r="I273" s="4">
        <v>41275</v>
      </c>
      <c r="J273" s="4"/>
      <c r="K273" s="3" t="s">
        <v>667</v>
      </c>
      <c r="L273" s="7" t="b">
        <v>1</v>
      </c>
      <c r="M273" s="4">
        <v>41213</v>
      </c>
      <c r="N273" s="3" t="s">
        <v>36</v>
      </c>
      <c r="O273" s="3" t="s">
        <v>712</v>
      </c>
      <c r="P273" s="8"/>
      <c r="Q273" s="8" t="s">
        <v>1205</v>
      </c>
      <c r="R273" s="9"/>
      <c r="S273" s="7"/>
    </row>
    <row r="274" spans="1:19" x14ac:dyDescent="0.25">
      <c r="A274" t="str">
        <f>REPLACE(Table_milestone[[#This Row],[Hợp đồng]],1,FIND("#",Table_milestone[[#This Row],[Hợp đồng]],1),"")</f>
        <v>417/HĐKT/ĐHCNQN-CMC</v>
      </c>
      <c r="B274" s="2" t="s">
        <v>1208</v>
      </c>
      <c r="C274" s="3" t="s">
        <v>1209</v>
      </c>
      <c r="D274" s="2" t="s">
        <v>1018</v>
      </c>
      <c r="E274" s="5">
        <v>153000000</v>
      </c>
      <c r="F274" s="4">
        <v>40814</v>
      </c>
      <c r="G274" s="4">
        <v>40875</v>
      </c>
      <c r="H274" s="4"/>
      <c r="I274" s="4"/>
      <c r="J274" s="4"/>
      <c r="K274" s="3" t="s">
        <v>667</v>
      </c>
      <c r="L274" s="7" t="b">
        <v>1</v>
      </c>
      <c r="M274" s="4">
        <v>40898</v>
      </c>
      <c r="N274" s="3" t="s">
        <v>1159</v>
      </c>
      <c r="O274" s="3" t="s">
        <v>801</v>
      </c>
      <c r="P274" s="8"/>
      <c r="Q274" s="8"/>
      <c r="R274" s="9"/>
      <c r="S274" s="7"/>
    </row>
    <row r="275" spans="1:19" x14ac:dyDescent="0.25">
      <c r="A275" t="str">
        <f>REPLACE(Table_milestone[[#This Row],[Hợp đồng]],1,FIND("#",Table_milestone[[#This Row],[Hợp đồng]],1),"")</f>
        <v>97-1211/HĐKT/DHL-CMCSOFT</v>
      </c>
      <c r="B275" s="2" t="s">
        <v>1210</v>
      </c>
      <c r="C275" s="3" t="s">
        <v>1211</v>
      </c>
      <c r="D275" s="2" t="s">
        <v>776</v>
      </c>
      <c r="E275" s="5">
        <v>90000000</v>
      </c>
      <c r="F275" s="4"/>
      <c r="G275" s="4">
        <v>40875</v>
      </c>
      <c r="H275" s="4"/>
      <c r="I275" s="4"/>
      <c r="J275" s="4"/>
      <c r="K275" s="3" t="s">
        <v>667</v>
      </c>
      <c r="L275" s="7" t="b">
        <v>1</v>
      </c>
      <c r="M275" s="4">
        <v>40875</v>
      </c>
      <c r="N275" s="3" t="s">
        <v>190</v>
      </c>
      <c r="O275" s="3" t="s">
        <v>98</v>
      </c>
      <c r="P275" s="8"/>
      <c r="Q275" s="8"/>
      <c r="R275" s="9"/>
      <c r="S275" s="7"/>
    </row>
    <row r="276" spans="1:19" x14ac:dyDescent="0.25">
      <c r="A276" t="str">
        <f>REPLACE(Table_milestone[[#This Row],[Hợp đồng]],1,FIND("#",Table_milestone[[#This Row],[Hợp đồng]],1),"")</f>
        <v>OSD115077</v>
      </c>
      <c r="B276" s="2" t="s">
        <v>1213</v>
      </c>
      <c r="C276" s="3" t="s">
        <v>1214</v>
      </c>
      <c r="D276" s="2" t="s">
        <v>703</v>
      </c>
      <c r="E276" s="5">
        <v>64953000</v>
      </c>
      <c r="F276" s="4">
        <v>40815</v>
      </c>
      <c r="G276" s="4">
        <v>40876</v>
      </c>
      <c r="H276" s="4"/>
      <c r="I276" s="4">
        <v>40876</v>
      </c>
      <c r="J276" s="4"/>
      <c r="K276" s="3" t="s">
        <v>717</v>
      </c>
      <c r="L276" s="7" t="b">
        <v>0</v>
      </c>
      <c r="M276" s="4"/>
      <c r="N276" s="3" t="s">
        <v>996</v>
      </c>
      <c r="O276" s="3" t="s">
        <v>110</v>
      </c>
      <c r="P276" s="8"/>
      <c r="Q276" s="8" t="s">
        <v>1212</v>
      </c>
      <c r="R276" s="9"/>
      <c r="S276" s="7"/>
    </row>
    <row r="277" spans="1:19" x14ac:dyDescent="0.25">
      <c r="A277" t="str">
        <f>REPLACE(Table_milestone[[#This Row],[Hợp đồng]],1,FIND("#",Table_milestone[[#This Row],[Hợp đồng]],1),"")</f>
        <v>CMCSoft-JPT-2011</v>
      </c>
      <c r="B277" s="2" t="s">
        <v>959</v>
      </c>
      <c r="C277" s="3" t="s">
        <v>960</v>
      </c>
      <c r="D277" s="2" t="s">
        <v>1215</v>
      </c>
      <c r="E277" s="5">
        <v>140563500</v>
      </c>
      <c r="F277" s="4">
        <v>40846</v>
      </c>
      <c r="G277" s="4">
        <v>40877</v>
      </c>
      <c r="H277" s="4"/>
      <c r="I277" s="4"/>
      <c r="J277" s="4"/>
      <c r="K277" s="3" t="s">
        <v>667</v>
      </c>
      <c r="L277" s="7" t="b">
        <v>1</v>
      </c>
      <c r="M277" s="4">
        <v>40877</v>
      </c>
      <c r="N277" s="3" t="s">
        <v>961</v>
      </c>
      <c r="O277" s="3" t="s">
        <v>110</v>
      </c>
      <c r="P277" s="8" t="s">
        <v>1216</v>
      </c>
      <c r="Q277" s="8"/>
      <c r="R277" s="9"/>
      <c r="S277" s="7"/>
    </row>
    <row r="278" spans="1:19" x14ac:dyDescent="0.25">
      <c r="A278" t="str">
        <f>REPLACE(Table_milestone[[#This Row],[Hợp đồng]],1,FIND("#",Table_milestone[[#This Row],[Hợp đồng]],1),"")</f>
        <v>71-1011/HĐKT/CMCSOFT-LIFETEK</v>
      </c>
      <c r="B278" s="2" t="s">
        <v>1206</v>
      </c>
      <c r="C278" s="3" t="s">
        <v>1207</v>
      </c>
      <c r="D278" s="2" t="s">
        <v>802</v>
      </c>
      <c r="E278" s="5">
        <v>10000000</v>
      </c>
      <c r="F278" s="4"/>
      <c r="G278" s="4">
        <v>40877</v>
      </c>
      <c r="H278" s="4"/>
      <c r="I278" s="4"/>
      <c r="J278" s="4"/>
      <c r="K278" s="3" t="s">
        <v>717</v>
      </c>
      <c r="L278" s="7" t="b">
        <v>0</v>
      </c>
      <c r="M278" s="4"/>
      <c r="N278" s="3" t="s">
        <v>36</v>
      </c>
      <c r="O278" s="3" t="s">
        <v>712</v>
      </c>
      <c r="P278" s="8"/>
      <c r="Q278" s="8" t="s">
        <v>803</v>
      </c>
      <c r="R278" s="9"/>
      <c r="S278" s="7"/>
    </row>
    <row r="279" spans="1:19" x14ac:dyDescent="0.25">
      <c r="A279" t="str">
        <f>REPLACE(Table_milestone[[#This Row],[Hợp đồng]],1,FIND("#",Table_milestone[[#This Row],[Hợp đồng]],1),"")</f>
        <v>61-0910/HĐKT/CMCSOFT-KTQD</v>
      </c>
      <c r="B279" s="2" t="s">
        <v>828</v>
      </c>
      <c r="C279" s="3" t="s">
        <v>829</v>
      </c>
      <c r="D279" s="2" t="s">
        <v>666</v>
      </c>
      <c r="E279" s="5">
        <v>130000000</v>
      </c>
      <c r="F279" s="4">
        <v>40862</v>
      </c>
      <c r="G279" s="4">
        <v>40878</v>
      </c>
      <c r="H279" s="4"/>
      <c r="I279" s="4"/>
      <c r="J279" s="4"/>
      <c r="K279" s="3" t="s">
        <v>667</v>
      </c>
      <c r="L279" s="7" t="b">
        <v>1</v>
      </c>
      <c r="M279" s="4"/>
      <c r="N279" s="3" t="s">
        <v>190</v>
      </c>
      <c r="O279" s="3" t="s">
        <v>98</v>
      </c>
      <c r="P279" s="8"/>
      <c r="Q279" s="8"/>
      <c r="R279" s="9"/>
      <c r="S279" s="7"/>
    </row>
    <row r="280" spans="1:19" x14ac:dyDescent="0.25">
      <c r="A280" t="str">
        <f>REPLACE(Table_milestone[[#This Row],[Hợp đồng]],1,FIND("#",Table_milestone[[#This Row],[Hợp đồng]],1),"")</f>
        <v>SOW #072511 (CMCSoft-EVIZI, LLC)</v>
      </c>
      <c r="B280" s="2" t="s">
        <v>1124</v>
      </c>
      <c r="C280" s="3" t="s">
        <v>1125</v>
      </c>
      <c r="D280" s="2" t="s">
        <v>1217</v>
      </c>
      <c r="E280" s="5">
        <v>33533556</v>
      </c>
      <c r="F280" s="4">
        <v>40850</v>
      </c>
      <c r="G280" s="4">
        <v>40879</v>
      </c>
      <c r="H280" s="4"/>
      <c r="I280" s="4">
        <v>40906</v>
      </c>
      <c r="J280" s="4"/>
      <c r="K280" s="3" t="s">
        <v>667</v>
      </c>
      <c r="L280" s="7" t="b">
        <v>1</v>
      </c>
      <c r="M280" s="4">
        <v>40876</v>
      </c>
      <c r="N280" s="3" t="s">
        <v>31</v>
      </c>
      <c r="O280" s="3" t="s">
        <v>110</v>
      </c>
      <c r="P280" s="8" t="s">
        <v>1218</v>
      </c>
      <c r="Q280" s="8" t="s">
        <v>1219</v>
      </c>
      <c r="R280" s="9"/>
      <c r="S280" s="7"/>
    </row>
    <row r="281" spans="1:19" x14ac:dyDescent="0.25">
      <c r="A281" t="str">
        <f>REPLACE(Table_milestone[[#This Row],[Hợp đồng]],1,FIND("#",Table_milestone[[#This Row],[Hợp đồng]],1),"")</f>
        <v>17-10/2011/HĐKT/E-MANUAL/TCB-CMC</v>
      </c>
      <c r="B281" s="2" t="s">
        <v>1146</v>
      </c>
      <c r="C281" s="3" t="s">
        <v>1147</v>
      </c>
      <c r="D281" s="2" t="s">
        <v>672</v>
      </c>
      <c r="E281" s="5">
        <v>59501904</v>
      </c>
      <c r="F281" s="4">
        <v>40841</v>
      </c>
      <c r="G281" s="4">
        <v>40879</v>
      </c>
      <c r="H281" s="4"/>
      <c r="I281" s="4"/>
      <c r="J281" s="4"/>
      <c r="K281" s="3" t="s">
        <v>667</v>
      </c>
      <c r="L281" s="7" t="b">
        <v>1</v>
      </c>
      <c r="M281" s="4">
        <v>41019</v>
      </c>
      <c r="N281" s="3" t="s">
        <v>1102</v>
      </c>
      <c r="O281" s="3" t="s">
        <v>681</v>
      </c>
      <c r="P281" s="8"/>
      <c r="Q281" s="8"/>
      <c r="R281" s="9"/>
      <c r="S281" s="7"/>
    </row>
    <row r="282" spans="1:19" x14ac:dyDescent="0.25">
      <c r="A282" t="str">
        <f>REPLACE(Table_milestone[[#This Row],[Hợp đồng]],1,FIND("#",Table_milestone[[#This Row],[Hợp đồng]],1),"")</f>
        <v xml:space="preserve">87-1211/HĐKT/CMCSOFT-CĐCNKTCN </v>
      </c>
      <c r="B282" s="2" t="s">
        <v>1222</v>
      </c>
      <c r="C282" s="3" t="s">
        <v>1223</v>
      </c>
      <c r="D282" s="2" t="s">
        <v>784</v>
      </c>
      <c r="E282" s="5">
        <v>47500000</v>
      </c>
      <c r="F282" s="4"/>
      <c r="G282" s="4">
        <v>40880</v>
      </c>
      <c r="H282" s="4"/>
      <c r="I282" s="4"/>
      <c r="J282" s="4"/>
      <c r="K282" s="3" t="s">
        <v>667</v>
      </c>
      <c r="L282" s="7" t="b">
        <v>1</v>
      </c>
      <c r="M282" s="4">
        <v>41204</v>
      </c>
      <c r="N282" s="3" t="s">
        <v>190</v>
      </c>
      <c r="O282" s="3" t="s">
        <v>98</v>
      </c>
      <c r="P282" s="8" t="s">
        <v>1220</v>
      </c>
      <c r="Q282" s="8" t="s">
        <v>1221</v>
      </c>
      <c r="R282" s="9"/>
      <c r="S282" s="7"/>
    </row>
    <row r="283" spans="1:19" x14ac:dyDescent="0.25">
      <c r="A283" t="str">
        <f>REPLACE(Table_milestone[[#This Row],[Hợp đồng]],1,FIND("#",Table_milestone[[#This Row],[Hợp đồng]],1),"")</f>
        <v>88-1211/HĐKT/CMCSOFT-CĐCNKTCN</v>
      </c>
      <c r="B283" s="2" t="s">
        <v>1225</v>
      </c>
      <c r="C283" s="3" t="s">
        <v>1226</v>
      </c>
      <c r="D283" s="2" t="s">
        <v>725</v>
      </c>
      <c r="E283" s="5">
        <v>43000000</v>
      </c>
      <c r="F283" s="4"/>
      <c r="G283" s="4">
        <v>40880</v>
      </c>
      <c r="H283" s="4"/>
      <c r="I283" s="4"/>
      <c r="J283" s="4"/>
      <c r="K283" s="3" t="s">
        <v>667</v>
      </c>
      <c r="L283" s="7" t="b">
        <v>1</v>
      </c>
      <c r="M283" s="4">
        <v>41269</v>
      </c>
      <c r="N283" s="3" t="s">
        <v>190</v>
      </c>
      <c r="O283" s="3" t="s">
        <v>98</v>
      </c>
      <c r="P283" s="8" t="s">
        <v>1220</v>
      </c>
      <c r="Q283" s="8" t="s">
        <v>1224</v>
      </c>
      <c r="R283" s="9"/>
      <c r="S283" s="7"/>
    </row>
    <row r="284" spans="1:19" x14ac:dyDescent="0.25">
      <c r="A284" t="str">
        <f>REPLACE(Table_milestone[[#This Row],[Hợp đồng]],1,FIND("#",Table_milestone[[#This Row],[Hợp đồng]],1),"")</f>
        <v>89-1211/HĐKT/CMCSOFT-CĐCNKTCN</v>
      </c>
      <c r="B284" s="2" t="s">
        <v>1227</v>
      </c>
      <c r="C284" s="3" t="s">
        <v>1228</v>
      </c>
      <c r="D284" s="2" t="s">
        <v>725</v>
      </c>
      <c r="E284" s="5">
        <v>44000000</v>
      </c>
      <c r="F284" s="4"/>
      <c r="G284" s="4">
        <v>40880</v>
      </c>
      <c r="H284" s="4"/>
      <c r="I284" s="4"/>
      <c r="J284" s="4"/>
      <c r="K284" s="3" t="s">
        <v>667</v>
      </c>
      <c r="L284" s="7" t="b">
        <v>1</v>
      </c>
      <c r="M284" s="4">
        <v>41269</v>
      </c>
      <c r="N284" s="3" t="s">
        <v>190</v>
      </c>
      <c r="O284" s="3" t="s">
        <v>98</v>
      </c>
      <c r="P284" s="8" t="s">
        <v>1220</v>
      </c>
      <c r="Q284" s="8" t="s">
        <v>1224</v>
      </c>
      <c r="R284" s="9"/>
      <c r="S284" s="7"/>
    </row>
    <row r="285" spans="1:19" x14ac:dyDescent="0.25">
      <c r="A285" t="str">
        <f>REPLACE(Table_milestone[[#This Row],[Hợp đồng]],1,FIND("#",Table_milestone[[#This Row],[Hợp đồng]],1),"")</f>
        <v>90-1211/HĐKT/CMCSOFT-CĐCNKTCN</v>
      </c>
      <c r="B285" s="2" t="s">
        <v>1230</v>
      </c>
      <c r="C285" s="3" t="s">
        <v>1231</v>
      </c>
      <c r="D285" s="2" t="s">
        <v>725</v>
      </c>
      <c r="E285" s="5">
        <v>36500000</v>
      </c>
      <c r="F285" s="4"/>
      <c r="G285" s="4">
        <v>40880</v>
      </c>
      <c r="H285" s="4"/>
      <c r="I285" s="4"/>
      <c r="J285" s="4"/>
      <c r="K285" s="3" t="s">
        <v>667</v>
      </c>
      <c r="L285" s="7" t="b">
        <v>1</v>
      </c>
      <c r="M285" s="4">
        <v>41269</v>
      </c>
      <c r="N285" s="3" t="s">
        <v>190</v>
      </c>
      <c r="O285" s="3" t="s">
        <v>98</v>
      </c>
      <c r="P285" s="8" t="s">
        <v>1220</v>
      </c>
      <c r="Q285" s="8" t="s">
        <v>1229</v>
      </c>
      <c r="R285" s="9"/>
      <c r="S285" s="7"/>
    </row>
    <row r="286" spans="1:19" x14ac:dyDescent="0.25">
      <c r="A286" t="str">
        <f>REPLACE(Table_milestone[[#This Row],[Hợp đồng]],1,FIND("#",Table_milestone[[#This Row],[Hợp đồng]],1),"")</f>
        <v>91-1211/HĐKT/CMCSoft-CMCTel/2011</v>
      </c>
      <c r="B286" s="2" t="s">
        <v>1234</v>
      </c>
      <c r="C286" s="3" t="s">
        <v>1235</v>
      </c>
      <c r="D286" s="2" t="s">
        <v>1232</v>
      </c>
      <c r="E286" s="5">
        <v>35305200</v>
      </c>
      <c r="F286" s="4">
        <v>40879</v>
      </c>
      <c r="G286" s="4">
        <v>40884</v>
      </c>
      <c r="H286" s="4"/>
      <c r="I286" s="4">
        <v>40884</v>
      </c>
      <c r="J286" s="4"/>
      <c r="K286" s="3" t="s">
        <v>667</v>
      </c>
      <c r="L286" s="7" t="b">
        <v>1</v>
      </c>
      <c r="M286" s="4">
        <v>40884</v>
      </c>
      <c r="N286" s="3" t="s">
        <v>880</v>
      </c>
      <c r="O286" s="3" t="s">
        <v>110</v>
      </c>
      <c r="P286" s="8"/>
      <c r="Q286" s="8" t="s">
        <v>1233</v>
      </c>
      <c r="R286" s="9"/>
      <c r="S286" s="7"/>
    </row>
    <row r="287" spans="1:19" x14ac:dyDescent="0.25">
      <c r="A287" t="str">
        <f>REPLACE(Table_milestone[[#This Row],[Hợp đồng]],1,FIND("#",Table_milestone[[#This Row],[Hợp đồng]],1),"")</f>
        <v>81-1111/HĐKT/ICMS-CMCSOFT</v>
      </c>
      <c r="B287" s="2" t="s">
        <v>1236</v>
      </c>
      <c r="C287" s="3" t="s">
        <v>1237</v>
      </c>
      <c r="D287" s="2" t="s">
        <v>666</v>
      </c>
      <c r="E287" s="5">
        <v>3389400000</v>
      </c>
      <c r="F287" s="4"/>
      <c r="G287" s="4">
        <v>40887</v>
      </c>
      <c r="H287" s="4"/>
      <c r="I287" s="4"/>
      <c r="J287" s="4"/>
      <c r="K287" s="3" t="s">
        <v>667</v>
      </c>
      <c r="L287" s="7" t="b">
        <v>1</v>
      </c>
      <c r="M287" s="4">
        <v>40903</v>
      </c>
      <c r="N287" s="3" t="s">
        <v>890</v>
      </c>
      <c r="O287" s="3" t="s">
        <v>621</v>
      </c>
      <c r="P287" s="8"/>
      <c r="Q287" s="8"/>
      <c r="R287" s="9"/>
      <c r="S287" s="7"/>
    </row>
    <row r="288" spans="1:19" x14ac:dyDescent="0.25">
      <c r="A288" t="str">
        <f>REPLACE(Table_milestone[[#This Row],[Hợp đồng]],1,FIND("#",Table_milestone[[#This Row],[Hợp đồng]],1),"")</f>
        <v>OSD115086</v>
      </c>
      <c r="B288" s="2" t="s">
        <v>1240</v>
      </c>
      <c r="C288" s="3" t="s">
        <v>1241</v>
      </c>
      <c r="D288" s="2" t="s">
        <v>1238</v>
      </c>
      <c r="E288" s="5">
        <v>23889880</v>
      </c>
      <c r="F288" s="4">
        <v>40859</v>
      </c>
      <c r="G288" s="4">
        <v>40889</v>
      </c>
      <c r="H288" s="4"/>
      <c r="I288" s="4">
        <v>40889</v>
      </c>
      <c r="J288" s="4"/>
      <c r="K288" s="3" t="s">
        <v>667</v>
      </c>
      <c r="L288" s="7" t="b">
        <v>1</v>
      </c>
      <c r="M288" s="4">
        <v>40977</v>
      </c>
      <c r="N288" s="3" t="s">
        <v>996</v>
      </c>
      <c r="O288" s="3" t="s">
        <v>110</v>
      </c>
      <c r="P288" s="8"/>
      <c r="Q288" s="8" t="s">
        <v>1239</v>
      </c>
      <c r="R288" s="9"/>
      <c r="S288" s="7"/>
    </row>
    <row r="289" spans="1:19" x14ac:dyDescent="0.25">
      <c r="A289" t="str">
        <f>REPLACE(Table_milestone[[#This Row],[Hợp đồng]],1,FIND("#",Table_milestone[[#This Row],[Hợp đồng]],1),"")</f>
        <v>98-1211/HĐKT/DHL-CMCSOFT</v>
      </c>
      <c r="B289" s="2" t="s">
        <v>1242</v>
      </c>
      <c r="C289" s="3" t="s">
        <v>1243</v>
      </c>
      <c r="D289" s="2" t="s">
        <v>776</v>
      </c>
      <c r="E289" s="5">
        <v>90000000</v>
      </c>
      <c r="F289" s="4"/>
      <c r="G289" s="4">
        <v>40890</v>
      </c>
      <c r="H289" s="4"/>
      <c r="I289" s="4"/>
      <c r="J289" s="4"/>
      <c r="K289" s="3" t="s">
        <v>667</v>
      </c>
      <c r="L289" s="7" t="b">
        <v>1</v>
      </c>
      <c r="M289" s="4">
        <v>40890</v>
      </c>
      <c r="N289" s="3" t="s">
        <v>190</v>
      </c>
      <c r="O289" s="3" t="s">
        <v>98</v>
      </c>
      <c r="P289" s="8"/>
      <c r="Q289" s="8"/>
      <c r="R289" s="9"/>
      <c r="S289" s="7"/>
    </row>
    <row r="290" spans="1:19" x14ac:dyDescent="0.25">
      <c r="A290" t="str">
        <f>REPLACE(Table_milestone[[#This Row],[Hợp đồng]],1,FIND("#",Table_milestone[[#This Row],[Hợp đồng]],1),"")</f>
        <v>TRIG-NT.EEC1.8</v>
      </c>
      <c r="B290" s="2" t="s">
        <v>881</v>
      </c>
      <c r="C290" s="3" t="s">
        <v>882</v>
      </c>
      <c r="D290" s="2" t="s">
        <v>688</v>
      </c>
      <c r="E290" s="5">
        <v>205898000</v>
      </c>
      <c r="F290" s="4">
        <v>40891</v>
      </c>
      <c r="G290" s="4">
        <v>40891</v>
      </c>
      <c r="H290" s="4"/>
      <c r="I290" s="4"/>
      <c r="J290" s="4"/>
      <c r="K290" s="3" t="s">
        <v>667</v>
      </c>
      <c r="L290" s="7" t="b">
        <v>1</v>
      </c>
      <c r="M290" s="4"/>
      <c r="N290" s="3" t="s">
        <v>694</v>
      </c>
      <c r="O290" s="3" t="s">
        <v>685</v>
      </c>
      <c r="P290" s="8"/>
      <c r="Q290" s="8"/>
      <c r="R290" s="9"/>
      <c r="S290" s="7"/>
    </row>
    <row r="291" spans="1:19" x14ac:dyDescent="0.25">
      <c r="A291" t="str">
        <f>REPLACE(Table_milestone[[#This Row],[Hợp đồng]],1,FIND("#",Table_milestone[[#This Row],[Hợp đồng]],1),"")</f>
        <v xml:space="preserve">75-1110/HĐKT2010-CMCSoft-BHBV </v>
      </c>
      <c r="B291" s="2" t="s">
        <v>762</v>
      </c>
      <c r="C291" s="3" t="s">
        <v>763</v>
      </c>
      <c r="D291" s="2" t="s">
        <v>761</v>
      </c>
      <c r="E291" s="5">
        <v>438000000</v>
      </c>
      <c r="F291" s="4"/>
      <c r="G291" s="4">
        <v>40892</v>
      </c>
      <c r="H291" s="4"/>
      <c r="I291" s="4">
        <v>40892</v>
      </c>
      <c r="J291" s="4"/>
      <c r="K291" s="3" t="s">
        <v>667</v>
      </c>
      <c r="L291" s="7" t="b">
        <v>1</v>
      </c>
      <c r="M291" s="4"/>
      <c r="N291" s="3" t="s">
        <v>26</v>
      </c>
      <c r="O291" s="3" t="s">
        <v>209</v>
      </c>
      <c r="P291" s="8"/>
      <c r="Q291" s="8"/>
      <c r="R291" s="9"/>
      <c r="S291" s="7"/>
    </row>
    <row r="292" spans="1:19" x14ac:dyDescent="0.25">
      <c r="A292" t="str">
        <f>REPLACE(Table_milestone[[#This Row],[Hợp đồng]],1,FIND("#",Table_milestone[[#This Row],[Hợp đồng]],1),"")</f>
        <v>83-1111/CMCSOFT-CĐCN HUE</v>
      </c>
      <c r="B292" s="2" t="s">
        <v>1246</v>
      </c>
      <c r="C292" s="3" t="s">
        <v>1247</v>
      </c>
      <c r="D292" s="2" t="s">
        <v>1244</v>
      </c>
      <c r="E292" s="5">
        <v>6000000</v>
      </c>
      <c r="F292" s="4">
        <v>40878</v>
      </c>
      <c r="G292" s="4">
        <v>40892</v>
      </c>
      <c r="H292" s="4"/>
      <c r="I292" s="4"/>
      <c r="J292" s="4"/>
      <c r="K292" s="3" t="s">
        <v>667</v>
      </c>
      <c r="L292" s="7" t="b">
        <v>1</v>
      </c>
      <c r="M292" s="4">
        <v>41012</v>
      </c>
      <c r="N292" s="3" t="s">
        <v>1059</v>
      </c>
      <c r="O292" s="3" t="s">
        <v>712</v>
      </c>
      <c r="P292" s="8"/>
      <c r="Q292" s="8" t="s">
        <v>1245</v>
      </c>
      <c r="R292" s="9"/>
      <c r="S292" s="7"/>
    </row>
    <row r="293" spans="1:19" x14ac:dyDescent="0.25">
      <c r="A293" t="str">
        <f>REPLACE(Table_milestone[[#This Row],[Hợp đồng]],1,FIND("#",Table_milestone[[#This Row],[Hợp đồng]],1),"")</f>
        <v xml:space="preserve">HĐ 2011/SOW/SPA-CMC/004 </v>
      </c>
      <c r="B293" s="2" t="s">
        <v>1250</v>
      </c>
      <c r="C293" s="3" t="s">
        <v>1251</v>
      </c>
      <c r="D293" s="2" t="s">
        <v>725</v>
      </c>
      <c r="E293" s="5">
        <v>27726600</v>
      </c>
      <c r="F293" s="4">
        <v>40864</v>
      </c>
      <c r="G293" s="4">
        <v>40893</v>
      </c>
      <c r="H293" s="4"/>
      <c r="I293" s="4">
        <v>40897</v>
      </c>
      <c r="J293" s="4"/>
      <c r="K293" s="3" t="s">
        <v>667</v>
      </c>
      <c r="L293" s="7" t="b">
        <v>1</v>
      </c>
      <c r="M293" s="4">
        <v>40897</v>
      </c>
      <c r="N293" s="3" t="s">
        <v>31</v>
      </c>
      <c r="O293" s="3" t="s">
        <v>110</v>
      </c>
      <c r="P293" s="8" t="s">
        <v>1248</v>
      </c>
      <c r="Q293" s="8" t="s">
        <v>1249</v>
      </c>
      <c r="R293" s="9"/>
      <c r="S293" s="7"/>
    </row>
    <row r="294" spans="1:19" x14ac:dyDescent="0.25">
      <c r="A294" t="str">
        <f>REPLACE(Table_milestone[[#This Row],[Hợp đồng]],1,FIND("#",Table_milestone[[#This Row],[Hợp đồng]],1),"")</f>
        <v>PL2- 08012011/HĐKT2011-CMCSOFT-CTEL</v>
      </c>
      <c r="B294" s="2" t="s">
        <v>1253</v>
      </c>
      <c r="C294" s="3" t="s">
        <v>1254</v>
      </c>
      <c r="D294" s="2" t="s">
        <v>1252</v>
      </c>
      <c r="E294" s="5">
        <v>254580600</v>
      </c>
      <c r="F294" s="4">
        <v>40887</v>
      </c>
      <c r="G294" s="4">
        <v>40893</v>
      </c>
      <c r="H294" s="4"/>
      <c r="I294" s="4">
        <v>40893</v>
      </c>
      <c r="J294" s="4"/>
      <c r="K294" s="3" t="s">
        <v>667</v>
      </c>
      <c r="L294" s="7" t="b">
        <v>1</v>
      </c>
      <c r="M294" s="4"/>
      <c r="N294" s="3" t="s">
        <v>26</v>
      </c>
      <c r="O294" s="3" t="s">
        <v>209</v>
      </c>
      <c r="P294" s="8"/>
      <c r="Q294" s="8"/>
      <c r="R294" s="9"/>
      <c r="S294" s="7"/>
    </row>
    <row r="295" spans="1:19" x14ac:dyDescent="0.25">
      <c r="A295" t="str">
        <f>REPLACE(Table_milestone[[#This Row],[Hợp đồng]],1,FIND("#",Table_milestone[[#This Row],[Hợp đồng]],1),"")</f>
        <v>261011/HĐBT/CMCSOFT-CDYTHN</v>
      </c>
      <c r="B295" s="2" t="s">
        <v>1255</v>
      </c>
      <c r="C295" s="3" t="s">
        <v>1256</v>
      </c>
      <c r="D295" s="2" t="s">
        <v>1244</v>
      </c>
      <c r="E295" s="5">
        <v>4794000</v>
      </c>
      <c r="F295" s="4">
        <v>40884</v>
      </c>
      <c r="G295" s="4">
        <v>40894</v>
      </c>
      <c r="H295" s="4"/>
      <c r="I295" s="4"/>
      <c r="J295" s="4"/>
      <c r="K295" s="3" t="s">
        <v>667</v>
      </c>
      <c r="L295" s="7" t="b">
        <v>1</v>
      </c>
      <c r="M295" s="4">
        <v>41122</v>
      </c>
      <c r="N295" s="3" t="s">
        <v>1059</v>
      </c>
      <c r="O295" s="3" t="s">
        <v>712</v>
      </c>
      <c r="P295" s="8"/>
      <c r="Q295" s="8"/>
      <c r="R295" s="9"/>
      <c r="S295" s="7"/>
    </row>
    <row r="296" spans="1:19" x14ac:dyDescent="0.25">
      <c r="A296" t="str">
        <f>REPLACE(Table_milestone[[#This Row],[Hợp đồng]],1,FIND("#",Table_milestone[[#This Row],[Hợp đồng]],1),"")</f>
        <v>03/11-2011/HĐKT/ĐHĐD-CMC</v>
      </c>
      <c r="B296" s="2" t="s">
        <v>1257</v>
      </c>
      <c r="C296" s="3" t="s">
        <v>1258</v>
      </c>
      <c r="D296" s="2" t="s">
        <v>725</v>
      </c>
      <c r="E296" s="5">
        <v>100000000</v>
      </c>
      <c r="F296" s="4"/>
      <c r="G296" s="4">
        <v>40894</v>
      </c>
      <c r="H296" s="4"/>
      <c r="I296" s="4"/>
      <c r="J296" s="4"/>
      <c r="K296" s="3" t="s">
        <v>667</v>
      </c>
      <c r="L296" s="7" t="b">
        <v>1</v>
      </c>
      <c r="M296" s="4">
        <v>40899</v>
      </c>
      <c r="N296" s="3" t="s">
        <v>190</v>
      </c>
      <c r="O296" s="3" t="s">
        <v>685</v>
      </c>
      <c r="P296" s="8"/>
      <c r="Q296" s="8"/>
      <c r="R296" s="9"/>
      <c r="S296" s="7"/>
    </row>
    <row r="297" spans="1:19" x14ac:dyDescent="0.25">
      <c r="A297" t="str">
        <f>REPLACE(Table_milestone[[#This Row],[Hợp đồng]],1,FIND("#",Table_milestone[[#This Row],[Hợp đồng]],1),"")</f>
        <v xml:space="preserve">87-1211/HĐKT/CMCSOFT-CĐCNKTCN </v>
      </c>
      <c r="B297" s="2" t="s">
        <v>1222</v>
      </c>
      <c r="C297" s="3" t="s">
        <v>1223</v>
      </c>
      <c r="D297" s="2" t="s">
        <v>672</v>
      </c>
      <c r="E297" s="5">
        <v>47500000</v>
      </c>
      <c r="F297" s="4"/>
      <c r="G297" s="4">
        <v>40895</v>
      </c>
      <c r="H297" s="4"/>
      <c r="I297" s="4"/>
      <c r="J297" s="4"/>
      <c r="K297" s="3" t="s">
        <v>667</v>
      </c>
      <c r="L297" s="7" t="b">
        <v>1</v>
      </c>
      <c r="M297" s="4">
        <v>41204</v>
      </c>
      <c r="N297" s="3" t="s">
        <v>190</v>
      </c>
      <c r="O297" s="3" t="s">
        <v>98</v>
      </c>
      <c r="P297" s="8" t="s">
        <v>1220</v>
      </c>
      <c r="Q297" s="8" t="s">
        <v>1259</v>
      </c>
      <c r="R297" s="9"/>
      <c r="S297" s="7"/>
    </row>
    <row r="298" spans="1:19" x14ac:dyDescent="0.25">
      <c r="A298" t="str">
        <f>REPLACE(Table_milestone[[#This Row],[Hợp đồng]],1,FIND("#",Table_milestone[[#This Row],[Hợp đồng]],1),"")</f>
        <v>86-1211/HĐKT/CMCSOFT-CĐCNKTCN</v>
      </c>
      <c r="B298" s="2" t="s">
        <v>1260</v>
      </c>
      <c r="C298" s="3" t="s">
        <v>1261</v>
      </c>
      <c r="D298" s="2" t="s">
        <v>776</v>
      </c>
      <c r="E298" s="5">
        <v>98000000</v>
      </c>
      <c r="F298" s="4"/>
      <c r="G298" s="4">
        <v>40895</v>
      </c>
      <c r="H298" s="4"/>
      <c r="I298" s="4"/>
      <c r="J298" s="4"/>
      <c r="K298" s="3" t="s">
        <v>667</v>
      </c>
      <c r="L298" s="7" t="b">
        <v>1</v>
      </c>
      <c r="M298" s="4">
        <v>40895</v>
      </c>
      <c r="N298" s="3" t="s">
        <v>190</v>
      </c>
      <c r="O298" s="3" t="s">
        <v>98</v>
      </c>
      <c r="P298" s="8"/>
      <c r="Q298" s="8"/>
      <c r="R298" s="9"/>
      <c r="S298" s="7"/>
    </row>
    <row r="299" spans="1:19" x14ac:dyDescent="0.25">
      <c r="A299" t="str">
        <f>REPLACE(Table_milestone[[#This Row],[Hợp đồng]],1,FIND("#",Table_milestone[[#This Row],[Hợp đồng]],1),"")</f>
        <v xml:space="preserve">2011/SOW/SPA-CMC/002 </v>
      </c>
      <c r="B299" s="2" t="s">
        <v>1264</v>
      </c>
      <c r="C299" s="3" t="s">
        <v>1265</v>
      </c>
      <c r="D299" s="2" t="s">
        <v>1262</v>
      </c>
      <c r="E299" s="5">
        <v>22496355</v>
      </c>
      <c r="F299" s="4">
        <v>40868</v>
      </c>
      <c r="G299" s="4">
        <v>40897</v>
      </c>
      <c r="H299" s="4"/>
      <c r="I299" s="4">
        <v>40899</v>
      </c>
      <c r="J299" s="4"/>
      <c r="K299" s="3" t="s">
        <v>667</v>
      </c>
      <c r="L299" s="7" t="b">
        <v>1</v>
      </c>
      <c r="M299" s="4">
        <v>40899</v>
      </c>
      <c r="N299" s="3" t="s">
        <v>31</v>
      </c>
      <c r="O299" s="3" t="s">
        <v>110</v>
      </c>
      <c r="P299" s="8"/>
      <c r="Q299" s="8" t="s">
        <v>1263</v>
      </c>
      <c r="R299" s="9"/>
      <c r="S299" s="7"/>
    </row>
    <row r="300" spans="1:19" x14ac:dyDescent="0.25">
      <c r="A300" t="str">
        <f>REPLACE(Table_milestone[[#This Row],[Hợp đồng]],1,FIND("#",Table_milestone[[#This Row],[Hợp đồng]],1),"")</f>
        <v>2011/SOW/SPA-CMC/003</v>
      </c>
      <c r="B300" s="2" t="s">
        <v>1267</v>
      </c>
      <c r="C300" s="3" t="s">
        <v>1268</v>
      </c>
      <c r="D300" s="2" t="s">
        <v>1121</v>
      </c>
      <c r="E300" s="5">
        <v>8402000</v>
      </c>
      <c r="F300" s="4">
        <v>40868</v>
      </c>
      <c r="G300" s="4">
        <v>40897</v>
      </c>
      <c r="H300" s="4"/>
      <c r="I300" s="4">
        <v>40899</v>
      </c>
      <c r="J300" s="4"/>
      <c r="K300" s="3" t="s">
        <v>667</v>
      </c>
      <c r="L300" s="7" t="b">
        <v>1</v>
      </c>
      <c r="M300" s="4">
        <v>40899</v>
      </c>
      <c r="N300" s="3" t="s">
        <v>31</v>
      </c>
      <c r="O300" s="3" t="s">
        <v>110</v>
      </c>
      <c r="P300" s="8"/>
      <c r="Q300" s="8" t="s">
        <v>1266</v>
      </c>
      <c r="R300" s="9"/>
      <c r="S300" s="7"/>
    </row>
    <row r="301" spans="1:19" x14ac:dyDescent="0.25">
      <c r="A301" t="str">
        <f>REPLACE(Table_milestone[[#This Row],[Hợp đồng]],1,FIND("#",Table_milestone[[#This Row],[Hợp đồng]],1),"")</f>
        <v>2011/SOW/SPA-CMC/001</v>
      </c>
      <c r="B301" s="2" t="s">
        <v>1131</v>
      </c>
      <c r="C301" s="3" t="s">
        <v>1132</v>
      </c>
      <c r="D301" s="2" t="s">
        <v>722</v>
      </c>
      <c r="E301" s="5">
        <v>58687970</v>
      </c>
      <c r="F301" s="4">
        <v>40868</v>
      </c>
      <c r="G301" s="4">
        <v>40897</v>
      </c>
      <c r="H301" s="4"/>
      <c r="I301" s="4">
        <v>40899</v>
      </c>
      <c r="J301" s="4"/>
      <c r="K301" s="3" t="s">
        <v>667</v>
      </c>
      <c r="L301" s="7" t="b">
        <v>1</v>
      </c>
      <c r="M301" s="4">
        <v>40899</v>
      </c>
      <c r="N301" s="3" t="s">
        <v>31</v>
      </c>
      <c r="O301" s="3" t="s">
        <v>110</v>
      </c>
      <c r="P301" s="8" t="s">
        <v>1269</v>
      </c>
      <c r="Q301" s="8" t="s">
        <v>1270</v>
      </c>
      <c r="R301" s="9"/>
      <c r="S301" s="7"/>
    </row>
    <row r="302" spans="1:19" x14ac:dyDescent="0.25">
      <c r="A302" t="str">
        <f>REPLACE(Table_milestone[[#This Row],[Hợp đồng]],1,FIND("#",Table_milestone[[#This Row],[Hợp đồng]],1),"")</f>
        <v>01-2011/CMCSOFT-MB</v>
      </c>
      <c r="B302" s="2" t="s">
        <v>1271</v>
      </c>
      <c r="C302" s="3" t="s">
        <v>1272</v>
      </c>
      <c r="D302" s="2" t="s">
        <v>666</v>
      </c>
      <c r="E302" s="5">
        <v>3654154505</v>
      </c>
      <c r="F302" s="4">
        <v>40589</v>
      </c>
      <c r="G302" s="4">
        <v>40897</v>
      </c>
      <c r="H302" s="4"/>
      <c r="I302" s="4"/>
      <c r="J302" s="4"/>
      <c r="K302" s="3" t="s">
        <v>667</v>
      </c>
      <c r="L302" s="7" t="b">
        <v>1</v>
      </c>
      <c r="M302" s="4">
        <v>40900</v>
      </c>
      <c r="N302" s="3" t="s">
        <v>1273</v>
      </c>
      <c r="O302" s="3" t="s">
        <v>681</v>
      </c>
      <c r="P302" s="8"/>
      <c r="Q302" s="8"/>
      <c r="R302" s="9"/>
      <c r="S302" s="7"/>
    </row>
    <row r="303" spans="1:19" x14ac:dyDescent="0.25">
      <c r="A303" t="str">
        <f>REPLACE(Table_milestone[[#This Row],[Hợp đồng]],1,FIND("#",Table_milestone[[#This Row],[Hợp đồng]],1),"")</f>
        <v>OSDC115029</v>
      </c>
      <c r="B303" s="2" t="s">
        <v>1276</v>
      </c>
      <c r="C303" s="3" t="s">
        <v>1277</v>
      </c>
      <c r="D303" s="2" t="s">
        <v>1274</v>
      </c>
      <c r="E303" s="5">
        <v>8600000</v>
      </c>
      <c r="F303" s="4">
        <v>40868</v>
      </c>
      <c r="G303" s="4">
        <v>40898</v>
      </c>
      <c r="H303" s="4"/>
      <c r="I303" s="4">
        <v>40898</v>
      </c>
      <c r="J303" s="4"/>
      <c r="K303" s="3" t="s">
        <v>667</v>
      </c>
      <c r="L303" s="7" t="b">
        <v>1</v>
      </c>
      <c r="M303" s="4">
        <v>40875</v>
      </c>
      <c r="N303" s="3" t="s">
        <v>996</v>
      </c>
      <c r="O303" s="3" t="s">
        <v>110</v>
      </c>
      <c r="P303" s="8" t="s">
        <v>1275</v>
      </c>
      <c r="Q303" s="8"/>
      <c r="R303" s="9"/>
      <c r="S303" s="7"/>
    </row>
    <row r="304" spans="1:19" x14ac:dyDescent="0.25">
      <c r="A304" t="str">
        <f>REPLACE(Table_milestone[[#This Row],[Hợp đồng]],1,FIND("#",Table_milestone[[#This Row],[Hợp đồng]],1),"")</f>
        <v>54-0911/HĐKT/CMCSOFT-CDCONGDONG</v>
      </c>
      <c r="B304" s="2" t="s">
        <v>1090</v>
      </c>
      <c r="C304" s="3" t="s">
        <v>1091</v>
      </c>
      <c r="D304" s="2" t="s">
        <v>688</v>
      </c>
      <c r="E304" s="5">
        <v>198000000</v>
      </c>
      <c r="F304" s="4"/>
      <c r="G304" s="4">
        <v>40899</v>
      </c>
      <c r="H304" s="4"/>
      <c r="I304" s="4">
        <v>40998</v>
      </c>
      <c r="J304" s="4"/>
      <c r="K304" s="3" t="s">
        <v>717</v>
      </c>
      <c r="L304" s="7" t="b">
        <v>0</v>
      </c>
      <c r="M304" s="4"/>
      <c r="N304" s="3" t="s">
        <v>1059</v>
      </c>
      <c r="O304" s="3" t="s">
        <v>712</v>
      </c>
      <c r="P304" s="8"/>
      <c r="Q304" s="8" t="s">
        <v>1278</v>
      </c>
      <c r="R304" s="9"/>
      <c r="S304" s="7"/>
    </row>
    <row r="305" spans="1:19" x14ac:dyDescent="0.25">
      <c r="A305" t="str">
        <f>REPLACE(Table_milestone[[#This Row],[Hợp đồng]],1,FIND("#",Table_milestone[[#This Row],[Hợp đồng]],1),"")</f>
        <v>011110/HĐKT/CMCSSG-STTTTĐN</v>
      </c>
      <c r="B305" s="2" t="s">
        <v>821</v>
      </c>
      <c r="C305" s="3" t="s">
        <v>822</v>
      </c>
      <c r="D305" s="2" t="s">
        <v>688</v>
      </c>
      <c r="E305" s="5">
        <v>80000000</v>
      </c>
      <c r="F305" s="4">
        <v>40896</v>
      </c>
      <c r="G305" s="4">
        <v>40899</v>
      </c>
      <c r="H305" s="4"/>
      <c r="I305" s="4"/>
      <c r="J305" s="4"/>
      <c r="K305" s="3" t="s">
        <v>667</v>
      </c>
      <c r="L305" s="7" t="b">
        <v>1</v>
      </c>
      <c r="M305" s="4">
        <v>40921</v>
      </c>
      <c r="N305" s="3" t="s">
        <v>820</v>
      </c>
      <c r="O305" s="3" t="s">
        <v>819</v>
      </c>
      <c r="P305" s="8"/>
      <c r="Q305" s="8"/>
      <c r="R305" s="9"/>
      <c r="S305" s="7"/>
    </row>
    <row r="306" spans="1:19" x14ac:dyDescent="0.25">
      <c r="A306" t="str">
        <f>REPLACE(Table_milestone[[#This Row],[Hợp đồng]],1,FIND("#",Table_milestone[[#This Row],[Hợp đồng]],1),"")</f>
        <v>104/2011/HĐKT/PGAS-CMCSoft</v>
      </c>
      <c r="B306" s="2" t="s">
        <v>900</v>
      </c>
      <c r="C306" s="3" t="s">
        <v>901</v>
      </c>
      <c r="D306" s="2" t="s">
        <v>780</v>
      </c>
      <c r="E306" s="5">
        <v>39000000</v>
      </c>
      <c r="F306" s="4">
        <v>40893</v>
      </c>
      <c r="G306" s="4">
        <v>40900</v>
      </c>
      <c r="H306" s="4"/>
      <c r="I306" s="4">
        <v>40908</v>
      </c>
      <c r="J306" s="4"/>
      <c r="K306" s="3" t="s">
        <v>667</v>
      </c>
      <c r="L306" s="7" t="b">
        <v>1</v>
      </c>
      <c r="M306" s="4">
        <v>40906</v>
      </c>
      <c r="N306" s="3" t="s">
        <v>89</v>
      </c>
      <c r="O306" s="3" t="s">
        <v>685</v>
      </c>
      <c r="P306" s="8"/>
      <c r="Q306" s="8"/>
      <c r="R306" s="9"/>
      <c r="S306" s="7"/>
    </row>
    <row r="307" spans="1:19" x14ac:dyDescent="0.25">
      <c r="A307" t="str">
        <f>REPLACE(Table_milestone[[#This Row],[Hợp đồng]],1,FIND("#",Table_milestone[[#This Row],[Hợp đồng]],1),"")</f>
        <v>102011/HĐKT/CMCSSG - SNTG</v>
      </c>
      <c r="B307" s="2" t="s">
        <v>1280</v>
      </c>
      <c r="C307" s="3" t="s">
        <v>1281</v>
      </c>
      <c r="D307" s="2" t="s">
        <v>1279</v>
      </c>
      <c r="E307" s="5">
        <v>50000000</v>
      </c>
      <c r="F307" s="4">
        <v>40893</v>
      </c>
      <c r="G307" s="4">
        <v>40900</v>
      </c>
      <c r="H307" s="4"/>
      <c r="I307" s="4"/>
      <c r="J307" s="4"/>
      <c r="K307" s="3" t="s">
        <v>667</v>
      </c>
      <c r="L307" s="7" t="b">
        <v>1</v>
      </c>
      <c r="M307" s="4">
        <v>40841</v>
      </c>
      <c r="N307" s="3" t="s">
        <v>909</v>
      </c>
      <c r="O307" s="3" t="s">
        <v>819</v>
      </c>
      <c r="P307" s="8"/>
      <c r="Q307" s="8"/>
      <c r="R307" s="9"/>
      <c r="S307" s="7"/>
    </row>
    <row r="308" spans="1:19" x14ac:dyDescent="0.25">
      <c r="A308" t="str">
        <f>REPLACE(Table_milestone[[#This Row],[Hợp đồng]],1,FIND("#",Table_milestone[[#This Row],[Hợp đồng]],1),"")</f>
        <v>88-1109/HĐKT/CMCSOFT-PVFI</v>
      </c>
      <c r="B308" s="2" t="s">
        <v>1282</v>
      </c>
      <c r="C308" s="3" t="s">
        <v>1283</v>
      </c>
      <c r="D308" s="2" t="s">
        <v>776</v>
      </c>
      <c r="E308" s="5">
        <v>46946250</v>
      </c>
      <c r="F308" s="4"/>
      <c r="G308" s="4">
        <v>40900</v>
      </c>
      <c r="H308" s="4"/>
      <c r="I308" s="4"/>
      <c r="J308" s="4"/>
      <c r="K308" s="3" t="s">
        <v>667</v>
      </c>
      <c r="L308" s="7" t="b">
        <v>1</v>
      </c>
      <c r="M308" s="4"/>
      <c r="N308" s="3" t="s">
        <v>738</v>
      </c>
      <c r="O308" s="3" t="s">
        <v>737</v>
      </c>
      <c r="P308" s="8"/>
      <c r="Q308" s="8"/>
      <c r="R308" s="9"/>
      <c r="S308" s="7"/>
    </row>
    <row r="309" spans="1:19" x14ac:dyDescent="0.25">
      <c r="A309" t="str">
        <f>REPLACE(Table_milestone[[#This Row],[Hợp đồng]],1,FIND("#",Table_milestone[[#This Row],[Hợp đồng]],1),"")</f>
        <v>12-0811/HĐKT/CSI/CMCSOFT</v>
      </c>
      <c r="B309" s="2" t="s">
        <v>1284</v>
      </c>
      <c r="C309" s="3" t="s">
        <v>1285</v>
      </c>
      <c r="D309" s="2" t="s">
        <v>672</v>
      </c>
      <c r="E309" s="5">
        <v>42000000</v>
      </c>
      <c r="F309" s="4">
        <v>40892</v>
      </c>
      <c r="G309" s="4">
        <v>40902</v>
      </c>
      <c r="H309" s="4"/>
      <c r="I309" s="4"/>
      <c r="J309" s="4"/>
      <c r="K309" s="3" t="s">
        <v>667</v>
      </c>
      <c r="L309" s="7" t="b">
        <v>1</v>
      </c>
      <c r="M309" s="4"/>
      <c r="N309" s="3" t="s">
        <v>694</v>
      </c>
      <c r="O309" s="3" t="s">
        <v>685</v>
      </c>
      <c r="P309" s="8"/>
      <c r="Q309" s="8"/>
      <c r="R309" s="9"/>
      <c r="S309" s="7"/>
    </row>
    <row r="310" spans="1:19" ht="45" x14ac:dyDescent="0.25">
      <c r="A310" t="str">
        <f>REPLACE(Table_milestone[[#This Row],[Hợp đồng]],1,FIND("#",Table_milestone[[#This Row],[Hợp đồng]],1),"")</f>
        <v xml:space="preserve">100-1211/HĐKT/CMC-ĐHCNGTVT </v>
      </c>
      <c r="B310" s="2" t="s">
        <v>1287</v>
      </c>
      <c r="C310" s="3" t="s">
        <v>1288</v>
      </c>
      <c r="D310" s="2" t="s">
        <v>666</v>
      </c>
      <c r="E310" s="5">
        <v>400000000</v>
      </c>
      <c r="F310" s="4">
        <v>40892</v>
      </c>
      <c r="G310" s="4">
        <v>40902</v>
      </c>
      <c r="H310" s="4"/>
      <c r="I310" s="4"/>
      <c r="J310" s="4"/>
      <c r="K310" s="3" t="s">
        <v>667</v>
      </c>
      <c r="L310" s="7" t="b">
        <v>1</v>
      </c>
      <c r="M310" s="4"/>
      <c r="N310" s="3" t="s">
        <v>190</v>
      </c>
      <c r="O310" s="3" t="s">
        <v>98</v>
      </c>
      <c r="P310" s="8"/>
      <c r="Q310" s="8" t="s">
        <v>1286</v>
      </c>
      <c r="R310" s="9"/>
      <c r="S310" s="7"/>
    </row>
    <row r="311" spans="1:19" ht="30" x14ac:dyDescent="0.25">
      <c r="A311" t="str">
        <f>REPLACE(Table_milestone[[#This Row],[Hợp đồng]],1,FIND("#",Table_milestone[[#This Row],[Hợp đồng]],1),"")</f>
        <v>76-1111/HĐKT/CMCSoft-SKHDTQN</v>
      </c>
      <c r="B311" s="2" t="s">
        <v>1166</v>
      </c>
      <c r="C311" s="3" t="s">
        <v>1167</v>
      </c>
      <c r="D311" s="2" t="s">
        <v>804</v>
      </c>
      <c r="E311" s="5">
        <v>79172000</v>
      </c>
      <c r="F311" s="4"/>
      <c r="G311" s="4">
        <v>40902</v>
      </c>
      <c r="H311" s="4">
        <v>41455</v>
      </c>
      <c r="I311" s="4"/>
      <c r="J311" s="4"/>
      <c r="K311" s="3" t="s">
        <v>805</v>
      </c>
      <c r="L311" s="7" t="b">
        <v>0</v>
      </c>
      <c r="M311" s="4"/>
      <c r="N311" s="3" t="s">
        <v>1168</v>
      </c>
      <c r="O311" s="3" t="s">
        <v>801</v>
      </c>
      <c r="P311" s="8"/>
      <c r="Q311" s="8" t="s">
        <v>1289</v>
      </c>
      <c r="R311" s="9"/>
      <c r="S311" s="7"/>
    </row>
    <row r="312" spans="1:19" x14ac:dyDescent="0.25">
      <c r="A312" t="str">
        <f>REPLACE(Table_milestone[[#This Row],[Hợp đồng]],1,FIND("#",Table_milestone[[#This Row],[Hợp đồng]],1),"")</f>
        <v>76-1111/HĐKT/CMCSoft-SKHDTQN</v>
      </c>
      <c r="B312" s="2" t="s">
        <v>1166</v>
      </c>
      <c r="C312" s="3" t="s">
        <v>1167</v>
      </c>
      <c r="D312" s="2" t="s">
        <v>1290</v>
      </c>
      <c r="E312" s="5">
        <v>499628800</v>
      </c>
      <c r="F312" s="4"/>
      <c r="G312" s="4">
        <v>40902</v>
      </c>
      <c r="H312" s="4"/>
      <c r="I312" s="4"/>
      <c r="J312" s="4"/>
      <c r="K312" s="3" t="s">
        <v>667</v>
      </c>
      <c r="L312" s="7" t="b">
        <v>1</v>
      </c>
      <c r="M312" s="4">
        <v>40918</v>
      </c>
      <c r="N312" s="3" t="s">
        <v>1168</v>
      </c>
      <c r="O312" s="3" t="s">
        <v>801</v>
      </c>
      <c r="P312" s="8"/>
      <c r="Q312" s="8"/>
      <c r="R312" s="9"/>
      <c r="S312" s="7"/>
    </row>
    <row r="313" spans="1:19" x14ac:dyDescent="0.25">
      <c r="A313" t="str">
        <f>REPLACE(Table_milestone[[#This Row],[Hợp đồng]],1,FIND("#",Table_milestone[[#This Row],[Hợp đồng]],1),"")</f>
        <v>12-0811/HĐKT/CSI/CMCSOFT</v>
      </c>
      <c r="B313" s="2" t="s">
        <v>1284</v>
      </c>
      <c r="C313" s="3" t="s">
        <v>1285</v>
      </c>
      <c r="D313" s="2" t="s">
        <v>666</v>
      </c>
      <c r="E313" s="5">
        <v>28000000</v>
      </c>
      <c r="F313" s="4">
        <v>40893</v>
      </c>
      <c r="G313" s="4">
        <v>40903</v>
      </c>
      <c r="H313" s="4"/>
      <c r="I313" s="4"/>
      <c r="J313" s="4"/>
      <c r="K313" s="3" t="s">
        <v>667</v>
      </c>
      <c r="L313" s="7" t="b">
        <v>1</v>
      </c>
      <c r="M313" s="4"/>
      <c r="N313" s="3" t="s">
        <v>694</v>
      </c>
      <c r="O313" s="3" t="s">
        <v>685</v>
      </c>
      <c r="P313" s="8"/>
      <c r="Q313" s="8"/>
      <c r="R313" s="9"/>
      <c r="S313" s="7"/>
    </row>
    <row r="314" spans="1:19" x14ac:dyDescent="0.25">
      <c r="A314" t="str">
        <f>REPLACE(Table_milestone[[#This Row],[Hợp đồng]],1,FIND("#",Table_milestone[[#This Row],[Hợp đồng]],1),"")</f>
        <v>0515/TCB-CMC-3i INFOTECH</v>
      </c>
      <c r="B314" s="2" t="s">
        <v>1291</v>
      </c>
      <c r="C314" s="3" t="s">
        <v>1292</v>
      </c>
      <c r="D314" s="2" t="s">
        <v>666</v>
      </c>
      <c r="E314" s="5">
        <v>1337250600</v>
      </c>
      <c r="F314" s="4">
        <v>40893</v>
      </c>
      <c r="G314" s="4">
        <v>40903</v>
      </c>
      <c r="H314" s="4"/>
      <c r="I314" s="4">
        <v>40956</v>
      </c>
      <c r="J314" s="4"/>
      <c r="K314" s="3" t="s">
        <v>667</v>
      </c>
      <c r="L314" s="7" t="b">
        <v>1</v>
      </c>
      <c r="M314" s="4">
        <v>40903</v>
      </c>
      <c r="N314" s="3" t="s">
        <v>37</v>
      </c>
      <c r="O314" s="3" t="s">
        <v>681</v>
      </c>
      <c r="P314" s="8"/>
      <c r="Q314" s="8"/>
      <c r="R314" s="9"/>
      <c r="S314" s="7"/>
    </row>
    <row r="315" spans="1:19" x14ac:dyDescent="0.25">
      <c r="A315" t="str">
        <f>REPLACE(Table_milestone[[#This Row],[Hợp đồng]],1,FIND("#",Table_milestone[[#This Row],[Hợp đồng]],1),"")</f>
        <v>PL5 - HĐ 08012011/HĐKT2011-CMCSOFT-CTEL</v>
      </c>
      <c r="B315" s="2" t="s">
        <v>1293</v>
      </c>
      <c r="C315" s="3" t="s">
        <v>1294</v>
      </c>
      <c r="D315" s="2" t="s">
        <v>1075</v>
      </c>
      <c r="E315" s="5">
        <v>186480000</v>
      </c>
      <c r="F315" s="4"/>
      <c r="G315" s="4">
        <v>40903</v>
      </c>
      <c r="H315" s="4"/>
      <c r="I315" s="4">
        <v>40994</v>
      </c>
      <c r="J315" s="4"/>
      <c r="K315" s="3" t="s">
        <v>667</v>
      </c>
      <c r="L315" s="7" t="b">
        <v>1</v>
      </c>
      <c r="M315" s="4">
        <v>40907</v>
      </c>
      <c r="N315" s="3" t="s">
        <v>26</v>
      </c>
      <c r="O315" s="3" t="s">
        <v>129</v>
      </c>
      <c r="P315" s="8"/>
      <c r="Q315" s="8"/>
      <c r="R315" s="9"/>
      <c r="S315" s="7"/>
    </row>
    <row r="316" spans="1:19" x14ac:dyDescent="0.25">
      <c r="A316" t="str">
        <f>REPLACE(Table_milestone[[#This Row],[Hợp đồng]],1,FIND("#",Table_milestone[[#This Row],[Hợp đồng]],1),"")</f>
        <v xml:space="preserve">PL6 - HĐ 08012011/HĐKT2011-CMCSOFT-CTEL </v>
      </c>
      <c r="B316" s="2" t="s">
        <v>1295</v>
      </c>
      <c r="C316" s="3" t="s">
        <v>1296</v>
      </c>
      <c r="D316" s="2" t="s">
        <v>1075</v>
      </c>
      <c r="E316" s="5">
        <v>193440000</v>
      </c>
      <c r="F316" s="4"/>
      <c r="G316" s="4">
        <v>40903</v>
      </c>
      <c r="H316" s="4"/>
      <c r="I316" s="4"/>
      <c r="J316" s="4"/>
      <c r="K316" s="3" t="s">
        <v>667</v>
      </c>
      <c r="L316" s="7" t="b">
        <v>1</v>
      </c>
      <c r="M316" s="4">
        <v>40995</v>
      </c>
      <c r="N316" s="3" t="s">
        <v>57</v>
      </c>
      <c r="O316" s="3" t="s">
        <v>129</v>
      </c>
      <c r="P316" s="8"/>
      <c r="Q316" s="8"/>
      <c r="R316" s="9"/>
      <c r="S316" s="7"/>
    </row>
    <row r="317" spans="1:19" x14ac:dyDescent="0.25">
      <c r="A317" t="str">
        <f>REPLACE(Table_milestone[[#This Row],[Hợp đồng]],1,FIND("#",Table_milestone[[#This Row],[Hợp đồng]],1),"")</f>
        <v>122011/HĐKT/CMCSSG-CĐSPBP</v>
      </c>
      <c r="B317" s="2" t="s">
        <v>1297</v>
      </c>
      <c r="C317" s="3" t="s">
        <v>1298</v>
      </c>
      <c r="D317" s="2" t="s">
        <v>703</v>
      </c>
      <c r="E317" s="5">
        <v>6500000</v>
      </c>
      <c r="F317" s="4">
        <v>40893</v>
      </c>
      <c r="G317" s="4">
        <v>40904</v>
      </c>
      <c r="H317" s="4"/>
      <c r="I317" s="4"/>
      <c r="J317" s="4"/>
      <c r="K317" s="3" t="s">
        <v>667</v>
      </c>
      <c r="L317" s="7" t="b">
        <v>1</v>
      </c>
      <c r="M317" s="4">
        <v>40905</v>
      </c>
      <c r="N317" s="3" t="s">
        <v>909</v>
      </c>
      <c r="O317" s="3" t="s">
        <v>819</v>
      </c>
      <c r="P317" s="8"/>
      <c r="Q317" s="8"/>
      <c r="R317" s="9"/>
      <c r="S317" s="7"/>
    </row>
    <row r="318" spans="1:19" x14ac:dyDescent="0.25">
      <c r="A318" t="str">
        <f>REPLACE(Table_milestone[[#This Row],[Hợp đồng]],1,FIND("#",Table_milestone[[#This Row],[Hợp đồng]],1),"")</f>
        <v>417/HĐKT/ĐHCNQN-CMC</v>
      </c>
      <c r="B318" s="2" t="s">
        <v>1208</v>
      </c>
      <c r="C318" s="3" t="s">
        <v>1209</v>
      </c>
      <c r="D318" s="2" t="s">
        <v>672</v>
      </c>
      <c r="E318" s="5">
        <v>229500000</v>
      </c>
      <c r="F318" s="4">
        <v>40844</v>
      </c>
      <c r="G318" s="4">
        <v>40905</v>
      </c>
      <c r="H318" s="4"/>
      <c r="I318" s="4"/>
      <c r="J318" s="4"/>
      <c r="K318" s="3" t="s">
        <v>667</v>
      </c>
      <c r="L318" s="7" t="b">
        <v>1</v>
      </c>
      <c r="M318" s="4">
        <v>40903</v>
      </c>
      <c r="N318" s="3" t="s">
        <v>1159</v>
      </c>
      <c r="O318" s="3" t="s">
        <v>801</v>
      </c>
      <c r="P318" s="8"/>
      <c r="Q318" s="8"/>
      <c r="R318" s="9"/>
      <c r="S318" s="7"/>
    </row>
    <row r="319" spans="1:19" x14ac:dyDescent="0.25">
      <c r="A319" t="str">
        <f>REPLACE(Table_milestone[[#This Row],[Hợp đồng]],1,FIND("#",Table_milestone[[#This Row],[Hợp đồng]],1),"")</f>
        <v>020510/HĐKT/HĐNDPRTC - CMCSOFTSG</v>
      </c>
      <c r="B319" s="2" t="s">
        <v>1299</v>
      </c>
      <c r="C319" s="3" t="s">
        <v>1300</v>
      </c>
      <c r="D319" s="2" t="s">
        <v>666</v>
      </c>
      <c r="E319" s="5">
        <v>115200000</v>
      </c>
      <c r="F319" s="4">
        <v>40906</v>
      </c>
      <c r="G319" s="4">
        <v>40906</v>
      </c>
      <c r="H319" s="4"/>
      <c r="I319" s="4"/>
      <c r="J319" s="4"/>
      <c r="K319" s="3" t="s">
        <v>667</v>
      </c>
      <c r="L319" s="7" t="b">
        <v>1</v>
      </c>
      <c r="M319" s="4">
        <v>40382</v>
      </c>
      <c r="N319" s="3" t="s">
        <v>820</v>
      </c>
      <c r="O319" s="3" t="s">
        <v>819</v>
      </c>
      <c r="P319" s="8"/>
      <c r="Q319" s="8"/>
      <c r="R319" s="9"/>
      <c r="S319" s="7"/>
    </row>
    <row r="320" spans="1:19" x14ac:dyDescent="0.25">
      <c r="A320" t="str">
        <f>REPLACE(Table_milestone[[#This Row],[Hợp đồng]],1,FIND("#",Table_milestone[[#This Row],[Hợp đồng]],1),"")</f>
        <v>OSD115079</v>
      </c>
      <c r="B320" s="2" t="s">
        <v>1302</v>
      </c>
      <c r="C320" s="3" t="s">
        <v>1303</v>
      </c>
      <c r="D320" s="2" t="s">
        <v>776</v>
      </c>
      <c r="E320" s="5">
        <v>77975070</v>
      </c>
      <c r="F320" s="4">
        <v>40863</v>
      </c>
      <c r="G320" s="4">
        <v>40907</v>
      </c>
      <c r="H320" s="4"/>
      <c r="I320" s="4">
        <v>40907</v>
      </c>
      <c r="J320" s="4"/>
      <c r="K320" s="3" t="s">
        <v>667</v>
      </c>
      <c r="L320" s="7" t="b">
        <v>1</v>
      </c>
      <c r="M320" s="4">
        <v>40977</v>
      </c>
      <c r="N320" s="3" t="s">
        <v>996</v>
      </c>
      <c r="O320" s="3" t="s">
        <v>110</v>
      </c>
      <c r="P320" s="8"/>
      <c r="Q320" s="8" t="s">
        <v>1301</v>
      </c>
      <c r="R320" s="9"/>
      <c r="S320" s="7"/>
    </row>
    <row r="321" spans="1:19" x14ac:dyDescent="0.25">
      <c r="A321" t="str">
        <f>REPLACE(Table_milestone[[#This Row],[Hợp đồng]],1,FIND("#",Table_milestone[[#This Row],[Hợp đồng]],1),"")</f>
        <v>07/2011/HĐPM/THTK-CMC</v>
      </c>
      <c r="B321" s="2" t="s">
        <v>971</v>
      </c>
      <c r="C321" s="3" t="s">
        <v>972</v>
      </c>
      <c r="D321" s="2" t="s">
        <v>672</v>
      </c>
      <c r="E321" s="5">
        <v>480000000</v>
      </c>
      <c r="F321" s="4">
        <v>40892</v>
      </c>
      <c r="G321" s="4">
        <v>40907</v>
      </c>
      <c r="H321" s="4"/>
      <c r="I321" s="4"/>
      <c r="J321" s="4"/>
      <c r="K321" s="3" t="s">
        <v>667</v>
      </c>
      <c r="L321" s="7" t="b">
        <v>1</v>
      </c>
      <c r="M321" s="4"/>
      <c r="N321" s="3" t="s">
        <v>702</v>
      </c>
      <c r="O321" s="3" t="s">
        <v>129</v>
      </c>
      <c r="P321" s="8"/>
      <c r="Q321" s="8"/>
      <c r="R321" s="9"/>
      <c r="S321" s="7"/>
    </row>
    <row r="322" spans="1:19" x14ac:dyDescent="0.25">
      <c r="A322" t="str">
        <f>REPLACE(Table_milestone[[#This Row],[Hợp đồng]],1,FIND("#",Table_milestone[[#This Row],[Hợp đồng]],1),"")</f>
        <v xml:space="preserve"> 2011/PO/21CTL-CMC/001 </v>
      </c>
      <c r="B322" s="2" t="s">
        <v>1306</v>
      </c>
      <c r="C322" s="3" t="s">
        <v>1307</v>
      </c>
      <c r="D322" s="2" t="s">
        <v>776</v>
      </c>
      <c r="E322" s="5">
        <v>605836800</v>
      </c>
      <c r="F322" s="4">
        <v>40907</v>
      </c>
      <c r="G322" s="4">
        <v>40907</v>
      </c>
      <c r="H322" s="4"/>
      <c r="I322" s="4">
        <v>40907</v>
      </c>
      <c r="J322" s="4"/>
      <c r="K322" s="3" t="s">
        <v>667</v>
      </c>
      <c r="L322" s="7" t="b">
        <v>1</v>
      </c>
      <c r="M322" s="4">
        <v>40906</v>
      </c>
      <c r="N322" s="3" t="s">
        <v>31</v>
      </c>
      <c r="O322" s="3" t="s">
        <v>110</v>
      </c>
      <c r="P322" s="8" t="s">
        <v>1304</v>
      </c>
      <c r="Q322" s="8" t="s">
        <v>1305</v>
      </c>
      <c r="R322" s="9"/>
      <c r="S322" s="7"/>
    </row>
    <row r="323" spans="1:19" x14ac:dyDescent="0.25">
      <c r="A323" t="str">
        <f>REPLACE(Table_milestone[[#This Row],[Hợp đồng]],1,FIND("#",Table_milestone[[#This Row],[Hợp đồng]],1),"")</f>
        <v>03/11-2011/HĐKT/ĐHĐD-CMC</v>
      </c>
      <c r="B323" s="2" t="s">
        <v>1257</v>
      </c>
      <c r="C323" s="3" t="s">
        <v>1258</v>
      </c>
      <c r="D323" s="2" t="s">
        <v>722</v>
      </c>
      <c r="E323" s="5">
        <v>100000000</v>
      </c>
      <c r="F323" s="4"/>
      <c r="G323" s="4">
        <v>40907</v>
      </c>
      <c r="H323" s="4"/>
      <c r="I323" s="4"/>
      <c r="J323" s="4"/>
      <c r="K323" s="3" t="s">
        <v>667</v>
      </c>
      <c r="L323" s="7" t="b">
        <v>1</v>
      </c>
      <c r="M323" s="4">
        <v>40924</v>
      </c>
      <c r="N323" s="3" t="s">
        <v>190</v>
      </c>
      <c r="O323" s="3" t="s">
        <v>685</v>
      </c>
      <c r="P323" s="8"/>
      <c r="Q323" s="8"/>
      <c r="R323" s="9"/>
      <c r="S323" s="7"/>
    </row>
    <row r="324" spans="1:19" x14ac:dyDescent="0.25">
      <c r="A324" t="str">
        <f>REPLACE(Table_milestone[[#This Row],[Hợp đồng]],1,FIND("#",Table_milestone[[#This Row],[Hợp đồng]],1),"")</f>
        <v>88-1211/HĐKT/CMCSOFT-CĐCNKTCN</v>
      </c>
      <c r="B324" s="2" t="s">
        <v>1225</v>
      </c>
      <c r="C324" s="3" t="s">
        <v>1226</v>
      </c>
      <c r="D324" s="2" t="s">
        <v>722</v>
      </c>
      <c r="E324" s="5">
        <v>43000000</v>
      </c>
      <c r="F324" s="4"/>
      <c r="G324" s="4">
        <v>40907</v>
      </c>
      <c r="H324" s="4"/>
      <c r="I324" s="4"/>
      <c r="J324" s="4"/>
      <c r="K324" s="3" t="s">
        <v>667</v>
      </c>
      <c r="L324" s="7" t="b">
        <v>1</v>
      </c>
      <c r="M324" s="4">
        <v>41269</v>
      </c>
      <c r="N324" s="3" t="s">
        <v>190</v>
      </c>
      <c r="O324" s="3" t="s">
        <v>98</v>
      </c>
      <c r="P324" s="8" t="s">
        <v>1308</v>
      </c>
      <c r="Q324" s="8" t="s">
        <v>1309</v>
      </c>
      <c r="R324" s="9"/>
      <c r="S324" s="7"/>
    </row>
    <row r="325" spans="1:19" x14ac:dyDescent="0.25">
      <c r="A325" t="str">
        <f>REPLACE(Table_milestone[[#This Row],[Hợp đồng]],1,FIND("#",Table_milestone[[#This Row],[Hợp đồng]],1),"")</f>
        <v>89-1211/HĐKT/CMCSOFT-CĐCNKTCN</v>
      </c>
      <c r="B325" s="2" t="s">
        <v>1227</v>
      </c>
      <c r="C325" s="3" t="s">
        <v>1228</v>
      </c>
      <c r="D325" s="2" t="s">
        <v>722</v>
      </c>
      <c r="E325" s="5">
        <v>44000000</v>
      </c>
      <c r="F325" s="4"/>
      <c r="G325" s="4">
        <v>40907</v>
      </c>
      <c r="H325" s="4"/>
      <c r="I325" s="4"/>
      <c r="J325" s="4"/>
      <c r="K325" s="3" t="s">
        <v>667</v>
      </c>
      <c r="L325" s="7" t="b">
        <v>1</v>
      </c>
      <c r="M325" s="4">
        <v>41269</v>
      </c>
      <c r="N325" s="3" t="s">
        <v>190</v>
      </c>
      <c r="O325" s="3" t="s">
        <v>98</v>
      </c>
      <c r="P325" s="8" t="s">
        <v>1220</v>
      </c>
      <c r="Q325" s="8" t="s">
        <v>1229</v>
      </c>
      <c r="R325" s="9"/>
      <c r="S325" s="7"/>
    </row>
    <row r="326" spans="1:19" x14ac:dyDescent="0.25">
      <c r="A326" t="str">
        <f>REPLACE(Table_milestone[[#This Row],[Hợp đồng]],1,FIND("#",Table_milestone[[#This Row],[Hợp đồng]],1),"")</f>
        <v>90-1211/HĐKT/CMCSOFT-CĐCNKTCN</v>
      </c>
      <c r="B326" s="2" t="s">
        <v>1230</v>
      </c>
      <c r="C326" s="3" t="s">
        <v>1231</v>
      </c>
      <c r="D326" s="2" t="s">
        <v>722</v>
      </c>
      <c r="E326" s="5">
        <v>36500000</v>
      </c>
      <c r="F326" s="4"/>
      <c r="G326" s="4">
        <v>40907</v>
      </c>
      <c r="H326" s="4"/>
      <c r="I326" s="4"/>
      <c r="J326" s="4"/>
      <c r="K326" s="3" t="s">
        <v>667</v>
      </c>
      <c r="L326" s="7" t="b">
        <v>1</v>
      </c>
      <c r="M326" s="4">
        <v>41269</v>
      </c>
      <c r="N326" s="3" t="s">
        <v>190</v>
      </c>
      <c r="O326" s="3" t="s">
        <v>98</v>
      </c>
      <c r="P326" s="8" t="s">
        <v>1220</v>
      </c>
      <c r="Q326" s="8" t="s">
        <v>1229</v>
      </c>
      <c r="R326" s="9"/>
      <c r="S326" s="7"/>
    </row>
    <row r="327" spans="1:19" x14ac:dyDescent="0.25">
      <c r="A327" t="str">
        <f>REPLACE(Table_milestone[[#This Row],[Hợp đồng]],1,FIND("#",Table_milestone[[#This Row],[Hợp đồng]],1),"")</f>
        <v>07072011/HĐKT/CMCSoft-BAOMINH</v>
      </c>
      <c r="B327" s="2" t="s">
        <v>1051</v>
      </c>
      <c r="C327" s="3" t="s">
        <v>1052</v>
      </c>
      <c r="D327" s="2" t="s">
        <v>761</v>
      </c>
      <c r="E327" s="5">
        <v>480000000</v>
      </c>
      <c r="F327" s="4"/>
      <c r="G327" s="4">
        <v>40908</v>
      </c>
      <c r="H327" s="4"/>
      <c r="I327" s="4">
        <v>40945</v>
      </c>
      <c r="J327" s="4"/>
      <c r="K327" s="3" t="s">
        <v>667</v>
      </c>
      <c r="L327" s="7" t="b">
        <v>1</v>
      </c>
      <c r="M327" s="4">
        <v>40942</v>
      </c>
      <c r="N327" s="3" t="s">
        <v>57</v>
      </c>
      <c r="O327" s="3" t="s">
        <v>129</v>
      </c>
      <c r="P327" s="8"/>
      <c r="Q327" s="8"/>
      <c r="R327" s="9"/>
      <c r="S327" s="7"/>
    </row>
    <row r="328" spans="1:19" x14ac:dyDescent="0.25">
      <c r="A328" t="str">
        <f>REPLACE(Table_milestone[[#This Row],[Hợp đồng]],1,FIND("#",Table_milestone[[#This Row],[Hợp đồng]],1),"")</f>
        <v xml:space="preserve">021210/HĐKT/CMCSSG-STTTTĐN </v>
      </c>
      <c r="B328" s="2" t="s">
        <v>817</v>
      </c>
      <c r="C328" s="3" t="s">
        <v>818</v>
      </c>
      <c r="D328" s="2" t="s">
        <v>672</v>
      </c>
      <c r="E328" s="5">
        <v>586598001</v>
      </c>
      <c r="F328" s="4">
        <v>40896</v>
      </c>
      <c r="G328" s="4">
        <v>40908</v>
      </c>
      <c r="H328" s="4"/>
      <c r="I328" s="4"/>
      <c r="J328" s="4"/>
      <c r="K328" s="3" t="s">
        <v>667</v>
      </c>
      <c r="L328" s="7" t="b">
        <v>1</v>
      </c>
      <c r="M328" s="4">
        <v>40921</v>
      </c>
      <c r="N328" s="3" t="s">
        <v>820</v>
      </c>
      <c r="O328" s="3" t="s">
        <v>819</v>
      </c>
      <c r="P328" s="8"/>
      <c r="Q328" s="8"/>
      <c r="R328" s="9"/>
      <c r="S328" s="7"/>
    </row>
    <row r="329" spans="1:19" x14ac:dyDescent="0.25">
      <c r="A329" t="str">
        <f>REPLACE(Table_milestone[[#This Row],[Hợp đồng]],1,FIND("#",Table_milestone[[#This Row],[Hợp đồng]],1),"")</f>
        <v>011210/HĐKT/CMC-STPHCM</v>
      </c>
      <c r="B329" s="2" t="s">
        <v>823</v>
      </c>
      <c r="C329" s="3" t="s">
        <v>824</v>
      </c>
      <c r="D329" s="2" t="s">
        <v>672</v>
      </c>
      <c r="E329" s="5">
        <v>377063400</v>
      </c>
      <c r="F329" s="4">
        <v>40896</v>
      </c>
      <c r="G329" s="4">
        <v>40908</v>
      </c>
      <c r="H329" s="4"/>
      <c r="I329" s="4"/>
      <c r="J329" s="4"/>
      <c r="K329" s="3" t="s">
        <v>667</v>
      </c>
      <c r="L329" s="7" t="b">
        <v>1</v>
      </c>
      <c r="M329" s="4">
        <v>40925</v>
      </c>
      <c r="N329" s="3" t="s">
        <v>820</v>
      </c>
      <c r="O329" s="3" t="s">
        <v>819</v>
      </c>
      <c r="P329" s="8"/>
      <c r="Q329" s="8"/>
      <c r="R329" s="9"/>
      <c r="S329" s="7"/>
    </row>
    <row r="330" spans="1:19" x14ac:dyDescent="0.25">
      <c r="A330" t="str">
        <f>REPLACE(Table_milestone[[#This Row],[Hợp đồng]],1,FIND("#",Table_milestone[[#This Row],[Hợp đồng]],1),"")</f>
        <v>92-1211/HĐKT/CMCSOFT-ĐHTNVMTHN</v>
      </c>
      <c r="B330" s="2" t="s">
        <v>1310</v>
      </c>
      <c r="C330" s="3" t="s">
        <v>1311</v>
      </c>
      <c r="D330" s="2" t="s">
        <v>784</v>
      </c>
      <c r="E330" s="5">
        <v>25200000</v>
      </c>
      <c r="F330" s="4">
        <v>40882</v>
      </c>
      <c r="G330" s="4">
        <v>40909</v>
      </c>
      <c r="H330" s="4"/>
      <c r="I330" s="4"/>
      <c r="J330" s="4"/>
      <c r="K330" s="3" t="s">
        <v>667</v>
      </c>
      <c r="L330" s="7" t="b">
        <v>1</v>
      </c>
      <c r="M330" s="4">
        <v>40890</v>
      </c>
      <c r="N330" s="3" t="s">
        <v>1059</v>
      </c>
      <c r="O330" s="3" t="s">
        <v>712</v>
      </c>
      <c r="P330" s="8"/>
      <c r="Q330" s="8"/>
      <c r="R330" s="9"/>
      <c r="S330" s="7"/>
    </row>
    <row r="331" spans="1:19" ht="30" x14ac:dyDescent="0.25">
      <c r="A331" t="str">
        <f>REPLACE(Table_milestone[[#This Row],[Hợp đồng]],1,FIND("#",Table_milestone[[#This Row],[Hợp đồng]],1),"")</f>
        <v>092008/HĐKT/TCB-CMC</v>
      </c>
      <c r="B331" s="2" t="s">
        <v>690</v>
      </c>
      <c r="C331" s="3" t="s">
        <v>691</v>
      </c>
      <c r="D331" s="2" t="s">
        <v>1312</v>
      </c>
      <c r="E331" s="5">
        <v>1929032490</v>
      </c>
      <c r="F331" s="4">
        <v>40910</v>
      </c>
      <c r="G331" s="4">
        <v>40910</v>
      </c>
      <c r="H331" s="4"/>
      <c r="I331" s="4">
        <v>40982</v>
      </c>
      <c r="J331" s="4"/>
      <c r="K331" s="3" t="s">
        <v>667</v>
      </c>
      <c r="L331" s="7" t="b">
        <v>1</v>
      </c>
      <c r="M331" s="4">
        <v>40982</v>
      </c>
      <c r="N331" s="3" t="s">
        <v>19</v>
      </c>
      <c r="O331" s="3" t="s">
        <v>14</v>
      </c>
      <c r="P331" s="8" t="s">
        <v>1313</v>
      </c>
      <c r="Q331" s="8"/>
      <c r="R331" s="9"/>
      <c r="S331" s="7"/>
    </row>
    <row r="332" spans="1:19" x14ac:dyDescent="0.25">
      <c r="A332" t="str">
        <f>REPLACE(Table_milestone[[#This Row],[Hợp đồng]],1,FIND("#",Table_milestone[[#This Row],[Hợp đồng]],1),"")</f>
        <v>SOW #072511 (CMCSoft-EVIZI, LLC)</v>
      </c>
      <c r="B332" s="2" t="s">
        <v>1124</v>
      </c>
      <c r="C332" s="3" t="s">
        <v>1125</v>
      </c>
      <c r="D332" s="2" t="s">
        <v>1314</v>
      </c>
      <c r="E332" s="5">
        <v>33533556</v>
      </c>
      <c r="F332" s="4">
        <v>40882</v>
      </c>
      <c r="G332" s="4">
        <v>40912</v>
      </c>
      <c r="H332" s="4"/>
      <c r="I332" s="4">
        <v>40906</v>
      </c>
      <c r="J332" s="4"/>
      <c r="K332" s="3" t="s">
        <v>667</v>
      </c>
      <c r="L332" s="7" t="b">
        <v>1</v>
      </c>
      <c r="M332" s="4">
        <v>40906</v>
      </c>
      <c r="N332" s="3" t="s">
        <v>31</v>
      </c>
      <c r="O332" s="3" t="s">
        <v>110</v>
      </c>
      <c r="P332" s="8" t="s">
        <v>1315</v>
      </c>
      <c r="Q332" s="8" t="s">
        <v>1219</v>
      </c>
      <c r="R332" s="9"/>
      <c r="S332" s="7"/>
    </row>
    <row r="333" spans="1:19" x14ac:dyDescent="0.25">
      <c r="A333" t="str">
        <f>REPLACE(Table_milestone[[#This Row],[Hợp đồng]],1,FIND("#",Table_milestone[[#This Row],[Hợp đồng]],1),"")</f>
        <v>111/HĐKT.CĐSP-CMC</v>
      </c>
      <c r="B333" s="2" t="s">
        <v>1316</v>
      </c>
      <c r="C333" s="3" t="s">
        <v>1317</v>
      </c>
      <c r="D333" s="2" t="s">
        <v>666</v>
      </c>
      <c r="E333" s="5">
        <v>71950000</v>
      </c>
      <c r="F333" s="4"/>
      <c r="G333" s="4">
        <v>40913</v>
      </c>
      <c r="H333" s="4"/>
      <c r="I333" s="4"/>
      <c r="J333" s="4"/>
      <c r="K333" s="3" t="s">
        <v>667</v>
      </c>
      <c r="L333" s="7" t="b">
        <v>1</v>
      </c>
      <c r="M333" s="4">
        <v>41022</v>
      </c>
      <c r="N333" s="3" t="s">
        <v>190</v>
      </c>
      <c r="O333" s="3" t="s">
        <v>98</v>
      </c>
      <c r="P333" s="8"/>
      <c r="Q333" s="8"/>
      <c r="R333" s="9"/>
      <c r="S333" s="7"/>
    </row>
    <row r="334" spans="1:19" x14ac:dyDescent="0.25">
      <c r="A334" t="str">
        <f>REPLACE(Table_milestone[[#This Row],[Hợp đồng]],1,FIND("#",Table_milestone[[#This Row],[Hợp đồng]],1),"")</f>
        <v xml:space="preserve">HĐ 2011/SOW/SPA-CMC/004 </v>
      </c>
      <c r="B334" s="2" t="s">
        <v>1250</v>
      </c>
      <c r="C334" s="3" t="s">
        <v>1251</v>
      </c>
      <c r="D334" s="2" t="s">
        <v>812</v>
      </c>
      <c r="E334" s="5">
        <v>34196140</v>
      </c>
      <c r="F334" s="4">
        <v>40884</v>
      </c>
      <c r="G334" s="4">
        <v>40914</v>
      </c>
      <c r="H334" s="4"/>
      <c r="I334" s="4">
        <v>40907</v>
      </c>
      <c r="J334" s="4"/>
      <c r="K334" s="3" t="s">
        <v>667</v>
      </c>
      <c r="L334" s="7" t="b">
        <v>1</v>
      </c>
      <c r="M334" s="4">
        <v>40907</v>
      </c>
      <c r="N334" s="3" t="s">
        <v>31</v>
      </c>
      <c r="O334" s="3" t="s">
        <v>110</v>
      </c>
      <c r="P334" s="8"/>
      <c r="Q334" s="8" t="s">
        <v>1318</v>
      </c>
      <c r="R334" s="9"/>
      <c r="S334" s="7"/>
    </row>
    <row r="335" spans="1:19" x14ac:dyDescent="0.25">
      <c r="A335" t="str">
        <f>REPLACE(Table_milestone[[#This Row],[Hợp đồng]],1,FIND("#",Table_milestone[[#This Row],[Hợp đồng]],1),"")</f>
        <v>83/2011/HĐKT/VAS-CMCSOFT</v>
      </c>
      <c r="B335" s="2" t="s">
        <v>1319</v>
      </c>
      <c r="C335" s="3" t="s">
        <v>1320</v>
      </c>
      <c r="D335" s="2" t="s">
        <v>666</v>
      </c>
      <c r="E335" s="5">
        <v>930492550</v>
      </c>
      <c r="F335" s="4">
        <v>40884</v>
      </c>
      <c r="G335" s="4">
        <v>40915</v>
      </c>
      <c r="H335" s="4"/>
      <c r="I335" s="4"/>
      <c r="J335" s="4"/>
      <c r="K335" s="3" t="s">
        <v>667</v>
      </c>
      <c r="L335" s="7" t="b">
        <v>1</v>
      </c>
      <c r="M335" s="4">
        <v>40926</v>
      </c>
      <c r="N335" s="3" t="s">
        <v>1321</v>
      </c>
      <c r="O335" s="3" t="s">
        <v>670</v>
      </c>
      <c r="P335" s="8"/>
      <c r="Q335" s="8"/>
      <c r="R335" s="9"/>
      <c r="S335" s="7"/>
    </row>
    <row r="336" spans="1:19" x14ac:dyDescent="0.25">
      <c r="A336" t="str">
        <f>REPLACE(Table_milestone[[#This Row],[Hợp đồng]],1,FIND("#",Table_milestone[[#This Row],[Hợp đồng]],1),"")</f>
        <v>101-1211/BYT-CMCSOFT</v>
      </c>
      <c r="B336" s="2" t="s">
        <v>1323</v>
      </c>
      <c r="C336" s="3" t="s">
        <v>1324</v>
      </c>
      <c r="D336" s="2" t="s">
        <v>1322</v>
      </c>
      <c r="E336" s="5">
        <v>395000000</v>
      </c>
      <c r="F336" s="4">
        <v>40904</v>
      </c>
      <c r="G336" s="4">
        <v>40915</v>
      </c>
      <c r="H336" s="4"/>
      <c r="I336" s="4"/>
      <c r="J336" s="4"/>
      <c r="K336" s="3" t="s">
        <v>667</v>
      </c>
      <c r="L336" s="7" t="b">
        <v>1</v>
      </c>
      <c r="M336" s="4">
        <v>40914</v>
      </c>
      <c r="N336" s="3" t="s">
        <v>96</v>
      </c>
      <c r="O336" s="3" t="s">
        <v>801</v>
      </c>
      <c r="P336" s="8"/>
      <c r="Q336" s="8"/>
      <c r="R336" s="9"/>
      <c r="S336" s="7"/>
    </row>
    <row r="337" spans="1:19" ht="30" x14ac:dyDescent="0.25">
      <c r="A337" t="str">
        <f>REPLACE(Table_milestone[[#This Row],[Hợp đồng]],1,FIND("#",Table_milestone[[#This Row],[Hợp đồng]],1),"")</f>
        <v>SOW #120511</v>
      </c>
      <c r="B337" s="2" t="s">
        <v>1327</v>
      </c>
      <c r="C337" s="3" t="s">
        <v>1328</v>
      </c>
      <c r="D337" s="2" t="s">
        <v>725</v>
      </c>
      <c r="E337" s="5">
        <v>18909900</v>
      </c>
      <c r="F337" s="4">
        <v>40886</v>
      </c>
      <c r="G337" s="4">
        <v>40916</v>
      </c>
      <c r="H337" s="4"/>
      <c r="I337" s="4">
        <v>40914</v>
      </c>
      <c r="J337" s="4"/>
      <c r="K337" s="3" t="s">
        <v>667</v>
      </c>
      <c r="L337" s="7" t="b">
        <v>1</v>
      </c>
      <c r="M337" s="4">
        <v>40914</v>
      </c>
      <c r="N337" s="3" t="s">
        <v>31</v>
      </c>
      <c r="O337" s="3" t="s">
        <v>110</v>
      </c>
      <c r="P337" s="8" t="s">
        <v>1325</v>
      </c>
      <c r="Q337" s="8" t="s">
        <v>1326</v>
      </c>
      <c r="R337" s="9"/>
      <c r="S337" s="7"/>
    </row>
    <row r="338" spans="1:19" x14ac:dyDescent="0.25">
      <c r="A338" t="str">
        <f>REPLACE(Table_milestone[[#This Row],[Hợp đồng]],1,FIND("#",Table_milestone[[#This Row],[Hợp đồng]],1),"")</f>
        <v xml:space="preserve">OSD1150780 </v>
      </c>
      <c r="B338" s="2" t="s">
        <v>1330</v>
      </c>
      <c r="C338" s="3" t="s">
        <v>1331</v>
      </c>
      <c r="D338" s="2" t="s">
        <v>1274</v>
      </c>
      <c r="E338" s="5">
        <v>9408000</v>
      </c>
      <c r="F338" s="4">
        <v>40886</v>
      </c>
      <c r="G338" s="4">
        <v>40917</v>
      </c>
      <c r="H338" s="4"/>
      <c r="I338" s="4">
        <v>40917</v>
      </c>
      <c r="J338" s="4"/>
      <c r="K338" s="3" t="s">
        <v>717</v>
      </c>
      <c r="L338" s="7" t="b">
        <v>0</v>
      </c>
      <c r="M338" s="4"/>
      <c r="N338" s="3" t="s">
        <v>996</v>
      </c>
      <c r="O338" s="3" t="s">
        <v>110</v>
      </c>
      <c r="P338" s="8"/>
      <c r="Q338" s="8" t="s">
        <v>1329</v>
      </c>
      <c r="R338" s="9"/>
      <c r="S338" s="7"/>
    </row>
    <row r="339" spans="1:19" x14ac:dyDescent="0.25">
      <c r="A339" t="str">
        <f>REPLACE(Table_milestone[[#This Row],[Hợp đồng]],1,FIND("#",Table_milestone[[#This Row],[Hợp đồng]],1),"")</f>
        <v>CMCSoft-JPT-2011</v>
      </c>
      <c r="B339" s="2" t="s">
        <v>959</v>
      </c>
      <c r="C339" s="3" t="s">
        <v>960</v>
      </c>
      <c r="D339" s="2" t="s">
        <v>1332</v>
      </c>
      <c r="E339" s="5">
        <v>17955000</v>
      </c>
      <c r="F339" s="4">
        <v>40886</v>
      </c>
      <c r="G339" s="4">
        <v>40917</v>
      </c>
      <c r="H339" s="4"/>
      <c r="I339" s="4"/>
      <c r="J339" s="4"/>
      <c r="K339" s="3" t="s">
        <v>667</v>
      </c>
      <c r="L339" s="7" t="b">
        <v>1</v>
      </c>
      <c r="M339" s="4">
        <v>40905</v>
      </c>
      <c r="N339" s="3" t="s">
        <v>961</v>
      </c>
      <c r="O339" s="3" t="s">
        <v>110</v>
      </c>
      <c r="P339" s="8" t="s">
        <v>1333</v>
      </c>
      <c r="Q339" s="8"/>
      <c r="R339" s="9"/>
      <c r="S339" s="7"/>
    </row>
    <row r="340" spans="1:19" ht="30" x14ac:dyDescent="0.25">
      <c r="A340" t="str">
        <f>REPLACE(Table_milestone[[#This Row],[Hợp đồng]],1,FIND("#",Table_milestone[[#This Row],[Hợp đồng]],1),"")</f>
        <v>88/HĐKT/CMC-DATTNV</v>
      </c>
      <c r="B340" s="2" t="s">
        <v>1190</v>
      </c>
      <c r="C340" s="3" t="s">
        <v>1191</v>
      </c>
      <c r="D340" s="2" t="s">
        <v>672</v>
      </c>
      <c r="E340" s="5">
        <v>169543000</v>
      </c>
      <c r="F340" s="4">
        <v>40858</v>
      </c>
      <c r="G340" s="4">
        <v>40919</v>
      </c>
      <c r="H340" s="4"/>
      <c r="I340" s="4"/>
      <c r="J340" s="4"/>
      <c r="K340" s="3" t="s">
        <v>667</v>
      </c>
      <c r="L340" s="7" t="b">
        <v>1</v>
      </c>
      <c r="M340" s="4"/>
      <c r="N340" s="3" t="s">
        <v>702</v>
      </c>
      <c r="O340" s="3" t="s">
        <v>129</v>
      </c>
      <c r="P340" s="8" t="s">
        <v>1334</v>
      </c>
      <c r="Q340" s="8"/>
      <c r="R340" s="9"/>
      <c r="S340" s="7"/>
    </row>
    <row r="341" spans="1:19" x14ac:dyDescent="0.25">
      <c r="A341" t="str">
        <f>REPLACE(Table_milestone[[#This Row],[Hợp đồng]],1,FIND("#",Table_milestone[[#This Row],[Hợp đồng]],1),"")</f>
        <v>14102011/HĐ/XDB12-CMC</v>
      </c>
      <c r="B341" s="2" t="s">
        <v>1142</v>
      </c>
      <c r="C341" s="3" t="s">
        <v>1143</v>
      </c>
      <c r="D341" s="2" t="s">
        <v>672</v>
      </c>
      <c r="E341" s="5">
        <v>1106958546</v>
      </c>
      <c r="F341" s="4">
        <v>40897</v>
      </c>
      <c r="G341" s="4">
        <v>40921</v>
      </c>
      <c r="H341" s="4"/>
      <c r="I341" s="4">
        <v>40921</v>
      </c>
      <c r="J341" s="4"/>
      <c r="K341" s="3" t="s">
        <v>667</v>
      </c>
      <c r="L341" s="7" t="b">
        <v>1</v>
      </c>
      <c r="M341" s="4">
        <v>40921</v>
      </c>
      <c r="N341" s="3" t="s">
        <v>89</v>
      </c>
      <c r="O341" s="3" t="s">
        <v>685</v>
      </c>
      <c r="P341" s="8" t="s">
        <v>1335</v>
      </c>
      <c r="Q341" s="8"/>
      <c r="R341" s="9"/>
      <c r="S341" s="7"/>
    </row>
    <row r="342" spans="1:19" ht="30" x14ac:dyDescent="0.25">
      <c r="A342" t="str">
        <f>REPLACE(Table_milestone[[#This Row],[Hợp đồng]],1,FIND("#",Table_milestone[[#This Row],[Hợp đồng]],1),"")</f>
        <v>02-042011-HĐKT-CMCSOFT-BV</v>
      </c>
      <c r="B342" s="2" t="s">
        <v>1028</v>
      </c>
      <c r="C342" s="3" t="s">
        <v>1029</v>
      </c>
      <c r="D342" s="2" t="s">
        <v>761</v>
      </c>
      <c r="E342" s="5">
        <v>383760000</v>
      </c>
      <c r="F342" s="4"/>
      <c r="G342" s="4">
        <v>40923</v>
      </c>
      <c r="H342" s="4"/>
      <c r="I342" s="4"/>
      <c r="J342" s="4"/>
      <c r="K342" s="3" t="s">
        <v>667</v>
      </c>
      <c r="L342" s="7" t="b">
        <v>1</v>
      </c>
      <c r="M342" s="4">
        <v>40988</v>
      </c>
      <c r="N342" s="3" t="s">
        <v>26</v>
      </c>
      <c r="O342" s="3" t="s">
        <v>129</v>
      </c>
      <c r="P342" s="8" t="s">
        <v>1336</v>
      </c>
      <c r="Q342" s="8"/>
      <c r="R342" s="9"/>
      <c r="S342" s="7"/>
    </row>
    <row r="343" spans="1:19" x14ac:dyDescent="0.25">
      <c r="A343" t="str">
        <f>REPLACE(Table_milestone[[#This Row],[Hợp đồng]],1,FIND("#",Table_milestone[[#This Row],[Hợp đồng]],1),"")</f>
        <v>020510/HĐKT/HĐNDPRTC - CMCSOFTSG</v>
      </c>
      <c r="B343" s="2" t="s">
        <v>1299</v>
      </c>
      <c r="C343" s="3" t="s">
        <v>1300</v>
      </c>
      <c r="D343" s="2" t="s">
        <v>672</v>
      </c>
      <c r="E343" s="5">
        <v>172800000</v>
      </c>
      <c r="F343" s="4">
        <v>40906</v>
      </c>
      <c r="G343" s="4">
        <v>40923</v>
      </c>
      <c r="H343" s="4"/>
      <c r="I343" s="4"/>
      <c r="J343" s="4"/>
      <c r="K343" s="3" t="s">
        <v>667</v>
      </c>
      <c r="L343" s="7" t="b">
        <v>1</v>
      </c>
      <c r="M343" s="4">
        <v>40907</v>
      </c>
      <c r="N343" s="3" t="s">
        <v>820</v>
      </c>
      <c r="O343" s="3" t="s">
        <v>819</v>
      </c>
      <c r="P343" s="8"/>
      <c r="Q343" s="8"/>
      <c r="R343" s="9"/>
      <c r="S343" s="7"/>
    </row>
    <row r="344" spans="1:19" x14ac:dyDescent="0.25">
      <c r="A344" t="str">
        <f>REPLACE(Table_milestone[[#This Row],[Hợp đồng]],1,FIND("#",Table_milestone[[#This Row],[Hợp đồng]],1),"")</f>
        <v>08012011/CMCSOFT-CTEL</v>
      </c>
      <c r="B344" s="2" t="s">
        <v>947</v>
      </c>
      <c r="C344" s="3" t="s">
        <v>648</v>
      </c>
      <c r="D344" s="2" t="s">
        <v>1337</v>
      </c>
      <c r="E344" s="5">
        <v>228000000</v>
      </c>
      <c r="F344" s="4">
        <v>40908</v>
      </c>
      <c r="G344" s="4">
        <v>40923</v>
      </c>
      <c r="H344" s="4"/>
      <c r="I344" s="4">
        <v>40908</v>
      </c>
      <c r="J344" s="4"/>
      <c r="K344" s="3" t="s">
        <v>667</v>
      </c>
      <c r="L344" s="7" t="b">
        <v>1</v>
      </c>
      <c r="M344" s="4"/>
      <c r="N344" s="3" t="s">
        <v>26</v>
      </c>
      <c r="O344" s="3" t="s">
        <v>129</v>
      </c>
      <c r="P344" s="8"/>
      <c r="Q344" s="8"/>
      <c r="R344" s="9"/>
      <c r="S344" s="7"/>
    </row>
    <row r="345" spans="1:19" x14ac:dyDescent="0.25">
      <c r="A345" t="str">
        <f>REPLACE(Table_milestone[[#This Row],[Hợp đồng]],1,FIND("#",Table_milestone[[#This Row],[Hợp đồng]],1),"")</f>
        <v>09122011/HĐ/BĐT-CMC</v>
      </c>
      <c r="B345" s="2" t="s">
        <v>1340</v>
      </c>
      <c r="C345" s="3" t="s">
        <v>1341</v>
      </c>
      <c r="D345" s="2" t="s">
        <v>1338</v>
      </c>
      <c r="E345" s="5">
        <v>1328512000</v>
      </c>
      <c r="F345" s="4">
        <v>40918</v>
      </c>
      <c r="G345" s="4">
        <v>40923</v>
      </c>
      <c r="H345" s="4"/>
      <c r="I345" s="4">
        <v>40919</v>
      </c>
      <c r="J345" s="4"/>
      <c r="K345" s="3" t="s">
        <v>667</v>
      </c>
      <c r="L345" s="7" t="b">
        <v>1</v>
      </c>
      <c r="M345" s="4"/>
      <c r="N345" s="3" t="s">
        <v>1342</v>
      </c>
      <c r="O345" s="3" t="s">
        <v>681</v>
      </c>
      <c r="P345" s="8" t="s">
        <v>1339</v>
      </c>
      <c r="Q345" s="8"/>
      <c r="R345" s="9"/>
      <c r="S345" s="7"/>
    </row>
    <row r="346" spans="1:19" x14ac:dyDescent="0.25">
      <c r="A346" t="str">
        <f>REPLACE(Table_milestone[[#This Row],[Hợp đồng]],1,FIND("#",Table_milestone[[#This Row],[Hợp đồng]],1),"")</f>
        <v>CMCSoft-JPT-2011</v>
      </c>
      <c r="B346" s="2" t="s">
        <v>959</v>
      </c>
      <c r="C346" s="3" t="s">
        <v>960</v>
      </c>
      <c r="D346" s="2" t="s">
        <v>1343</v>
      </c>
      <c r="E346" s="5">
        <v>100170000</v>
      </c>
      <c r="F346" s="4">
        <v>40892</v>
      </c>
      <c r="G346" s="4">
        <v>40923</v>
      </c>
      <c r="H346" s="4"/>
      <c r="I346" s="4"/>
      <c r="J346" s="4"/>
      <c r="K346" s="3" t="s">
        <v>667</v>
      </c>
      <c r="L346" s="7" t="b">
        <v>1</v>
      </c>
      <c r="M346" s="4">
        <v>40939</v>
      </c>
      <c r="N346" s="3" t="s">
        <v>961</v>
      </c>
      <c r="O346" s="3" t="s">
        <v>110</v>
      </c>
      <c r="P346" s="8" t="s">
        <v>1344</v>
      </c>
      <c r="Q346" s="8"/>
      <c r="R346" s="9"/>
      <c r="S346" s="7"/>
    </row>
    <row r="347" spans="1:19" x14ac:dyDescent="0.25">
      <c r="A347" t="str">
        <f>REPLACE(Table_milestone[[#This Row],[Hợp đồng]],1,FIND("#",Table_milestone[[#This Row],[Hợp đồng]],1),"")</f>
        <v>1712/HĐKT/CMCSOFT-CMCSI</v>
      </c>
      <c r="B347" s="2" t="s">
        <v>732</v>
      </c>
      <c r="C347" s="3" t="s">
        <v>733</v>
      </c>
      <c r="D347" s="2" t="s">
        <v>765</v>
      </c>
      <c r="E347" s="5">
        <v>1330373000</v>
      </c>
      <c r="F347" s="4"/>
      <c r="G347" s="4">
        <v>40924</v>
      </c>
      <c r="H347" s="4"/>
      <c r="I347" s="4">
        <v>40940</v>
      </c>
      <c r="J347" s="4"/>
      <c r="K347" s="3" t="s">
        <v>667</v>
      </c>
      <c r="L347" s="7" t="b">
        <v>1</v>
      </c>
      <c r="M347" s="4">
        <v>41208</v>
      </c>
      <c r="N347" s="3" t="s">
        <v>702</v>
      </c>
      <c r="O347" s="3" t="s">
        <v>129</v>
      </c>
      <c r="P347" s="8"/>
      <c r="Q347" s="8"/>
      <c r="R347" s="9"/>
      <c r="S347" s="7"/>
    </row>
    <row r="348" spans="1:19" x14ac:dyDescent="0.25">
      <c r="A348" t="str">
        <f>REPLACE(Table_milestone[[#This Row],[Hợp đồng]],1,FIND("#",Table_milestone[[#This Row],[Hợp đồng]],1),"")</f>
        <v>VP – 24/PVFC – CMC/12 – 2011</v>
      </c>
      <c r="B348" s="2" t="s">
        <v>1345</v>
      </c>
      <c r="C348" s="3" t="s">
        <v>1346</v>
      </c>
      <c r="D348" s="2" t="s">
        <v>780</v>
      </c>
      <c r="E348" s="5">
        <v>356000000</v>
      </c>
      <c r="F348" s="4">
        <v>40918</v>
      </c>
      <c r="G348" s="4">
        <v>40925</v>
      </c>
      <c r="H348" s="4"/>
      <c r="I348" s="4">
        <v>40925</v>
      </c>
      <c r="J348" s="4"/>
      <c r="K348" s="3" t="s">
        <v>667</v>
      </c>
      <c r="L348" s="7" t="b">
        <v>1</v>
      </c>
      <c r="M348" s="4">
        <v>40925</v>
      </c>
      <c r="N348" s="3" t="s">
        <v>694</v>
      </c>
      <c r="O348" s="3" t="s">
        <v>685</v>
      </c>
      <c r="P348" s="8"/>
      <c r="Q348" s="8"/>
      <c r="R348" s="9"/>
      <c r="S348" s="7"/>
    </row>
    <row r="349" spans="1:19" x14ac:dyDescent="0.25">
      <c r="A349" t="str">
        <f>REPLACE(Table_milestone[[#This Row],[Hợp đồng]],1,FIND("#",Table_milestone[[#This Row],[Hợp đồng]],1),"")</f>
        <v>OSD115093</v>
      </c>
      <c r="B349" s="2" t="s">
        <v>1348</v>
      </c>
      <c r="C349" s="3" t="s">
        <v>1349</v>
      </c>
      <c r="D349" s="2" t="s">
        <v>1274</v>
      </c>
      <c r="E349" s="5">
        <v>9468550</v>
      </c>
      <c r="F349" s="4">
        <v>40911</v>
      </c>
      <c r="G349" s="4">
        <v>40928</v>
      </c>
      <c r="H349" s="4"/>
      <c r="I349" s="4">
        <v>40928</v>
      </c>
      <c r="J349" s="4"/>
      <c r="K349" s="3" t="s">
        <v>667</v>
      </c>
      <c r="L349" s="7" t="b">
        <v>1</v>
      </c>
      <c r="M349" s="4">
        <v>40977</v>
      </c>
      <c r="N349" s="3" t="s">
        <v>996</v>
      </c>
      <c r="O349" s="3" t="s">
        <v>110</v>
      </c>
      <c r="P349" s="8"/>
      <c r="Q349" s="8" t="s">
        <v>1347</v>
      </c>
      <c r="R349" s="9"/>
      <c r="S349" s="7"/>
    </row>
    <row r="350" spans="1:19" x14ac:dyDescent="0.25">
      <c r="A350" t="str">
        <f>REPLACE(Table_milestone[[#This Row],[Hợp đồng]],1,FIND("#",Table_milestone[[#This Row],[Hợp đồng]],1),"")</f>
        <v>SGD01/HĐKT/VIETINBANK-CMC</v>
      </c>
      <c r="B350" s="2" t="s">
        <v>986</v>
      </c>
      <c r="C350" s="3" t="s">
        <v>987</v>
      </c>
      <c r="D350" s="2" t="s">
        <v>1290</v>
      </c>
      <c r="E350" s="5">
        <v>1074000000</v>
      </c>
      <c r="F350" s="4">
        <v>40928</v>
      </c>
      <c r="G350" s="4">
        <v>40928</v>
      </c>
      <c r="H350" s="4"/>
      <c r="I350" s="4"/>
      <c r="J350" s="4"/>
      <c r="K350" s="3" t="s">
        <v>667</v>
      </c>
      <c r="L350" s="7" t="b">
        <v>1</v>
      </c>
      <c r="M350" s="4"/>
      <c r="N350" s="3" t="s">
        <v>37</v>
      </c>
      <c r="O350" s="3" t="s">
        <v>681</v>
      </c>
      <c r="P350" s="8"/>
      <c r="Q350" s="8"/>
      <c r="R350" s="9"/>
      <c r="S350" s="7"/>
    </row>
    <row r="351" spans="1:19" x14ac:dyDescent="0.25">
      <c r="A351" t="str">
        <f>REPLACE(Table_milestone[[#This Row],[Hợp đồng]],1,FIND("#",Table_milestone[[#This Row],[Hợp đồng]],1),"")</f>
        <v>101011/HĐKT/CSI/CMC SOFT</v>
      </c>
      <c r="B351" s="2" t="s">
        <v>1351</v>
      </c>
      <c r="C351" s="3" t="s">
        <v>1352</v>
      </c>
      <c r="D351" s="2" t="s">
        <v>1350</v>
      </c>
      <c r="E351" s="5">
        <v>120000000</v>
      </c>
      <c r="F351" s="4"/>
      <c r="G351" s="4">
        <v>40928</v>
      </c>
      <c r="H351" s="4"/>
      <c r="I351" s="4"/>
      <c r="J351" s="4"/>
      <c r="K351" s="3" t="s">
        <v>667</v>
      </c>
      <c r="L351" s="7" t="b">
        <v>1</v>
      </c>
      <c r="M351" s="4"/>
      <c r="N351" s="3" t="s">
        <v>694</v>
      </c>
      <c r="O351" s="3" t="s">
        <v>685</v>
      </c>
      <c r="P351" s="8"/>
      <c r="Q351" s="8"/>
      <c r="R351" s="9"/>
      <c r="S351" s="7"/>
    </row>
    <row r="352" spans="1:19" x14ac:dyDescent="0.25">
      <c r="A352" t="str">
        <f>REPLACE(Table_milestone[[#This Row],[Hợp đồng]],1,FIND("#",Table_milestone[[#This Row],[Hợp đồng]],1),"")</f>
        <v>01-2011/CMCSOFT-MB</v>
      </c>
      <c r="B352" s="2" t="s">
        <v>1271</v>
      </c>
      <c r="C352" s="3" t="s">
        <v>1272</v>
      </c>
      <c r="D352" s="2" t="s">
        <v>672</v>
      </c>
      <c r="E352" s="5">
        <v>8526360510</v>
      </c>
      <c r="F352" s="4"/>
      <c r="G352" s="4">
        <v>40930</v>
      </c>
      <c r="H352" s="4"/>
      <c r="I352" s="4"/>
      <c r="J352" s="4"/>
      <c r="K352" s="3" t="s">
        <v>667</v>
      </c>
      <c r="L352" s="7" t="b">
        <v>1</v>
      </c>
      <c r="M352" s="4">
        <v>40926</v>
      </c>
      <c r="N352" s="3" t="s">
        <v>1273</v>
      </c>
      <c r="O352" s="3" t="s">
        <v>681</v>
      </c>
      <c r="P352" s="8"/>
      <c r="Q352" s="8"/>
      <c r="R352" s="9"/>
      <c r="S352" s="7"/>
    </row>
    <row r="353" spans="1:19" ht="45" x14ac:dyDescent="0.25">
      <c r="A353" t="str">
        <f>REPLACE(Table_milestone[[#This Row],[Hợp đồng]],1,FIND("#",Table_milestone[[#This Row],[Hợp đồng]],1),"")</f>
        <v>OSD115062</v>
      </c>
      <c r="B353" s="2" t="s">
        <v>1355</v>
      </c>
      <c r="C353" s="3" t="s">
        <v>1356</v>
      </c>
      <c r="D353" s="2" t="s">
        <v>1353</v>
      </c>
      <c r="E353" s="5">
        <v>46976500</v>
      </c>
      <c r="F353" s="4">
        <v>40904</v>
      </c>
      <c r="G353" s="4">
        <v>40935</v>
      </c>
      <c r="H353" s="4"/>
      <c r="I353" s="4">
        <v>40935</v>
      </c>
      <c r="J353" s="4"/>
      <c r="K353" s="3" t="s">
        <v>667</v>
      </c>
      <c r="L353" s="7" t="b">
        <v>1</v>
      </c>
      <c r="M353" s="4">
        <v>40907</v>
      </c>
      <c r="N353" s="3" t="s">
        <v>996</v>
      </c>
      <c r="O353" s="3" t="s">
        <v>110</v>
      </c>
      <c r="P353" s="8"/>
      <c r="Q353" s="8" t="s">
        <v>1354</v>
      </c>
      <c r="R353" s="9"/>
      <c r="S353" s="7"/>
    </row>
    <row r="354" spans="1:19" x14ac:dyDescent="0.25">
      <c r="A354" t="str">
        <f>REPLACE(Table_milestone[[#This Row],[Hợp đồng]],1,FIND("#",Table_milestone[[#This Row],[Hợp đồng]],1),"")</f>
        <v xml:space="preserve">2011/SOW/SPA-CMC/002 </v>
      </c>
      <c r="B354" s="2" t="s">
        <v>1264</v>
      </c>
      <c r="C354" s="3" t="s">
        <v>1265</v>
      </c>
      <c r="D354" s="2" t="s">
        <v>1357</v>
      </c>
      <c r="E354" s="5">
        <v>22922700</v>
      </c>
      <c r="F354" s="4">
        <v>40907</v>
      </c>
      <c r="G354" s="4">
        <v>40937</v>
      </c>
      <c r="H354" s="4"/>
      <c r="I354" s="4">
        <v>40939</v>
      </c>
      <c r="J354" s="4"/>
      <c r="K354" s="3" t="s">
        <v>667</v>
      </c>
      <c r="L354" s="7" t="b">
        <v>1</v>
      </c>
      <c r="M354" s="4">
        <v>40939</v>
      </c>
      <c r="N354" s="3" t="s">
        <v>31</v>
      </c>
      <c r="O354" s="3" t="s">
        <v>110</v>
      </c>
      <c r="P354" s="8"/>
      <c r="Q354" s="8" t="s">
        <v>1358</v>
      </c>
      <c r="R354" s="9"/>
      <c r="S354" s="7"/>
    </row>
    <row r="355" spans="1:19" x14ac:dyDescent="0.25">
      <c r="A355" t="str">
        <f>REPLACE(Table_milestone[[#This Row],[Hợp đồng]],1,FIND("#",Table_milestone[[#This Row],[Hợp đồng]],1),"")</f>
        <v>CMCSoft-IMIP-2011</v>
      </c>
      <c r="B355" s="2" t="s">
        <v>950</v>
      </c>
      <c r="C355" s="3" t="s">
        <v>951</v>
      </c>
      <c r="D355" s="2" t="s">
        <v>1359</v>
      </c>
      <c r="E355" s="5">
        <v>343108977</v>
      </c>
      <c r="F355" s="4">
        <v>40878</v>
      </c>
      <c r="G355" s="4">
        <v>40938</v>
      </c>
      <c r="H355" s="4"/>
      <c r="I355" s="4">
        <v>40938</v>
      </c>
      <c r="J355" s="4"/>
      <c r="K355" s="3" t="s">
        <v>667</v>
      </c>
      <c r="L355" s="7" t="b">
        <v>1</v>
      </c>
      <c r="M355" s="4">
        <v>40939</v>
      </c>
      <c r="N355" s="3" t="s">
        <v>880</v>
      </c>
      <c r="O355" s="3" t="s">
        <v>110</v>
      </c>
      <c r="P355" s="8" t="s">
        <v>1360</v>
      </c>
      <c r="Q355" s="8"/>
      <c r="R355" s="9"/>
      <c r="S355" s="7"/>
    </row>
    <row r="356" spans="1:19" x14ac:dyDescent="0.25">
      <c r="A356" t="str">
        <f>REPLACE(Table_milestone[[#This Row],[Hợp đồng]],1,FIND("#",Table_milestone[[#This Row],[Hợp đồng]],1),"")</f>
        <v>05/IDENT-CMC/1011(ORSENNA- CF1110-0031)</v>
      </c>
      <c r="B356" s="2" t="s">
        <v>1363</v>
      </c>
      <c r="C356" s="3" t="s">
        <v>1364</v>
      </c>
      <c r="D356" s="2" t="s">
        <v>1361</v>
      </c>
      <c r="E356" s="5">
        <v>99563100</v>
      </c>
      <c r="F356" s="4">
        <v>40909</v>
      </c>
      <c r="G356" s="4">
        <v>40938</v>
      </c>
      <c r="H356" s="4"/>
      <c r="I356" s="4">
        <v>40997</v>
      </c>
      <c r="J356" s="4"/>
      <c r="K356" s="3" t="s">
        <v>667</v>
      </c>
      <c r="L356" s="7" t="b">
        <v>1</v>
      </c>
      <c r="M356" s="4">
        <v>40997</v>
      </c>
      <c r="N356" s="3" t="s">
        <v>880</v>
      </c>
      <c r="O356" s="3" t="s">
        <v>110</v>
      </c>
      <c r="P356" s="8"/>
      <c r="Q356" s="8" t="s">
        <v>1362</v>
      </c>
      <c r="R356" s="9"/>
      <c r="S356" s="7"/>
    </row>
    <row r="357" spans="1:19" ht="60" x14ac:dyDescent="0.25">
      <c r="A357" t="str">
        <f>REPLACE(Table_milestone[[#This Row],[Hợp đồng]],1,FIND("#",Table_milestone[[#This Row],[Hợp đồng]],1),"")</f>
        <v xml:space="preserve">100-1211/HĐKT/CMC-ĐHCNGTVT </v>
      </c>
      <c r="B357" s="2" t="s">
        <v>1287</v>
      </c>
      <c r="C357" s="3" t="s">
        <v>1288</v>
      </c>
      <c r="D357" s="2" t="s">
        <v>672</v>
      </c>
      <c r="E357" s="5">
        <v>550000000</v>
      </c>
      <c r="F357" s="4"/>
      <c r="G357" s="4">
        <v>40938</v>
      </c>
      <c r="H357" s="4"/>
      <c r="I357" s="4">
        <v>41120</v>
      </c>
      <c r="J357" s="4"/>
      <c r="K357" s="3" t="s">
        <v>667</v>
      </c>
      <c r="L357" s="7" t="b">
        <v>1</v>
      </c>
      <c r="M357" s="4">
        <v>41134</v>
      </c>
      <c r="N357" s="3" t="s">
        <v>190</v>
      </c>
      <c r="O357" s="3" t="s">
        <v>98</v>
      </c>
      <c r="P357" s="8" t="s">
        <v>1365</v>
      </c>
      <c r="Q357" s="8" t="s">
        <v>1366</v>
      </c>
      <c r="R357" s="9"/>
      <c r="S357" s="7"/>
    </row>
    <row r="358" spans="1:19" x14ac:dyDescent="0.25">
      <c r="A358" t="str">
        <f>REPLACE(Table_milestone[[#This Row],[Hợp đồng]],1,FIND("#",Table_milestone[[#This Row],[Hợp đồng]],1),"")</f>
        <v>SOW #072511 (CMCSoft-EVIZI, LLC)</v>
      </c>
      <c r="B358" s="2" t="s">
        <v>1124</v>
      </c>
      <c r="C358" s="3" t="s">
        <v>1125</v>
      </c>
      <c r="D358" s="2" t="s">
        <v>1367</v>
      </c>
      <c r="E358" s="5">
        <v>35162160</v>
      </c>
      <c r="F358" s="4">
        <v>40912</v>
      </c>
      <c r="G358" s="4">
        <v>40942</v>
      </c>
      <c r="H358" s="4"/>
      <c r="I358" s="4">
        <v>40939</v>
      </c>
      <c r="J358" s="4"/>
      <c r="K358" s="3" t="s">
        <v>667</v>
      </c>
      <c r="L358" s="7" t="b">
        <v>1</v>
      </c>
      <c r="M358" s="4">
        <v>40939</v>
      </c>
      <c r="N358" s="3" t="s">
        <v>31</v>
      </c>
      <c r="O358" s="3" t="s">
        <v>110</v>
      </c>
      <c r="P358" s="8"/>
      <c r="Q358" s="8" t="s">
        <v>1368</v>
      </c>
      <c r="R358" s="9"/>
      <c r="S358" s="7"/>
    </row>
    <row r="359" spans="1:19" x14ac:dyDescent="0.25">
      <c r="A359" t="str">
        <f>REPLACE(Table_milestone[[#This Row],[Hợp đồng]],1,FIND("#",Table_milestone[[#This Row],[Hợp đồng]],1),"")</f>
        <v>MIC 2-3</v>
      </c>
      <c r="B359" s="2" t="s">
        <v>1369</v>
      </c>
      <c r="C359" s="3" t="s">
        <v>1370</v>
      </c>
      <c r="D359" s="2" t="s">
        <v>666</v>
      </c>
      <c r="E359" s="5">
        <v>669318000</v>
      </c>
      <c r="F359" s="4">
        <v>40913</v>
      </c>
      <c r="G359" s="4">
        <v>40944</v>
      </c>
      <c r="H359" s="4"/>
      <c r="I359" s="4"/>
      <c r="J359" s="4"/>
      <c r="K359" s="3" t="s">
        <v>667</v>
      </c>
      <c r="L359" s="7" t="b">
        <v>1</v>
      </c>
      <c r="M359" s="4">
        <v>40982</v>
      </c>
      <c r="N359" s="3" t="s">
        <v>694</v>
      </c>
      <c r="O359" s="3" t="s">
        <v>685</v>
      </c>
      <c r="P359" s="8"/>
      <c r="Q359" s="8"/>
      <c r="R359" s="9"/>
      <c r="S359" s="7"/>
    </row>
    <row r="360" spans="1:19" ht="60" x14ac:dyDescent="0.25">
      <c r="A360" t="str">
        <f>REPLACE(Table_milestone[[#This Row],[Hợp đồng]],1,FIND("#",Table_milestone[[#This Row],[Hợp đồng]],1),"")</f>
        <v>111/HĐKT.CĐSP-CMC</v>
      </c>
      <c r="B360" s="2" t="s">
        <v>1316</v>
      </c>
      <c r="C360" s="3" t="s">
        <v>1317</v>
      </c>
      <c r="D360" s="2" t="s">
        <v>672</v>
      </c>
      <c r="E360" s="5">
        <v>287800000</v>
      </c>
      <c r="F360" s="4"/>
      <c r="G360" s="4">
        <v>40944</v>
      </c>
      <c r="H360" s="4"/>
      <c r="I360" s="4"/>
      <c r="J360" s="4"/>
      <c r="K360" s="3" t="s">
        <v>667</v>
      </c>
      <c r="L360" s="7" t="b">
        <v>1</v>
      </c>
      <c r="M360" s="4">
        <v>41022</v>
      </c>
      <c r="N360" s="3" t="s">
        <v>190</v>
      </c>
      <c r="O360" s="3" t="s">
        <v>98</v>
      </c>
      <c r="P360" s="8"/>
      <c r="Q360" s="8" t="s">
        <v>1371</v>
      </c>
      <c r="R360" s="9"/>
      <c r="S360" s="7"/>
    </row>
    <row r="361" spans="1:19" x14ac:dyDescent="0.25">
      <c r="A361" t="str">
        <f>REPLACE(Table_milestone[[#This Row],[Hợp đồng]],1,FIND("#",Table_milestone[[#This Row],[Hợp đồng]],1),"")</f>
        <v>111/HĐKT.CĐSP-CMC</v>
      </c>
      <c r="B361" s="2" t="s">
        <v>1316</v>
      </c>
      <c r="C361" s="3" t="s">
        <v>1317</v>
      </c>
      <c r="D361" s="2" t="s">
        <v>688</v>
      </c>
      <c r="E361" s="5">
        <v>359750000</v>
      </c>
      <c r="F361" s="4"/>
      <c r="G361" s="4">
        <v>40944</v>
      </c>
      <c r="H361" s="4"/>
      <c r="I361" s="4"/>
      <c r="J361" s="4"/>
      <c r="K361" s="3" t="s">
        <v>667</v>
      </c>
      <c r="L361" s="7" t="b">
        <v>1</v>
      </c>
      <c r="M361" s="4">
        <v>41303</v>
      </c>
      <c r="N361" s="3" t="s">
        <v>190</v>
      </c>
      <c r="O361" s="3" t="s">
        <v>98</v>
      </c>
      <c r="P361" s="8"/>
      <c r="Q361" s="8" t="s">
        <v>1372</v>
      </c>
      <c r="R361" s="9"/>
      <c r="S361" s="7"/>
    </row>
    <row r="362" spans="1:19" ht="60" x14ac:dyDescent="0.25">
      <c r="A362" t="str">
        <f>REPLACE(Table_milestone[[#This Row],[Hợp đồng]],1,FIND("#",Table_milestone[[#This Row],[Hợp đồng]],1),"")</f>
        <v>91-1211/HĐKT/CMCSoft-CMCTel/2011</v>
      </c>
      <c r="B362" s="2" t="s">
        <v>1234</v>
      </c>
      <c r="C362" s="3" t="s">
        <v>1235</v>
      </c>
      <c r="D362" s="2" t="s">
        <v>1373</v>
      </c>
      <c r="E362" s="5">
        <v>82378800</v>
      </c>
      <c r="F362" s="4">
        <v>40914</v>
      </c>
      <c r="G362" s="4">
        <v>40945</v>
      </c>
      <c r="H362" s="4"/>
      <c r="I362" s="4">
        <v>40998</v>
      </c>
      <c r="J362" s="4"/>
      <c r="K362" s="3" t="s">
        <v>667</v>
      </c>
      <c r="L362" s="7" t="b">
        <v>1</v>
      </c>
      <c r="M362" s="4">
        <v>40998</v>
      </c>
      <c r="N362" s="3" t="s">
        <v>880</v>
      </c>
      <c r="O362" s="3" t="s">
        <v>110</v>
      </c>
      <c r="P362" s="8"/>
      <c r="Q362" s="8" t="s">
        <v>1374</v>
      </c>
      <c r="R362" s="9"/>
      <c r="S362" s="7"/>
    </row>
    <row r="363" spans="1:19" x14ac:dyDescent="0.25">
      <c r="A363" t="str">
        <f>REPLACE(Table_milestone[[#This Row],[Hợp đồng]],1,FIND("#",Table_milestone[[#This Row],[Hợp đồng]],1),"")</f>
        <v xml:space="preserve">OSD115097 </v>
      </c>
      <c r="B363" s="2" t="s">
        <v>1377</v>
      </c>
      <c r="C363" s="3" t="s">
        <v>1378</v>
      </c>
      <c r="D363" s="2" t="s">
        <v>1375</v>
      </c>
      <c r="E363" s="5">
        <v>8122143</v>
      </c>
      <c r="F363" s="4">
        <v>40921</v>
      </c>
      <c r="G363" s="4">
        <v>40945</v>
      </c>
      <c r="H363" s="4"/>
      <c r="I363" s="4">
        <v>40945</v>
      </c>
      <c r="J363" s="4"/>
      <c r="K363" s="3" t="s">
        <v>667</v>
      </c>
      <c r="L363" s="7" t="b">
        <v>1</v>
      </c>
      <c r="M363" s="4">
        <v>40977</v>
      </c>
      <c r="N363" s="3" t="s">
        <v>996</v>
      </c>
      <c r="O363" s="3" t="s">
        <v>110</v>
      </c>
      <c r="P363" s="8"/>
      <c r="Q363" s="8" t="s">
        <v>1376</v>
      </c>
      <c r="R363" s="9"/>
      <c r="S363" s="7"/>
    </row>
    <row r="364" spans="1:19" x14ac:dyDescent="0.25">
      <c r="A364" t="str">
        <f>REPLACE(Table_milestone[[#This Row],[Hợp đồng]],1,FIND("#",Table_milestone[[#This Row],[Hợp đồng]],1),"")</f>
        <v>107-1211/HĐKT/CMCSOFT-HVCSPT</v>
      </c>
      <c r="B364" s="2" t="s">
        <v>1379</v>
      </c>
      <c r="C364" s="3" t="s">
        <v>1380</v>
      </c>
      <c r="D364" s="2" t="s">
        <v>703</v>
      </c>
      <c r="E364" s="5">
        <v>498600000</v>
      </c>
      <c r="F364" s="4">
        <v>40915</v>
      </c>
      <c r="G364" s="4">
        <v>40946</v>
      </c>
      <c r="H364" s="4"/>
      <c r="I364" s="4"/>
      <c r="J364" s="4"/>
      <c r="K364" s="3" t="s">
        <v>667</v>
      </c>
      <c r="L364" s="7" t="b">
        <v>1</v>
      </c>
      <c r="M364" s="4">
        <v>40911</v>
      </c>
      <c r="N364" s="3" t="s">
        <v>694</v>
      </c>
      <c r="O364" s="3" t="s">
        <v>685</v>
      </c>
      <c r="P364" s="8"/>
      <c r="Q364" s="8"/>
      <c r="R364" s="9"/>
      <c r="S364" s="7"/>
    </row>
    <row r="365" spans="1:19" ht="75" x14ac:dyDescent="0.25">
      <c r="A365" t="str">
        <f>REPLACE(Table_milestone[[#This Row],[Hợp đồng]],1,FIND("#",Table_milestone[[#This Row],[Hợp đồng]],1),"")</f>
        <v xml:space="preserve"> 93-1211/HĐKT/CSOFT-NV </v>
      </c>
      <c r="B365" s="2" t="s">
        <v>1172</v>
      </c>
      <c r="C365" s="3" t="s">
        <v>1173</v>
      </c>
      <c r="D365" s="2" t="s">
        <v>722</v>
      </c>
      <c r="E365" s="5">
        <v>8400000</v>
      </c>
      <c r="F365" s="4">
        <v>40917</v>
      </c>
      <c r="G365" s="4">
        <v>40947</v>
      </c>
      <c r="H365" s="4"/>
      <c r="I365" s="4"/>
      <c r="J365" s="4"/>
      <c r="K365" s="3" t="s">
        <v>717</v>
      </c>
      <c r="L365" s="7" t="b">
        <v>0</v>
      </c>
      <c r="M365" s="4"/>
      <c r="N365" s="3" t="s">
        <v>31</v>
      </c>
      <c r="O365" s="3" t="s">
        <v>110</v>
      </c>
      <c r="P365" s="8" t="s">
        <v>1381</v>
      </c>
      <c r="Q365" s="8" t="s">
        <v>1382</v>
      </c>
      <c r="R365" s="9"/>
      <c r="S365" s="7"/>
    </row>
    <row r="366" spans="1:19" x14ac:dyDescent="0.25">
      <c r="A366" t="str">
        <f>REPLACE(Table_milestone[[#This Row],[Hợp đồng]],1,FIND("#",Table_milestone[[#This Row],[Hợp đồng]],1),"")</f>
        <v>03-0212/HĐKT/TTKT-CMC</v>
      </c>
      <c r="B366" s="2" t="s">
        <v>1384</v>
      </c>
      <c r="C366" s="3" t="s">
        <v>1385</v>
      </c>
      <c r="D366" s="2" t="s">
        <v>1383</v>
      </c>
      <c r="E366" s="5">
        <v>73602000</v>
      </c>
      <c r="F366" s="4">
        <v>40927</v>
      </c>
      <c r="G366" s="4">
        <v>40948</v>
      </c>
      <c r="H366" s="4"/>
      <c r="I366" s="4"/>
      <c r="J366" s="4"/>
      <c r="K366" s="3" t="s">
        <v>667</v>
      </c>
      <c r="L366" s="7" t="b">
        <v>1</v>
      </c>
      <c r="M366" s="4">
        <v>40974</v>
      </c>
      <c r="N366" s="3" t="s">
        <v>702</v>
      </c>
      <c r="O366" s="3" t="s">
        <v>129</v>
      </c>
      <c r="P366" s="8"/>
      <c r="Q366" s="8"/>
      <c r="R366" s="9"/>
      <c r="S366" s="7"/>
    </row>
    <row r="367" spans="1:19" x14ac:dyDescent="0.25">
      <c r="A367" t="str">
        <f>REPLACE(Table_milestone[[#This Row],[Hợp đồng]],1,FIND("#",Table_milestone[[#This Row],[Hợp đồng]],1),"")</f>
        <v>SOW #072511 (CMCSoft-EVIZI, LLC)</v>
      </c>
      <c r="B367" s="2" t="s">
        <v>1124</v>
      </c>
      <c r="C367" s="3" t="s">
        <v>1125</v>
      </c>
      <c r="D367" s="2" t="s">
        <v>1386</v>
      </c>
      <c r="E367" s="5">
        <v>9602448</v>
      </c>
      <c r="F367" s="4">
        <v>40919</v>
      </c>
      <c r="G367" s="4">
        <v>40949</v>
      </c>
      <c r="H367" s="4"/>
      <c r="I367" s="4">
        <v>40939</v>
      </c>
      <c r="J367" s="4"/>
      <c r="K367" s="3" t="s">
        <v>667</v>
      </c>
      <c r="L367" s="7" t="b">
        <v>1</v>
      </c>
      <c r="M367" s="4">
        <v>40939</v>
      </c>
      <c r="N367" s="3" t="s">
        <v>31</v>
      </c>
      <c r="O367" s="3" t="s">
        <v>110</v>
      </c>
      <c r="P367" s="8"/>
      <c r="Q367" s="8" t="s">
        <v>1387</v>
      </c>
      <c r="R367" s="9"/>
      <c r="S367" s="7"/>
    </row>
    <row r="368" spans="1:19" x14ac:dyDescent="0.25">
      <c r="A368" t="str">
        <f>REPLACE(Table_milestone[[#This Row],[Hợp đồng]],1,FIND("#",Table_milestone[[#This Row],[Hợp đồng]],1),"")</f>
        <v>102011/HĐKT/CMCSSG - SNTG</v>
      </c>
      <c r="B368" s="2" t="s">
        <v>1280</v>
      </c>
      <c r="C368" s="3" t="s">
        <v>1281</v>
      </c>
      <c r="D368" s="2" t="s">
        <v>1388</v>
      </c>
      <c r="E368" s="5">
        <v>50000000</v>
      </c>
      <c r="F368" s="4">
        <v>40935</v>
      </c>
      <c r="G368" s="4">
        <v>40949</v>
      </c>
      <c r="H368" s="4"/>
      <c r="I368" s="4"/>
      <c r="J368" s="4"/>
      <c r="K368" s="3" t="s">
        <v>667</v>
      </c>
      <c r="L368" s="7" t="b">
        <v>1</v>
      </c>
      <c r="M368" s="4">
        <v>40891</v>
      </c>
      <c r="N368" s="3" t="s">
        <v>909</v>
      </c>
      <c r="O368" s="3" t="s">
        <v>819</v>
      </c>
      <c r="P368" s="8"/>
      <c r="Q368" s="8"/>
      <c r="R368" s="9"/>
      <c r="S368" s="7"/>
    </row>
    <row r="369" spans="1:19" x14ac:dyDescent="0.25">
      <c r="A369" t="str">
        <f>REPLACE(Table_milestone[[#This Row],[Hợp đồng]],1,FIND("#",Table_milestone[[#This Row],[Hợp đồng]],1),"")</f>
        <v>A1201031</v>
      </c>
      <c r="B369" s="2" t="s">
        <v>1389</v>
      </c>
      <c r="C369" s="3" t="s">
        <v>1390</v>
      </c>
      <c r="D369" s="2" t="s">
        <v>917</v>
      </c>
      <c r="E369" s="5">
        <v>49100000</v>
      </c>
      <c r="F369" s="4"/>
      <c r="G369" s="4">
        <v>40950</v>
      </c>
      <c r="H369" s="4"/>
      <c r="I369" s="4"/>
      <c r="J369" s="4"/>
      <c r="K369" s="3" t="s">
        <v>667</v>
      </c>
      <c r="L369" s="7" t="b">
        <v>1</v>
      </c>
      <c r="M369" s="4">
        <v>40970</v>
      </c>
      <c r="N369" s="3" t="s">
        <v>850</v>
      </c>
      <c r="O369" s="3" t="s">
        <v>681</v>
      </c>
      <c r="P369" s="8"/>
      <c r="Q369" s="8"/>
      <c r="R369" s="9"/>
      <c r="S369" s="7"/>
    </row>
    <row r="370" spans="1:19" x14ac:dyDescent="0.25">
      <c r="A370" t="str">
        <f>REPLACE(Table_milestone[[#This Row],[Hợp đồng]],1,FIND("#",Table_milestone[[#This Row],[Hợp đồng]],1),"")</f>
        <v>132011/HĐKT/CMCSSG – CĐYTCT</v>
      </c>
      <c r="B370" s="2" t="s">
        <v>1392</v>
      </c>
      <c r="C370" s="3" t="s">
        <v>1393</v>
      </c>
      <c r="D370" s="2" t="s">
        <v>1391</v>
      </c>
      <c r="E370" s="5">
        <v>48500000</v>
      </c>
      <c r="F370" s="4">
        <v>40890</v>
      </c>
      <c r="G370" s="4">
        <v>40951</v>
      </c>
      <c r="H370" s="4"/>
      <c r="I370" s="4"/>
      <c r="J370" s="4"/>
      <c r="K370" s="3" t="s">
        <v>667</v>
      </c>
      <c r="L370" s="7" t="b">
        <v>1</v>
      </c>
      <c r="M370" s="4">
        <v>40973</v>
      </c>
      <c r="N370" s="3" t="s">
        <v>921</v>
      </c>
      <c r="O370" s="3" t="s">
        <v>819</v>
      </c>
      <c r="P370" s="8"/>
      <c r="Q370" s="8"/>
      <c r="R370" s="9"/>
      <c r="S370" s="7"/>
    </row>
    <row r="371" spans="1:19" ht="45" x14ac:dyDescent="0.25">
      <c r="A371" t="str">
        <f>REPLACE(Table_milestone[[#This Row],[Hợp đồng]],1,FIND("#",Table_milestone[[#This Row],[Hợp đồng]],1),"")</f>
        <v>85-1211/HĐKT/CMCSOFT-CĐCNKTCN</v>
      </c>
      <c r="B371" s="2" t="s">
        <v>1395</v>
      </c>
      <c r="C371" s="3" t="s">
        <v>1396</v>
      </c>
      <c r="D371" s="2" t="s">
        <v>666</v>
      </c>
      <c r="E371" s="5">
        <v>45000000</v>
      </c>
      <c r="F371" s="4">
        <v>40941</v>
      </c>
      <c r="G371" s="4">
        <v>40951</v>
      </c>
      <c r="H371" s="4"/>
      <c r="I371" s="4"/>
      <c r="J371" s="4"/>
      <c r="K371" s="3" t="s">
        <v>667</v>
      </c>
      <c r="L371" s="7" t="b">
        <v>1</v>
      </c>
      <c r="M371" s="4">
        <v>41204</v>
      </c>
      <c r="N371" s="3" t="s">
        <v>190</v>
      </c>
      <c r="O371" s="3" t="s">
        <v>98</v>
      </c>
      <c r="P371" s="8"/>
      <c r="Q371" s="8" t="s">
        <v>1394</v>
      </c>
      <c r="R371" s="9"/>
      <c r="S371" s="7"/>
    </row>
    <row r="372" spans="1:19" ht="45" x14ac:dyDescent="0.25">
      <c r="A372" t="str">
        <f>REPLACE(Table_milestone[[#This Row],[Hợp đồng]],1,FIND("#",Table_milestone[[#This Row],[Hợp đồng]],1),"")</f>
        <v>101-1211/HĐDV/CSOFT- JPT</v>
      </c>
      <c r="B372" s="2" t="s">
        <v>1400</v>
      </c>
      <c r="C372" s="3" t="s">
        <v>1401</v>
      </c>
      <c r="D372" s="2" t="s">
        <v>1397</v>
      </c>
      <c r="E372" s="5">
        <v>19682460</v>
      </c>
      <c r="F372" s="4">
        <v>40878</v>
      </c>
      <c r="G372" s="4">
        <v>40954</v>
      </c>
      <c r="H372" s="4"/>
      <c r="I372" s="4"/>
      <c r="J372" s="4"/>
      <c r="K372" s="3" t="s">
        <v>667</v>
      </c>
      <c r="L372" s="7" t="b">
        <v>1</v>
      </c>
      <c r="M372" s="4">
        <v>41058</v>
      </c>
      <c r="N372" s="3" t="s">
        <v>961</v>
      </c>
      <c r="O372" s="3" t="s">
        <v>110</v>
      </c>
      <c r="P372" s="8" t="s">
        <v>1398</v>
      </c>
      <c r="Q372" s="8" t="s">
        <v>1399</v>
      </c>
      <c r="R372" s="9"/>
      <c r="S372" s="7"/>
    </row>
    <row r="373" spans="1:19" x14ac:dyDescent="0.25">
      <c r="A373" t="str">
        <f>REPLACE(Table_milestone[[#This Row],[Hợp đồng]],1,FIND("#",Table_milestone[[#This Row],[Hợp đồng]],1),"")</f>
        <v>103-1211/HĐKT/CMCSOFT-HVNH</v>
      </c>
      <c r="B373" s="2" t="s">
        <v>1402</v>
      </c>
      <c r="C373" s="3" t="s">
        <v>1403</v>
      </c>
      <c r="D373" s="2" t="s">
        <v>703</v>
      </c>
      <c r="E373" s="5">
        <v>60000000</v>
      </c>
      <c r="F373" s="4">
        <v>40948</v>
      </c>
      <c r="G373" s="4">
        <v>40954</v>
      </c>
      <c r="H373" s="4"/>
      <c r="I373" s="4"/>
      <c r="J373" s="4"/>
      <c r="K373" s="3" t="s">
        <v>667</v>
      </c>
      <c r="L373" s="7" t="b">
        <v>1</v>
      </c>
      <c r="M373" s="4">
        <v>41039</v>
      </c>
      <c r="N373" s="3" t="s">
        <v>694</v>
      </c>
      <c r="O373" s="3" t="s">
        <v>685</v>
      </c>
      <c r="P373" s="8"/>
      <c r="Q373" s="8"/>
      <c r="R373" s="9"/>
      <c r="S373" s="7"/>
    </row>
    <row r="374" spans="1:19" ht="75" x14ac:dyDescent="0.25">
      <c r="A374" t="str">
        <f>REPLACE(Table_milestone[[#This Row],[Hợp đồng]],1,FIND("#",Table_milestone[[#This Row],[Hợp đồng]],1),"")</f>
        <v>105-0112/HĐKT/ĐHQB-CMCSOFT</v>
      </c>
      <c r="B374" s="2" t="s">
        <v>1407</v>
      </c>
      <c r="C374" s="3" t="s">
        <v>1408</v>
      </c>
      <c r="D374" s="2" t="s">
        <v>1404</v>
      </c>
      <c r="E374" s="5">
        <v>220800000</v>
      </c>
      <c r="F374" s="4">
        <v>40938</v>
      </c>
      <c r="G374" s="4">
        <v>40959</v>
      </c>
      <c r="H374" s="4"/>
      <c r="I374" s="4">
        <v>41105</v>
      </c>
      <c r="J374" s="4"/>
      <c r="K374" s="3" t="s">
        <v>667</v>
      </c>
      <c r="L374" s="7" t="b">
        <v>1</v>
      </c>
      <c r="M374" s="4">
        <v>41152</v>
      </c>
      <c r="N374" s="3" t="s">
        <v>748</v>
      </c>
      <c r="O374" s="3" t="s">
        <v>685</v>
      </c>
      <c r="P374" s="8" t="s">
        <v>1405</v>
      </c>
      <c r="Q374" s="8" t="s">
        <v>1406</v>
      </c>
      <c r="R374" s="9"/>
      <c r="S374" s="7"/>
    </row>
    <row r="375" spans="1:19" x14ac:dyDescent="0.25">
      <c r="A375" t="str">
        <f>REPLACE(Table_milestone[[#This Row],[Hợp đồng]],1,FIND("#",Table_milestone[[#This Row],[Hợp đồng]],1),"")</f>
        <v>70-2011/HĐKT/CMCSOFT-VPQH</v>
      </c>
      <c r="B375" s="2" t="s">
        <v>1174</v>
      </c>
      <c r="C375" s="3" t="s">
        <v>1175</v>
      </c>
      <c r="D375" s="2" t="s">
        <v>672</v>
      </c>
      <c r="E375" s="5">
        <v>149500000</v>
      </c>
      <c r="F375" s="4">
        <v>40932</v>
      </c>
      <c r="G375" s="4">
        <v>40963</v>
      </c>
      <c r="H375" s="4"/>
      <c r="I375" s="4"/>
      <c r="J375" s="4"/>
      <c r="K375" s="3" t="s">
        <v>667</v>
      </c>
      <c r="L375" s="7" t="b">
        <v>1</v>
      </c>
      <c r="M375" s="4">
        <v>40926</v>
      </c>
      <c r="N375" s="3" t="s">
        <v>1176</v>
      </c>
      <c r="O375" s="3" t="s">
        <v>129</v>
      </c>
      <c r="P375" s="8"/>
      <c r="Q375" s="8"/>
      <c r="R375" s="9"/>
      <c r="S375" s="7"/>
    </row>
    <row r="376" spans="1:19" x14ac:dyDescent="0.25">
      <c r="A376" t="str">
        <f>REPLACE(Table_milestone[[#This Row],[Hợp đồng]],1,FIND("#",Table_milestone[[#This Row],[Hợp đồng]],1),"")</f>
        <v xml:space="preserve">102008/HĐKT-DV/TCB-CMC </v>
      </c>
      <c r="B376" s="2" t="s">
        <v>679</v>
      </c>
      <c r="C376" s="3" t="s">
        <v>680</v>
      </c>
      <c r="D376" s="2" t="s">
        <v>1409</v>
      </c>
      <c r="E376" s="5">
        <v>522874660</v>
      </c>
      <c r="F376" s="4">
        <v>40872</v>
      </c>
      <c r="G376" s="4">
        <v>40964</v>
      </c>
      <c r="H376" s="4"/>
      <c r="I376" s="4"/>
      <c r="J376" s="4"/>
      <c r="K376" s="3" t="s">
        <v>667</v>
      </c>
      <c r="L376" s="7" t="b">
        <v>1</v>
      </c>
      <c r="M376" s="4"/>
      <c r="N376" s="3" t="s">
        <v>37</v>
      </c>
      <c r="O376" s="3" t="s">
        <v>681</v>
      </c>
      <c r="P376" s="8"/>
      <c r="Q376" s="8"/>
      <c r="R376" s="9"/>
      <c r="S376" s="7"/>
    </row>
    <row r="377" spans="1:19" x14ac:dyDescent="0.25">
      <c r="A377" t="str">
        <f>REPLACE(Table_milestone[[#This Row],[Hợp đồng]],1,FIND("#",Table_milestone[[#This Row],[Hợp đồng]],1),"")</f>
        <v xml:space="preserve">102008/HĐKT-DV/TCB-CMC </v>
      </c>
      <c r="B377" s="2" t="s">
        <v>679</v>
      </c>
      <c r="C377" s="3" t="s">
        <v>680</v>
      </c>
      <c r="D377" s="2" t="s">
        <v>1410</v>
      </c>
      <c r="E377" s="5">
        <v>522874660</v>
      </c>
      <c r="F377" s="4">
        <v>40872</v>
      </c>
      <c r="G377" s="4">
        <v>40964</v>
      </c>
      <c r="H377" s="4"/>
      <c r="I377" s="4"/>
      <c r="J377" s="4"/>
      <c r="K377" s="3" t="s">
        <v>667</v>
      </c>
      <c r="L377" s="7" t="b">
        <v>1</v>
      </c>
      <c r="M377" s="4"/>
      <c r="N377" s="3" t="s">
        <v>37</v>
      </c>
      <c r="O377" s="3" t="s">
        <v>681</v>
      </c>
      <c r="P377" s="8" t="s">
        <v>1411</v>
      </c>
      <c r="Q377" s="8"/>
      <c r="R377" s="9"/>
      <c r="S377" s="7"/>
    </row>
    <row r="378" spans="1:19" x14ac:dyDescent="0.25">
      <c r="A378" t="str">
        <f>REPLACE(Table_milestone[[#This Row],[Hợp đồng]],1,FIND("#",Table_milestone[[#This Row],[Hợp đồng]],1),"")</f>
        <v xml:space="preserve">102008/HĐKT-DV/TCB-CMC </v>
      </c>
      <c r="B378" s="2" t="s">
        <v>679</v>
      </c>
      <c r="C378" s="3" t="s">
        <v>680</v>
      </c>
      <c r="D378" s="2" t="s">
        <v>1412</v>
      </c>
      <c r="E378" s="5">
        <v>522874660</v>
      </c>
      <c r="F378" s="4">
        <v>40872</v>
      </c>
      <c r="G378" s="4">
        <v>40964</v>
      </c>
      <c r="H378" s="4"/>
      <c r="I378" s="4"/>
      <c r="J378" s="4"/>
      <c r="K378" s="3" t="s">
        <v>667</v>
      </c>
      <c r="L378" s="7" t="b">
        <v>1</v>
      </c>
      <c r="M378" s="4"/>
      <c r="N378" s="3" t="s">
        <v>37</v>
      </c>
      <c r="O378" s="3" t="s">
        <v>681</v>
      </c>
      <c r="P378" s="8" t="s">
        <v>1413</v>
      </c>
      <c r="Q378" s="8"/>
      <c r="R378" s="9"/>
      <c r="S378" s="7"/>
    </row>
    <row r="379" spans="1:19" x14ac:dyDescent="0.25">
      <c r="A379" t="str">
        <f>REPLACE(Table_milestone[[#This Row],[Hợp đồng]],1,FIND("#",Table_milestone[[#This Row],[Hợp đồng]],1),"")</f>
        <v>71/10/VSP1-CMC/CNTT&amp;LL</v>
      </c>
      <c r="B379" s="2" t="s">
        <v>883</v>
      </c>
      <c r="C379" s="3" t="s">
        <v>884</v>
      </c>
      <c r="D379" s="2" t="s">
        <v>1414</v>
      </c>
      <c r="E379" s="5">
        <v>60000000</v>
      </c>
      <c r="F379" s="4"/>
      <c r="G379" s="4">
        <v>40966</v>
      </c>
      <c r="H379" s="4"/>
      <c r="I379" s="4"/>
      <c r="J379" s="4"/>
      <c r="K379" s="3" t="s">
        <v>667</v>
      </c>
      <c r="L379" s="7" t="b">
        <v>1</v>
      </c>
      <c r="M379" s="4">
        <v>41011</v>
      </c>
      <c r="N379" s="3" t="s">
        <v>89</v>
      </c>
      <c r="O379" s="3" t="s">
        <v>685</v>
      </c>
      <c r="P379" s="8"/>
      <c r="Q379" s="8"/>
      <c r="R379" s="9"/>
      <c r="S379" s="7"/>
    </row>
    <row r="380" spans="1:19" x14ac:dyDescent="0.25">
      <c r="A380" t="str">
        <f>REPLACE(Table_milestone[[#This Row],[Hợp đồng]],1,FIND("#",Table_milestone[[#This Row],[Hợp đồng]],1),"")</f>
        <v xml:space="preserve">06/2011/HĐPM/CTH-CMC </v>
      </c>
      <c r="B380" s="2" t="s">
        <v>1110</v>
      </c>
      <c r="C380" s="3" t="s">
        <v>1111</v>
      </c>
      <c r="D380" s="2" t="s">
        <v>672</v>
      </c>
      <c r="E380" s="5">
        <v>1088000000</v>
      </c>
      <c r="F380" s="4"/>
      <c r="G380" s="4">
        <v>40967</v>
      </c>
      <c r="H380" s="4"/>
      <c r="I380" s="4"/>
      <c r="J380" s="4"/>
      <c r="K380" s="3" t="s">
        <v>667</v>
      </c>
      <c r="L380" s="7" t="b">
        <v>1</v>
      </c>
      <c r="M380" s="4">
        <v>40907</v>
      </c>
      <c r="N380" s="3" t="s">
        <v>702</v>
      </c>
      <c r="O380" s="3" t="s">
        <v>129</v>
      </c>
      <c r="P380" s="8"/>
      <c r="Q380" s="8"/>
      <c r="R380" s="9"/>
      <c r="S380" s="7"/>
    </row>
    <row r="381" spans="1:19" x14ac:dyDescent="0.25">
      <c r="A381" t="str">
        <f>REPLACE(Table_milestone[[#This Row],[Hợp đồng]],1,FIND("#",Table_milestone[[#This Row],[Hợp đồng]],1),"")</f>
        <v>85-1211/HĐKT/CMCSOFT-CĐCNKTCN</v>
      </c>
      <c r="B381" s="2" t="s">
        <v>1395</v>
      </c>
      <c r="C381" s="3" t="s">
        <v>1396</v>
      </c>
      <c r="D381" s="2" t="s">
        <v>672</v>
      </c>
      <c r="E381" s="5">
        <v>45000000</v>
      </c>
      <c r="F381" s="4">
        <v>40959</v>
      </c>
      <c r="G381" s="4">
        <v>40967</v>
      </c>
      <c r="H381" s="4"/>
      <c r="I381" s="4"/>
      <c r="J381" s="4"/>
      <c r="K381" s="3" t="s">
        <v>667</v>
      </c>
      <c r="L381" s="7" t="b">
        <v>1</v>
      </c>
      <c r="M381" s="4">
        <v>41204</v>
      </c>
      <c r="N381" s="3" t="s">
        <v>190</v>
      </c>
      <c r="O381" s="3" t="s">
        <v>98</v>
      </c>
      <c r="P381" s="8"/>
      <c r="Q381" s="8"/>
      <c r="R381" s="9"/>
      <c r="S381" s="7"/>
    </row>
    <row r="382" spans="1:19" x14ac:dyDescent="0.25">
      <c r="A382" t="str">
        <f>REPLACE(Table_milestone[[#This Row],[Hợp đồng]],1,FIND("#",Table_milestone[[#This Row],[Hợp đồng]],1),"")</f>
        <v>97/2012/PVFCCo/TMĐT-CMC SOFT/M_PORTAL</v>
      </c>
      <c r="B382" s="2" t="s">
        <v>1415</v>
      </c>
      <c r="C382" s="3" t="s">
        <v>1416</v>
      </c>
      <c r="D382" s="2" t="s">
        <v>708</v>
      </c>
      <c r="E382" s="5">
        <v>241639036</v>
      </c>
      <c r="F382" s="4">
        <v>40954</v>
      </c>
      <c r="G382" s="4">
        <v>40967</v>
      </c>
      <c r="H382" s="4"/>
      <c r="I382" s="4"/>
      <c r="J382" s="4"/>
      <c r="K382" s="3" t="s">
        <v>667</v>
      </c>
      <c r="L382" s="7" t="b">
        <v>1</v>
      </c>
      <c r="M382" s="4">
        <v>40975</v>
      </c>
      <c r="N382" s="3" t="s">
        <v>820</v>
      </c>
      <c r="O382" s="3" t="s">
        <v>819</v>
      </c>
      <c r="P382" s="8"/>
      <c r="Q382" s="8"/>
      <c r="R382" s="9"/>
      <c r="S382" s="7"/>
    </row>
    <row r="383" spans="1:19" x14ac:dyDescent="0.25">
      <c r="A383" t="str">
        <f>REPLACE(Table_milestone[[#This Row],[Hợp đồng]],1,FIND("#",Table_milestone[[#This Row],[Hợp đồng]],1),"")</f>
        <v>OSDC115029</v>
      </c>
      <c r="B383" s="2" t="s">
        <v>1276</v>
      </c>
      <c r="C383" s="3" t="s">
        <v>1277</v>
      </c>
      <c r="D383" s="2" t="s">
        <v>1417</v>
      </c>
      <c r="E383" s="5">
        <v>19400000</v>
      </c>
      <c r="F383" s="4">
        <v>40898</v>
      </c>
      <c r="G383" s="4">
        <v>40968</v>
      </c>
      <c r="H383" s="4"/>
      <c r="I383" s="4">
        <v>40968</v>
      </c>
      <c r="J383" s="4"/>
      <c r="K383" s="3" t="s">
        <v>717</v>
      </c>
      <c r="L383" s="7" t="b">
        <v>0</v>
      </c>
      <c r="M383" s="4"/>
      <c r="N383" s="3" t="s">
        <v>996</v>
      </c>
      <c r="O383" s="3" t="s">
        <v>110</v>
      </c>
      <c r="P383" s="8"/>
      <c r="Q383" s="8" t="s">
        <v>1418</v>
      </c>
      <c r="R383" s="9"/>
      <c r="S383" s="7"/>
    </row>
    <row r="384" spans="1:19" x14ac:dyDescent="0.25">
      <c r="A384" t="str">
        <f>REPLACE(Table_milestone[[#This Row],[Hợp đồng]],1,FIND("#",Table_milestone[[#This Row],[Hợp đồng]],1),"")</f>
        <v>01/HĐKT/VPTWĐ-CMCSOFT</v>
      </c>
      <c r="B384" s="2" t="s">
        <v>927</v>
      </c>
      <c r="C384" s="3" t="s">
        <v>928</v>
      </c>
      <c r="D384" s="2" t="s">
        <v>1419</v>
      </c>
      <c r="E384" s="5">
        <v>325380000</v>
      </c>
      <c r="F384" s="4"/>
      <c r="G384" s="4">
        <v>40968</v>
      </c>
      <c r="H384" s="4"/>
      <c r="I384" s="4"/>
      <c r="J384" s="4"/>
      <c r="K384" s="3" t="s">
        <v>667</v>
      </c>
      <c r="L384" s="7" t="b">
        <v>1</v>
      </c>
      <c r="M384" s="4">
        <v>41428</v>
      </c>
      <c r="N384" s="3" t="s">
        <v>702</v>
      </c>
      <c r="O384" s="3" t="s">
        <v>129</v>
      </c>
      <c r="P384" s="8"/>
      <c r="Q384" s="8"/>
      <c r="R384" s="9"/>
      <c r="S384" s="7"/>
    </row>
    <row r="385" spans="1:19" x14ac:dyDescent="0.25">
      <c r="A385" t="str">
        <f>REPLACE(Table_milestone[[#This Row],[Hợp đồng]],1,FIND("#",Table_milestone[[#This Row],[Hợp đồng]],1),"")</f>
        <v xml:space="preserve">06/IDENT–CMC/0112(ORSENNA-CF1201-0033) </v>
      </c>
      <c r="B385" s="2" t="s">
        <v>1422</v>
      </c>
      <c r="C385" s="3" t="s">
        <v>1423</v>
      </c>
      <c r="D385" s="2" t="s">
        <v>1420</v>
      </c>
      <c r="E385" s="5">
        <v>35144051</v>
      </c>
      <c r="F385" s="4">
        <v>40940</v>
      </c>
      <c r="G385" s="4">
        <v>40969</v>
      </c>
      <c r="H385" s="4"/>
      <c r="I385" s="4">
        <v>41043</v>
      </c>
      <c r="J385" s="4"/>
      <c r="K385" s="3" t="s">
        <v>667</v>
      </c>
      <c r="L385" s="7" t="b">
        <v>1</v>
      </c>
      <c r="M385" s="4">
        <v>41043</v>
      </c>
      <c r="N385" s="3" t="s">
        <v>880</v>
      </c>
      <c r="O385" s="3" t="s">
        <v>110</v>
      </c>
      <c r="P385" s="8"/>
      <c r="Q385" s="8" t="s">
        <v>1421</v>
      </c>
      <c r="R385" s="9"/>
      <c r="S385" s="7"/>
    </row>
    <row r="386" spans="1:19" x14ac:dyDescent="0.25">
      <c r="A386" t="str">
        <f>REPLACE(Table_milestone[[#This Row],[Hợp đồng]],1,FIND("#",Table_milestone[[#This Row],[Hợp đồng]],1),"")</f>
        <v xml:space="preserve">OSD115097 </v>
      </c>
      <c r="B386" s="2" t="s">
        <v>1377</v>
      </c>
      <c r="C386" s="3" t="s">
        <v>1378</v>
      </c>
      <c r="D386" s="2" t="s">
        <v>1424</v>
      </c>
      <c r="E386" s="5">
        <v>18951667</v>
      </c>
      <c r="F386" s="4">
        <v>40945</v>
      </c>
      <c r="G386" s="4">
        <v>40969</v>
      </c>
      <c r="H386" s="4"/>
      <c r="I386" s="4">
        <v>40969</v>
      </c>
      <c r="J386" s="4"/>
      <c r="K386" s="3" t="s">
        <v>667</v>
      </c>
      <c r="L386" s="7" t="b">
        <v>1</v>
      </c>
      <c r="M386" s="4">
        <v>40977</v>
      </c>
      <c r="N386" s="3" t="s">
        <v>996</v>
      </c>
      <c r="O386" s="3" t="s">
        <v>110</v>
      </c>
      <c r="P386" s="8"/>
      <c r="Q386" s="8" t="s">
        <v>1425</v>
      </c>
      <c r="R386" s="9"/>
      <c r="S386" s="7"/>
    </row>
    <row r="387" spans="1:19" x14ac:dyDescent="0.25">
      <c r="A387" t="str">
        <f>REPLACE(Table_milestone[[#This Row],[Hợp đồng]],1,FIND("#",Table_milestone[[#This Row],[Hợp đồng]],1),"")</f>
        <v>VP – 24/PVFC – CMC/12 – 2011</v>
      </c>
      <c r="B387" s="2" t="s">
        <v>1345</v>
      </c>
      <c r="C387" s="3" t="s">
        <v>1346</v>
      </c>
      <c r="D387" s="2" t="s">
        <v>672</v>
      </c>
      <c r="E387" s="5">
        <v>534000000</v>
      </c>
      <c r="F387" s="4"/>
      <c r="G387" s="4">
        <v>40969</v>
      </c>
      <c r="H387" s="4"/>
      <c r="I387" s="4">
        <v>41014</v>
      </c>
      <c r="J387" s="4"/>
      <c r="K387" s="3" t="s">
        <v>667</v>
      </c>
      <c r="L387" s="7" t="b">
        <v>1</v>
      </c>
      <c r="M387" s="4">
        <v>41026</v>
      </c>
      <c r="N387" s="3" t="s">
        <v>694</v>
      </c>
      <c r="O387" s="3" t="s">
        <v>685</v>
      </c>
      <c r="P387" s="8"/>
      <c r="Q387" s="8"/>
      <c r="R387" s="9"/>
      <c r="S387" s="7"/>
    </row>
    <row r="388" spans="1:19" x14ac:dyDescent="0.25">
      <c r="A388" t="str">
        <f>REPLACE(Table_milestone[[#This Row],[Hợp đồng]],1,FIND("#",Table_milestone[[#This Row],[Hợp đồng]],1),"")</f>
        <v>124-0212/HĐKT/CMCSOFT-CDYTQN</v>
      </c>
      <c r="B388" s="2" t="s">
        <v>1426</v>
      </c>
      <c r="C388" s="3" t="s">
        <v>1427</v>
      </c>
      <c r="D388" s="2" t="s">
        <v>703</v>
      </c>
      <c r="E388" s="5">
        <v>199500000</v>
      </c>
      <c r="F388" s="4"/>
      <c r="G388" s="4">
        <v>40969</v>
      </c>
      <c r="H388" s="4"/>
      <c r="I388" s="4"/>
      <c r="J388" s="4"/>
      <c r="K388" s="3" t="s">
        <v>667</v>
      </c>
      <c r="L388" s="7" t="b">
        <v>1</v>
      </c>
      <c r="M388" s="4">
        <v>40968</v>
      </c>
      <c r="N388" s="3" t="s">
        <v>832</v>
      </c>
      <c r="O388" s="3" t="s">
        <v>801</v>
      </c>
      <c r="P388" s="8"/>
      <c r="Q388" s="8"/>
      <c r="R388" s="9"/>
      <c r="S388" s="7"/>
    </row>
    <row r="389" spans="1:19" x14ac:dyDescent="0.25">
      <c r="A389" t="str">
        <f>REPLACE(Table_milestone[[#This Row],[Hợp đồng]],1,FIND("#",Table_milestone[[#This Row],[Hợp đồng]],1),"")</f>
        <v>81-1111/HĐKT/ICMS-CMCSOFT</v>
      </c>
      <c r="B389" s="2" t="s">
        <v>1236</v>
      </c>
      <c r="C389" s="3" t="s">
        <v>1237</v>
      </c>
      <c r="D389" s="2" t="s">
        <v>672</v>
      </c>
      <c r="E389" s="5">
        <v>1355760000</v>
      </c>
      <c r="F389" s="4"/>
      <c r="G389" s="4">
        <v>40969</v>
      </c>
      <c r="H389" s="4"/>
      <c r="I389" s="4"/>
      <c r="J389" s="4"/>
      <c r="K389" s="3" t="s">
        <v>667</v>
      </c>
      <c r="L389" s="7" t="b">
        <v>1</v>
      </c>
      <c r="M389" s="4">
        <v>40925</v>
      </c>
      <c r="N389" s="3" t="s">
        <v>890</v>
      </c>
      <c r="O389" s="3" t="s">
        <v>621</v>
      </c>
      <c r="P389" s="8"/>
      <c r="Q389" s="8" t="s">
        <v>1428</v>
      </c>
      <c r="R389" s="9"/>
      <c r="S389" s="7"/>
    </row>
    <row r="390" spans="1:19" x14ac:dyDescent="0.25">
      <c r="A390" t="str">
        <f>REPLACE(Table_milestone[[#This Row],[Hợp đồng]],1,FIND("#",Table_milestone[[#This Row],[Hợp đồng]],1),"")</f>
        <v>CMCSoft-IMIP-2011</v>
      </c>
      <c r="B390" s="2" t="s">
        <v>950</v>
      </c>
      <c r="C390" s="3" t="s">
        <v>951</v>
      </c>
      <c r="D390" s="2" t="s">
        <v>1429</v>
      </c>
      <c r="E390" s="5">
        <v>324805568</v>
      </c>
      <c r="F390" s="4">
        <v>40915</v>
      </c>
      <c r="G390" s="4">
        <v>40975</v>
      </c>
      <c r="H390" s="4"/>
      <c r="I390" s="4">
        <v>40968</v>
      </c>
      <c r="J390" s="4"/>
      <c r="K390" s="3" t="s">
        <v>667</v>
      </c>
      <c r="L390" s="7" t="b">
        <v>1</v>
      </c>
      <c r="M390" s="4">
        <v>40968</v>
      </c>
      <c r="N390" s="3" t="s">
        <v>880</v>
      </c>
      <c r="O390" s="3" t="s">
        <v>110</v>
      </c>
      <c r="P390" s="8"/>
      <c r="Q390" s="8"/>
      <c r="R390" s="9"/>
      <c r="S390" s="7"/>
    </row>
    <row r="391" spans="1:19" ht="60" x14ac:dyDescent="0.25">
      <c r="A391" t="str">
        <f>REPLACE(Table_milestone[[#This Row],[Hợp đồng]],1,FIND("#",Table_milestone[[#This Row],[Hợp đồng]],1),"")</f>
        <v xml:space="preserve"> 93-1211/HĐKT/CSOFT-NV </v>
      </c>
      <c r="B391" s="2" t="s">
        <v>1172</v>
      </c>
      <c r="C391" s="3" t="s">
        <v>1173</v>
      </c>
      <c r="D391" s="2" t="s">
        <v>739</v>
      </c>
      <c r="E391" s="5">
        <v>26418000</v>
      </c>
      <c r="F391" s="4"/>
      <c r="G391" s="4">
        <v>40977</v>
      </c>
      <c r="H391" s="4"/>
      <c r="I391" s="4"/>
      <c r="J391" s="4"/>
      <c r="K391" s="3" t="s">
        <v>717</v>
      </c>
      <c r="L391" s="7" t="b">
        <v>0</v>
      </c>
      <c r="M391" s="4"/>
      <c r="N391" s="3" t="s">
        <v>31</v>
      </c>
      <c r="O391" s="3" t="s">
        <v>110</v>
      </c>
      <c r="P391" s="8" t="s">
        <v>1381</v>
      </c>
      <c r="Q391" s="8" t="s">
        <v>1009</v>
      </c>
      <c r="R391" s="9"/>
      <c r="S391" s="7"/>
    </row>
    <row r="392" spans="1:19" ht="30" x14ac:dyDescent="0.25">
      <c r="A392" t="str">
        <f>REPLACE(Table_milestone[[#This Row],[Hợp đồng]],1,FIND("#",Table_milestone[[#This Row],[Hợp đồng]],1),"")</f>
        <v>132011/HĐKT/CMCSSG – CĐYTCT</v>
      </c>
      <c r="B392" s="2" t="s">
        <v>1392</v>
      </c>
      <c r="C392" s="3" t="s">
        <v>1393</v>
      </c>
      <c r="D392" s="2" t="s">
        <v>1388</v>
      </c>
      <c r="E392" s="5">
        <v>48500000</v>
      </c>
      <c r="F392" s="4">
        <v>40971</v>
      </c>
      <c r="G392" s="4">
        <v>40981</v>
      </c>
      <c r="H392" s="4"/>
      <c r="I392" s="4"/>
      <c r="J392" s="4"/>
      <c r="K392" s="3" t="s">
        <v>667</v>
      </c>
      <c r="L392" s="7" t="b">
        <v>1</v>
      </c>
      <c r="M392" s="4">
        <v>41254</v>
      </c>
      <c r="N392" s="3" t="s">
        <v>921</v>
      </c>
      <c r="O392" s="3" t="s">
        <v>819</v>
      </c>
      <c r="P392" s="8" t="s">
        <v>1430</v>
      </c>
      <c r="Q392" s="8" t="s">
        <v>1431</v>
      </c>
      <c r="R392" s="9"/>
      <c r="S392" s="7"/>
    </row>
    <row r="393" spans="1:19" x14ac:dyDescent="0.25">
      <c r="A393" t="str">
        <f>REPLACE(Table_milestone[[#This Row],[Hợp đồng]],1,FIND("#",Table_milestone[[#This Row],[Hợp đồng]],1),"")</f>
        <v>CMCSoft-JPT-2011</v>
      </c>
      <c r="B393" s="2" t="s">
        <v>959</v>
      </c>
      <c r="C393" s="3" t="s">
        <v>960</v>
      </c>
      <c r="D393" s="2" t="s">
        <v>1432</v>
      </c>
      <c r="E393" s="5">
        <v>106312500</v>
      </c>
      <c r="F393" s="4">
        <v>40953</v>
      </c>
      <c r="G393" s="4">
        <v>40982</v>
      </c>
      <c r="H393" s="4"/>
      <c r="I393" s="4"/>
      <c r="J393" s="4"/>
      <c r="K393" s="3" t="s">
        <v>667</v>
      </c>
      <c r="L393" s="7" t="b">
        <v>1</v>
      </c>
      <c r="M393" s="4">
        <v>41002</v>
      </c>
      <c r="N393" s="3" t="s">
        <v>961</v>
      </c>
      <c r="O393" s="3" t="s">
        <v>110</v>
      </c>
      <c r="P393" s="8" t="s">
        <v>1433</v>
      </c>
      <c r="Q393" s="8"/>
      <c r="R393" s="9"/>
      <c r="S393" s="7"/>
    </row>
    <row r="394" spans="1:19" x14ac:dyDescent="0.25">
      <c r="A394" t="str">
        <f>REPLACE(Table_milestone[[#This Row],[Hợp đồng]],1,FIND("#",Table_milestone[[#This Row],[Hợp đồng]],1),"")</f>
        <v>CMCSoft-JPT-2011</v>
      </c>
      <c r="B394" s="2" t="s">
        <v>959</v>
      </c>
      <c r="C394" s="3" t="s">
        <v>960</v>
      </c>
      <c r="D394" s="2" t="s">
        <v>1434</v>
      </c>
      <c r="E394" s="5">
        <v>53865000</v>
      </c>
      <c r="F394" s="4">
        <v>40953</v>
      </c>
      <c r="G394" s="4">
        <v>40982</v>
      </c>
      <c r="H394" s="4"/>
      <c r="I394" s="4"/>
      <c r="J394" s="4"/>
      <c r="K394" s="3" t="s">
        <v>667</v>
      </c>
      <c r="L394" s="7" t="b">
        <v>1</v>
      </c>
      <c r="M394" s="4">
        <v>41002</v>
      </c>
      <c r="N394" s="3" t="s">
        <v>961</v>
      </c>
      <c r="O394" s="3" t="s">
        <v>110</v>
      </c>
      <c r="P394" s="8" t="s">
        <v>1435</v>
      </c>
      <c r="Q394" s="8"/>
      <c r="R394" s="9"/>
      <c r="S394" s="7"/>
    </row>
    <row r="395" spans="1:19" x14ac:dyDescent="0.25">
      <c r="A395" t="str">
        <f>REPLACE(Table_milestone[[#This Row],[Hợp đồng]],1,FIND("#",Table_milestone[[#This Row],[Hợp đồng]],1),"")</f>
        <v>0911/HĐ/BQLDAKH-CMCSOFTSG</v>
      </c>
      <c r="B395" s="2" t="s">
        <v>1098</v>
      </c>
      <c r="C395" s="3" t="s">
        <v>1099</v>
      </c>
      <c r="D395" s="2" t="s">
        <v>672</v>
      </c>
      <c r="E395" s="5">
        <v>324030000</v>
      </c>
      <c r="F395" s="4">
        <v>40896</v>
      </c>
      <c r="G395" s="4">
        <v>40983</v>
      </c>
      <c r="H395" s="4"/>
      <c r="I395" s="4"/>
      <c r="J395" s="4"/>
      <c r="K395" s="3" t="s">
        <v>667</v>
      </c>
      <c r="L395" s="7" t="b">
        <v>1</v>
      </c>
      <c r="M395" s="4">
        <v>40907</v>
      </c>
      <c r="N395" s="3" t="s">
        <v>820</v>
      </c>
      <c r="O395" s="3" t="s">
        <v>819</v>
      </c>
      <c r="P395" s="8"/>
      <c r="Q395" s="8"/>
      <c r="R395" s="9"/>
      <c r="S395" s="7"/>
    </row>
    <row r="396" spans="1:19" x14ac:dyDescent="0.25">
      <c r="A396" t="str">
        <f>REPLACE(Table_milestone[[#This Row],[Hợp đồng]],1,FIND("#",Table_milestone[[#This Row],[Hợp đồng]],1),"")</f>
        <v xml:space="preserve">2904/2011/HĐKT/TCT-CMC </v>
      </c>
      <c r="B396" s="2" t="s">
        <v>965</v>
      </c>
      <c r="C396" s="3" t="s">
        <v>966</v>
      </c>
      <c r="D396" s="2" t="s">
        <v>672</v>
      </c>
      <c r="E396" s="5">
        <v>1244000000</v>
      </c>
      <c r="F396" s="4">
        <v>40968</v>
      </c>
      <c r="G396" s="4">
        <v>40983</v>
      </c>
      <c r="H396" s="4"/>
      <c r="I396" s="4">
        <v>41089</v>
      </c>
      <c r="J396" s="4"/>
      <c r="K396" s="3" t="s">
        <v>667</v>
      </c>
      <c r="L396" s="7" t="b">
        <v>1</v>
      </c>
      <c r="M396" s="4">
        <v>41089</v>
      </c>
      <c r="N396" s="3" t="s">
        <v>57</v>
      </c>
      <c r="O396" s="3" t="s">
        <v>129</v>
      </c>
      <c r="P396" s="8" t="s">
        <v>1436</v>
      </c>
      <c r="Q396" s="8" t="s">
        <v>1437</v>
      </c>
      <c r="R396" s="9"/>
      <c r="S396" s="7"/>
    </row>
    <row r="397" spans="1:19" ht="30" x14ac:dyDescent="0.25">
      <c r="A397" t="str">
        <f>REPLACE(Table_milestone[[#This Row],[Hợp đồng]],1,FIND("#",Table_milestone[[#This Row],[Hợp đồng]],1),"")</f>
        <v>OSD115076</v>
      </c>
      <c r="B397" s="2" t="s">
        <v>1439</v>
      </c>
      <c r="C397" s="3" t="s">
        <v>1440</v>
      </c>
      <c r="D397" s="2" t="s">
        <v>1274</v>
      </c>
      <c r="E397" s="5">
        <v>6611063</v>
      </c>
      <c r="F397" s="4">
        <v>40975</v>
      </c>
      <c r="G397" s="4">
        <v>40989</v>
      </c>
      <c r="H397" s="4"/>
      <c r="I397" s="4"/>
      <c r="J397" s="4"/>
      <c r="K397" s="3" t="s">
        <v>717</v>
      </c>
      <c r="L397" s="7" t="b">
        <v>0</v>
      </c>
      <c r="M397" s="4"/>
      <c r="N397" s="3" t="s">
        <v>996</v>
      </c>
      <c r="O397" s="3" t="s">
        <v>110</v>
      </c>
      <c r="P397" s="8"/>
      <c r="Q397" s="8" t="s">
        <v>1438</v>
      </c>
      <c r="R397" s="9"/>
      <c r="S397" s="7"/>
    </row>
    <row r="398" spans="1:19" ht="30" x14ac:dyDescent="0.25">
      <c r="A398" t="str">
        <f>REPLACE(Table_milestone[[#This Row],[Hợp đồng]],1,FIND("#",Table_milestone[[#This Row],[Hợp đồng]],1),"")</f>
        <v>132011/HĐKT/CMCSSG – CĐYTCT</v>
      </c>
      <c r="B398" s="2" t="s">
        <v>1392</v>
      </c>
      <c r="C398" s="3" t="s">
        <v>1393</v>
      </c>
      <c r="D398" s="2" t="s">
        <v>1441</v>
      </c>
      <c r="E398" s="5">
        <v>26500000</v>
      </c>
      <c r="F398" s="4"/>
      <c r="G398" s="4">
        <v>40989</v>
      </c>
      <c r="H398" s="4"/>
      <c r="I398" s="4"/>
      <c r="J398" s="4"/>
      <c r="K398" s="3" t="s">
        <v>667</v>
      </c>
      <c r="L398" s="7" t="b">
        <v>1</v>
      </c>
      <c r="M398" s="4">
        <v>41273</v>
      </c>
      <c r="N398" s="3" t="s">
        <v>921</v>
      </c>
      <c r="O398" s="3" t="s">
        <v>819</v>
      </c>
      <c r="P398" s="8" t="s">
        <v>1442</v>
      </c>
      <c r="Q398" s="8" t="s">
        <v>1443</v>
      </c>
      <c r="R398" s="9"/>
      <c r="S398" s="7"/>
    </row>
    <row r="399" spans="1:19" x14ac:dyDescent="0.25">
      <c r="A399" t="str">
        <f>REPLACE(Table_milestone[[#This Row],[Hợp đồng]],1,FIND("#",Table_milestone[[#This Row],[Hợp đồng]],1),"")</f>
        <v>03-0212/HĐKT/TTKT-CMC</v>
      </c>
      <c r="B399" s="2" t="s">
        <v>1384</v>
      </c>
      <c r="C399" s="3" t="s">
        <v>1385</v>
      </c>
      <c r="D399" s="2" t="s">
        <v>1388</v>
      </c>
      <c r="E399" s="5">
        <v>171738000</v>
      </c>
      <c r="F399" s="4">
        <v>40969</v>
      </c>
      <c r="G399" s="4">
        <v>40990</v>
      </c>
      <c r="H399" s="4"/>
      <c r="I399" s="4">
        <v>41072</v>
      </c>
      <c r="J399" s="4"/>
      <c r="K399" s="3" t="s">
        <v>667</v>
      </c>
      <c r="L399" s="7" t="b">
        <v>1</v>
      </c>
      <c r="M399" s="4">
        <v>41157</v>
      </c>
      <c r="N399" s="3" t="s">
        <v>702</v>
      </c>
      <c r="O399" s="3" t="s">
        <v>129</v>
      </c>
      <c r="P399" s="8" t="s">
        <v>1444</v>
      </c>
      <c r="Q399" s="8"/>
      <c r="R399" s="9"/>
      <c r="S399" s="7"/>
    </row>
    <row r="400" spans="1:19" ht="75" x14ac:dyDescent="0.25">
      <c r="A400" t="str">
        <f>REPLACE(Table_milestone[[#This Row],[Hợp đồng]],1,FIND("#",Table_milestone[[#This Row],[Hợp đồng]],1),"")</f>
        <v>104/2011/HĐKT/PGAS-CMCSoft</v>
      </c>
      <c r="B400" s="2" t="s">
        <v>900</v>
      </c>
      <c r="C400" s="3" t="s">
        <v>901</v>
      </c>
      <c r="D400" s="2" t="s">
        <v>1445</v>
      </c>
      <c r="E400" s="5">
        <v>39000000</v>
      </c>
      <c r="F400" s="4">
        <v>40984</v>
      </c>
      <c r="G400" s="4">
        <v>40991</v>
      </c>
      <c r="H400" s="4"/>
      <c r="I400" s="4">
        <v>41068</v>
      </c>
      <c r="J400" s="4"/>
      <c r="K400" s="3" t="s">
        <v>667</v>
      </c>
      <c r="L400" s="7" t="b">
        <v>1</v>
      </c>
      <c r="M400" s="4">
        <v>41068</v>
      </c>
      <c r="N400" s="3" t="s">
        <v>89</v>
      </c>
      <c r="O400" s="3" t="s">
        <v>685</v>
      </c>
      <c r="P400" s="8"/>
      <c r="Q400" s="8" t="s">
        <v>1446</v>
      </c>
      <c r="R400" s="9"/>
      <c r="S400" s="7"/>
    </row>
    <row r="401" spans="1:19" ht="45" x14ac:dyDescent="0.25">
      <c r="A401" t="str">
        <f>REPLACE(Table_milestone[[#This Row],[Hợp đồng]],1,FIND("#",Table_milestone[[#This Row],[Hợp đồng]],1),"")</f>
        <v>4712-2010/HĐKT/CMC-So TT&amp;TT</v>
      </c>
      <c r="B401" s="2" t="s">
        <v>912</v>
      </c>
      <c r="C401" s="3" t="s">
        <v>913</v>
      </c>
      <c r="D401" s="2" t="s">
        <v>1121</v>
      </c>
      <c r="E401" s="5">
        <v>797748000</v>
      </c>
      <c r="F401" s="4">
        <v>40855</v>
      </c>
      <c r="G401" s="4">
        <v>40996</v>
      </c>
      <c r="H401" s="4"/>
      <c r="I401" s="4">
        <v>41088</v>
      </c>
      <c r="J401" s="4"/>
      <c r="K401" s="3" t="s">
        <v>667</v>
      </c>
      <c r="L401" s="7" t="b">
        <v>1</v>
      </c>
      <c r="M401" s="4">
        <v>40701</v>
      </c>
      <c r="N401" s="3" t="s">
        <v>694</v>
      </c>
      <c r="O401" s="3" t="s">
        <v>685</v>
      </c>
      <c r="P401" s="8" t="s">
        <v>1447</v>
      </c>
      <c r="Q401" s="8" t="s">
        <v>1448</v>
      </c>
      <c r="R401" s="9"/>
      <c r="S401" s="7"/>
    </row>
    <row r="402" spans="1:19" x14ac:dyDescent="0.25">
      <c r="A402" t="str">
        <f>REPLACE(Table_milestone[[#This Row],[Hợp đồng]],1,FIND("#",Table_milestone[[#This Row],[Hợp đồng]],1),"")</f>
        <v>OSD115110</v>
      </c>
      <c r="B402" s="2" t="s">
        <v>1451</v>
      </c>
      <c r="C402" s="3" t="s">
        <v>1452</v>
      </c>
      <c r="D402" s="2" t="s">
        <v>1449</v>
      </c>
      <c r="E402" s="5">
        <v>1672488</v>
      </c>
      <c r="F402" s="4">
        <v>40989</v>
      </c>
      <c r="G402" s="4">
        <v>40996</v>
      </c>
      <c r="H402" s="4"/>
      <c r="I402" s="4">
        <v>40997</v>
      </c>
      <c r="J402" s="4"/>
      <c r="K402" s="3" t="s">
        <v>667</v>
      </c>
      <c r="L402" s="7" t="b">
        <v>1</v>
      </c>
      <c r="M402" s="4">
        <v>41099</v>
      </c>
      <c r="N402" s="3" t="s">
        <v>996</v>
      </c>
      <c r="O402" s="3" t="s">
        <v>110</v>
      </c>
      <c r="P402" s="8"/>
      <c r="Q402" s="8" t="s">
        <v>1450</v>
      </c>
      <c r="R402" s="9"/>
      <c r="S402" s="7"/>
    </row>
    <row r="403" spans="1:19" x14ac:dyDescent="0.25">
      <c r="A403" t="str">
        <f>REPLACE(Table_milestone[[#This Row],[Hợp đồng]],1,FIND("#",Table_milestone[[#This Row],[Hợp đồng]],1),"")</f>
        <v>4712-2010/HĐKT/CMC-So TT&amp;TT</v>
      </c>
      <c r="B403" s="2" t="s">
        <v>912</v>
      </c>
      <c r="C403" s="3" t="s">
        <v>913</v>
      </c>
      <c r="D403" s="2" t="s">
        <v>1419</v>
      </c>
      <c r="E403" s="5">
        <v>152252000</v>
      </c>
      <c r="F403" s="4"/>
      <c r="G403" s="4">
        <v>40996</v>
      </c>
      <c r="H403" s="4"/>
      <c r="I403" s="4"/>
      <c r="J403" s="4"/>
      <c r="K403" s="3" t="s">
        <v>667</v>
      </c>
      <c r="L403" s="7" t="b">
        <v>1</v>
      </c>
      <c r="M403" s="4">
        <v>41215</v>
      </c>
      <c r="N403" s="3" t="s">
        <v>694</v>
      </c>
      <c r="O403" s="3" t="s">
        <v>685</v>
      </c>
      <c r="P403" s="8"/>
      <c r="Q403" s="8" t="s">
        <v>1453</v>
      </c>
      <c r="R403" s="9"/>
      <c r="S403" s="7"/>
    </row>
    <row r="404" spans="1:19" x14ac:dyDescent="0.25">
      <c r="A404" t="str">
        <f>REPLACE(Table_milestone[[#This Row],[Hợp đồng]],1,FIND("#",Table_milestone[[#This Row],[Hợp đồng]],1),"")</f>
        <v>0640/2011/HĐKT/KVI-CMCSOFT</v>
      </c>
      <c r="B404" s="2" t="s">
        <v>1202</v>
      </c>
      <c r="C404" s="3" t="s">
        <v>1203</v>
      </c>
      <c r="D404" s="2" t="s">
        <v>672</v>
      </c>
      <c r="E404" s="5">
        <v>264000000</v>
      </c>
      <c r="F404" s="4">
        <v>40964</v>
      </c>
      <c r="G404" s="4">
        <v>40998</v>
      </c>
      <c r="H404" s="4"/>
      <c r="I404" s="4"/>
      <c r="J404" s="4"/>
      <c r="K404" s="3" t="s">
        <v>667</v>
      </c>
      <c r="L404" s="7" t="b">
        <v>1</v>
      </c>
      <c r="M404" s="4">
        <v>40989</v>
      </c>
      <c r="N404" s="3" t="s">
        <v>694</v>
      </c>
      <c r="O404" s="3" t="s">
        <v>685</v>
      </c>
      <c r="P404" s="8"/>
      <c r="Q404" s="8" t="s">
        <v>1454</v>
      </c>
      <c r="R404" s="9"/>
      <c r="S404" s="7"/>
    </row>
    <row r="405" spans="1:19" x14ac:dyDescent="0.25">
      <c r="A405" t="str">
        <f>REPLACE(Table_milestone[[#This Row],[Hợp đồng]],1,FIND("#",Table_milestone[[#This Row],[Hợp đồng]],1),"")</f>
        <v>0640/2011/HĐKT/KVI-CMCSOFT</v>
      </c>
      <c r="B405" s="2" t="s">
        <v>1202</v>
      </c>
      <c r="C405" s="3" t="s">
        <v>1203</v>
      </c>
      <c r="D405" s="2" t="s">
        <v>688</v>
      </c>
      <c r="E405" s="5">
        <v>198000000</v>
      </c>
      <c r="F405" s="4">
        <v>40950</v>
      </c>
      <c r="G405" s="4">
        <v>40998</v>
      </c>
      <c r="H405" s="4"/>
      <c r="I405" s="4"/>
      <c r="J405" s="4"/>
      <c r="K405" s="3" t="s">
        <v>667</v>
      </c>
      <c r="L405" s="7" t="b">
        <v>1</v>
      </c>
      <c r="M405" s="4">
        <v>40989</v>
      </c>
      <c r="N405" s="3" t="s">
        <v>694</v>
      </c>
      <c r="O405" s="3" t="s">
        <v>685</v>
      </c>
      <c r="P405" s="8"/>
      <c r="Q405" s="8" t="s">
        <v>1454</v>
      </c>
      <c r="R405" s="9"/>
      <c r="S405" s="7"/>
    </row>
    <row r="406" spans="1:19" x14ac:dyDescent="0.25">
      <c r="A406" t="str">
        <f>REPLACE(Table_milestone[[#This Row],[Hợp đồng]],1,FIND("#",Table_milestone[[#This Row],[Hợp đồng]],1),"")</f>
        <v xml:space="preserve">OSD1150780 </v>
      </c>
      <c r="B406" s="2" t="s">
        <v>1330</v>
      </c>
      <c r="C406" s="3" t="s">
        <v>1331</v>
      </c>
      <c r="D406" s="2" t="s">
        <v>1238</v>
      </c>
      <c r="E406" s="5">
        <v>21931481</v>
      </c>
      <c r="F406" s="4">
        <v>40967</v>
      </c>
      <c r="G406" s="4">
        <v>40998</v>
      </c>
      <c r="H406" s="4"/>
      <c r="I406" s="4">
        <v>40999</v>
      </c>
      <c r="J406" s="4"/>
      <c r="K406" s="3" t="s">
        <v>717</v>
      </c>
      <c r="L406" s="7" t="b">
        <v>0</v>
      </c>
      <c r="M406" s="4"/>
      <c r="N406" s="3" t="s">
        <v>996</v>
      </c>
      <c r="O406" s="3" t="s">
        <v>110</v>
      </c>
      <c r="P406" s="8" t="s">
        <v>1455</v>
      </c>
      <c r="Q406" s="8" t="s">
        <v>1456</v>
      </c>
      <c r="R406" s="9"/>
      <c r="S406" s="7"/>
    </row>
    <row r="407" spans="1:19" x14ac:dyDescent="0.25">
      <c r="A407" t="str">
        <f>REPLACE(Table_milestone[[#This Row],[Hợp đồng]],1,FIND("#",Table_milestone[[#This Row],[Hợp đồng]],1),"")</f>
        <v>06/2012/HĐKT/PVEP-CMSOFT</v>
      </c>
      <c r="B407" s="2" t="s">
        <v>1457</v>
      </c>
      <c r="C407" s="3" t="s">
        <v>1458</v>
      </c>
      <c r="D407" s="2" t="s">
        <v>666</v>
      </c>
      <c r="E407" s="5">
        <v>690000000</v>
      </c>
      <c r="F407" s="4">
        <v>40968</v>
      </c>
      <c r="G407" s="4">
        <v>40998</v>
      </c>
      <c r="H407" s="4"/>
      <c r="I407" s="4">
        <v>41066</v>
      </c>
      <c r="J407" s="4"/>
      <c r="K407" s="3" t="s">
        <v>667</v>
      </c>
      <c r="L407" s="7" t="b">
        <v>1</v>
      </c>
      <c r="M407" s="4">
        <v>41065</v>
      </c>
      <c r="N407" s="3" t="s">
        <v>52</v>
      </c>
      <c r="O407" s="3" t="s">
        <v>685</v>
      </c>
      <c r="P407" s="8"/>
      <c r="Q407" s="8"/>
      <c r="R407" s="9"/>
      <c r="S407" s="7"/>
    </row>
    <row r="408" spans="1:19" x14ac:dyDescent="0.25">
      <c r="A408" t="str">
        <f>REPLACE(Table_milestone[[#This Row],[Hợp đồng]],1,FIND("#",Table_milestone[[#This Row],[Hợp đồng]],1),"")</f>
        <v xml:space="preserve">06/IDENT–CMC/0112(ORSENNA-CF1201-0033) </v>
      </c>
      <c r="B408" s="2" t="s">
        <v>1422</v>
      </c>
      <c r="C408" s="3" t="s">
        <v>1423</v>
      </c>
      <c r="D408" s="2" t="s">
        <v>1459</v>
      </c>
      <c r="E408" s="5">
        <v>47023132</v>
      </c>
      <c r="F408" s="4">
        <v>40969</v>
      </c>
      <c r="G408" s="4">
        <v>40998</v>
      </c>
      <c r="H408" s="4"/>
      <c r="I408" s="4">
        <v>41087</v>
      </c>
      <c r="J408" s="4"/>
      <c r="K408" s="3" t="s">
        <v>667</v>
      </c>
      <c r="L408" s="7" t="b">
        <v>1</v>
      </c>
      <c r="M408" s="4">
        <v>41087</v>
      </c>
      <c r="N408" s="3" t="s">
        <v>880</v>
      </c>
      <c r="O408" s="3" t="s">
        <v>110</v>
      </c>
      <c r="P408" s="8"/>
      <c r="Q408" s="8" t="s">
        <v>1460</v>
      </c>
      <c r="R408" s="9"/>
      <c r="S408" s="7"/>
    </row>
    <row r="409" spans="1:19" x14ac:dyDescent="0.25">
      <c r="A409" t="str">
        <f>REPLACE(Table_milestone[[#This Row],[Hợp đồng]],1,FIND("#",Table_milestone[[#This Row],[Hợp đồng]],1),"")</f>
        <v>126-0312/HĐKT/CMCSOFT-CDYTBD</v>
      </c>
      <c r="B409" s="2" t="s">
        <v>1462</v>
      </c>
      <c r="C409" s="3" t="s">
        <v>1463</v>
      </c>
      <c r="D409" s="2" t="s">
        <v>666</v>
      </c>
      <c r="E409" s="5">
        <v>100000000</v>
      </c>
      <c r="F409" s="4"/>
      <c r="G409" s="4">
        <v>40998</v>
      </c>
      <c r="H409" s="4"/>
      <c r="I409" s="4">
        <v>41009</v>
      </c>
      <c r="J409" s="4"/>
      <c r="K409" s="3" t="s">
        <v>667</v>
      </c>
      <c r="L409" s="7" t="b">
        <v>1</v>
      </c>
      <c r="M409" s="4">
        <v>41016</v>
      </c>
      <c r="N409" s="3" t="s">
        <v>832</v>
      </c>
      <c r="O409" s="3" t="s">
        <v>801</v>
      </c>
      <c r="P409" s="8"/>
      <c r="Q409" s="8" t="s">
        <v>1461</v>
      </c>
      <c r="R409" s="9"/>
      <c r="S409" s="7"/>
    </row>
    <row r="410" spans="1:19" ht="30" x14ac:dyDescent="0.25">
      <c r="A410" t="str">
        <f>REPLACE(Table_milestone[[#This Row],[Hợp đồng]],1,FIND("#",Table_milestone[[#This Row],[Hợp đồng]],1),"")</f>
        <v>132011/HĐKT/CMCSSG – CĐYTCT</v>
      </c>
      <c r="B410" s="2" t="s">
        <v>1392</v>
      </c>
      <c r="C410" s="3" t="s">
        <v>1393</v>
      </c>
      <c r="D410" s="2" t="s">
        <v>1464</v>
      </c>
      <c r="E410" s="5">
        <v>26500000</v>
      </c>
      <c r="F410" s="4"/>
      <c r="G410" s="4">
        <v>40998</v>
      </c>
      <c r="H410" s="4"/>
      <c r="I410" s="4"/>
      <c r="J410" s="4"/>
      <c r="K410" s="3" t="s">
        <v>667</v>
      </c>
      <c r="L410" s="7" t="b">
        <v>1</v>
      </c>
      <c r="M410" s="4">
        <v>41273</v>
      </c>
      <c r="N410" s="3" t="s">
        <v>921</v>
      </c>
      <c r="O410" s="3" t="s">
        <v>819</v>
      </c>
      <c r="P410" s="8" t="s">
        <v>1465</v>
      </c>
      <c r="Q410" s="8" t="s">
        <v>1443</v>
      </c>
      <c r="R410" s="9"/>
      <c r="S410" s="7"/>
    </row>
    <row r="411" spans="1:19" x14ac:dyDescent="0.25">
      <c r="A411" t="str">
        <f>REPLACE(Table_milestone[[#This Row],[Hợp đồng]],1,FIND("#",Table_milestone[[#This Row],[Hợp đồng]],1),"")</f>
        <v>77-1111/HDKT/CMCSOFT-PRDCV</v>
      </c>
      <c r="B411" s="2" t="s">
        <v>1468</v>
      </c>
      <c r="C411" s="3" t="s">
        <v>1466</v>
      </c>
      <c r="D411" s="2" t="s">
        <v>1466</v>
      </c>
      <c r="E411" s="5">
        <v>187452000</v>
      </c>
      <c r="F411" s="4">
        <v>40826</v>
      </c>
      <c r="G411" s="4">
        <v>40999</v>
      </c>
      <c r="H411" s="4"/>
      <c r="I411" s="4">
        <v>41010</v>
      </c>
      <c r="J411" s="4"/>
      <c r="K411" s="3" t="s">
        <v>667</v>
      </c>
      <c r="L411" s="7" t="b">
        <v>1</v>
      </c>
      <c r="M411" s="4">
        <v>41008</v>
      </c>
      <c r="N411" s="3" t="s">
        <v>961</v>
      </c>
      <c r="O411" s="3" t="s">
        <v>110</v>
      </c>
      <c r="P411" s="8"/>
      <c r="Q411" s="8" t="s">
        <v>1467</v>
      </c>
      <c r="R411" s="9"/>
      <c r="S411" s="7"/>
    </row>
    <row r="412" spans="1:19" x14ac:dyDescent="0.25">
      <c r="A412" t="str">
        <f>REPLACE(Table_milestone[[#This Row],[Hợp đồng]],1,FIND("#",Table_milestone[[#This Row],[Hợp đồng]],1),"")</f>
        <v>OSD115093</v>
      </c>
      <c r="B412" s="2" t="s">
        <v>1348</v>
      </c>
      <c r="C412" s="3" t="s">
        <v>1349</v>
      </c>
      <c r="D412" s="2" t="s">
        <v>1238</v>
      </c>
      <c r="E412" s="5">
        <v>22103507</v>
      </c>
      <c r="F412" s="4">
        <v>40968</v>
      </c>
      <c r="G412" s="4">
        <v>40999</v>
      </c>
      <c r="H412" s="4"/>
      <c r="I412" s="4">
        <v>40999</v>
      </c>
      <c r="J412" s="4"/>
      <c r="K412" s="3" t="s">
        <v>667</v>
      </c>
      <c r="L412" s="7" t="b">
        <v>1</v>
      </c>
      <c r="M412" s="4">
        <v>41099</v>
      </c>
      <c r="N412" s="3" t="s">
        <v>996</v>
      </c>
      <c r="O412" s="3" t="s">
        <v>110</v>
      </c>
      <c r="P412" s="8"/>
      <c r="Q412" s="8" t="s">
        <v>1469</v>
      </c>
      <c r="R412" s="9"/>
      <c r="S412" s="7"/>
    </row>
    <row r="413" spans="1:19" x14ac:dyDescent="0.25">
      <c r="A413" t="str">
        <f>REPLACE(Table_milestone[[#This Row],[Hợp đồng]],1,FIND("#",Table_milestone[[#This Row],[Hợp đồng]],1),"")</f>
        <v>01/C1-OSD/NH-HQ</v>
      </c>
      <c r="B413" s="2" t="s">
        <v>1472</v>
      </c>
      <c r="C413" s="3" t="s">
        <v>1473</v>
      </c>
      <c r="D413" s="2" t="s">
        <v>1470</v>
      </c>
      <c r="E413" s="5">
        <v>0</v>
      </c>
      <c r="F413" s="4">
        <v>40999</v>
      </c>
      <c r="G413" s="4">
        <v>40999</v>
      </c>
      <c r="H413" s="4"/>
      <c r="I413" s="4">
        <v>40999</v>
      </c>
      <c r="J413" s="4"/>
      <c r="K413" s="3" t="s">
        <v>667</v>
      </c>
      <c r="L413" s="7" t="b">
        <v>1</v>
      </c>
      <c r="M413" s="4">
        <v>40999</v>
      </c>
      <c r="N413" s="3" t="s">
        <v>1475</v>
      </c>
      <c r="O413" s="3" t="s">
        <v>1474</v>
      </c>
      <c r="P413" s="8"/>
      <c r="Q413" s="8" t="s">
        <v>1471</v>
      </c>
      <c r="R413" s="9"/>
      <c r="S413" s="7"/>
    </row>
    <row r="414" spans="1:19" x14ac:dyDescent="0.25">
      <c r="A414" t="str">
        <f>REPLACE(Table_milestone[[#This Row],[Hợp đồng]],1,FIND("#",Table_milestone[[#This Row],[Hợp đồng]],1),"")</f>
        <v>OSD115091</v>
      </c>
      <c r="B414" s="2" t="s">
        <v>1477</v>
      </c>
      <c r="C414" s="3" t="s">
        <v>1478</v>
      </c>
      <c r="D414" s="2" t="s">
        <v>1238</v>
      </c>
      <c r="E414" s="5">
        <v>18229560</v>
      </c>
      <c r="F414" s="4">
        <v>40980</v>
      </c>
      <c r="G414" s="4">
        <v>40999</v>
      </c>
      <c r="H414" s="4"/>
      <c r="I414" s="4">
        <v>41012</v>
      </c>
      <c r="J414" s="4"/>
      <c r="K414" s="3" t="s">
        <v>667</v>
      </c>
      <c r="L414" s="7" t="b">
        <v>1</v>
      </c>
      <c r="M414" s="4">
        <v>40977</v>
      </c>
      <c r="N414" s="3" t="s">
        <v>996</v>
      </c>
      <c r="O414" s="3" t="s">
        <v>110</v>
      </c>
      <c r="P414" s="8"/>
      <c r="Q414" s="8" t="s">
        <v>1476</v>
      </c>
      <c r="R414" s="9"/>
      <c r="S414" s="7"/>
    </row>
    <row r="415" spans="1:19" x14ac:dyDescent="0.25">
      <c r="A415" t="str">
        <f>REPLACE(Table_milestone[[#This Row],[Hợp đồng]],1,FIND("#",Table_milestone[[#This Row],[Hợp đồng]],1),"")</f>
        <v>Elance - 1101</v>
      </c>
      <c r="B415" s="2" t="s">
        <v>1019</v>
      </c>
      <c r="C415" s="3" t="s">
        <v>1020</v>
      </c>
      <c r="D415" s="2" t="s">
        <v>1094</v>
      </c>
      <c r="E415" s="5">
        <v>67657000</v>
      </c>
      <c r="F415" s="4">
        <v>40751</v>
      </c>
      <c r="G415" s="4">
        <v>40999</v>
      </c>
      <c r="H415" s="4"/>
      <c r="I415" s="4">
        <v>40999</v>
      </c>
      <c r="J415" s="4"/>
      <c r="K415" s="3" t="s">
        <v>717</v>
      </c>
      <c r="L415" s="7" t="b">
        <v>0</v>
      </c>
      <c r="M415" s="4"/>
      <c r="N415" s="3" t="s">
        <v>996</v>
      </c>
      <c r="O415" s="3" t="s">
        <v>110</v>
      </c>
      <c r="P415" s="8"/>
      <c r="Q415" s="8" t="s">
        <v>1479</v>
      </c>
      <c r="R415" s="9"/>
      <c r="S415" s="7"/>
    </row>
    <row r="416" spans="1:19" x14ac:dyDescent="0.25">
      <c r="A416" t="str">
        <f>REPLACE(Table_milestone[[#This Row],[Hợp đồng]],1,FIND("#",Table_milestone[[#This Row],[Hợp đồng]],1),"")</f>
        <v>104-0112/HĐBT/CMCSOFT-TVKG</v>
      </c>
      <c r="B416" s="2" t="s">
        <v>1480</v>
      </c>
      <c r="C416" s="3" t="s">
        <v>1481</v>
      </c>
      <c r="D416" s="2" t="s">
        <v>703</v>
      </c>
      <c r="E416" s="5">
        <v>24000000</v>
      </c>
      <c r="F416" s="4">
        <v>40909</v>
      </c>
      <c r="G416" s="4">
        <v>41000</v>
      </c>
      <c r="H416" s="4"/>
      <c r="I416" s="4"/>
      <c r="J416" s="4"/>
      <c r="K416" s="3" t="s">
        <v>667</v>
      </c>
      <c r="L416" s="7" t="b">
        <v>1</v>
      </c>
      <c r="M416" s="4">
        <v>40976</v>
      </c>
      <c r="N416" s="3" t="s">
        <v>1059</v>
      </c>
      <c r="O416" s="3" t="s">
        <v>712</v>
      </c>
      <c r="P416" s="8"/>
      <c r="Q416" s="8"/>
      <c r="R416" s="9"/>
      <c r="S416" s="7"/>
    </row>
    <row r="417" spans="1:19" x14ac:dyDescent="0.25">
      <c r="A417" t="str">
        <f>REPLACE(Table_milestone[[#This Row],[Hợp đồng]],1,FIND("#",Table_milestone[[#This Row],[Hợp đồng]],1),"")</f>
        <v>VP – 24/PVFC – CMC/12 – 2011</v>
      </c>
      <c r="B417" s="2" t="s">
        <v>1345</v>
      </c>
      <c r="C417" s="3" t="s">
        <v>1346</v>
      </c>
      <c r="D417" s="2" t="s">
        <v>688</v>
      </c>
      <c r="E417" s="5">
        <v>534000000</v>
      </c>
      <c r="F417" s="4"/>
      <c r="G417" s="4">
        <v>41000</v>
      </c>
      <c r="H417" s="4"/>
      <c r="I417" s="4">
        <v>41075</v>
      </c>
      <c r="J417" s="4"/>
      <c r="K417" s="3" t="s">
        <v>667</v>
      </c>
      <c r="L417" s="7" t="b">
        <v>1</v>
      </c>
      <c r="M417" s="4">
        <v>41058</v>
      </c>
      <c r="N417" s="3" t="s">
        <v>694</v>
      </c>
      <c r="O417" s="3" t="s">
        <v>685</v>
      </c>
      <c r="P417" s="8"/>
      <c r="Q417" s="8" t="s">
        <v>1482</v>
      </c>
      <c r="R417" s="9"/>
      <c r="S417" s="7"/>
    </row>
    <row r="418" spans="1:19" x14ac:dyDescent="0.25">
      <c r="A418" t="str">
        <f>REPLACE(Table_milestone[[#This Row],[Hợp đồng]],1,FIND("#",Table_milestone[[#This Row],[Hợp đồng]],1),"")</f>
        <v>102-1211 /HĐKT/CMCSOFT-AI</v>
      </c>
      <c r="B418" s="2" t="s">
        <v>1483</v>
      </c>
      <c r="C418" s="3" t="s">
        <v>1484</v>
      </c>
      <c r="D418" s="2" t="s">
        <v>703</v>
      </c>
      <c r="E418" s="5">
        <v>50000000</v>
      </c>
      <c r="F418" s="4"/>
      <c r="G418" s="4">
        <v>41004</v>
      </c>
      <c r="H418" s="4"/>
      <c r="I418" s="4"/>
      <c r="J418" s="4"/>
      <c r="K418" s="3" t="s">
        <v>667</v>
      </c>
      <c r="L418" s="7" t="b">
        <v>1</v>
      </c>
      <c r="M418" s="4">
        <v>41057</v>
      </c>
      <c r="N418" s="3" t="s">
        <v>1168</v>
      </c>
      <c r="O418" s="3" t="s">
        <v>801</v>
      </c>
      <c r="P418" s="8"/>
      <c r="Q418" s="8"/>
      <c r="R418" s="9"/>
      <c r="S418" s="7"/>
    </row>
    <row r="419" spans="1:19" x14ac:dyDescent="0.25">
      <c r="A419" t="str">
        <f>REPLACE(Table_milestone[[#This Row],[Hợp đồng]],1,FIND("#",Table_milestone[[#This Row],[Hợp đồng]],1),"")</f>
        <v>127-0312/HĐKT/CMCSOFT-CDYTHN</v>
      </c>
      <c r="B419" s="2" t="s">
        <v>1485</v>
      </c>
      <c r="C419" s="3" t="s">
        <v>1486</v>
      </c>
      <c r="D419" s="2" t="s">
        <v>725</v>
      </c>
      <c r="E419" s="5">
        <v>84750000</v>
      </c>
      <c r="F419" s="4"/>
      <c r="G419" s="4">
        <v>41004</v>
      </c>
      <c r="H419" s="4"/>
      <c r="I419" s="4">
        <v>41004</v>
      </c>
      <c r="J419" s="4"/>
      <c r="K419" s="3" t="s">
        <v>667</v>
      </c>
      <c r="L419" s="7" t="b">
        <v>1</v>
      </c>
      <c r="M419" s="4">
        <v>41019</v>
      </c>
      <c r="N419" s="3" t="s">
        <v>832</v>
      </c>
      <c r="O419" s="3" t="s">
        <v>801</v>
      </c>
      <c r="P419" s="8"/>
      <c r="Q419" s="8"/>
      <c r="R419" s="9"/>
      <c r="S419" s="7"/>
    </row>
    <row r="420" spans="1:19" ht="30" x14ac:dyDescent="0.25">
      <c r="A420" t="str">
        <f>REPLACE(Table_milestone[[#This Row],[Hợp đồng]],1,FIND("#",Table_milestone[[#This Row],[Hợp đồng]],1),"")</f>
        <v>OSD115076</v>
      </c>
      <c r="B420" s="2" t="s">
        <v>1439</v>
      </c>
      <c r="C420" s="3" t="s">
        <v>1440</v>
      </c>
      <c r="D420" s="2" t="s">
        <v>1238</v>
      </c>
      <c r="E420" s="5">
        <v>15438843</v>
      </c>
      <c r="F420" s="4">
        <v>40989</v>
      </c>
      <c r="G420" s="4">
        <v>41006</v>
      </c>
      <c r="H420" s="4"/>
      <c r="I420" s="4"/>
      <c r="J420" s="4"/>
      <c r="K420" s="3" t="s">
        <v>717</v>
      </c>
      <c r="L420" s="7" t="b">
        <v>0</v>
      </c>
      <c r="M420" s="4"/>
      <c r="N420" s="3" t="s">
        <v>996</v>
      </c>
      <c r="O420" s="3" t="s">
        <v>110</v>
      </c>
      <c r="P420" s="8"/>
      <c r="Q420" s="8" t="s">
        <v>1438</v>
      </c>
      <c r="R420" s="9"/>
      <c r="S420" s="7"/>
    </row>
    <row r="421" spans="1:19" x14ac:dyDescent="0.25">
      <c r="A421" t="str">
        <f>REPLACE(Table_milestone[[#This Row],[Hợp đồng]],1,FIND("#",Table_milestone[[#This Row],[Hợp đồng]],1),"")</f>
        <v>101-1211/BYT-CMCSOFT</v>
      </c>
      <c r="B421" s="2" t="s">
        <v>1323</v>
      </c>
      <c r="C421" s="3" t="s">
        <v>1324</v>
      </c>
      <c r="D421" s="2" t="s">
        <v>703</v>
      </c>
      <c r="E421" s="5">
        <v>140000000</v>
      </c>
      <c r="F421" s="4"/>
      <c r="G421" s="4">
        <v>41006</v>
      </c>
      <c r="H421" s="4"/>
      <c r="I421" s="4">
        <v>41075</v>
      </c>
      <c r="J421" s="4"/>
      <c r="K421" s="3" t="s">
        <v>667</v>
      </c>
      <c r="L421" s="7" t="b">
        <v>1</v>
      </c>
      <c r="M421" s="4">
        <v>41312</v>
      </c>
      <c r="N421" s="3" t="s">
        <v>96</v>
      </c>
      <c r="O421" s="3" t="s">
        <v>801</v>
      </c>
      <c r="P421" s="8" t="s">
        <v>1487</v>
      </c>
      <c r="Q421" s="8" t="s">
        <v>1488</v>
      </c>
      <c r="R421" s="9"/>
      <c r="S421" s="7"/>
    </row>
    <row r="422" spans="1:19" x14ac:dyDescent="0.25">
      <c r="A422" t="str">
        <f>REPLACE(Table_milestone[[#This Row],[Hợp đồng]],1,FIND("#",Table_milestone[[#This Row],[Hợp đồng]],1),"")</f>
        <v xml:space="preserve">06/2011/HĐPM/CTH-CMC </v>
      </c>
      <c r="B422" s="2" t="s">
        <v>1110</v>
      </c>
      <c r="C422" s="3" t="s">
        <v>1111</v>
      </c>
      <c r="D422" s="2" t="s">
        <v>688</v>
      </c>
      <c r="E422" s="5">
        <v>645150000</v>
      </c>
      <c r="F422" s="4"/>
      <c r="G422" s="4">
        <v>41007</v>
      </c>
      <c r="H422" s="4"/>
      <c r="I422" s="4">
        <v>41019</v>
      </c>
      <c r="J422" s="4"/>
      <c r="K422" s="3" t="s">
        <v>667</v>
      </c>
      <c r="L422" s="7" t="b">
        <v>1</v>
      </c>
      <c r="M422" s="4">
        <v>41094</v>
      </c>
      <c r="N422" s="3" t="s">
        <v>702</v>
      </c>
      <c r="O422" s="3" t="s">
        <v>129</v>
      </c>
      <c r="P422" s="8" t="s">
        <v>1489</v>
      </c>
      <c r="Q422" s="8" t="s">
        <v>1490</v>
      </c>
      <c r="R422" s="9"/>
      <c r="S422" s="7"/>
    </row>
    <row r="423" spans="1:19" x14ac:dyDescent="0.25">
      <c r="A423" t="str">
        <f>REPLACE(Table_milestone[[#This Row],[Hợp đồng]],1,FIND("#",Table_milestone[[#This Row],[Hợp đồng]],1),"")</f>
        <v>01/HĐKT 2012 - CMCSOFT - BHBV</v>
      </c>
      <c r="B423" s="2" t="s">
        <v>1491</v>
      </c>
      <c r="C423" s="3" t="s">
        <v>1492</v>
      </c>
      <c r="D423" s="2" t="s">
        <v>797</v>
      </c>
      <c r="E423" s="5">
        <v>163500000</v>
      </c>
      <c r="F423" s="4"/>
      <c r="G423" s="4">
        <v>41011</v>
      </c>
      <c r="H423" s="4"/>
      <c r="I423" s="4"/>
      <c r="J423" s="4"/>
      <c r="K423" s="3" t="s">
        <v>667</v>
      </c>
      <c r="L423" s="7" t="b">
        <v>1</v>
      </c>
      <c r="M423" s="4">
        <v>41015</v>
      </c>
      <c r="N423" s="3" t="s">
        <v>57</v>
      </c>
      <c r="O423" s="3" t="s">
        <v>129</v>
      </c>
      <c r="P423" s="8"/>
      <c r="Q423" s="8"/>
      <c r="R423" s="9"/>
      <c r="S423" s="7"/>
    </row>
    <row r="424" spans="1:19" x14ac:dyDescent="0.25">
      <c r="A424" t="str">
        <f>REPLACE(Table_milestone[[#This Row],[Hợp đồng]],1,FIND("#",Table_milestone[[#This Row],[Hợp đồng]],1),"")</f>
        <v>0911/HĐ/BQLDAKH-CMCSOFTSG</v>
      </c>
      <c r="B424" s="2" t="s">
        <v>1098</v>
      </c>
      <c r="C424" s="3" t="s">
        <v>1099</v>
      </c>
      <c r="D424" s="2" t="s">
        <v>688</v>
      </c>
      <c r="E424" s="5">
        <v>108010000</v>
      </c>
      <c r="F424" s="4">
        <v>40896</v>
      </c>
      <c r="G424" s="4">
        <v>41014</v>
      </c>
      <c r="H424" s="4"/>
      <c r="I424" s="4"/>
      <c r="J424" s="4"/>
      <c r="K424" s="3" t="s">
        <v>667</v>
      </c>
      <c r="L424" s="7" t="b">
        <v>1</v>
      </c>
      <c r="M424" s="4">
        <v>40928</v>
      </c>
      <c r="N424" s="3" t="s">
        <v>820</v>
      </c>
      <c r="O424" s="3" t="s">
        <v>819</v>
      </c>
      <c r="P424" s="8"/>
      <c r="Q424" s="8"/>
      <c r="R424" s="9"/>
      <c r="S424" s="7"/>
    </row>
    <row r="425" spans="1:19" x14ac:dyDescent="0.25">
      <c r="A425" t="str">
        <f>REPLACE(Table_milestone[[#This Row],[Hợp đồng]],1,FIND("#",Table_milestone[[#This Row],[Hợp đồng]],1),"")</f>
        <v xml:space="preserve">HR-2009/CMCSoft/ Enplas Vietnam </v>
      </c>
      <c r="B425" s="2" t="s">
        <v>698</v>
      </c>
      <c r="C425" s="3" t="s">
        <v>699</v>
      </c>
      <c r="D425" s="2" t="s">
        <v>688</v>
      </c>
      <c r="E425" s="5">
        <v>133454530</v>
      </c>
      <c r="F425" s="4">
        <v>40998</v>
      </c>
      <c r="G425" s="4">
        <v>41014</v>
      </c>
      <c r="H425" s="4"/>
      <c r="I425" s="4"/>
      <c r="J425" s="4"/>
      <c r="K425" s="3" t="s">
        <v>667</v>
      </c>
      <c r="L425" s="7" t="b">
        <v>1</v>
      </c>
      <c r="M425" s="4">
        <v>41003</v>
      </c>
      <c r="N425" s="3" t="s">
        <v>671</v>
      </c>
      <c r="O425" s="3" t="s">
        <v>670</v>
      </c>
      <c r="P425" s="8"/>
      <c r="Q425" s="8"/>
      <c r="R425" s="9"/>
      <c r="S425" s="7"/>
    </row>
    <row r="426" spans="1:19" ht="30" x14ac:dyDescent="0.25">
      <c r="A426" t="str">
        <f>REPLACE(Table_milestone[[#This Row],[Hợp đồng]],1,FIND("#",Table_milestone[[#This Row],[Hợp đồng]],1),"")</f>
        <v>01/NHN-CMCSOFT/0112</v>
      </c>
      <c r="B426" s="2" t="s">
        <v>1494</v>
      </c>
      <c r="C426" s="3" t="s">
        <v>1495</v>
      </c>
      <c r="D426" s="2" t="s">
        <v>1459</v>
      </c>
      <c r="E426" s="5">
        <v>61440000</v>
      </c>
      <c r="F426" s="4">
        <v>40969</v>
      </c>
      <c r="G426" s="4">
        <v>41014</v>
      </c>
      <c r="H426" s="4"/>
      <c r="I426" s="4">
        <v>40997</v>
      </c>
      <c r="J426" s="4"/>
      <c r="K426" s="3" t="s">
        <v>667</v>
      </c>
      <c r="L426" s="7" t="b">
        <v>1</v>
      </c>
      <c r="M426" s="4">
        <v>40997</v>
      </c>
      <c r="N426" s="3" t="s">
        <v>961</v>
      </c>
      <c r="O426" s="3" t="s">
        <v>110</v>
      </c>
      <c r="P426" s="8"/>
      <c r="Q426" s="8" t="s">
        <v>1493</v>
      </c>
      <c r="R426" s="9"/>
      <c r="S426" s="7"/>
    </row>
    <row r="427" spans="1:19" x14ac:dyDescent="0.25">
      <c r="A427" t="str">
        <f>REPLACE(Table_milestone[[#This Row],[Hợp đồng]],1,FIND("#",Table_milestone[[#This Row],[Hợp đồng]],1),"")</f>
        <v>CMCSoft-IMIP-2011</v>
      </c>
      <c r="B427" s="2" t="s">
        <v>950</v>
      </c>
      <c r="C427" s="3" t="s">
        <v>951</v>
      </c>
      <c r="D427" s="2" t="s">
        <v>1496</v>
      </c>
      <c r="E427" s="5">
        <v>263144318</v>
      </c>
      <c r="F427" s="4">
        <v>40959</v>
      </c>
      <c r="G427" s="4">
        <v>41019</v>
      </c>
      <c r="H427" s="4"/>
      <c r="I427" s="4">
        <v>40997</v>
      </c>
      <c r="J427" s="4"/>
      <c r="K427" s="3" t="s">
        <v>667</v>
      </c>
      <c r="L427" s="7" t="b">
        <v>1</v>
      </c>
      <c r="M427" s="4">
        <v>40997</v>
      </c>
      <c r="N427" s="3" t="s">
        <v>880</v>
      </c>
      <c r="O427" s="3" t="s">
        <v>110</v>
      </c>
      <c r="P427" s="8"/>
      <c r="Q427" s="8"/>
      <c r="R427" s="9"/>
      <c r="S427" s="7"/>
    </row>
    <row r="428" spans="1:19" x14ac:dyDescent="0.25">
      <c r="A428" t="str">
        <f>REPLACE(Table_milestone[[#This Row],[Hợp đồng]],1,FIND("#",Table_milestone[[#This Row],[Hợp đồng]],1),"")</f>
        <v xml:space="preserve">2012/SOW/Chaogix-CMC/001 </v>
      </c>
      <c r="B428" s="2" t="s">
        <v>1498</v>
      </c>
      <c r="C428" s="3" t="s">
        <v>1499</v>
      </c>
      <c r="D428" s="2" t="s">
        <v>725</v>
      </c>
      <c r="E428" s="5">
        <v>12069800</v>
      </c>
      <c r="F428" s="4">
        <v>40989</v>
      </c>
      <c r="G428" s="4">
        <v>41019</v>
      </c>
      <c r="H428" s="4"/>
      <c r="I428" s="4">
        <v>40990</v>
      </c>
      <c r="J428" s="4"/>
      <c r="K428" s="3" t="s">
        <v>667</v>
      </c>
      <c r="L428" s="7" t="b">
        <v>1</v>
      </c>
      <c r="M428" s="4">
        <v>40990</v>
      </c>
      <c r="N428" s="3" t="s">
        <v>31</v>
      </c>
      <c r="O428" s="3" t="s">
        <v>110</v>
      </c>
      <c r="P428" s="8"/>
      <c r="Q428" s="8" t="s">
        <v>1497</v>
      </c>
      <c r="R428" s="9"/>
      <c r="S428" s="7"/>
    </row>
    <row r="429" spans="1:19" x14ac:dyDescent="0.25">
      <c r="A429" t="str">
        <f>REPLACE(Table_milestone[[#This Row],[Hợp đồng]],1,FIND("#",Table_milestone[[#This Row],[Hợp đồng]],1),"")</f>
        <v>2012/SOW/MEDL-CMC/002</v>
      </c>
      <c r="B429" s="2" t="s">
        <v>1501</v>
      </c>
      <c r="C429" s="3" t="s">
        <v>1502</v>
      </c>
      <c r="D429" s="2" t="s">
        <v>725</v>
      </c>
      <c r="E429" s="5">
        <v>18238320</v>
      </c>
      <c r="F429" s="4">
        <v>41010</v>
      </c>
      <c r="G429" s="4">
        <v>41019</v>
      </c>
      <c r="H429" s="4"/>
      <c r="I429" s="4">
        <v>41017</v>
      </c>
      <c r="J429" s="4"/>
      <c r="K429" s="3" t="s">
        <v>667</v>
      </c>
      <c r="L429" s="7" t="b">
        <v>1</v>
      </c>
      <c r="M429" s="4">
        <v>41017</v>
      </c>
      <c r="N429" s="3" t="s">
        <v>31</v>
      </c>
      <c r="O429" s="3" t="s">
        <v>110</v>
      </c>
      <c r="P429" s="8" t="s">
        <v>1500</v>
      </c>
      <c r="Q429" s="8" t="s">
        <v>1476</v>
      </c>
      <c r="R429" s="9"/>
      <c r="S429" s="7"/>
    </row>
    <row r="430" spans="1:19" x14ac:dyDescent="0.25">
      <c r="A430" t="str">
        <f>REPLACE(Table_milestone[[#This Row],[Hợp đồng]],1,FIND("#",Table_milestone[[#This Row],[Hợp đồng]],1),"")</f>
        <v>2012/SOW/MEDL-CMC/001</v>
      </c>
      <c r="B430" s="2" t="s">
        <v>1504</v>
      </c>
      <c r="C430" s="3" t="s">
        <v>1505</v>
      </c>
      <c r="D430" s="2" t="s">
        <v>725</v>
      </c>
      <c r="E430" s="5">
        <v>7651350</v>
      </c>
      <c r="F430" s="4">
        <v>41010</v>
      </c>
      <c r="G430" s="4">
        <v>41019</v>
      </c>
      <c r="H430" s="4"/>
      <c r="I430" s="4">
        <v>41017</v>
      </c>
      <c r="J430" s="4"/>
      <c r="K430" s="3" t="s">
        <v>667</v>
      </c>
      <c r="L430" s="7" t="b">
        <v>1</v>
      </c>
      <c r="M430" s="4">
        <v>41017</v>
      </c>
      <c r="N430" s="3" t="s">
        <v>31</v>
      </c>
      <c r="O430" s="3" t="s">
        <v>110</v>
      </c>
      <c r="P430" s="8" t="s">
        <v>1503</v>
      </c>
      <c r="Q430" s="8"/>
      <c r="R430" s="9"/>
      <c r="S430" s="7"/>
    </row>
    <row r="431" spans="1:19" x14ac:dyDescent="0.25">
      <c r="A431" t="str">
        <f>REPLACE(Table_milestone[[#This Row],[Hợp đồng]],1,FIND("#",Table_milestone[[#This Row],[Hợp đồng]],1),"")</f>
        <v>154-0312/HĐKT/CMCSOFT-TCYTDL</v>
      </c>
      <c r="B431" s="2" t="s">
        <v>1507</v>
      </c>
      <c r="C431" s="3" t="s">
        <v>1508</v>
      </c>
      <c r="D431" s="2" t="s">
        <v>725</v>
      </c>
      <c r="E431" s="5">
        <v>100000000</v>
      </c>
      <c r="F431" s="4">
        <v>41017</v>
      </c>
      <c r="G431" s="4">
        <v>41019</v>
      </c>
      <c r="H431" s="4"/>
      <c r="I431" s="4">
        <v>41059</v>
      </c>
      <c r="J431" s="4"/>
      <c r="K431" s="3" t="s">
        <v>667</v>
      </c>
      <c r="L431" s="7" t="b">
        <v>1</v>
      </c>
      <c r="M431" s="4">
        <v>41038</v>
      </c>
      <c r="N431" s="3" t="s">
        <v>832</v>
      </c>
      <c r="O431" s="3" t="s">
        <v>801</v>
      </c>
      <c r="P431" s="8" t="s">
        <v>1506</v>
      </c>
      <c r="Q431" s="8"/>
      <c r="R431" s="9"/>
      <c r="S431" s="7"/>
    </row>
    <row r="432" spans="1:19" x14ac:dyDescent="0.25">
      <c r="A432" t="str">
        <f>REPLACE(Table_milestone[[#This Row],[Hợp đồng]],1,FIND("#",Table_milestone[[#This Row],[Hợp đồng]],1),"")</f>
        <v>138-0312/HĐKT/CMCSOFT-CDYTHUE</v>
      </c>
      <c r="B432" s="2" t="s">
        <v>1509</v>
      </c>
      <c r="C432" s="3" t="s">
        <v>1510</v>
      </c>
      <c r="D432" s="2" t="s">
        <v>903</v>
      </c>
      <c r="E432" s="5">
        <v>197500000</v>
      </c>
      <c r="F432" s="4"/>
      <c r="G432" s="4">
        <v>41019</v>
      </c>
      <c r="H432" s="4"/>
      <c r="I432" s="4"/>
      <c r="J432" s="4"/>
      <c r="K432" s="3" t="s">
        <v>667</v>
      </c>
      <c r="L432" s="7" t="b">
        <v>1</v>
      </c>
      <c r="M432" s="4">
        <v>41121</v>
      </c>
      <c r="N432" s="3" t="s">
        <v>832</v>
      </c>
      <c r="O432" s="3" t="s">
        <v>801</v>
      </c>
      <c r="P432" s="8"/>
      <c r="Q432" s="8"/>
      <c r="R432" s="9"/>
      <c r="S432" s="7"/>
    </row>
    <row r="433" spans="1:19" ht="30" x14ac:dyDescent="0.25">
      <c r="A433" t="str">
        <f>REPLACE(Table_milestone[[#This Row],[Hợp đồng]],1,FIND("#",Table_milestone[[#This Row],[Hợp đồng]],1),"")</f>
        <v>SOW #120511</v>
      </c>
      <c r="B433" s="2" t="s">
        <v>1327</v>
      </c>
      <c r="C433" s="3" t="s">
        <v>1328</v>
      </c>
      <c r="D433" s="2" t="s">
        <v>722</v>
      </c>
      <c r="E433" s="5">
        <v>25032000</v>
      </c>
      <c r="F433" s="4">
        <v>40990</v>
      </c>
      <c r="G433" s="4">
        <v>41020</v>
      </c>
      <c r="H433" s="4"/>
      <c r="I433" s="4">
        <v>41037</v>
      </c>
      <c r="J433" s="4"/>
      <c r="K433" s="3" t="s">
        <v>667</v>
      </c>
      <c r="L433" s="7" t="b">
        <v>1</v>
      </c>
      <c r="M433" s="4">
        <v>41037</v>
      </c>
      <c r="N433" s="3" t="s">
        <v>31</v>
      </c>
      <c r="O433" s="3" t="s">
        <v>110</v>
      </c>
      <c r="P433" s="8"/>
      <c r="Q433" s="8" t="s">
        <v>1511</v>
      </c>
      <c r="R433" s="9"/>
      <c r="S433" s="7"/>
    </row>
    <row r="434" spans="1:19" ht="30" x14ac:dyDescent="0.25">
      <c r="A434" t="str">
        <f>REPLACE(Table_milestone[[#This Row],[Hợp đồng]],1,FIND("#",Table_milestone[[#This Row],[Hợp đồng]],1),"")</f>
        <v>CMCSoft-JPT-2011</v>
      </c>
      <c r="B434" s="2" t="s">
        <v>959</v>
      </c>
      <c r="C434" s="3" t="s">
        <v>960</v>
      </c>
      <c r="D434" s="2" t="s">
        <v>1512</v>
      </c>
      <c r="E434" s="5">
        <v>24570000</v>
      </c>
      <c r="F434" s="4">
        <v>40989</v>
      </c>
      <c r="G434" s="4">
        <v>41020</v>
      </c>
      <c r="H434" s="4"/>
      <c r="I434" s="4">
        <v>41031</v>
      </c>
      <c r="J434" s="4"/>
      <c r="K434" s="3" t="s">
        <v>667</v>
      </c>
      <c r="L434" s="7" t="b">
        <v>1</v>
      </c>
      <c r="M434" s="4">
        <v>41031</v>
      </c>
      <c r="N434" s="3" t="s">
        <v>961</v>
      </c>
      <c r="O434" s="3" t="s">
        <v>110</v>
      </c>
      <c r="P434" s="8" t="s">
        <v>1513</v>
      </c>
      <c r="Q434" s="8"/>
      <c r="R434" s="9"/>
      <c r="S434" s="7"/>
    </row>
    <row r="435" spans="1:19" ht="30" x14ac:dyDescent="0.25">
      <c r="A435" t="str">
        <f>REPLACE(Table_milestone[[#This Row],[Hợp đồng]],1,FIND("#",Table_milestone[[#This Row],[Hợp đồng]],1),"")</f>
        <v>CMCSoft-JPT-2011</v>
      </c>
      <c r="B435" s="2" t="s">
        <v>959</v>
      </c>
      <c r="C435" s="3" t="s">
        <v>960</v>
      </c>
      <c r="D435" s="2" t="s">
        <v>1514</v>
      </c>
      <c r="E435" s="5">
        <v>20317500</v>
      </c>
      <c r="F435" s="4">
        <v>40989</v>
      </c>
      <c r="G435" s="4">
        <v>41020</v>
      </c>
      <c r="H435" s="4"/>
      <c r="I435" s="4">
        <v>41029</v>
      </c>
      <c r="J435" s="4"/>
      <c r="K435" s="3" t="s">
        <v>667</v>
      </c>
      <c r="L435" s="7" t="b">
        <v>1</v>
      </c>
      <c r="M435" s="4">
        <v>41031</v>
      </c>
      <c r="N435" s="3" t="s">
        <v>961</v>
      </c>
      <c r="O435" s="3" t="s">
        <v>110</v>
      </c>
      <c r="P435" s="8" t="s">
        <v>1515</v>
      </c>
      <c r="Q435" s="8" t="s">
        <v>1516</v>
      </c>
      <c r="R435" s="9"/>
      <c r="S435" s="7"/>
    </row>
    <row r="436" spans="1:19" x14ac:dyDescent="0.25">
      <c r="A436" t="str">
        <f>REPLACE(Table_milestone[[#This Row],[Hợp đồng]],1,FIND("#",Table_milestone[[#This Row],[Hợp đồng]],1),"")</f>
        <v>134 -0312/HĐKT/ CMCSOFT - CDYTQN</v>
      </c>
      <c r="B436" s="2" t="s">
        <v>1517</v>
      </c>
      <c r="C436" s="3" t="s">
        <v>1518</v>
      </c>
      <c r="D436" s="2" t="s">
        <v>903</v>
      </c>
      <c r="E436" s="5">
        <v>199500000</v>
      </c>
      <c r="F436" s="4"/>
      <c r="G436" s="4">
        <v>41023</v>
      </c>
      <c r="H436" s="4"/>
      <c r="I436" s="4"/>
      <c r="J436" s="4"/>
      <c r="K436" s="3" t="s">
        <v>667</v>
      </c>
      <c r="L436" s="7" t="b">
        <v>1</v>
      </c>
      <c r="M436" s="4">
        <v>41110</v>
      </c>
      <c r="N436" s="3" t="s">
        <v>832</v>
      </c>
      <c r="O436" s="3" t="s">
        <v>801</v>
      </c>
      <c r="P436" s="8"/>
      <c r="Q436" s="8"/>
      <c r="R436" s="9"/>
      <c r="S436" s="7"/>
    </row>
    <row r="437" spans="1:19" x14ac:dyDescent="0.25">
      <c r="A437" t="str">
        <f>REPLACE(Table_milestone[[#This Row],[Hợp đồng]],1,FIND("#",Table_milestone[[#This Row],[Hợp đồng]],1),"")</f>
        <v>2011/SOW/SPA-CMC/003</v>
      </c>
      <c r="B437" s="2" t="s">
        <v>1267</v>
      </c>
      <c r="C437" s="3" t="s">
        <v>1268</v>
      </c>
      <c r="D437" s="2" t="s">
        <v>722</v>
      </c>
      <c r="E437" s="5">
        <v>15817560</v>
      </c>
      <c r="F437" s="4">
        <v>40994</v>
      </c>
      <c r="G437" s="4">
        <v>41024</v>
      </c>
      <c r="H437" s="4"/>
      <c r="I437" s="4">
        <v>41025</v>
      </c>
      <c r="J437" s="4"/>
      <c r="K437" s="3" t="s">
        <v>667</v>
      </c>
      <c r="L437" s="7" t="b">
        <v>1</v>
      </c>
      <c r="M437" s="4">
        <v>41025</v>
      </c>
      <c r="N437" s="3" t="s">
        <v>31</v>
      </c>
      <c r="O437" s="3" t="s">
        <v>110</v>
      </c>
      <c r="P437" s="8"/>
      <c r="Q437" s="8" t="s">
        <v>1519</v>
      </c>
      <c r="R437" s="9"/>
      <c r="S437" s="7"/>
    </row>
    <row r="438" spans="1:19" x14ac:dyDescent="0.25">
      <c r="A438" t="str">
        <f>REPLACE(Table_milestone[[#This Row],[Hợp đồng]],1,FIND("#",Table_milestone[[#This Row],[Hợp đồng]],1),"")</f>
        <v>MIC 2-3</v>
      </c>
      <c r="B438" s="2" t="s">
        <v>1369</v>
      </c>
      <c r="C438" s="3" t="s">
        <v>1370</v>
      </c>
      <c r="D438" s="2" t="s">
        <v>672</v>
      </c>
      <c r="E438" s="5">
        <v>2900378000</v>
      </c>
      <c r="F438" s="4">
        <v>40949</v>
      </c>
      <c r="G438" s="4">
        <v>41024</v>
      </c>
      <c r="H438" s="4"/>
      <c r="I438" s="4"/>
      <c r="J438" s="4"/>
      <c r="K438" s="3" t="s">
        <v>667</v>
      </c>
      <c r="L438" s="7" t="b">
        <v>1</v>
      </c>
      <c r="M438" s="4">
        <v>40982</v>
      </c>
      <c r="N438" s="3" t="s">
        <v>694</v>
      </c>
      <c r="O438" s="3" t="s">
        <v>685</v>
      </c>
      <c r="P438" s="8"/>
      <c r="Q438" s="8"/>
      <c r="R438" s="9"/>
      <c r="S438" s="7"/>
    </row>
    <row r="439" spans="1:19" x14ac:dyDescent="0.25">
      <c r="A439" t="str">
        <f>REPLACE(Table_milestone[[#This Row],[Hợp đồng]],1,FIND("#",Table_milestone[[#This Row],[Hợp đồng]],1),"")</f>
        <v>2011/SOW/SPA-CMC/001</v>
      </c>
      <c r="B439" s="2" t="s">
        <v>1131</v>
      </c>
      <c r="C439" s="3" t="s">
        <v>1132</v>
      </c>
      <c r="D439" s="2" t="s">
        <v>739</v>
      </c>
      <c r="E439" s="5">
        <v>21986200</v>
      </c>
      <c r="F439" s="4">
        <v>40994</v>
      </c>
      <c r="G439" s="4">
        <v>41024</v>
      </c>
      <c r="H439" s="4"/>
      <c r="I439" s="4">
        <v>41026</v>
      </c>
      <c r="J439" s="4"/>
      <c r="K439" s="3" t="s">
        <v>667</v>
      </c>
      <c r="L439" s="7" t="b">
        <v>1</v>
      </c>
      <c r="M439" s="4">
        <v>41026</v>
      </c>
      <c r="N439" s="3" t="s">
        <v>31</v>
      </c>
      <c r="O439" s="3" t="s">
        <v>110</v>
      </c>
      <c r="P439" s="8"/>
      <c r="Q439" s="8" t="s">
        <v>1520</v>
      </c>
      <c r="R439" s="9"/>
      <c r="S439" s="7"/>
    </row>
    <row r="440" spans="1:19" x14ac:dyDescent="0.25">
      <c r="A440" t="str">
        <f>REPLACE(Table_milestone[[#This Row],[Hợp đồng]],1,FIND("#",Table_milestone[[#This Row],[Hợp đồng]],1),"")</f>
        <v xml:space="preserve">HĐ 2011/SOW/SPA-CMC/004 </v>
      </c>
      <c r="B440" s="2" t="s">
        <v>1250</v>
      </c>
      <c r="C440" s="3" t="s">
        <v>1251</v>
      </c>
      <c r="D440" s="2" t="s">
        <v>739</v>
      </c>
      <c r="E440" s="5">
        <v>4584800</v>
      </c>
      <c r="F440" s="4">
        <v>40994</v>
      </c>
      <c r="G440" s="4">
        <v>41024</v>
      </c>
      <c r="H440" s="4"/>
      <c r="I440" s="4">
        <v>41025</v>
      </c>
      <c r="J440" s="4"/>
      <c r="K440" s="3" t="s">
        <v>667</v>
      </c>
      <c r="L440" s="7" t="b">
        <v>1</v>
      </c>
      <c r="M440" s="4">
        <v>41025</v>
      </c>
      <c r="N440" s="3" t="s">
        <v>31</v>
      </c>
      <c r="O440" s="3" t="s">
        <v>110</v>
      </c>
      <c r="P440" s="8"/>
      <c r="Q440" s="8" t="s">
        <v>1521</v>
      </c>
      <c r="R440" s="9"/>
      <c r="S440" s="7"/>
    </row>
    <row r="441" spans="1:19" x14ac:dyDescent="0.25">
      <c r="A441" t="str">
        <f>REPLACE(Table_milestone[[#This Row],[Hợp đồng]],1,FIND("#",Table_milestone[[#This Row],[Hợp đồng]],1),"")</f>
        <v>08012011/CMCSOFT-CTEL</v>
      </c>
      <c r="B441" s="2" t="s">
        <v>947</v>
      </c>
      <c r="C441" s="3" t="s">
        <v>648</v>
      </c>
      <c r="D441" s="2" t="s">
        <v>1522</v>
      </c>
      <c r="E441" s="5">
        <v>228000000</v>
      </c>
      <c r="F441" s="4"/>
      <c r="G441" s="4">
        <v>41024</v>
      </c>
      <c r="H441" s="4"/>
      <c r="I441" s="4"/>
      <c r="J441" s="4"/>
      <c r="K441" s="3" t="s">
        <v>667</v>
      </c>
      <c r="L441" s="7" t="b">
        <v>1</v>
      </c>
      <c r="M441" s="4">
        <v>41102</v>
      </c>
      <c r="N441" s="3" t="s">
        <v>26</v>
      </c>
      <c r="O441" s="3" t="s">
        <v>129</v>
      </c>
      <c r="P441" s="8"/>
      <c r="Q441" s="8"/>
      <c r="R441" s="9"/>
      <c r="S441" s="7"/>
    </row>
    <row r="442" spans="1:19" ht="30" x14ac:dyDescent="0.25">
      <c r="A442" t="str">
        <f>REPLACE(Table_milestone[[#This Row],[Hợp đồng]],1,FIND("#",Table_milestone[[#This Row],[Hợp đồng]],1),"")</f>
        <v>VP – 24/PVFC – CMC/12 – 2011</v>
      </c>
      <c r="B442" s="2" t="s">
        <v>1345</v>
      </c>
      <c r="C442" s="3" t="s">
        <v>1346</v>
      </c>
      <c r="D442" s="2" t="s">
        <v>902</v>
      </c>
      <c r="E442" s="5">
        <v>356000000</v>
      </c>
      <c r="F442" s="4"/>
      <c r="G442" s="4">
        <v>41026</v>
      </c>
      <c r="H442" s="4"/>
      <c r="I442" s="4">
        <v>41105</v>
      </c>
      <c r="J442" s="4"/>
      <c r="K442" s="3" t="s">
        <v>667</v>
      </c>
      <c r="L442" s="7" t="b">
        <v>1</v>
      </c>
      <c r="M442" s="4">
        <v>41194</v>
      </c>
      <c r="N442" s="3" t="s">
        <v>694</v>
      </c>
      <c r="O442" s="3" t="s">
        <v>685</v>
      </c>
      <c r="P442" s="8" t="s">
        <v>1523</v>
      </c>
      <c r="Q442" s="8" t="s">
        <v>1524</v>
      </c>
      <c r="R442" s="9"/>
      <c r="S442" s="7"/>
    </row>
    <row r="443" spans="1:19" x14ac:dyDescent="0.25">
      <c r="A443" t="str">
        <f>REPLACE(Table_milestone[[#This Row],[Hợp đồng]],1,FIND("#",Table_milestone[[#This Row],[Hợp đồng]],1),"")</f>
        <v>127-0312/HĐKT/CMCSOFT-CDYTKH</v>
      </c>
      <c r="B443" s="2" t="s">
        <v>1525</v>
      </c>
      <c r="C443" s="3" t="s">
        <v>1526</v>
      </c>
      <c r="D443" s="2" t="s">
        <v>725</v>
      </c>
      <c r="E443" s="5">
        <v>100000000</v>
      </c>
      <c r="F443" s="4"/>
      <c r="G443" s="4">
        <v>41026</v>
      </c>
      <c r="H443" s="4"/>
      <c r="I443" s="4"/>
      <c r="J443" s="4"/>
      <c r="K443" s="3" t="s">
        <v>667</v>
      </c>
      <c r="L443" s="7" t="b">
        <v>1</v>
      </c>
      <c r="M443" s="4">
        <v>41040</v>
      </c>
      <c r="N443" s="3" t="s">
        <v>832</v>
      </c>
      <c r="O443" s="3" t="s">
        <v>801</v>
      </c>
      <c r="P443" s="8"/>
      <c r="Q443" s="8"/>
      <c r="R443" s="9"/>
      <c r="S443" s="7"/>
    </row>
    <row r="444" spans="1:19" x14ac:dyDescent="0.25">
      <c r="A444" t="str">
        <f>REPLACE(Table_milestone[[#This Row],[Hợp đồng]],1,FIND("#",Table_milestone[[#This Row],[Hợp đồng]],1),"")</f>
        <v>OSD115062</v>
      </c>
      <c r="B444" s="2" t="s">
        <v>1355</v>
      </c>
      <c r="C444" s="3" t="s">
        <v>1356</v>
      </c>
      <c r="D444" s="2" t="s">
        <v>1238</v>
      </c>
      <c r="E444" s="5">
        <v>75778500</v>
      </c>
      <c r="F444" s="4">
        <v>40999</v>
      </c>
      <c r="G444" s="4">
        <v>41029</v>
      </c>
      <c r="H444" s="4"/>
      <c r="I444" s="4">
        <v>41029</v>
      </c>
      <c r="J444" s="4"/>
      <c r="K444" s="3" t="s">
        <v>717</v>
      </c>
      <c r="L444" s="7" t="b">
        <v>0</v>
      </c>
      <c r="M444" s="4"/>
      <c r="N444" s="3" t="s">
        <v>996</v>
      </c>
      <c r="O444" s="3" t="s">
        <v>110</v>
      </c>
      <c r="P444" s="8"/>
      <c r="Q444" s="8" t="s">
        <v>1418</v>
      </c>
      <c r="R444" s="9"/>
      <c r="S444" s="7"/>
    </row>
    <row r="445" spans="1:19" x14ac:dyDescent="0.25">
      <c r="A445" t="str">
        <f>REPLACE(Table_milestone[[#This Row],[Hợp đồng]],1,FIND("#",Table_milestone[[#This Row],[Hợp đồng]],1),"")</f>
        <v>OSD115091</v>
      </c>
      <c r="B445" s="2" t="s">
        <v>1477</v>
      </c>
      <c r="C445" s="3" t="s">
        <v>1478</v>
      </c>
      <c r="D445" s="2" t="s">
        <v>1527</v>
      </c>
      <c r="E445" s="5">
        <v>19140932</v>
      </c>
      <c r="F445" s="4">
        <v>40995</v>
      </c>
      <c r="G445" s="4">
        <v>41029</v>
      </c>
      <c r="H445" s="4"/>
      <c r="I445" s="4"/>
      <c r="J445" s="4"/>
      <c r="K445" s="3" t="s">
        <v>667</v>
      </c>
      <c r="L445" s="7" t="b">
        <v>1</v>
      </c>
      <c r="M445" s="4">
        <v>41099</v>
      </c>
      <c r="N445" s="3" t="s">
        <v>996</v>
      </c>
      <c r="O445" s="3" t="s">
        <v>110</v>
      </c>
      <c r="P445" s="8"/>
      <c r="Q445" s="8" t="s">
        <v>1528</v>
      </c>
      <c r="R445" s="9"/>
      <c r="S445" s="7"/>
    </row>
    <row r="446" spans="1:19" x14ac:dyDescent="0.25">
      <c r="A446" t="str">
        <f>REPLACE(Table_milestone[[#This Row],[Hợp đồng]],1,FIND("#",Table_milestone[[#This Row],[Hợp đồng]],1),"")</f>
        <v>126-0312/HĐKT/CMCSOFT-CDYTBD</v>
      </c>
      <c r="B446" s="2" t="s">
        <v>1462</v>
      </c>
      <c r="C446" s="3" t="s">
        <v>1463</v>
      </c>
      <c r="D446" s="2" t="s">
        <v>672</v>
      </c>
      <c r="E446" s="5">
        <v>99500000</v>
      </c>
      <c r="F446" s="4"/>
      <c r="G446" s="4">
        <v>41029</v>
      </c>
      <c r="H446" s="4"/>
      <c r="I446" s="4">
        <v>41090</v>
      </c>
      <c r="J446" s="4"/>
      <c r="K446" s="3" t="s">
        <v>667</v>
      </c>
      <c r="L446" s="7" t="b">
        <v>1</v>
      </c>
      <c r="M446" s="4">
        <v>41117</v>
      </c>
      <c r="N446" s="3" t="s">
        <v>832</v>
      </c>
      <c r="O446" s="3" t="s">
        <v>801</v>
      </c>
      <c r="P446" s="8" t="s">
        <v>1506</v>
      </c>
      <c r="Q446" s="8"/>
      <c r="R446" s="9"/>
      <c r="S446" s="7"/>
    </row>
    <row r="447" spans="1:19" x14ac:dyDescent="0.25">
      <c r="A447" t="str">
        <f>REPLACE(Table_milestone[[#This Row],[Hợp đồng]],1,FIND("#",Table_milestone[[#This Row],[Hợp đồng]],1),"")</f>
        <v>09122011/HĐ/BĐT-CMC</v>
      </c>
      <c r="B447" s="2" t="s">
        <v>1340</v>
      </c>
      <c r="C447" s="3" t="s">
        <v>1341</v>
      </c>
      <c r="D447" s="2" t="s">
        <v>1529</v>
      </c>
      <c r="E447" s="5">
        <v>797107200</v>
      </c>
      <c r="F447" s="4"/>
      <c r="G447" s="4">
        <v>41029</v>
      </c>
      <c r="H447" s="4"/>
      <c r="I447" s="4"/>
      <c r="J447" s="4"/>
      <c r="K447" s="3" t="s">
        <v>805</v>
      </c>
      <c r="L447" s="7" t="b">
        <v>0</v>
      </c>
      <c r="M447" s="4"/>
      <c r="N447" s="3" t="s">
        <v>1342</v>
      </c>
      <c r="O447" s="3" t="s">
        <v>681</v>
      </c>
      <c r="P447" s="8"/>
      <c r="Q447" s="8" t="s">
        <v>1530</v>
      </c>
      <c r="R447" s="9"/>
      <c r="S447" s="7"/>
    </row>
    <row r="448" spans="1:19" x14ac:dyDescent="0.25">
      <c r="A448" t="str">
        <f>REPLACE(Table_milestone[[#This Row],[Hợp đồng]],1,FIND("#",Table_milestone[[#This Row],[Hợp đồng]],1),"")</f>
        <v xml:space="preserve">06/IDENT–CMC/0112(ORSENNA-CF1201-0033) </v>
      </c>
      <c r="B448" s="2" t="s">
        <v>1422</v>
      </c>
      <c r="C448" s="3" t="s">
        <v>1423</v>
      </c>
      <c r="D448" s="2" t="s">
        <v>1531</v>
      </c>
      <c r="E448" s="5">
        <v>48873720</v>
      </c>
      <c r="F448" s="4">
        <v>41000</v>
      </c>
      <c r="G448" s="4">
        <v>41030</v>
      </c>
      <c r="H448" s="4"/>
      <c r="I448" s="4">
        <v>41113</v>
      </c>
      <c r="J448" s="4"/>
      <c r="K448" s="3" t="s">
        <v>667</v>
      </c>
      <c r="L448" s="7" t="b">
        <v>1</v>
      </c>
      <c r="M448" s="4">
        <v>41113</v>
      </c>
      <c r="N448" s="3" t="s">
        <v>880</v>
      </c>
      <c r="O448" s="3" t="s">
        <v>110</v>
      </c>
      <c r="P448" s="8" t="s">
        <v>1532</v>
      </c>
      <c r="Q448" s="8" t="s">
        <v>1533</v>
      </c>
      <c r="R448" s="9"/>
      <c r="S448" s="7"/>
    </row>
    <row r="449" spans="1:19" x14ac:dyDescent="0.25">
      <c r="A449" t="str">
        <f>REPLACE(Table_milestone[[#This Row],[Hợp đồng]],1,FIND("#",Table_milestone[[#This Row],[Hợp đồng]],1),"")</f>
        <v>OSD115109</v>
      </c>
      <c r="B449" s="2" t="s">
        <v>1536</v>
      </c>
      <c r="C449" s="3" t="s">
        <v>1537</v>
      </c>
      <c r="D449" s="2" t="s">
        <v>1238</v>
      </c>
      <c r="E449" s="5">
        <v>77396848</v>
      </c>
      <c r="F449" s="4">
        <v>41019</v>
      </c>
      <c r="G449" s="4">
        <v>41031</v>
      </c>
      <c r="H449" s="4"/>
      <c r="I449" s="4">
        <v>41031</v>
      </c>
      <c r="J449" s="4"/>
      <c r="K449" s="3" t="s">
        <v>667</v>
      </c>
      <c r="L449" s="7" t="b">
        <v>1</v>
      </c>
      <c r="M449" s="4">
        <v>41099</v>
      </c>
      <c r="N449" s="3" t="s">
        <v>996</v>
      </c>
      <c r="O449" s="3" t="s">
        <v>110</v>
      </c>
      <c r="P449" s="8" t="s">
        <v>1534</v>
      </c>
      <c r="Q449" s="8" t="s">
        <v>1535</v>
      </c>
      <c r="R449" s="9"/>
      <c r="S449" s="7"/>
    </row>
    <row r="450" spans="1:19" x14ac:dyDescent="0.25">
      <c r="A450" t="str">
        <f>REPLACE(Table_milestone[[#This Row],[Hợp đồng]],1,FIND("#",Table_milestone[[#This Row],[Hợp đồng]],1),"")</f>
        <v>2012/SOW/ECC-CMC/001</v>
      </c>
      <c r="B450" s="2" t="s">
        <v>1538</v>
      </c>
      <c r="C450" s="3" t="s">
        <v>1539</v>
      </c>
      <c r="D450" s="2" t="s">
        <v>725</v>
      </c>
      <c r="E450" s="5">
        <v>17614800</v>
      </c>
      <c r="F450" s="4">
        <v>41022</v>
      </c>
      <c r="G450" s="4">
        <v>41033</v>
      </c>
      <c r="H450" s="4"/>
      <c r="I450" s="4">
        <v>41031</v>
      </c>
      <c r="J450" s="4"/>
      <c r="K450" s="3" t="s">
        <v>667</v>
      </c>
      <c r="L450" s="7" t="b">
        <v>1</v>
      </c>
      <c r="M450" s="4">
        <v>41031</v>
      </c>
      <c r="N450" s="3" t="s">
        <v>31</v>
      </c>
      <c r="O450" s="3" t="s">
        <v>110</v>
      </c>
      <c r="P450" s="8"/>
      <c r="Q450" s="8"/>
      <c r="R450" s="9"/>
      <c r="S450" s="7"/>
    </row>
    <row r="451" spans="1:19" x14ac:dyDescent="0.25">
      <c r="A451" t="str">
        <f>REPLACE(Table_milestone[[#This Row],[Hợp đồng]],1,FIND("#",Table_milestone[[#This Row],[Hợp đồng]],1),"")</f>
        <v>042012/HĐKT/CMCSoft-O2TV/2012</v>
      </c>
      <c r="B451" s="2" t="s">
        <v>1542</v>
      </c>
      <c r="C451" s="3" t="s">
        <v>1543</v>
      </c>
      <c r="D451" s="2" t="s">
        <v>1540</v>
      </c>
      <c r="E451" s="5">
        <v>14936062</v>
      </c>
      <c r="F451" s="4">
        <v>41025</v>
      </c>
      <c r="G451" s="4">
        <v>41034</v>
      </c>
      <c r="H451" s="4"/>
      <c r="I451" s="4"/>
      <c r="J451" s="4"/>
      <c r="K451" s="3" t="s">
        <v>667</v>
      </c>
      <c r="L451" s="7" t="b">
        <v>1</v>
      </c>
      <c r="M451" s="4">
        <v>41116</v>
      </c>
      <c r="N451" s="3" t="s">
        <v>880</v>
      </c>
      <c r="O451" s="3" t="s">
        <v>110</v>
      </c>
      <c r="P451" s="8"/>
      <c r="Q451" s="8" t="s">
        <v>1541</v>
      </c>
      <c r="R451" s="9"/>
      <c r="S451" s="7"/>
    </row>
    <row r="452" spans="1:19" x14ac:dyDescent="0.25">
      <c r="A452" t="str">
        <f>REPLACE(Table_milestone[[#This Row],[Hợp đồng]],1,FIND("#",Table_milestone[[#This Row],[Hợp đồng]],1),"")</f>
        <v>155 -0312/HĐKT/CMCSOFT-CDYTPT</v>
      </c>
      <c r="B452" s="2" t="s">
        <v>1544</v>
      </c>
      <c r="C452" s="3" t="s">
        <v>1545</v>
      </c>
      <c r="D452" s="2" t="s">
        <v>725</v>
      </c>
      <c r="E452" s="5">
        <v>100000000</v>
      </c>
      <c r="F452" s="4"/>
      <c r="G452" s="4">
        <v>41034</v>
      </c>
      <c r="H452" s="4"/>
      <c r="I452" s="4"/>
      <c r="J452" s="4"/>
      <c r="K452" s="3" t="s">
        <v>667</v>
      </c>
      <c r="L452" s="7" t="b">
        <v>1</v>
      </c>
      <c r="M452" s="4">
        <v>41039</v>
      </c>
      <c r="N452" s="3" t="s">
        <v>832</v>
      </c>
      <c r="O452" s="3" t="s">
        <v>801</v>
      </c>
      <c r="P452" s="8"/>
      <c r="Q452" s="8"/>
      <c r="R452" s="9"/>
      <c r="S452" s="7"/>
    </row>
    <row r="453" spans="1:19" x14ac:dyDescent="0.25">
      <c r="A453" t="str">
        <f>REPLACE(Table_milestone[[#This Row],[Hợp đồng]],1,FIND("#",Table_milestone[[#This Row],[Hợp đồng]],1),"")</f>
        <v>155 -0312/HĐKT/CMCSOFT-CDYTPT</v>
      </c>
      <c r="B453" s="2" t="s">
        <v>1544</v>
      </c>
      <c r="C453" s="3" t="s">
        <v>1545</v>
      </c>
      <c r="D453" s="2" t="s">
        <v>722</v>
      </c>
      <c r="E453" s="5">
        <v>99500000</v>
      </c>
      <c r="F453" s="4"/>
      <c r="G453" s="4">
        <v>41034</v>
      </c>
      <c r="H453" s="4"/>
      <c r="I453" s="4"/>
      <c r="J453" s="4"/>
      <c r="K453" s="3" t="s">
        <v>667</v>
      </c>
      <c r="L453" s="7" t="b">
        <v>1</v>
      </c>
      <c r="M453" s="4">
        <v>41051</v>
      </c>
      <c r="N453" s="3" t="s">
        <v>832</v>
      </c>
      <c r="O453" s="3" t="s">
        <v>801</v>
      </c>
      <c r="P453" s="8"/>
      <c r="Q453" s="8"/>
      <c r="R453" s="9"/>
      <c r="S453" s="7"/>
    </row>
    <row r="454" spans="1:19" x14ac:dyDescent="0.25">
      <c r="A454" t="str">
        <f>REPLACE(Table_milestone[[#This Row],[Hợp đồng]],1,FIND("#",Table_milestone[[#This Row],[Hợp đồng]],1),"")</f>
        <v xml:space="preserve">14-0311/HĐKT2011-CMCSOFT-TĐBV </v>
      </c>
      <c r="B454" s="2" t="s">
        <v>1037</v>
      </c>
      <c r="C454" s="3" t="s">
        <v>1038</v>
      </c>
      <c r="D454" s="2" t="s">
        <v>672</v>
      </c>
      <c r="E454" s="5">
        <v>108990000</v>
      </c>
      <c r="F454" s="4">
        <v>40663</v>
      </c>
      <c r="G454" s="4">
        <v>41036</v>
      </c>
      <c r="H454" s="4"/>
      <c r="I454" s="4">
        <v>40724</v>
      </c>
      <c r="J454" s="4"/>
      <c r="K454" s="3" t="s">
        <v>667</v>
      </c>
      <c r="L454" s="7" t="b">
        <v>1</v>
      </c>
      <c r="M454" s="4">
        <v>41113</v>
      </c>
      <c r="N454" s="3" t="s">
        <v>20</v>
      </c>
      <c r="O454" s="3" t="s">
        <v>129</v>
      </c>
      <c r="P454" s="8" t="s">
        <v>1546</v>
      </c>
      <c r="Q454" s="8"/>
      <c r="R454" s="9"/>
      <c r="S454" s="7"/>
    </row>
    <row r="455" spans="1:19" x14ac:dyDescent="0.25">
      <c r="A455" t="str">
        <f>REPLACE(Table_milestone[[#This Row],[Hợp đồng]],1,FIND("#",Table_milestone[[#This Row],[Hợp đồng]],1),"")</f>
        <v>CMCSoft-IMIP-2011</v>
      </c>
      <c r="B455" s="2" t="s">
        <v>950</v>
      </c>
      <c r="C455" s="3" t="s">
        <v>951</v>
      </c>
      <c r="D455" s="2" t="s">
        <v>1547</v>
      </c>
      <c r="E455" s="5">
        <v>281104291</v>
      </c>
      <c r="F455" s="4">
        <v>40975</v>
      </c>
      <c r="G455" s="4">
        <v>41036</v>
      </c>
      <c r="H455" s="4"/>
      <c r="I455" s="4">
        <v>41026</v>
      </c>
      <c r="J455" s="4"/>
      <c r="K455" s="3" t="s">
        <v>667</v>
      </c>
      <c r="L455" s="7" t="b">
        <v>1</v>
      </c>
      <c r="M455" s="4">
        <v>41026</v>
      </c>
      <c r="N455" s="3" t="s">
        <v>880</v>
      </c>
      <c r="O455" s="3" t="s">
        <v>110</v>
      </c>
      <c r="P455" s="8" t="s">
        <v>1548</v>
      </c>
      <c r="Q455" s="8"/>
      <c r="R455" s="9"/>
      <c r="S455" s="7"/>
    </row>
    <row r="456" spans="1:19" x14ac:dyDescent="0.25">
      <c r="A456" t="str">
        <f>REPLACE(Table_milestone[[#This Row],[Hợp đồng]],1,FIND("#",Table_milestone[[#This Row],[Hợp đồng]],1),"")</f>
        <v>0014/11/TTCNTTLL-CMCSOFT</v>
      </c>
      <c r="B456" s="2" t="s">
        <v>936</v>
      </c>
      <c r="C456" s="3" t="s">
        <v>937</v>
      </c>
      <c r="D456" s="2" t="s">
        <v>672</v>
      </c>
      <c r="E456" s="5">
        <v>50000000</v>
      </c>
      <c r="F456" s="4">
        <v>40855</v>
      </c>
      <c r="G456" s="4">
        <v>41037</v>
      </c>
      <c r="H456" s="4"/>
      <c r="I456" s="4">
        <v>40882</v>
      </c>
      <c r="J456" s="4"/>
      <c r="K456" s="3" t="s">
        <v>667</v>
      </c>
      <c r="L456" s="7" t="b">
        <v>1</v>
      </c>
      <c r="M456" s="4">
        <v>40884</v>
      </c>
      <c r="N456" s="3" t="s">
        <v>89</v>
      </c>
      <c r="O456" s="3" t="s">
        <v>685</v>
      </c>
      <c r="P456" s="8"/>
      <c r="Q456" s="8"/>
      <c r="R456" s="9"/>
      <c r="S456" s="7"/>
    </row>
    <row r="457" spans="1:19" x14ac:dyDescent="0.25">
      <c r="A457" t="str">
        <f>REPLACE(Table_milestone[[#This Row],[Hợp đồng]],1,FIND("#",Table_milestone[[#This Row],[Hợp đồng]],1),"")</f>
        <v>OSD125003</v>
      </c>
      <c r="B457" s="2" t="s">
        <v>1551</v>
      </c>
      <c r="C457" s="3" t="s">
        <v>1552</v>
      </c>
      <c r="D457" s="2" t="s">
        <v>1549</v>
      </c>
      <c r="E457" s="5">
        <v>29777792</v>
      </c>
      <c r="F457" s="4">
        <v>41019</v>
      </c>
      <c r="G457" s="4">
        <v>41037</v>
      </c>
      <c r="H457" s="4"/>
      <c r="I457" s="4">
        <v>41037</v>
      </c>
      <c r="J457" s="4"/>
      <c r="K457" s="3" t="s">
        <v>667</v>
      </c>
      <c r="L457" s="7" t="b">
        <v>1</v>
      </c>
      <c r="M457" s="4">
        <v>41099</v>
      </c>
      <c r="N457" s="3" t="s">
        <v>996</v>
      </c>
      <c r="O457" s="3" t="s">
        <v>110</v>
      </c>
      <c r="P457" s="8"/>
      <c r="Q457" s="8" t="s">
        <v>1550</v>
      </c>
      <c r="R457" s="9"/>
      <c r="S457" s="7"/>
    </row>
    <row r="458" spans="1:19" x14ac:dyDescent="0.25">
      <c r="A458" t="str">
        <f>REPLACE(Table_milestone[[#This Row],[Hợp đồng]],1,FIND("#",Table_milestone[[#This Row],[Hợp đồng]],1),"")</f>
        <v>154-0312/HĐKT/CMCSOFT-TCYTDL</v>
      </c>
      <c r="B458" s="2" t="s">
        <v>1507</v>
      </c>
      <c r="C458" s="3" t="s">
        <v>1508</v>
      </c>
      <c r="D458" s="2" t="s">
        <v>722</v>
      </c>
      <c r="E458" s="5">
        <v>99500000</v>
      </c>
      <c r="F458" s="4">
        <v>41032</v>
      </c>
      <c r="G458" s="4">
        <v>41037</v>
      </c>
      <c r="H458" s="4"/>
      <c r="I458" s="4">
        <v>41090</v>
      </c>
      <c r="J458" s="4"/>
      <c r="K458" s="3" t="s">
        <v>667</v>
      </c>
      <c r="L458" s="7" t="b">
        <v>1</v>
      </c>
      <c r="M458" s="4">
        <v>41121</v>
      </c>
      <c r="N458" s="3" t="s">
        <v>832</v>
      </c>
      <c r="O458" s="3" t="s">
        <v>801</v>
      </c>
      <c r="P458" s="8" t="s">
        <v>1506</v>
      </c>
      <c r="Q458" s="8"/>
      <c r="R458" s="9"/>
      <c r="S458" s="7"/>
    </row>
    <row r="459" spans="1:19" x14ac:dyDescent="0.25">
      <c r="A459" t="str">
        <f>REPLACE(Table_milestone[[#This Row],[Hợp đồng]],1,FIND("#",Table_milestone[[#This Row],[Hợp đồng]],1),"")</f>
        <v>0805/HĐKT/SOW_TWE-CMC-001/2012</v>
      </c>
      <c r="B459" s="2" t="s">
        <v>1555</v>
      </c>
      <c r="C459" s="3" t="s">
        <v>1556</v>
      </c>
      <c r="D459" s="2" t="s">
        <v>666</v>
      </c>
      <c r="E459" s="5">
        <v>5863200</v>
      </c>
      <c r="F459" s="4">
        <v>41032</v>
      </c>
      <c r="G459" s="4">
        <v>41042</v>
      </c>
      <c r="H459" s="4"/>
      <c r="I459" s="4"/>
      <c r="J459" s="4"/>
      <c r="K459" s="3" t="s">
        <v>667</v>
      </c>
      <c r="L459" s="7" t="b">
        <v>1</v>
      </c>
      <c r="M459" s="4">
        <v>41085</v>
      </c>
      <c r="N459" s="3" t="s">
        <v>1557</v>
      </c>
      <c r="O459" s="3" t="s">
        <v>110</v>
      </c>
      <c r="P459" s="8" t="s">
        <v>1553</v>
      </c>
      <c r="Q459" s="8" t="s">
        <v>1554</v>
      </c>
      <c r="R459" s="9"/>
      <c r="S459" s="7"/>
    </row>
    <row r="460" spans="1:19" x14ac:dyDescent="0.25">
      <c r="A460" t="str">
        <f>REPLACE(Table_milestone[[#This Row],[Hợp đồng]],1,FIND("#",Table_milestone[[#This Row],[Hợp đồng]],1),"")</f>
        <v>0505/TTHT/CMCSOFT</v>
      </c>
      <c r="B460" s="2" t="s">
        <v>1558</v>
      </c>
      <c r="C460" s="3" t="s">
        <v>1559</v>
      </c>
      <c r="D460" s="2" t="s">
        <v>725</v>
      </c>
      <c r="E460" s="5">
        <v>68904000</v>
      </c>
      <c r="F460" s="4"/>
      <c r="G460" s="4">
        <v>41042</v>
      </c>
      <c r="H460" s="4"/>
      <c r="I460" s="4"/>
      <c r="J460" s="4"/>
      <c r="K460" s="3" t="s">
        <v>667</v>
      </c>
      <c r="L460" s="7" t="b">
        <v>1</v>
      </c>
      <c r="M460" s="4">
        <v>41278</v>
      </c>
      <c r="N460" s="3" t="s">
        <v>190</v>
      </c>
      <c r="O460" s="3" t="s">
        <v>98</v>
      </c>
      <c r="P460" s="8"/>
      <c r="Q460" s="8"/>
      <c r="R460" s="9"/>
      <c r="S460" s="7"/>
    </row>
    <row r="461" spans="1:19" x14ac:dyDescent="0.25">
      <c r="A461" t="str">
        <f>REPLACE(Table_milestone[[#This Row],[Hợp đồng]],1,FIND("#",Table_milestone[[#This Row],[Hợp đồng]],1),"")</f>
        <v>01/NHN-CMCSOFT/0112</v>
      </c>
      <c r="B461" s="2" t="s">
        <v>1494</v>
      </c>
      <c r="C461" s="3" t="s">
        <v>1495</v>
      </c>
      <c r="D461" s="2" t="s">
        <v>1560</v>
      </c>
      <c r="E461" s="5">
        <v>63084292</v>
      </c>
      <c r="F461" s="4">
        <v>41000</v>
      </c>
      <c r="G461" s="4">
        <v>41044</v>
      </c>
      <c r="H461" s="4"/>
      <c r="I461" s="4">
        <v>41089</v>
      </c>
      <c r="J461" s="4"/>
      <c r="K461" s="3" t="s">
        <v>667</v>
      </c>
      <c r="L461" s="7" t="b">
        <v>1</v>
      </c>
      <c r="M461" s="4">
        <v>41089</v>
      </c>
      <c r="N461" s="3" t="s">
        <v>961</v>
      </c>
      <c r="O461" s="3" t="s">
        <v>110</v>
      </c>
      <c r="P461" s="8"/>
      <c r="Q461" s="8" t="s">
        <v>1561</v>
      </c>
      <c r="R461" s="9"/>
      <c r="S461" s="7"/>
    </row>
    <row r="462" spans="1:19" x14ac:dyDescent="0.25">
      <c r="A462" t="str">
        <f>REPLACE(Table_milestone[[#This Row],[Hợp đồng]],1,FIND("#",Table_milestone[[#This Row],[Hợp đồng]],1),"")</f>
        <v>127-0312/TTHĐ/CMCSOFT-CDYTKG</v>
      </c>
      <c r="B462" s="2" t="s">
        <v>1563</v>
      </c>
      <c r="C462" s="3" t="s">
        <v>1564</v>
      </c>
      <c r="D462" s="2" t="s">
        <v>903</v>
      </c>
      <c r="E462" s="5">
        <v>199500000</v>
      </c>
      <c r="F462" s="4"/>
      <c r="G462" s="4">
        <v>41048</v>
      </c>
      <c r="H462" s="4"/>
      <c r="I462" s="4">
        <v>41090</v>
      </c>
      <c r="J462" s="4"/>
      <c r="K462" s="3" t="s">
        <v>667</v>
      </c>
      <c r="L462" s="7" t="b">
        <v>1</v>
      </c>
      <c r="M462" s="4">
        <v>41158</v>
      </c>
      <c r="N462" s="3" t="s">
        <v>832</v>
      </c>
      <c r="O462" s="3" t="s">
        <v>801</v>
      </c>
      <c r="P462" s="8"/>
      <c r="Q462" s="8" t="s">
        <v>1562</v>
      </c>
      <c r="R462" s="9"/>
      <c r="S462" s="7"/>
    </row>
    <row r="463" spans="1:19" ht="120" x14ac:dyDescent="0.25">
      <c r="A463" t="str">
        <f>REPLACE(Table_milestone[[#This Row],[Hợp đồng]],1,FIND("#",Table_milestone[[#This Row],[Hợp đồng]],1),"")</f>
        <v>09122011/HĐ/BĐT-CMC</v>
      </c>
      <c r="B463" s="2" t="s">
        <v>1340</v>
      </c>
      <c r="C463" s="3" t="s">
        <v>1341</v>
      </c>
      <c r="D463" s="2" t="s">
        <v>802</v>
      </c>
      <c r="E463" s="5">
        <v>531404800</v>
      </c>
      <c r="F463" s="4"/>
      <c r="G463" s="4">
        <v>41048</v>
      </c>
      <c r="H463" s="4"/>
      <c r="I463" s="4"/>
      <c r="J463" s="4"/>
      <c r="K463" s="3" t="s">
        <v>805</v>
      </c>
      <c r="L463" s="7" t="b">
        <v>0</v>
      </c>
      <c r="M463" s="4"/>
      <c r="N463" s="3" t="s">
        <v>1342</v>
      </c>
      <c r="O463" s="3" t="s">
        <v>681</v>
      </c>
      <c r="P463" s="8"/>
      <c r="Q463" s="8" t="s">
        <v>1565</v>
      </c>
      <c r="R463" s="9"/>
      <c r="S463" s="7"/>
    </row>
    <row r="464" spans="1:19" x14ac:dyDescent="0.25">
      <c r="A464" t="str">
        <f>REPLACE(Table_milestone[[#This Row],[Hợp đồng]],1,FIND("#",Table_milestone[[#This Row],[Hợp đồng]],1),"")</f>
        <v>MIC 2-3</v>
      </c>
      <c r="B464" s="2" t="s">
        <v>1369</v>
      </c>
      <c r="C464" s="3" t="s">
        <v>1370</v>
      </c>
      <c r="D464" s="2" t="s">
        <v>688</v>
      </c>
      <c r="E464" s="5">
        <v>893282100</v>
      </c>
      <c r="F464" s="4">
        <v>41024</v>
      </c>
      <c r="G464" s="4">
        <v>41054</v>
      </c>
      <c r="H464" s="4"/>
      <c r="I464" s="4"/>
      <c r="J464" s="4"/>
      <c r="K464" s="3" t="s">
        <v>667</v>
      </c>
      <c r="L464" s="7" t="b">
        <v>1</v>
      </c>
      <c r="M464" s="4">
        <v>41222</v>
      </c>
      <c r="N464" s="3" t="s">
        <v>694</v>
      </c>
      <c r="O464" s="3" t="s">
        <v>685</v>
      </c>
      <c r="P464" s="8"/>
      <c r="Q464" s="8"/>
      <c r="R464" s="9"/>
      <c r="S464" s="7"/>
    </row>
    <row r="465" spans="1:19" x14ac:dyDescent="0.25">
      <c r="A465" t="str">
        <f>REPLACE(Table_milestone[[#This Row],[Hợp đồng]],1,FIND("#",Table_milestone[[#This Row],[Hợp đồng]],1),"")</f>
        <v>OSD125003</v>
      </c>
      <c r="B465" s="2" t="s">
        <v>1551</v>
      </c>
      <c r="C465" s="3" t="s">
        <v>1552</v>
      </c>
      <c r="D465" s="2" t="s">
        <v>1238</v>
      </c>
      <c r="E465" s="5">
        <v>58914208</v>
      </c>
      <c r="F465" s="4">
        <v>41047</v>
      </c>
      <c r="G465" s="4">
        <v>41054</v>
      </c>
      <c r="H465" s="4"/>
      <c r="I465" s="4"/>
      <c r="J465" s="4"/>
      <c r="K465" s="3" t="s">
        <v>717</v>
      </c>
      <c r="L465" s="7" t="b">
        <v>0</v>
      </c>
      <c r="M465" s="4">
        <v>41059</v>
      </c>
      <c r="N465" s="3" t="s">
        <v>996</v>
      </c>
      <c r="O465" s="3" t="s">
        <v>110</v>
      </c>
      <c r="P465" s="8" t="s">
        <v>1566</v>
      </c>
      <c r="Q465" s="8" t="s">
        <v>1418</v>
      </c>
      <c r="R465" s="9"/>
      <c r="S465" s="7"/>
    </row>
    <row r="466" spans="1:19" x14ac:dyDescent="0.25">
      <c r="A466" t="str">
        <f>REPLACE(Table_milestone[[#This Row],[Hợp đồng]],1,FIND("#",Table_milestone[[#This Row],[Hợp đồng]],1),"")</f>
        <v>01/HĐKT 2012 - CMCSOFT - BHBV</v>
      </c>
      <c r="B466" s="2" t="s">
        <v>1491</v>
      </c>
      <c r="C466" s="3" t="s">
        <v>1492</v>
      </c>
      <c r="D466" s="2" t="s">
        <v>1075</v>
      </c>
      <c r="E466" s="5">
        <v>163500000</v>
      </c>
      <c r="F466" s="4"/>
      <c r="G466" s="4">
        <v>41054</v>
      </c>
      <c r="H466" s="4"/>
      <c r="I466" s="4">
        <v>41089</v>
      </c>
      <c r="J466" s="4"/>
      <c r="K466" s="3" t="s">
        <v>667</v>
      </c>
      <c r="L466" s="7" t="b">
        <v>1</v>
      </c>
      <c r="M466" s="4">
        <v>41092</v>
      </c>
      <c r="N466" s="3" t="s">
        <v>57</v>
      </c>
      <c r="O466" s="3" t="s">
        <v>129</v>
      </c>
      <c r="P466" s="8"/>
      <c r="Q466" s="8"/>
      <c r="R466" s="9"/>
      <c r="S466" s="7"/>
    </row>
    <row r="467" spans="1:19" x14ac:dyDescent="0.25">
      <c r="A467" t="str">
        <f>REPLACE(Table_milestone[[#This Row],[Hợp đồng]],1,FIND("#",Table_milestone[[#This Row],[Hợp đồng]],1),"")</f>
        <v>042012/HĐKT/CMCSoft-O2TV/2012</v>
      </c>
      <c r="B467" s="2" t="s">
        <v>1542</v>
      </c>
      <c r="C467" s="3" t="s">
        <v>1543</v>
      </c>
      <c r="D467" s="2" t="s">
        <v>1567</v>
      </c>
      <c r="E467" s="5">
        <v>14936063</v>
      </c>
      <c r="F467" s="4">
        <v>41052</v>
      </c>
      <c r="G467" s="4">
        <v>41058</v>
      </c>
      <c r="H467" s="4"/>
      <c r="I467" s="4"/>
      <c r="J467" s="4"/>
      <c r="K467" s="3" t="s">
        <v>667</v>
      </c>
      <c r="L467" s="7" t="b">
        <v>1</v>
      </c>
      <c r="M467" s="4">
        <v>41116</v>
      </c>
      <c r="N467" s="3" t="s">
        <v>880</v>
      </c>
      <c r="O467" s="3" t="s">
        <v>110</v>
      </c>
      <c r="P467" s="8"/>
      <c r="Q467" s="8" t="s">
        <v>1568</v>
      </c>
      <c r="R467" s="9"/>
      <c r="S467" s="7"/>
    </row>
    <row r="468" spans="1:19" ht="60" x14ac:dyDescent="0.25">
      <c r="A468" t="str">
        <f>REPLACE(Table_milestone[[#This Row],[Hợp đồng]],1,FIND("#",Table_milestone[[#This Row],[Hợp đồng]],1),"")</f>
        <v>0193/TCB-CMC</v>
      </c>
      <c r="B468" s="2" t="s">
        <v>1571</v>
      </c>
      <c r="C468" s="3" t="s">
        <v>1572</v>
      </c>
      <c r="D468" s="2" t="s">
        <v>1569</v>
      </c>
      <c r="E468" s="5">
        <v>233037000</v>
      </c>
      <c r="F468" s="4"/>
      <c r="G468" s="4">
        <v>41058</v>
      </c>
      <c r="H468" s="4"/>
      <c r="I468" s="4"/>
      <c r="J468" s="4"/>
      <c r="K468" s="3" t="s">
        <v>667</v>
      </c>
      <c r="L468" s="7" t="b">
        <v>1</v>
      </c>
      <c r="M468" s="4">
        <v>41081</v>
      </c>
      <c r="N468" s="3" t="s">
        <v>1102</v>
      </c>
      <c r="O468" s="3" t="s">
        <v>681</v>
      </c>
      <c r="P468" s="8" t="s">
        <v>1570</v>
      </c>
      <c r="Q468" s="8"/>
      <c r="R468" s="9"/>
      <c r="S468" s="7"/>
    </row>
    <row r="469" spans="1:19" ht="30" x14ac:dyDescent="0.25">
      <c r="A469" t="str">
        <f>REPLACE(Table_milestone[[#This Row],[Hợp đồng]],1,FIND("#",Table_milestone[[#This Row],[Hợp đồng]],1),"")</f>
        <v>06/2012/HĐKT/PVEP-CMSOFT</v>
      </c>
      <c r="B469" s="2" t="s">
        <v>1457</v>
      </c>
      <c r="C469" s="3" t="s">
        <v>1458</v>
      </c>
      <c r="D469" s="2" t="s">
        <v>672</v>
      </c>
      <c r="E469" s="5">
        <v>690000000</v>
      </c>
      <c r="F469" s="4">
        <v>41044</v>
      </c>
      <c r="G469" s="4">
        <v>41059</v>
      </c>
      <c r="H469" s="4"/>
      <c r="I469" s="4"/>
      <c r="J469" s="4"/>
      <c r="K469" s="3" t="s">
        <v>667</v>
      </c>
      <c r="L469" s="7" t="b">
        <v>1</v>
      </c>
      <c r="M469" s="4">
        <v>41374</v>
      </c>
      <c r="N469" s="3" t="s">
        <v>52</v>
      </c>
      <c r="O469" s="3" t="s">
        <v>685</v>
      </c>
      <c r="P469" s="8" t="s">
        <v>1573</v>
      </c>
      <c r="Q469" s="8"/>
      <c r="R469" s="9"/>
      <c r="S469" s="7"/>
    </row>
    <row r="470" spans="1:19" ht="30" x14ac:dyDescent="0.25">
      <c r="A470" t="str">
        <f>REPLACE(Table_milestone[[#This Row],[Hợp đồng]],1,FIND("#",Table_milestone[[#This Row],[Hợp đồng]],1),"")</f>
        <v>CMCSoft-Jupiter-2012</v>
      </c>
      <c r="B470" s="2" t="s">
        <v>1576</v>
      </c>
      <c r="C470" s="3" t="s">
        <v>1577</v>
      </c>
      <c r="D470" s="2" t="s">
        <v>1574</v>
      </c>
      <c r="E470" s="5">
        <v>31866840</v>
      </c>
      <c r="F470" s="4">
        <v>41029</v>
      </c>
      <c r="G470" s="4">
        <v>41059</v>
      </c>
      <c r="H470" s="4">
        <v>41090</v>
      </c>
      <c r="I470" s="4">
        <v>41090</v>
      </c>
      <c r="J470" s="4"/>
      <c r="K470" s="3" t="s">
        <v>667</v>
      </c>
      <c r="L470" s="7" t="b">
        <v>1</v>
      </c>
      <c r="M470" s="4">
        <v>41058</v>
      </c>
      <c r="N470" s="3" t="s">
        <v>880</v>
      </c>
      <c r="O470" s="3" t="s">
        <v>1578</v>
      </c>
      <c r="P470" s="8"/>
      <c r="Q470" s="8" t="s">
        <v>1575</v>
      </c>
      <c r="R470" s="9"/>
      <c r="S470" s="7"/>
    </row>
    <row r="471" spans="1:19" ht="60" x14ac:dyDescent="0.25">
      <c r="A471" t="str">
        <f>REPLACE(Table_milestone[[#This Row],[Hợp đồng]],1,FIND("#",Table_milestone[[#This Row],[Hợp đồng]],1),"")</f>
        <v>0193/TCB-CMC</v>
      </c>
      <c r="B471" s="2" t="s">
        <v>1571</v>
      </c>
      <c r="C471" s="3" t="s">
        <v>1572</v>
      </c>
      <c r="D471" s="2" t="s">
        <v>1579</v>
      </c>
      <c r="E471" s="5">
        <v>155358000</v>
      </c>
      <c r="F471" s="4"/>
      <c r="G471" s="4">
        <v>41060</v>
      </c>
      <c r="H471" s="4"/>
      <c r="I471" s="4"/>
      <c r="J471" s="4"/>
      <c r="K471" s="3" t="s">
        <v>667</v>
      </c>
      <c r="L471" s="7" t="b">
        <v>1</v>
      </c>
      <c r="M471" s="4">
        <v>41088</v>
      </c>
      <c r="N471" s="3" t="s">
        <v>1102</v>
      </c>
      <c r="O471" s="3" t="s">
        <v>681</v>
      </c>
      <c r="P471" s="8" t="s">
        <v>1580</v>
      </c>
      <c r="Q471" s="8"/>
      <c r="R471" s="9"/>
      <c r="S471" s="7"/>
    </row>
    <row r="472" spans="1:19" ht="45" x14ac:dyDescent="0.25">
      <c r="A472" t="str">
        <f>REPLACE(Table_milestone[[#This Row],[Hợp đồng]],1,FIND("#",Table_milestone[[#This Row],[Hợp đồng]],1),"")</f>
        <v>0805/HĐKT/SOW_TWE-CMC-001/2012</v>
      </c>
      <c r="B472" s="2" t="s">
        <v>1555</v>
      </c>
      <c r="C472" s="3" t="s">
        <v>1556</v>
      </c>
      <c r="D472" s="2" t="s">
        <v>672</v>
      </c>
      <c r="E472" s="5">
        <v>8794800</v>
      </c>
      <c r="F472" s="4">
        <v>41050</v>
      </c>
      <c r="G472" s="4">
        <v>41060</v>
      </c>
      <c r="H472" s="4"/>
      <c r="I472" s="4"/>
      <c r="J472" s="4"/>
      <c r="K472" s="3" t="s">
        <v>667</v>
      </c>
      <c r="L472" s="7" t="b">
        <v>1</v>
      </c>
      <c r="M472" s="4">
        <v>41085</v>
      </c>
      <c r="N472" s="3" t="s">
        <v>1557</v>
      </c>
      <c r="O472" s="3" t="s">
        <v>110</v>
      </c>
      <c r="P472" s="8" t="s">
        <v>1581</v>
      </c>
      <c r="Q472" s="8" t="s">
        <v>1582</v>
      </c>
      <c r="R472" s="9"/>
      <c r="S472" s="7"/>
    </row>
    <row r="473" spans="1:19" x14ac:dyDescent="0.25">
      <c r="A473" t="str">
        <f>REPLACE(Table_milestone[[#This Row],[Hợp đồng]],1,FIND("#",Table_milestone[[#This Row],[Hợp đồng]],1),"")</f>
        <v>44-0912/KĐKT/CMCSoft-GTVT2</v>
      </c>
      <c r="B473" s="2" t="s">
        <v>1585</v>
      </c>
      <c r="C473" s="3" t="s">
        <v>1586</v>
      </c>
      <c r="D473" s="2" t="s">
        <v>666</v>
      </c>
      <c r="E473" s="5">
        <v>38500000</v>
      </c>
      <c r="F473" s="4"/>
      <c r="G473" s="4">
        <v>41061</v>
      </c>
      <c r="H473" s="4"/>
      <c r="I473" s="4"/>
      <c r="J473" s="4"/>
      <c r="K473" s="3" t="s">
        <v>667</v>
      </c>
      <c r="L473" s="7" t="b">
        <v>1</v>
      </c>
      <c r="M473" s="4">
        <v>41239</v>
      </c>
      <c r="N473" s="3" t="s">
        <v>190</v>
      </c>
      <c r="O473" s="3" t="s">
        <v>98</v>
      </c>
      <c r="P473" s="8" t="s">
        <v>1583</v>
      </c>
      <c r="Q473" s="8" t="s">
        <v>1584</v>
      </c>
      <c r="R473" s="9"/>
      <c r="S473" s="7"/>
    </row>
    <row r="474" spans="1:19" ht="30" x14ac:dyDescent="0.25">
      <c r="A474" t="str">
        <f>REPLACE(Table_milestone[[#This Row],[Hợp đồng]],1,FIND("#",Table_milestone[[#This Row],[Hợp đồng]],1),"")</f>
        <v xml:space="preserve">06/IDENT–CMC/0112(ORSENNA-CF1201-0033) </v>
      </c>
      <c r="B474" s="2" t="s">
        <v>1422</v>
      </c>
      <c r="C474" s="3" t="s">
        <v>1423</v>
      </c>
      <c r="D474" s="2" t="s">
        <v>1587</v>
      </c>
      <c r="E474" s="5">
        <v>44086792</v>
      </c>
      <c r="F474" s="4">
        <v>41031</v>
      </c>
      <c r="G474" s="4">
        <v>41062</v>
      </c>
      <c r="H474" s="4"/>
      <c r="I474" s="4">
        <v>41152</v>
      </c>
      <c r="J474" s="4"/>
      <c r="K474" s="3" t="s">
        <v>667</v>
      </c>
      <c r="L474" s="7" t="b">
        <v>1</v>
      </c>
      <c r="M474" s="4">
        <v>41152</v>
      </c>
      <c r="N474" s="3" t="s">
        <v>880</v>
      </c>
      <c r="O474" s="3" t="s">
        <v>110</v>
      </c>
      <c r="P474" s="8" t="s">
        <v>1588</v>
      </c>
      <c r="Q474" s="8" t="s">
        <v>1589</v>
      </c>
      <c r="R474" s="9"/>
      <c r="S474" s="7"/>
    </row>
    <row r="475" spans="1:19" x14ac:dyDescent="0.25">
      <c r="A475" t="str">
        <f>REPLACE(Table_milestone[[#This Row],[Hợp đồng]],1,FIND("#",Table_milestone[[#This Row],[Hợp đồng]],1),"")</f>
        <v>127-0312/HĐKT/CMCSOFT-CDYTKH</v>
      </c>
      <c r="B475" s="2" t="s">
        <v>1525</v>
      </c>
      <c r="C475" s="3" t="s">
        <v>1526</v>
      </c>
      <c r="D475" s="2" t="s">
        <v>722</v>
      </c>
      <c r="E475" s="5">
        <v>99500000</v>
      </c>
      <c r="F475" s="4">
        <v>41056</v>
      </c>
      <c r="G475" s="4">
        <v>41063</v>
      </c>
      <c r="H475" s="4"/>
      <c r="I475" s="4"/>
      <c r="J475" s="4"/>
      <c r="K475" s="3" t="s">
        <v>667</v>
      </c>
      <c r="L475" s="7" t="b">
        <v>1</v>
      </c>
      <c r="M475" s="4">
        <v>41064</v>
      </c>
      <c r="N475" s="3" t="s">
        <v>832</v>
      </c>
      <c r="O475" s="3" t="s">
        <v>801</v>
      </c>
      <c r="P475" s="8" t="s">
        <v>1590</v>
      </c>
      <c r="Q475" s="8"/>
      <c r="R475" s="9"/>
      <c r="S475" s="7"/>
    </row>
    <row r="476" spans="1:19" ht="45" x14ac:dyDescent="0.25">
      <c r="A476" t="str">
        <f>REPLACE(Table_milestone[[#This Row],[Hợp đồng]],1,FIND("#",Table_milestone[[#This Row],[Hợp đồng]],1),"")</f>
        <v>127-0312/HĐKT/CMCSOFT-CDYTHN</v>
      </c>
      <c r="B476" s="2" t="s">
        <v>1485</v>
      </c>
      <c r="C476" s="3" t="s">
        <v>1486</v>
      </c>
      <c r="D476" s="2" t="s">
        <v>722</v>
      </c>
      <c r="E476" s="5">
        <v>84750000</v>
      </c>
      <c r="F476" s="4"/>
      <c r="G476" s="4">
        <v>41065</v>
      </c>
      <c r="H476" s="4"/>
      <c r="I476" s="4">
        <v>41069</v>
      </c>
      <c r="J476" s="4"/>
      <c r="K476" s="3" t="s">
        <v>667</v>
      </c>
      <c r="L476" s="7" t="b">
        <v>1</v>
      </c>
      <c r="M476" s="4">
        <v>41249</v>
      </c>
      <c r="N476" s="3" t="s">
        <v>832</v>
      </c>
      <c r="O476" s="3" t="s">
        <v>801</v>
      </c>
      <c r="P476" s="8"/>
      <c r="Q476" s="8" t="s">
        <v>1591</v>
      </c>
      <c r="R476" s="9"/>
      <c r="S476" s="7"/>
    </row>
    <row r="477" spans="1:19" x14ac:dyDescent="0.25">
      <c r="A477" t="str">
        <f>REPLACE(Table_milestone[[#This Row],[Hợp đồng]],1,FIND("#",Table_milestone[[#This Row],[Hợp đồng]],1),"")</f>
        <v>CMCSoft-IMIP-2011</v>
      </c>
      <c r="B477" s="2" t="s">
        <v>950</v>
      </c>
      <c r="C477" s="3" t="s">
        <v>951</v>
      </c>
      <c r="D477" s="2" t="s">
        <v>1592</v>
      </c>
      <c r="E477" s="5">
        <v>245691166</v>
      </c>
      <c r="F477" s="4">
        <v>41005</v>
      </c>
      <c r="G477" s="4">
        <v>41066</v>
      </c>
      <c r="H477" s="4"/>
      <c r="I477" s="4">
        <v>41059</v>
      </c>
      <c r="J477" s="4"/>
      <c r="K477" s="3" t="s">
        <v>667</v>
      </c>
      <c r="L477" s="7" t="b">
        <v>1</v>
      </c>
      <c r="M477" s="4">
        <v>41058</v>
      </c>
      <c r="N477" s="3" t="s">
        <v>880</v>
      </c>
      <c r="O477" s="3" t="s">
        <v>110</v>
      </c>
      <c r="P477" s="8"/>
      <c r="Q477" s="8"/>
      <c r="R477" s="9"/>
      <c r="S477" s="7"/>
    </row>
    <row r="478" spans="1:19" ht="45" x14ac:dyDescent="0.25">
      <c r="A478" t="str">
        <f>REPLACE(Table_milestone[[#This Row],[Hợp đồng]],1,FIND("#",Table_milestone[[#This Row],[Hợp đồng]],1),"")</f>
        <v>261011/HĐBT/CMCSOFT-CDYTHN</v>
      </c>
      <c r="B478" s="2" t="s">
        <v>1255</v>
      </c>
      <c r="C478" s="3" t="s">
        <v>1256</v>
      </c>
      <c r="D478" s="2" t="s">
        <v>703</v>
      </c>
      <c r="E478" s="5">
        <v>4794000</v>
      </c>
      <c r="F478" s="4"/>
      <c r="G478" s="4">
        <v>41067</v>
      </c>
      <c r="H478" s="4"/>
      <c r="I478" s="4">
        <v>41107</v>
      </c>
      <c r="J478" s="4"/>
      <c r="K478" s="3" t="s">
        <v>717</v>
      </c>
      <c r="L478" s="7" t="b">
        <v>0</v>
      </c>
      <c r="M478" s="4"/>
      <c r="N478" s="3" t="s">
        <v>1059</v>
      </c>
      <c r="O478" s="3" t="s">
        <v>712</v>
      </c>
      <c r="P478" s="8"/>
      <c r="Q478" s="8" t="s">
        <v>1593</v>
      </c>
      <c r="R478" s="9"/>
      <c r="S478" s="7"/>
    </row>
    <row r="479" spans="1:19" x14ac:dyDescent="0.25">
      <c r="A479" t="str">
        <f>REPLACE(Table_milestone[[#This Row],[Hợp đồng]],1,FIND("#",Table_milestone[[#This Row],[Hợp đồng]],1),"")</f>
        <v>12-0211/HĐKT/CSI/CMCSOFT</v>
      </c>
      <c r="B479" s="2" t="s">
        <v>989</v>
      </c>
      <c r="C479" s="3" t="s">
        <v>990</v>
      </c>
      <c r="D479" s="2" t="s">
        <v>672</v>
      </c>
      <c r="E479" s="5">
        <v>168000000</v>
      </c>
      <c r="F479" s="4">
        <v>40607</v>
      </c>
      <c r="G479" s="4">
        <v>41070</v>
      </c>
      <c r="H479" s="4"/>
      <c r="I479" s="4"/>
      <c r="J479" s="4"/>
      <c r="K479" s="3" t="s">
        <v>667</v>
      </c>
      <c r="L479" s="7" t="b">
        <v>1</v>
      </c>
      <c r="M479" s="4">
        <v>40946</v>
      </c>
      <c r="N479" s="3" t="s">
        <v>694</v>
      </c>
      <c r="O479" s="3" t="s">
        <v>685</v>
      </c>
      <c r="P479" s="8"/>
      <c r="Q479" s="8" t="s">
        <v>1594</v>
      </c>
      <c r="R479" s="9"/>
      <c r="S479" s="7"/>
    </row>
    <row r="480" spans="1:19" ht="45" x14ac:dyDescent="0.25">
      <c r="A480" t="str">
        <f>REPLACE(Table_milestone[[#This Row],[Hợp đồng]],1,FIND("#",Table_milestone[[#This Row],[Hợp đồng]],1),"")</f>
        <v>042011/HĐKT/HT1- CMCSOFTSG</v>
      </c>
      <c r="B480" s="2" t="s">
        <v>1113</v>
      </c>
      <c r="C480" s="3" t="s">
        <v>1114</v>
      </c>
      <c r="D480" s="2" t="s">
        <v>1595</v>
      </c>
      <c r="E480" s="5">
        <v>442940000</v>
      </c>
      <c r="F480" s="4">
        <v>40940</v>
      </c>
      <c r="G480" s="4">
        <v>41070</v>
      </c>
      <c r="H480" s="4">
        <v>41732</v>
      </c>
      <c r="I480" s="4"/>
      <c r="J480" s="4"/>
      <c r="K480" s="3" t="s">
        <v>805</v>
      </c>
      <c r="L480" s="7" t="b">
        <v>0</v>
      </c>
      <c r="M480" s="4"/>
      <c r="N480" s="3" t="s">
        <v>895</v>
      </c>
      <c r="O480" s="3" t="s">
        <v>819</v>
      </c>
      <c r="P480" s="8"/>
      <c r="Q480" s="8" t="s">
        <v>1596</v>
      </c>
      <c r="R480" s="9"/>
      <c r="S480" s="7"/>
    </row>
    <row r="481" spans="1:19" x14ac:dyDescent="0.25">
      <c r="A481" t="str">
        <f>REPLACE(Table_milestone[[#This Row],[Hợp đồng]],1,FIND("#",Table_milestone[[#This Row],[Hợp đồng]],1),"")</f>
        <v>125-0212/HĐKT/CMCSOFT-CĐYTSL</v>
      </c>
      <c r="B481" s="2" t="s">
        <v>1598</v>
      </c>
      <c r="C481" s="3" t="s">
        <v>1599</v>
      </c>
      <c r="D481" s="2" t="s">
        <v>703</v>
      </c>
      <c r="E481" s="5">
        <v>199500000</v>
      </c>
      <c r="F481" s="4">
        <v>40978</v>
      </c>
      <c r="G481" s="4">
        <v>41070</v>
      </c>
      <c r="H481" s="4"/>
      <c r="I481" s="4"/>
      <c r="J481" s="4"/>
      <c r="K481" s="3" t="s">
        <v>667</v>
      </c>
      <c r="L481" s="7" t="b">
        <v>1</v>
      </c>
      <c r="M481" s="4">
        <v>41072</v>
      </c>
      <c r="N481" s="3" t="s">
        <v>832</v>
      </c>
      <c r="O481" s="3" t="s">
        <v>801</v>
      </c>
      <c r="P481" s="8" t="s">
        <v>1597</v>
      </c>
      <c r="Q481" s="8"/>
      <c r="R481" s="9"/>
      <c r="S481" s="7"/>
    </row>
    <row r="482" spans="1:19" x14ac:dyDescent="0.25">
      <c r="A482" t="str">
        <f>REPLACE(Table_milestone[[#This Row],[Hợp đồng]],1,FIND("#",Table_milestone[[#This Row],[Hợp đồng]],1),"")</f>
        <v>10-0612/HĐKT/CMCSOFT-KNNDHTN</v>
      </c>
      <c r="B482" s="2" t="s">
        <v>1601</v>
      </c>
      <c r="C482" s="3" t="s">
        <v>1602</v>
      </c>
      <c r="D482" s="2" t="s">
        <v>666</v>
      </c>
      <c r="E482" s="5">
        <v>45000000</v>
      </c>
      <c r="F482" s="4"/>
      <c r="G482" s="4">
        <v>41071</v>
      </c>
      <c r="H482" s="4"/>
      <c r="I482" s="4"/>
      <c r="J482" s="4"/>
      <c r="K482" s="3" t="s">
        <v>667</v>
      </c>
      <c r="L482" s="7" t="b">
        <v>1</v>
      </c>
      <c r="M482" s="4">
        <v>41144</v>
      </c>
      <c r="N482" s="3" t="s">
        <v>190</v>
      </c>
      <c r="O482" s="3" t="s">
        <v>98</v>
      </c>
      <c r="P482" s="8"/>
      <c r="Q482" s="8" t="s">
        <v>1600</v>
      </c>
      <c r="R482" s="9"/>
      <c r="S482" s="7"/>
    </row>
    <row r="483" spans="1:19" x14ac:dyDescent="0.25">
      <c r="A483" t="str">
        <f>REPLACE(Table_milestone[[#This Row],[Hợp đồng]],1,FIND("#",Table_milestone[[#This Row],[Hợp đồng]],1),"")</f>
        <v>06-0512/HĐKT/CTX-CMCSOFT</v>
      </c>
      <c r="B483" s="2" t="s">
        <v>1604</v>
      </c>
      <c r="C483" s="3" t="s">
        <v>1605</v>
      </c>
      <c r="D483" s="2" t="s">
        <v>780</v>
      </c>
      <c r="E483" s="5">
        <v>41000000</v>
      </c>
      <c r="F483" s="4">
        <v>41065</v>
      </c>
      <c r="G483" s="4">
        <v>41075</v>
      </c>
      <c r="H483" s="4"/>
      <c r="I483" s="4">
        <v>41075</v>
      </c>
      <c r="J483" s="4"/>
      <c r="K483" s="3" t="s">
        <v>667</v>
      </c>
      <c r="L483" s="7" t="b">
        <v>1</v>
      </c>
      <c r="M483" s="4">
        <v>41075</v>
      </c>
      <c r="N483" s="3" t="s">
        <v>89</v>
      </c>
      <c r="O483" s="3" t="s">
        <v>685</v>
      </c>
      <c r="P483" s="8" t="s">
        <v>1603</v>
      </c>
      <c r="Q483" s="8"/>
      <c r="R483" s="9"/>
      <c r="S483" s="7"/>
    </row>
    <row r="484" spans="1:19" x14ac:dyDescent="0.25">
      <c r="A484" t="str">
        <f>REPLACE(Table_milestone[[#This Row],[Hợp đồng]],1,FIND("#",Table_milestone[[#This Row],[Hợp đồng]],1),"")</f>
        <v>101-1211/BYT-CMCSOFT</v>
      </c>
      <c r="B484" s="2" t="s">
        <v>1323</v>
      </c>
      <c r="C484" s="3" t="s">
        <v>1324</v>
      </c>
      <c r="D484" s="2" t="s">
        <v>804</v>
      </c>
      <c r="E484" s="5">
        <v>255000000</v>
      </c>
      <c r="F484" s="4"/>
      <c r="G484" s="4">
        <v>41075</v>
      </c>
      <c r="H484" s="4"/>
      <c r="I484" s="4"/>
      <c r="J484" s="4"/>
      <c r="K484" s="3" t="s">
        <v>805</v>
      </c>
      <c r="L484" s="7" t="b">
        <v>0</v>
      </c>
      <c r="M484" s="4"/>
      <c r="N484" s="3" t="s">
        <v>96</v>
      </c>
      <c r="O484" s="3" t="s">
        <v>801</v>
      </c>
      <c r="P484" s="8"/>
      <c r="Q484" s="8" t="s">
        <v>1606</v>
      </c>
      <c r="R484" s="9"/>
      <c r="S484" s="7"/>
    </row>
    <row r="485" spans="1:19" x14ac:dyDescent="0.25">
      <c r="A485" t="str">
        <f>REPLACE(Table_milestone[[#This Row],[Hợp đồng]],1,FIND("#",Table_milestone[[#This Row],[Hợp đồng]],1),"")</f>
        <v>09-0512/HĐKT/CMCSOFT-NHNNVN</v>
      </c>
      <c r="B485" s="2" t="s">
        <v>1607</v>
      </c>
      <c r="C485" s="3" t="s">
        <v>1608</v>
      </c>
      <c r="D485" s="2" t="s">
        <v>708</v>
      </c>
      <c r="E485" s="5">
        <v>537000000</v>
      </c>
      <c r="F485" s="4"/>
      <c r="G485" s="4">
        <v>41080</v>
      </c>
      <c r="H485" s="4"/>
      <c r="I485" s="4"/>
      <c r="J485" s="4"/>
      <c r="K485" s="3" t="s">
        <v>667</v>
      </c>
      <c r="L485" s="7" t="b">
        <v>1</v>
      </c>
      <c r="M485" s="4">
        <v>41124</v>
      </c>
      <c r="N485" s="3" t="s">
        <v>37</v>
      </c>
      <c r="O485" s="3" t="s">
        <v>681</v>
      </c>
      <c r="P485" s="8"/>
      <c r="Q485" s="8"/>
      <c r="R485" s="9"/>
      <c r="S485" s="7"/>
    </row>
    <row r="486" spans="1:19" x14ac:dyDescent="0.25">
      <c r="A486" t="str">
        <f>REPLACE(Table_milestone[[#This Row],[Hợp đồng]],1,FIND("#",Table_milestone[[#This Row],[Hợp đồng]],1),"")</f>
        <v>83/2011/HĐKT/VAS-CMCSOFT</v>
      </c>
      <c r="B486" s="2" t="s">
        <v>1319</v>
      </c>
      <c r="C486" s="3" t="s">
        <v>1320</v>
      </c>
      <c r="D486" s="2" t="s">
        <v>672</v>
      </c>
      <c r="E486" s="5">
        <v>7642525545</v>
      </c>
      <c r="F486" s="4">
        <v>41067</v>
      </c>
      <c r="G486" s="4">
        <v>41082</v>
      </c>
      <c r="H486" s="4"/>
      <c r="I486" s="4"/>
      <c r="J486" s="4"/>
      <c r="K486" s="3" t="s">
        <v>667</v>
      </c>
      <c r="L486" s="7" t="b">
        <v>1</v>
      </c>
      <c r="M486" s="4">
        <v>41236</v>
      </c>
      <c r="N486" s="3" t="s">
        <v>1321</v>
      </c>
      <c r="O486" s="3" t="s">
        <v>670</v>
      </c>
      <c r="P486" s="8"/>
      <c r="Q486" s="8" t="s">
        <v>1609</v>
      </c>
      <c r="R486" s="9"/>
      <c r="S486" s="7"/>
    </row>
    <row r="487" spans="1:19" x14ac:dyDescent="0.25">
      <c r="A487" t="str">
        <f>REPLACE(Table_milestone[[#This Row],[Hợp đồng]],1,FIND("#",Table_milestone[[#This Row],[Hợp đồng]],1),"")</f>
        <v xml:space="preserve">Hđồng 56-0910 CMC Corp (hđồng 616/TSPMU-CMC) </v>
      </c>
      <c r="B487" s="2" t="s">
        <v>790</v>
      </c>
      <c r="C487" s="3" t="s">
        <v>791</v>
      </c>
      <c r="D487" s="2" t="s">
        <v>1610</v>
      </c>
      <c r="E487" s="5">
        <v>330471300</v>
      </c>
      <c r="F487" s="4"/>
      <c r="G487" s="4">
        <v>41087</v>
      </c>
      <c r="H487" s="4"/>
      <c r="I487" s="4"/>
      <c r="J487" s="4"/>
      <c r="K487" s="3" t="s">
        <v>667</v>
      </c>
      <c r="L487" s="7" t="b">
        <v>1</v>
      </c>
      <c r="M487" s="4">
        <v>41263</v>
      </c>
      <c r="N487" s="3" t="s">
        <v>792</v>
      </c>
      <c r="O487" s="3" t="s">
        <v>712</v>
      </c>
      <c r="P487" s="8"/>
      <c r="Q487" s="8"/>
      <c r="R487" s="9"/>
      <c r="S487" s="7"/>
    </row>
    <row r="488" spans="1:19" ht="30" x14ac:dyDescent="0.25">
      <c r="A488" t="str">
        <f>REPLACE(Table_milestone[[#This Row],[Hợp đồng]],1,FIND("#",Table_milestone[[#This Row],[Hợp đồng]],1),"")</f>
        <v>HĐCP-11-09-VMS/CMCSOFT</v>
      </c>
      <c r="B488" s="2" t="s">
        <v>1612</v>
      </c>
      <c r="C488" s="3" t="s">
        <v>1613</v>
      </c>
      <c r="D488" s="2" t="s">
        <v>666</v>
      </c>
      <c r="E488" s="5">
        <v>225000000</v>
      </c>
      <c r="F488" s="4">
        <v>41061</v>
      </c>
      <c r="G488" s="4">
        <v>41090</v>
      </c>
      <c r="H488" s="4"/>
      <c r="I488" s="4"/>
      <c r="J488" s="4"/>
      <c r="K488" s="3" t="s">
        <v>667</v>
      </c>
      <c r="L488" s="7" t="b">
        <v>1</v>
      </c>
      <c r="M488" s="4">
        <v>41163</v>
      </c>
      <c r="N488" s="3" t="s">
        <v>792</v>
      </c>
      <c r="O488" s="3" t="s">
        <v>712</v>
      </c>
      <c r="P488" s="8" t="s">
        <v>1611</v>
      </c>
      <c r="Q488" s="8"/>
      <c r="R488" s="9"/>
      <c r="S488" s="7"/>
    </row>
    <row r="489" spans="1:19" ht="60" x14ac:dyDescent="0.25">
      <c r="A489" t="str">
        <f>REPLACE(Table_milestone[[#This Row],[Hợp đồng]],1,FIND("#",Table_milestone[[#This Row],[Hợp đồng]],1),"")</f>
        <v>06/2012/HĐKT/PVEP-CMSOFT</v>
      </c>
      <c r="B489" s="2" t="s">
        <v>1457</v>
      </c>
      <c r="C489" s="3" t="s">
        <v>1458</v>
      </c>
      <c r="D489" s="2" t="s">
        <v>688</v>
      </c>
      <c r="E489" s="5">
        <v>805000000</v>
      </c>
      <c r="F489" s="4">
        <v>41090</v>
      </c>
      <c r="G489" s="4">
        <v>41090</v>
      </c>
      <c r="H489" s="4"/>
      <c r="I489" s="4"/>
      <c r="J489" s="4"/>
      <c r="K489" s="3" t="s">
        <v>667</v>
      </c>
      <c r="L489" s="7" t="b">
        <v>1</v>
      </c>
      <c r="M489" s="4">
        <v>41543</v>
      </c>
      <c r="N489" s="3" t="s">
        <v>52</v>
      </c>
      <c r="O489" s="3" t="s">
        <v>685</v>
      </c>
      <c r="P489" s="8" t="s">
        <v>1614</v>
      </c>
      <c r="Q489" s="8"/>
      <c r="R489" s="9"/>
      <c r="S489" s="7"/>
    </row>
    <row r="490" spans="1:19" x14ac:dyDescent="0.25">
      <c r="A490" t="str">
        <f>REPLACE(Table_milestone[[#This Row],[Hợp đồng]],1,FIND("#",Table_milestone[[#This Row],[Hợp đồng]],1),"")</f>
        <v>156-0312/HĐKT/CMCSOFT-CDYTCT</v>
      </c>
      <c r="B490" s="2" t="s">
        <v>1616</v>
      </c>
      <c r="C490" s="3" t="s">
        <v>1617</v>
      </c>
      <c r="D490" s="2" t="s">
        <v>725</v>
      </c>
      <c r="E490" s="5">
        <v>58054500</v>
      </c>
      <c r="F490" s="4">
        <v>41027</v>
      </c>
      <c r="G490" s="4">
        <v>41090</v>
      </c>
      <c r="H490" s="4"/>
      <c r="I490" s="4"/>
      <c r="J490" s="4"/>
      <c r="K490" s="3" t="s">
        <v>667</v>
      </c>
      <c r="L490" s="7" t="b">
        <v>1</v>
      </c>
      <c r="M490" s="4">
        <v>41074</v>
      </c>
      <c r="N490" s="3" t="s">
        <v>832</v>
      </c>
      <c r="O490" s="3" t="s">
        <v>801</v>
      </c>
      <c r="P490" s="8" t="s">
        <v>1615</v>
      </c>
      <c r="Q490" s="8"/>
      <c r="R490" s="9"/>
      <c r="S490" s="7"/>
    </row>
    <row r="491" spans="1:19" x14ac:dyDescent="0.25">
      <c r="A491" t="str">
        <f>REPLACE(Table_milestone[[#This Row],[Hợp đồng]],1,FIND("#",Table_milestone[[#This Row],[Hợp đồng]],1),"")</f>
        <v>156-0312/HĐKT/CMCSOFT-CDYTCT</v>
      </c>
      <c r="B491" s="2" t="s">
        <v>1616</v>
      </c>
      <c r="C491" s="3" t="s">
        <v>1617</v>
      </c>
      <c r="D491" s="2" t="s">
        <v>722</v>
      </c>
      <c r="E491" s="5">
        <v>135460500</v>
      </c>
      <c r="F491" s="4">
        <v>41057</v>
      </c>
      <c r="G491" s="4">
        <v>41090</v>
      </c>
      <c r="H491" s="4"/>
      <c r="I491" s="4"/>
      <c r="J491" s="4"/>
      <c r="K491" s="3" t="s">
        <v>667</v>
      </c>
      <c r="L491" s="7" t="b">
        <v>1</v>
      </c>
      <c r="M491" s="4">
        <v>41074</v>
      </c>
      <c r="N491" s="3" t="s">
        <v>832</v>
      </c>
      <c r="O491" s="3" t="s">
        <v>801</v>
      </c>
      <c r="P491" s="8"/>
      <c r="Q491" s="8"/>
      <c r="R491" s="9"/>
      <c r="S491" s="7"/>
    </row>
    <row r="492" spans="1:19" x14ac:dyDescent="0.25">
      <c r="A492" t="str">
        <f>REPLACE(Table_milestone[[#This Row],[Hợp đồng]],1,FIND("#",Table_milestone[[#This Row],[Hợp đồng]],1),"")</f>
        <v>CMCSoft-Jupiter-2012</v>
      </c>
      <c r="B492" s="2" t="s">
        <v>1576</v>
      </c>
      <c r="C492" s="3" t="s">
        <v>1577</v>
      </c>
      <c r="D492" s="2" t="s">
        <v>1618</v>
      </c>
      <c r="E492" s="5">
        <v>59984640</v>
      </c>
      <c r="F492" s="4">
        <v>41059</v>
      </c>
      <c r="G492" s="4">
        <v>41090</v>
      </c>
      <c r="H492" s="4">
        <v>41120</v>
      </c>
      <c r="I492" s="4">
        <v>41120</v>
      </c>
      <c r="J492" s="4"/>
      <c r="K492" s="3" t="s">
        <v>667</v>
      </c>
      <c r="L492" s="7" t="b">
        <v>1</v>
      </c>
      <c r="M492" s="4">
        <v>41089</v>
      </c>
      <c r="N492" s="3" t="s">
        <v>880</v>
      </c>
      <c r="O492" s="3" t="s">
        <v>1578</v>
      </c>
      <c r="P492" s="8"/>
      <c r="Q492" s="8" t="s">
        <v>1619</v>
      </c>
      <c r="R492" s="9"/>
      <c r="S492" s="7"/>
    </row>
    <row r="493" spans="1:19" ht="30" x14ac:dyDescent="0.25">
      <c r="A493" t="str">
        <f>REPLACE(Table_milestone[[#This Row],[Hợp đồng]],1,FIND("#",Table_milestone[[#This Row],[Hợp đồng]],1),"")</f>
        <v xml:space="preserve">06/IDENT–CMC/0112(ORSENNA-CF1201-0033) </v>
      </c>
      <c r="B493" s="2" t="s">
        <v>1422</v>
      </c>
      <c r="C493" s="3" t="s">
        <v>1423</v>
      </c>
      <c r="D493" s="2" t="s">
        <v>1618</v>
      </c>
      <c r="E493" s="5">
        <v>43251365</v>
      </c>
      <c r="F493" s="4">
        <v>41060</v>
      </c>
      <c r="G493" s="4">
        <v>41090</v>
      </c>
      <c r="H493" s="4"/>
      <c r="I493" s="4"/>
      <c r="J493" s="4"/>
      <c r="K493" s="3" t="s">
        <v>667</v>
      </c>
      <c r="L493" s="7" t="b">
        <v>1</v>
      </c>
      <c r="M493" s="4">
        <v>41278</v>
      </c>
      <c r="N493" s="3" t="s">
        <v>880</v>
      </c>
      <c r="O493" s="3" t="s">
        <v>110</v>
      </c>
      <c r="P493" s="8" t="s">
        <v>1620</v>
      </c>
      <c r="Q493" s="8" t="s">
        <v>1621</v>
      </c>
      <c r="R493" s="9"/>
      <c r="S493" s="7"/>
    </row>
    <row r="494" spans="1:19" x14ac:dyDescent="0.25">
      <c r="A494" t="str">
        <f>REPLACE(Table_milestone[[#This Row],[Hợp đồng]],1,FIND("#",Table_milestone[[#This Row],[Hợp đồng]],1),"")</f>
        <v>OSD125025</v>
      </c>
      <c r="B494" s="2" t="s">
        <v>1622</v>
      </c>
      <c r="C494" s="3" t="s">
        <v>1623</v>
      </c>
      <c r="D494" s="2" t="s">
        <v>1238</v>
      </c>
      <c r="E494" s="5">
        <v>7966710</v>
      </c>
      <c r="F494" s="4"/>
      <c r="G494" s="4">
        <v>41090</v>
      </c>
      <c r="H494" s="4"/>
      <c r="I494" s="4"/>
      <c r="J494" s="4"/>
      <c r="K494" s="3" t="s">
        <v>667</v>
      </c>
      <c r="L494" s="7" t="b">
        <v>1</v>
      </c>
      <c r="M494" s="4">
        <v>41099</v>
      </c>
      <c r="N494" s="3" t="s">
        <v>996</v>
      </c>
      <c r="O494" s="3" t="s">
        <v>110</v>
      </c>
      <c r="P494" s="8"/>
      <c r="Q494" s="8"/>
      <c r="R494" s="9"/>
      <c r="S494" s="7"/>
    </row>
    <row r="495" spans="1:19" x14ac:dyDescent="0.25">
      <c r="A495" t="str">
        <f>REPLACE(Table_milestone[[#This Row],[Hợp đồng]],1,FIND("#",Table_milestone[[#This Row],[Hợp đồng]],1),"")</f>
        <v>OSD125024</v>
      </c>
      <c r="B495" s="2" t="s">
        <v>1624</v>
      </c>
      <c r="C495" s="3" t="s">
        <v>1625</v>
      </c>
      <c r="D495" s="2" t="s">
        <v>1238</v>
      </c>
      <c r="E495" s="5">
        <v>8565515</v>
      </c>
      <c r="F495" s="4"/>
      <c r="G495" s="4">
        <v>41090</v>
      </c>
      <c r="H495" s="4"/>
      <c r="I495" s="4"/>
      <c r="J495" s="4"/>
      <c r="K495" s="3" t="s">
        <v>667</v>
      </c>
      <c r="L495" s="7" t="b">
        <v>1</v>
      </c>
      <c r="M495" s="4">
        <v>41099</v>
      </c>
      <c r="N495" s="3" t="s">
        <v>996</v>
      </c>
      <c r="O495" s="3" t="s">
        <v>110</v>
      </c>
      <c r="P495" s="8"/>
      <c r="Q495" s="8"/>
      <c r="R495" s="9"/>
      <c r="S495" s="7"/>
    </row>
    <row r="496" spans="1:19" ht="30" x14ac:dyDescent="0.25">
      <c r="A496" t="str">
        <f>REPLACE(Table_milestone[[#This Row],[Hợp đồng]],1,FIND("#",Table_milestone[[#This Row],[Hợp đồng]],1),"")</f>
        <v>33-012/HĐKT/CMCSoft-ĐHTL</v>
      </c>
      <c r="B496" s="2" t="s">
        <v>1627</v>
      </c>
      <c r="C496" s="3" t="s">
        <v>641</v>
      </c>
      <c r="D496" s="2" t="s">
        <v>725</v>
      </c>
      <c r="E496" s="5">
        <v>20000000</v>
      </c>
      <c r="F496" s="4"/>
      <c r="G496" s="4">
        <v>41090</v>
      </c>
      <c r="H496" s="4"/>
      <c r="I496" s="4"/>
      <c r="J496" s="4"/>
      <c r="K496" s="3" t="s">
        <v>667</v>
      </c>
      <c r="L496" s="7" t="b">
        <v>1</v>
      </c>
      <c r="M496" s="4">
        <v>41159</v>
      </c>
      <c r="N496" s="3" t="s">
        <v>190</v>
      </c>
      <c r="O496" s="3" t="s">
        <v>98</v>
      </c>
      <c r="P496" s="8" t="s">
        <v>1626</v>
      </c>
      <c r="Q496" s="8"/>
      <c r="R496" s="9"/>
      <c r="S496" s="7"/>
    </row>
    <row r="497" spans="1:19" x14ac:dyDescent="0.25">
      <c r="A497" t="str">
        <f>REPLACE(Table_milestone[[#This Row],[Hợp đồng]],1,FIND("#",Table_milestone[[#This Row],[Hợp đồng]],1),"")</f>
        <v>042011/HĐKT/HT1- CMCSOFTSG</v>
      </c>
      <c r="B497" s="2" t="s">
        <v>1113</v>
      </c>
      <c r="C497" s="3" t="s">
        <v>1114</v>
      </c>
      <c r="D497" s="2" t="s">
        <v>1628</v>
      </c>
      <c r="E497" s="5">
        <v>276837500</v>
      </c>
      <c r="F497" s="4">
        <v>41000</v>
      </c>
      <c r="G497" s="4">
        <v>41091</v>
      </c>
      <c r="H497" s="4">
        <v>41747</v>
      </c>
      <c r="I497" s="4"/>
      <c r="J497" s="4"/>
      <c r="K497" s="3" t="s">
        <v>805</v>
      </c>
      <c r="L497" s="7" t="b">
        <v>0</v>
      </c>
      <c r="M497" s="4"/>
      <c r="N497" s="3" t="s">
        <v>895</v>
      </c>
      <c r="O497" s="3" t="s">
        <v>819</v>
      </c>
      <c r="P497" s="8"/>
      <c r="Q497" s="8"/>
      <c r="R497" s="9"/>
      <c r="S497" s="7"/>
    </row>
    <row r="498" spans="1:19" x14ac:dyDescent="0.25">
      <c r="A498" t="str">
        <f>REPLACE(Table_milestone[[#This Row],[Hợp đồng]],1,FIND("#",Table_milestone[[#This Row],[Hợp đồng]],1),"")</f>
        <v>13-0712/HĐKT/CMCSOFT-MIC</v>
      </c>
      <c r="B498" s="2" t="s">
        <v>1630</v>
      </c>
      <c r="C498" s="3" t="s">
        <v>645</v>
      </c>
      <c r="D498" s="2" t="s">
        <v>1629</v>
      </c>
      <c r="E498" s="5">
        <v>100000000</v>
      </c>
      <c r="F498" s="4"/>
      <c r="G498" s="4">
        <v>41092</v>
      </c>
      <c r="H498" s="4"/>
      <c r="I498" s="4"/>
      <c r="J498" s="4"/>
      <c r="K498" s="3" t="s">
        <v>667</v>
      </c>
      <c r="L498" s="7" t="b">
        <v>1</v>
      </c>
      <c r="M498" s="4">
        <v>41109</v>
      </c>
      <c r="N498" s="3" t="s">
        <v>46</v>
      </c>
      <c r="O498" s="3" t="s">
        <v>173</v>
      </c>
      <c r="P498" s="8"/>
      <c r="Q498" s="8"/>
      <c r="R498" s="9"/>
      <c r="S498" s="7"/>
    </row>
    <row r="499" spans="1:19" x14ac:dyDescent="0.25">
      <c r="A499" t="str">
        <f>REPLACE(Table_milestone[[#This Row],[Hợp đồng]],1,FIND("#",Table_milestone[[#This Row],[Hợp đồng]],1),"")</f>
        <v xml:space="preserve">CMCSoft-IMIP-2012 </v>
      </c>
      <c r="B499" s="2" t="s">
        <v>1633</v>
      </c>
      <c r="C499" s="3" t="s">
        <v>1634</v>
      </c>
      <c r="D499" s="2" t="s">
        <v>1631</v>
      </c>
      <c r="E499" s="5">
        <v>264659850</v>
      </c>
      <c r="F499" s="4">
        <v>41034</v>
      </c>
      <c r="G499" s="4">
        <v>41095</v>
      </c>
      <c r="H499" s="4"/>
      <c r="I499" s="4">
        <v>41120</v>
      </c>
      <c r="J499" s="4"/>
      <c r="K499" s="3" t="s">
        <v>667</v>
      </c>
      <c r="L499" s="7" t="b">
        <v>1</v>
      </c>
      <c r="M499" s="4">
        <v>41089</v>
      </c>
      <c r="N499" s="3" t="s">
        <v>880</v>
      </c>
      <c r="O499" s="3" t="s">
        <v>1578</v>
      </c>
      <c r="P499" s="8"/>
      <c r="Q499" s="8" t="s">
        <v>1632</v>
      </c>
      <c r="R499" s="9"/>
      <c r="S499" s="7"/>
    </row>
    <row r="500" spans="1:19" x14ac:dyDescent="0.25">
      <c r="A500" t="str">
        <f>REPLACE(Table_milestone[[#This Row],[Hợp đồng]],1,FIND("#",Table_milestone[[#This Row],[Hợp đồng]],1),"")</f>
        <v>11-0612/HĐMB/PVEP OVERSEAS - CMCSOFT</v>
      </c>
      <c r="B500" s="2" t="s">
        <v>1636</v>
      </c>
      <c r="C500" s="3" t="s">
        <v>1637</v>
      </c>
      <c r="D500" s="2" t="s">
        <v>1635</v>
      </c>
      <c r="E500" s="5">
        <v>9477600</v>
      </c>
      <c r="F500" s="4">
        <v>41089</v>
      </c>
      <c r="G500" s="4">
        <v>41097</v>
      </c>
      <c r="H500" s="4"/>
      <c r="I500" s="4">
        <v>41106</v>
      </c>
      <c r="J500" s="4"/>
      <c r="K500" s="3" t="s">
        <v>667</v>
      </c>
      <c r="L500" s="7" t="b">
        <v>1</v>
      </c>
      <c r="M500" s="4">
        <v>41114</v>
      </c>
      <c r="N500" s="3" t="s">
        <v>89</v>
      </c>
      <c r="O500" s="3" t="s">
        <v>685</v>
      </c>
      <c r="P500" s="8"/>
      <c r="Q500" s="8"/>
      <c r="R500" s="9"/>
      <c r="S500" s="7"/>
    </row>
    <row r="501" spans="1:19" x14ac:dyDescent="0.25">
      <c r="A501" t="str">
        <f>REPLACE(Table_milestone[[#This Row],[Hợp đồng]],1,FIND("#",Table_milestone[[#This Row],[Hợp đồng]],1),"")</f>
        <v>06-0512/HĐKT/CTX-CMCSOFT</v>
      </c>
      <c r="B501" s="2" t="s">
        <v>1604</v>
      </c>
      <c r="C501" s="3" t="s">
        <v>1605</v>
      </c>
      <c r="D501" s="2" t="s">
        <v>672</v>
      </c>
      <c r="E501" s="5">
        <v>61500000</v>
      </c>
      <c r="F501" s="4">
        <v>41090</v>
      </c>
      <c r="G501" s="4">
        <v>41100</v>
      </c>
      <c r="H501" s="4"/>
      <c r="I501" s="4">
        <v>41114</v>
      </c>
      <c r="J501" s="4"/>
      <c r="K501" s="3" t="s">
        <v>667</v>
      </c>
      <c r="L501" s="7" t="b">
        <v>1</v>
      </c>
      <c r="M501" s="4">
        <v>41113</v>
      </c>
      <c r="N501" s="3" t="s">
        <v>89</v>
      </c>
      <c r="O501" s="3" t="s">
        <v>685</v>
      </c>
      <c r="P501" s="8" t="s">
        <v>1638</v>
      </c>
      <c r="Q501" s="8"/>
      <c r="R501" s="9"/>
      <c r="S501" s="7"/>
    </row>
    <row r="502" spans="1:19" x14ac:dyDescent="0.25">
      <c r="A502" t="str">
        <f>REPLACE(Table_milestone[[#This Row],[Hợp đồng]],1,FIND("#",Table_milestone[[#This Row],[Hợp đồng]],1),"")</f>
        <v>OSD125021</v>
      </c>
      <c r="B502" s="2" t="s">
        <v>1640</v>
      </c>
      <c r="C502" s="3" t="s">
        <v>1641</v>
      </c>
      <c r="D502" s="2" t="s">
        <v>1639</v>
      </c>
      <c r="E502" s="5">
        <v>62670000</v>
      </c>
      <c r="F502" s="4">
        <v>41095</v>
      </c>
      <c r="G502" s="4">
        <v>41102</v>
      </c>
      <c r="H502" s="4"/>
      <c r="I502" s="4"/>
      <c r="J502" s="4"/>
      <c r="K502" s="3" t="s">
        <v>667</v>
      </c>
      <c r="L502" s="7" t="b">
        <v>1</v>
      </c>
      <c r="M502" s="4">
        <v>41109</v>
      </c>
      <c r="N502" s="3" t="s">
        <v>880</v>
      </c>
      <c r="O502" s="3" t="s">
        <v>110</v>
      </c>
      <c r="P502" s="8"/>
      <c r="Q502" s="8"/>
      <c r="R502" s="9"/>
      <c r="S502" s="7"/>
    </row>
    <row r="503" spans="1:19" x14ac:dyDescent="0.25">
      <c r="A503" t="str">
        <f>REPLACE(Table_milestone[[#This Row],[Hợp đồng]],1,FIND("#",Table_milestone[[#This Row],[Hợp đồng]],1),"")</f>
        <v>2012/SOW/ECC-CMC/001</v>
      </c>
      <c r="B503" s="2" t="s">
        <v>1538</v>
      </c>
      <c r="C503" s="3" t="s">
        <v>1539</v>
      </c>
      <c r="D503" s="2" t="s">
        <v>812</v>
      </c>
      <c r="E503" s="5">
        <v>23486400</v>
      </c>
      <c r="F503" s="4">
        <v>41092</v>
      </c>
      <c r="G503" s="4">
        <v>41102</v>
      </c>
      <c r="H503" s="4"/>
      <c r="I503" s="4">
        <v>41129</v>
      </c>
      <c r="J503" s="4"/>
      <c r="K503" s="3" t="s">
        <v>667</v>
      </c>
      <c r="L503" s="7" t="b">
        <v>1</v>
      </c>
      <c r="M503" s="4">
        <v>41129</v>
      </c>
      <c r="N503" s="3" t="s">
        <v>31</v>
      </c>
      <c r="O503" s="3" t="s">
        <v>110</v>
      </c>
      <c r="P503" s="8"/>
      <c r="Q503" s="8"/>
      <c r="R503" s="9"/>
      <c r="S503" s="7"/>
    </row>
    <row r="504" spans="1:19" x14ac:dyDescent="0.25">
      <c r="A504" t="str">
        <f>REPLACE(Table_milestone[[#This Row],[Hợp đồng]],1,FIND("#",Table_milestone[[#This Row],[Hợp đồng]],1),"")</f>
        <v>2012/SOW/MEDL-CMC/001</v>
      </c>
      <c r="B504" s="2" t="s">
        <v>1504</v>
      </c>
      <c r="C504" s="3" t="s">
        <v>1505</v>
      </c>
      <c r="D504" s="2" t="s">
        <v>722</v>
      </c>
      <c r="E504" s="5">
        <v>17862950</v>
      </c>
      <c r="F504" s="4">
        <v>41074</v>
      </c>
      <c r="G504" s="4">
        <v>41103</v>
      </c>
      <c r="H504" s="4"/>
      <c r="I504" s="4">
        <v>41110</v>
      </c>
      <c r="J504" s="4"/>
      <c r="K504" s="3" t="s">
        <v>667</v>
      </c>
      <c r="L504" s="7" t="b">
        <v>1</v>
      </c>
      <c r="M504" s="4">
        <v>41110</v>
      </c>
      <c r="N504" s="3" t="s">
        <v>31</v>
      </c>
      <c r="O504" s="3" t="s">
        <v>110</v>
      </c>
      <c r="P504" s="8"/>
      <c r="Q504" s="8"/>
      <c r="R504" s="9"/>
      <c r="S504" s="7"/>
    </row>
    <row r="505" spans="1:19" x14ac:dyDescent="0.25">
      <c r="A505" t="str">
        <f>REPLACE(Table_milestone[[#This Row],[Hợp đồng]],1,FIND("#",Table_milestone[[#This Row],[Hợp đồng]],1),"")</f>
        <v>2012/SOW/MEDL-CMC/003</v>
      </c>
      <c r="B505" s="2" t="s">
        <v>1644</v>
      </c>
      <c r="C505" s="3" t="s">
        <v>1645</v>
      </c>
      <c r="D505" s="2" t="s">
        <v>725</v>
      </c>
      <c r="E505" s="5">
        <v>32671800</v>
      </c>
      <c r="F505" s="4">
        <v>41092</v>
      </c>
      <c r="G505" s="4">
        <v>41103</v>
      </c>
      <c r="H505" s="4"/>
      <c r="I505" s="4">
        <v>41110</v>
      </c>
      <c r="J505" s="4"/>
      <c r="K505" s="3" t="s">
        <v>667</v>
      </c>
      <c r="L505" s="7" t="b">
        <v>1</v>
      </c>
      <c r="M505" s="4">
        <v>41110</v>
      </c>
      <c r="N505" s="3" t="s">
        <v>31</v>
      </c>
      <c r="O505" s="3" t="s">
        <v>110</v>
      </c>
      <c r="P505" s="8" t="s">
        <v>1642</v>
      </c>
      <c r="Q505" s="8" t="s">
        <v>1643</v>
      </c>
      <c r="R505" s="9"/>
      <c r="S505" s="7"/>
    </row>
    <row r="506" spans="1:19" ht="45" x14ac:dyDescent="0.25">
      <c r="A506" t="str">
        <f>REPLACE(Table_milestone[[#This Row],[Hợp đồng]],1,FIND("#",Table_milestone[[#This Row],[Hợp đồng]],1),"")</f>
        <v>105-0112/HĐKT/ĐHQB-CMCSOFT</v>
      </c>
      <c r="B506" s="2" t="s">
        <v>1407</v>
      </c>
      <c r="C506" s="3" t="s">
        <v>1408</v>
      </c>
      <c r="D506" s="2" t="s">
        <v>725</v>
      </c>
      <c r="E506" s="5">
        <v>128800000</v>
      </c>
      <c r="F506" s="4"/>
      <c r="G506" s="4">
        <v>41105</v>
      </c>
      <c r="H506" s="4"/>
      <c r="I506" s="4"/>
      <c r="J506" s="4"/>
      <c r="K506" s="3" t="s">
        <v>667</v>
      </c>
      <c r="L506" s="7" t="b">
        <v>1</v>
      </c>
      <c r="M506" s="4">
        <v>41288</v>
      </c>
      <c r="N506" s="3" t="s">
        <v>748</v>
      </c>
      <c r="O506" s="3" t="s">
        <v>685</v>
      </c>
      <c r="P506" s="8" t="s">
        <v>1646</v>
      </c>
      <c r="Q506" s="8" t="s">
        <v>1647</v>
      </c>
      <c r="R506" s="9"/>
      <c r="S506" s="7"/>
    </row>
    <row r="507" spans="1:19" x14ac:dyDescent="0.25">
      <c r="A507" t="str">
        <f>REPLACE(Table_milestone[[#This Row],[Hợp đồng]],1,FIND("#",Table_milestone[[#This Row],[Hợp đồng]],1),"")</f>
        <v>105-0112/HĐKT/ĐHQB-CMCSOFT</v>
      </c>
      <c r="B507" s="2" t="s">
        <v>1407</v>
      </c>
      <c r="C507" s="3" t="s">
        <v>1408</v>
      </c>
      <c r="D507" s="2" t="s">
        <v>1419</v>
      </c>
      <c r="E507" s="5">
        <v>18400000</v>
      </c>
      <c r="F507" s="4"/>
      <c r="G507" s="4">
        <v>41105</v>
      </c>
      <c r="H507" s="4"/>
      <c r="I507" s="4"/>
      <c r="J507" s="4"/>
      <c r="K507" s="3" t="s">
        <v>667</v>
      </c>
      <c r="L507" s="7" t="b">
        <v>1</v>
      </c>
      <c r="M507" s="4">
        <v>41310</v>
      </c>
      <c r="N507" s="3" t="s">
        <v>748</v>
      </c>
      <c r="O507" s="3" t="s">
        <v>685</v>
      </c>
      <c r="P507" s="8"/>
      <c r="Q507" s="8" t="s">
        <v>1648</v>
      </c>
      <c r="R507" s="9"/>
      <c r="S507" s="7"/>
    </row>
    <row r="508" spans="1:19" x14ac:dyDescent="0.25">
      <c r="A508" t="str">
        <f>REPLACE(Table_milestone[[#This Row],[Hợp đồng]],1,FIND("#",Table_milestone[[#This Row],[Hợp đồng]],1),"")</f>
        <v>14-0712/HĐKT/CMCSOFT - BiaHue</v>
      </c>
      <c r="B508" s="2" t="s">
        <v>1649</v>
      </c>
      <c r="C508" s="3" t="s">
        <v>1650</v>
      </c>
      <c r="D508" s="2" t="s">
        <v>666</v>
      </c>
      <c r="E508" s="5">
        <v>37212437</v>
      </c>
      <c r="F508" s="4"/>
      <c r="G508" s="4">
        <v>41106</v>
      </c>
      <c r="H508" s="4"/>
      <c r="I508" s="4"/>
      <c r="J508" s="4"/>
      <c r="K508" s="3" t="s">
        <v>717</v>
      </c>
      <c r="L508" s="7" t="b">
        <v>0</v>
      </c>
      <c r="M508" s="4"/>
      <c r="N508" s="3" t="s">
        <v>1651</v>
      </c>
      <c r="O508" s="3" t="s">
        <v>129</v>
      </c>
      <c r="P508" s="8"/>
      <c r="Q508" s="8"/>
      <c r="R508" s="9"/>
      <c r="S508" s="7"/>
    </row>
    <row r="509" spans="1:19" ht="60" x14ac:dyDescent="0.25">
      <c r="A509" t="str">
        <f>REPLACE(Table_milestone[[#This Row],[Hợp đồng]],1,FIND("#",Table_milestone[[#This Row],[Hợp đồng]],1),"")</f>
        <v>97/2012/PVFCCo/TMĐT-CMC SOFT/M_PORTAL</v>
      </c>
      <c r="B509" s="2" t="s">
        <v>1415</v>
      </c>
      <c r="C509" s="3" t="s">
        <v>1416</v>
      </c>
      <c r="D509" s="2" t="s">
        <v>1652</v>
      </c>
      <c r="E509" s="5">
        <v>322185382</v>
      </c>
      <c r="F509" s="4">
        <v>40978</v>
      </c>
      <c r="G509" s="4">
        <v>41111</v>
      </c>
      <c r="H509" s="4">
        <v>41455</v>
      </c>
      <c r="I509" s="4">
        <v>41577</v>
      </c>
      <c r="J509" s="4"/>
      <c r="K509" s="3" t="s">
        <v>667</v>
      </c>
      <c r="L509" s="7" t="b">
        <v>1</v>
      </c>
      <c r="M509" s="4">
        <v>41613</v>
      </c>
      <c r="N509" s="3" t="s">
        <v>820</v>
      </c>
      <c r="O509" s="3" t="s">
        <v>819</v>
      </c>
      <c r="P509" s="8"/>
      <c r="Q509" s="8" t="s">
        <v>1653</v>
      </c>
      <c r="R509" s="9"/>
      <c r="S509" s="7"/>
    </row>
    <row r="510" spans="1:19" x14ac:dyDescent="0.25">
      <c r="A510" t="str">
        <f>REPLACE(Table_milestone[[#This Row],[Hợp đồng]],1,FIND("#",Table_milestone[[#This Row],[Hợp đồng]],1),"")</f>
        <v>01/C1-OSD/NH-HQ</v>
      </c>
      <c r="B510" s="2" t="s">
        <v>1472</v>
      </c>
      <c r="C510" s="3" t="s">
        <v>1473</v>
      </c>
      <c r="D510" s="2" t="s">
        <v>1383</v>
      </c>
      <c r="E510" s="5">
        <v>73800000</v>
      </c>
      <c r="F510" s="4">
        <v>41120</v>
      </c>
      <c r="G510" s="4">
        <v>41120</v>
      </c>
      <c r="H510" s="4"/>
      <c r="I510" s="4">
        <v>41120</v>
      </c>
      <c r="J510" s="4"/>
      <c r="K510" s="3" t="s">
        <v>667</v>
      </c>
      <c r="L510" s="7" t="b">
        <v>1</v>
      </c>
      <c r="M510" s="4">
        <v>41120</v>
      </c>
      <c r="N510" s="3" t="s">
        <v>1475</v>
      </c>
      <c r="O510" s="3" t="s">
        <v>1474</v>
      </c>
      <c r="P510" s="8" t="s">
        <v>1654</v>
      </c>
      <c r="Q510" s="8"/>
      <c r="R510" s="9"/>
      <c r="S510" s="7"/>
    </row>
    <row r="511" spans="1:19" x14ac:dyDescent="0.25">
      <c r="A511" t="str">
        <f>REPLACE(Table_milestone[[#This Row],[Hợp đồng]],1,FIND("#",Table_milestone[[#This Row],[Hợp đồng]],1),"")</f>
        <v>97/2012/PVFCCo/TMĐT-CMC SOFT/M_PORTAL</v>
      </c>
      <c r="B511" s="2" t="s">
        <v>1415</v>
      </c>
      <c r="C511" s="3" t="s">
        <v>1416</v>
      </c>
      <c r="D511" s="2" t="s">
        <v>1655</v>
      </c>
      <c r="E511" s="5">
        <v>241639036</v>
      </c>
      <c r="F511" s="4">
        <v>41104</v>
      </c>
      <c r="G511" s="4">
        <v>41120</v>
      </c>
      <c r="H511" s="4">
        <v>41455</v>
      </c>
      <c r="I511" s="4">
        <v>41608</v>
      </c>
      <c r="J511" s="4"/>
      <c r="K511" s="3" t="s">
        <v>667</v>
      </c>
      <c r="L511" s="7" t="b">
        <v>1</v>
      </c>
      <c r="M511" s="4">
        <v>41613</v>
      </c>
      <c r="N511" s="3" t="s">
        <v>820</v>
      </c>
      <c r="O511" s="3" t="s">
        <v>819</v>
      </c>
      <c r="P511" s="8" t="s">
        <v>1656</v>
      </c>
      <c r="Q511" s="8" t="s">
        <v>1657</v>
      </c>
      <c r="R511" s="9"/>
      <c r="S511" s="7"/>
    </row>
    <row r="512" spans="1:19" ht="75" x14ac:dyDescent="0.25">
      <c r="A512" t="str">
        <f>REPLACE(Table_milestone[[#This Row],[Hợp đồng]],1,FIND("#",Table_milestone[[#This Row],[Hợp đồng]],1),"")</f>
        <v>06-0512/HĐKT/CTX-CMCSOFT</v>
      </c>
      <c r="B512" s="2" t="s">
        <v>1604</v>
      </c>
      <c r="C512" s="3" t="s">
        <v>1605</v>
      </c>
      <c r="D512" s="2" t="s">
        <v>688</v>
      </c>
      <c r="E512" s="5">
        <v>61500000</v>
      </c>
      <c r="F512" s="4">
        <v>41110</v>
      </c>
      <c r="G512" s="4">
        <v>41120</v>
      </c>
      <c r="H512" s="4"/>
      <c r="I512" s="4">
        <v>41138</v>
      </c>
      <c r="J512" s="4"/>
      <c r="K512" s="3" t="s">
        <v>667</v>
      </c>
      <c r="L512" s="7" t="b">
        <v>1</v>
      </c>
      <c r="M512" s="4">
        <v>41194</v>
      </c>
      <c r="N512" s="3" t="s">
        <v>89</v>
      </c>
      <c r="O512" s="3" t="s">
        <v>685</v>
      </c>
      <c r="P512" s="8" t="s">
        <v>1658</v>
      </c>
      <c r="Q512" s="8" t="s">
        <v>1659</v>
      </c>
      <c r="R512" s="9"/>
      <c r="S512" s="7"/>
    </row>
    <row r="513" spans="1:19" x14ac:dyDescent="0.25">
      <c r="A513" t="str">
        <f>REPLACE(Table_milestone[[#This Row],[Hợp đồng]],1,FIND("#",Table_milestone[[#This Row],[Hợp đồng]],1),"")</f>
        <v xml:space="preserve">PL7 - HĐ 08012011/HĐKT2011-CMCSOFT-CTEL </v>
      </c>
      <c r="B513" s="2" t="s">
        <v>1661</v>
      </c>
      <c r="C513" s="3" t="s">
        <v>1662</v>
      </c>
      <c r="D513" s="2" t="s">
        <v>1660</v>
      </c>
      <c r="E513" s="5">
        <v>125220000</v>
      </c>
      <c r="F513" s="4">
        <v>41091</v>
      </c>
      <c r="G513" s="4">
        <v>41120</v>
      </c>
      <c r="H513" s="4"/>
      <c r="I513" s="4"/>
      <c r="J513" s="4"/>
      <c r="K513" s="3" t="s">
        <v>667</v>
      </c>
      <c r="L513" s="7" t="b">
        <v>1</v>
      </c>
      <c r="M513" s="4">
        <v>41110</v>
      </c>
      <c r="N513" s="3" t="s">
        <v>57</v>
      </c>
      <c r="O513" s="3" t="s">
        <v>209</v>
      </c>
      <c r="P513" s="8"/>
      <c r="Q513" s="8"/>
      <c r="R513" s="9"/>
      <c r="S513" s="7"/>
    </row>
    <row r="514" spans="1:19" ht="30" x14ac:dyDescent="0.25">
      <c r="A514" t="str">
        <f>REPLACE(Table_milestone[[#This Row],[Hợp đồng]],1,FIND("#",Table_milestone[[#This Row],[Hợp đồng]],1),"")</f>
        <v>157-0312/HĐKT/CMCSOFT-ĐHYTKTHD</v>
      </c>
      <c r="B514" s="2" t="s">
        <v>1664</v>
      </c>
      <c r="C514" s="3" t="s">
        <v>1665</v>
      </c>
      <c r="D514" s="2" t="s">
        <v>903</v>
      </c>
      <c r="E514" s="5">
        <v>449500000</v>
      </c>
      <c r="F514" s="4"/>
      <c r="G514" s="4">
        <v>41120</v>
      </c>
      <c r="H514" s="4"/>
      <c r="I514" s="4"/>
      <c r="J514" s="4"/>
      <c r="K514" s="3" t="s">
        <v>667</v>
      </c>
      <c r="L514" s="7" t="b">
        <v>1</v>
      </c>
      <c r="M514" s="4">
        <v>41211</v>
      </c>
      <c r="N514" s="3" t="s">
        <v>832</v>
      </c>
      <c r="O514" s="3" t="s">
        <v>801</v>
      </c>
      <c r="P514" s="8"/>
      <c r="Q514" s="8" t="s">
        <v>1663</v>
      </c>
      <c r="R514" s="9"/>
      <c r="S514" s="7"/>
    </row>
    <row r="515" spans="1:19" x14ac:dyDescent="0.25">
      <c r="A515" t="str">
        <f>REPLACE(Table_milestone[[#This Row],[Hợp đồng]],1,FIND("#",Table_milestone[[#This Row],[Hợp đồng]],1),"")</f>
        <v>08012011/CMCSOFT-CTEL</v>
      </c>
      <c r="B515" s="2" t="s">
        <v>947</v>
      </c>
      <c r="C515" s="3" t="s">
        <v>648</v>
      </c>
      <c r="D515" s="2" t="s">
        <v>1666</v>
      </c>
      <c r="E515" s="5">
        <v>228000000</v>
      </c>
      <c r="F515" s="4"/>
      <c r="G515" s="4">
        <v>41120</v>
      </c>
      <c r="H515" s="4"/>
      <c r="I515" s="4"/>
      <c r="J515" s="4"/>
      <c r="K515" s="3" t="s">
        <v>667</v>
      </c>
      <c r="L515" s="7" t="b">
        <v>1</v>
      </c>
      <c r="M515" s="4"/>
      <c r="N515" s="3" t="s">
        <v>26</v>
      </c>
      <c r="O515" s="3" t="s">
        <v>129</v>
      </c>
      <c r="P515" s="8" t="s">
        <v>1667</v>
      </c>
      <c r="Q515" s="8"/>
      <c r="R515" s="9"/>
      <c r="S515" s="7"/>
    </row>
    <row r="516" spans="1:19" ht="30" x14ac:dyDescent="0.25">
      <c r="A516" t="str">
        <f>REPLACE(Table_milestone[[#This Row],[Hợp đồng]],1,FIND("#",Table_milestone[[#This Row],[Hợp đồng]],1),"")</f>
        <v xml:space="preserve">CMCSoft-IMIP-2012 </v>
      </c>
      <c r="B516" s="2" t="s">
        <v>1633</v>
      </c>
      <c r="C516" s="3" t="s">
        <v>1634</v>
      </c>
      <c r="D516" s="2" t="s">
        <v>1668</v>
      </c>
      <c r="E516" s="5">
        <v>239498700</v>
      </c>
      <c r="F516" s="4">
        <v>41061</v>
      </c>
      <c r="G516" s="4">
        <v>41120</v>
      </c>
      <c r="H516" s="4"/>
      <c r="I516" s="4">
        <v>41128</v>
      </c>
      <c r="J516" s="4"/>
      <c r="K516" s="3" t="s">
        <v>667</v>
      </c>
      <c r="L516" s="7" t="b">
        <v>1</v>
      </c>
      <c r="M516" s="4">
        <v>41128</v>
      </c>
      <c r="N516" s="3" t="s">
        <v>880</v>
      </c>
      <c r="O516" s="3" t="s">
        <v>1578</v>
      </c>
      <c r="P516" s="8" t="s">
        <v>1669</v>
      </c>
      <c r="Q516" s="8"/>
      <c r="R516" s="9"/>
      <c r="S516" s="7"/>
    </row>
    <row r="517" spans="1:19" x14ac:dyDescent="0.25">
      <c r="A517" t="str">
        <f>REPLACE(Table_milestone[[#This Row],[Hợp đồng]],1,FIND("#",Table_milestone[[#This Row],[Hợp đồng]],1),"")</f>
        <v>OSD125009</v>
      </c>
      <c r="B517" s="2" t="s">
        <v>1672</v>
      </c>
      <c r="C517" s="3" t="s">
        <v>1673</v>
      </c>
      <c r="D517" s="2" t="s">
        <v>1670</v>
      </c>
      <c r="E517" s="5">
        <v>54551700</v>
      </c>
      <c r="F517" s="4">
        <v>41061</v>
      </c>
      <c r="G517" s="4">
        <v>41120</v>
      </c>
      <c r="H517" s="4"/>
      <c r="I517" s="4">
        <v>41128</v>
      </c>
      <c r="J517" s="4"/>
      <c r="K517" s="3" t="s">
        <v>667</v>
      </c>
      <c r="L517" s="7" t="b">
        <v>1</v>
      </c>
      <c r="M517" s="4">
        <v>41128</v>
      </c>
      <c r="N517" s="3" t="s">
        <v>880</v>
      </c>
      <c r="O517" s="3" t="s">
        <v>110</v>
      </c>
      <c r="P517" s="8"/>
      <c r="Q517" s="8" t="s">
        <v>1671</v>
      </c>
      <c r="R517" s="9"/>
      <c r="S517" s="7"/>
    </row>
    <row r="518" spans="1:19" x14ac:dyDescent="0.25">
      <c r="A518" t="str">
        <f>REPLACE(Table_milestone[[#This Row],[Hợp đồng]],1,FIND("#",Table_milestone[[#This Row],[Hợp đồng]],1),"")</f>
        <v>SOW #120511</v>
      </c>
      <c r="B518" s="2" t="s">
        <v>1327</v>
      </c>
      <c r="C518" s="3" t="s">
        <v>1328</v>
      </c>
      <c r="D518" s="2" t="s">
        <v>739</v>
      </c>
      <c r="E518" s="5">
        <v>28980000</v>
      </c>
      <c r="F518" s="4"/>
      <c r="G518" s="4">
        <v>41121</v>
      </c>
      <c r="H518" s="4"/>
      <c r="I518" s="4"/>
      <c r="J518" s="4"/>
      <c r="K518" s="3" t="s">
        <v>667</v>
      </c>
      <c r="L518" s="7" t="b">
        <v>1</v>
      </c>
      <c r="M518" s="4">
        <v>41341</v>
      </c>
      <c r="N518" s="3" t="s">
        <v>31</v>
      </c>
      <c r="O518" s="3" t="s">
        <v>110</v>
      </c>
      <c r="P518" s="8"/>
      <c r="Q518" s="8" t="s">
        <v>1674</v>
      </c>
      <c r="R518" s="9"/>
      <c r="S518" s="7"/>
    </row>
    <row r="519" spans="1:19" x14ac:dyDescent="0.25">
      <c r="A519" t="str">
        <f>REPLACE(Table_milestone[[#This Row],[Hợp đồng]],1,FIND("#",Table_milestone[[#This Row],[Hợp đồng]],1),"")</f>
        <v xml:space="preserve">PL6 - HĐ 08012011/HĐKT2011-CMCSOFT-CTEL </v>
      </c>
      <c r="B519" s="2" t="s">
        <v>1295</v>
      </c>
      <c r="C519" s="3" t="s">
        <v>1296</v>
      </c>
      <c r="D519" s="2" t="s">
        <v>1675</v>
      </c>
      <c r="E519" s="5">
        <v>194742000</v>
      </c>
      <c r="F519" s="4">
        <v>41091</v>
      </c>
      <c r="G519" s="4">
        <v>41121</v>
      </c>
      <c r="H519" s="4"/>
      <c r="I519" s="4"/>
      <c r="J519" s="4"/>
      <c r="K519" s="3" t="s">
        <v>667</v>
      </c>
      <c r="L519" s="7" t="b">
        <v>1</v>
      </c>
      <c r="M519" s="4">
        <v>41110</v>
      </c>
      <c r="N519" s="3" t="s">
        <v>57</v>
      </c>
      <c r="O519" s="3" t="s">
        <v>129</v>
      </c>
      <c r="P519" s="8"/>
      <c r="Q519" s="8"/>
      <c r="R519" s="9"/>
      <c r="S519" s="7"/>
    </row>
    <row r="520" spans="1:19" x14ac:dyDescent="0.25">
      <c r="A520" t="str">
        <f>REPLACE(Table_milestone[[#This Row],[Hợp đồng]],1,FIND("#",Table_milestone[[#This Row],[Hợp đồng]],1),"")</f>
        <v>2012/SOW/MEDL-CMC/002</v>
      </c>
      <c r="B520" s="2" t="s">
        <v>1501</v>
      </c>
      <c r="C520" s="3" t="s">
        <v>1502</v>
      </c>
      <c r="D520" s="2" t="s">
        <v>722</v>
      </c>
      <c r="E520" s="5">
        <v>42572432</v>
      </c>
      <c r="F520" s="4">
        <v>41099</v>
      </c>
      <c r="G520" s="4">
        <v>41129</v>
      </c>
      <c r="H520" s="4"/>
      <c r="I520" s="4">
        <v>41130</v>
      </c>
      <c r="J520" s="4"/>
      <c r="K520" s="3" t="s">
        <v>667</v>
      </c>
      <c r="L520" s="7" t="b">
        <v>1</v>
      </c>
      <c r="M520" s="4">
        <v>41130</v>
      </c>
      <c r="N520" s="3" t="s">
        <v>31</v>
      </c>
      <c r="O520" s="3" t="s">
        <v>110</v>
      </c>
      <c r="P520" s="8" t="s">
        <v>1676</v>
      </c>
      <c r="Q520" s="8" t="s">
        <v>1677</v>
      </c>
      <c r="R520" s="9"/>
      <c r="S520" s="7"/>
    </row>
    <row r="521" spans="1:19" x14ac:dyDescent="0.25">
      <c r="A521" t="str">
        <f>REPLACE(Table_milestone[[#This Row],[Hợp đồng]],1,FIND("#",Table_milestone[[#This Row],[Hợp đồng]],1),"")</f>
        <v>10-0612/HĐKT/CMCSOFT-KNNDHTN</v>
      </c>
      <c r="B521" s="2" t="s">
        <v>1601</v>
      </c>
      <c r="C521" s="3" t="s">
        <v>1602</v>
      </c>
      <c r="D521" s="2" t="s">
        <v>672</v>
      </c>
      <c r="E521" s="5">
        <v>105000000</v>
      </c>
      <c r="F521" s="4"/>
      <c r="G521" s="4">
        <v>41132</v>
      </c>
      <c r="H521" s="4"/>
      <c r="I521" s="4"/>
      <c r="J521" s="4"/>
      <c r="K521" s="3" t="s">
        <v>667</v>
      </c>
      <c r="L521" s="7" t="b">
        <v>1</v>
      </c>
      <c r="M521" s="4">
        <v>41423</v>
      </c>
      <c r="N521" s="3" t="s">
        <v>190</v>
      </c>
      <c r="O521" s="3" t="s">
        <v>98</v>
      </c>
      <c r="P521" s="8" t="s">
        <v>1678</v>
      </c>
      <c r="Q521" s="8"/>
      <c r="R521" s="9"/>
      <c r="S521" s="7"/>
    </row>
    <row r="522" spans="1:19" x14ac:dyDescent="0.25">
      <c r="A522" t="str">
        <f>REPLACE(Table_milestone[[#This Row],[Hợp đồng]],1,FIND("#",Table_milestone[[#This Row],[Hợp đồng]],1),"")</f>
        <v>2012/SOW/MEDL-CMC/003</v>
      </c>
      <c r="B522" s="2" t="s">
        <v>1644</v>
      </c>
      <c r="C522" s="3" t="s">
        <v>1645</v>
      </c>
      <c r="D522" s="2" t="s">
        <v>722</v>
      </c>
      <c r="E522" s="5">
        <v>43562400</v>
      </c>
      <c r="F522" s="4">
        <v>41123</v>
      </c>
      <c r="G522" s="4">
        <v>41134</v>
      </c>
      <c r="H522" s="4"/>
      <c r="I522" s="4">
        <v>41136</v>
      </c>
      <c r="J522" s="4"/>
      <c r="K522" s="3" t="s">
        <v>667</v>
      </c>
      <c r="L522" s="7" t="b">
        <v>1</v>
      </c>
      <c r="M522" s="4">
        <v>41136</v>
      </c>
      <c r="N522" s="3" t="s">
        <v>31</v>
      </c>
      <c r="O522" s="3" t="s">
        <v>110</v>
      </c>
      <c r="P522" s="8" t="s">
        <v>1679</v>
      </c>
      <c r="Q522" s="8" t="s">
        <v>1680</v>
      </c>
      <c r="R522" s="9"/>
      <c r="S522" s="7"/>
    </row>
    <row r="523" spans="1:19" x14ac:dyDescent="0.25">
      <c r="A523" t="str">
        <f>REPLACE(Table_milestone[[#This Row],[Hợp đồng]],1,FIND("#",Table_milestone[[#This Row],[Hợp đồng]],1),"")</f>
        <v>132/HĐKT/CMC-CS2ĐHLN</v>
      </c>
      <c r="B523" s="2" t="s">
        <v>1681</v>
      </c>
      <c r="C523" s="3" t="s">
        <v>1682</v>
      </c>
      <c r="D523" s="2" t="s">
        <v>784</v>
      </c>
      <c r="E523" s="5">
        <v>67500000</v>
      </c>
      <c r="F523" s="4"/>
      <c r="G523" s="4">
        <v>41134</v>
      </c>
      <c r="H523" s="4"/>
      <c r="I523" s="4"/>
      <c r="J523" s="4"/>
      <c r="K523" s="3" t="s">
        <v>667</v>
      </c>
      <c r="L523" s="7" t="b">
        <v>1</v>
      </c>
      <c r="M523" s="4">
        <v>41131</v>
      </c>
      <c r="N523" s="3" t="s">
        <v>190</v>
      </c>
      <c r="O523" s="3" t="s">
        <v>98</v>
      </c>
      <c r="P523" s="8"/>
      <c r="Q523" s="8"/>
      <c r="R523" s="9"/>
      <c r="S523" s="7"/>
    </row>
    <row r="524" spans="1:19" x14ac:dyDescent="0.25">
      <c r="A524" t="str">
        <f>REPLACE(Table_milestone[[#This Row],[Hợp đồng]],1,FIND("#",Table_milestone[[#This Row],[Hợp đồng]],1),"")</f>
        <v>0515/TCB-CMC-3i INFOTECH</v>
      </c>
      <c r="B524" s="2" t="s">
        <v>1291</v>
      </c>
      <c r="C524" s="3" t="s">
        <v>1292</v>
      </c>
      <c r="D524" s="2" t="s">
        <v>672</v>
      </c>
      <c r="E524" s="5">
        <v>1337250600</v>
      </c>
      <c r="F524" s="4"/>
      <c r="G524" s="4">
        <v>41136</v>
      </c>
      <c r="H524" s="4"/>
      <c r="I524" s="4"/>
      <c r="J524" s="4"/>
      <c r="K524" s="3" t="s">
        <v>667</v>
      </c>
      <c r="L524" s="7" t="b">
        <v>1</v>
      </c>
      <c r="M524" s="4">
        <v>41194</v>
      </c>
      <c r="N524" s="3" t="s">
        <v>37</v>
      </c>
      <c r="O524" s="3" t="s">
        <v>681</v>
      </c>
      <c r="P524" s="8"/>
      <c r="Q524" s="8"/>
      <c r="R524" s="9"/>
      <c r="S524" s="7"/>
    </row>
    <row r="525" spans="1:19" x14ac:dyDescent="0.25">
      <c r="A525" t="str">
        <f>REPLACE(Table_milestone[[#This Row],[Hợp đồng]],1,FIND("#",Table_milestone[[#This Row],[Hợp đồng]],1),"")</f>
        <v>18-0712/HĐKT/CMCSOFT-TTCNTTTT</v>
      </c>
      <c r="B525" s="2" t="s">
        <v>1684</v>
      </c>
      <c r="C525" s="3" t="s">
        <v>1685</v>
      </c>
      <c r="D525" s="2" t="s">
        <v>1322</v>
      </c>
      <c r="E525" s="5">
        <v>37675000</v>
      </c>
      <c r="F525" s="4">
        <v>41131</v>
      </c>
      <c r="G525" s="4">
        <v>41136</v>
      </c>
      <c r="H525" s="4"/>
      <c r="I525" s="4"/>
      <c r="J525" s="4"/>
      <c r="K525" s="3" t="s">
        <v>667</v>
      </c>
      <c r="L525" s="7" t="b">
        <v>1</v>
      </c>
      <c r="M525" s="4">
        <v>41141</v>
      </c>
      <c r="N525" s="3" t="s">
        <v>1168</v>
      </c>
      <c r="O525" s="3" t="s">
        <v>801</v>
      </c>
      <c r="P525" s="8"/>
      <c r="Q525" s="8" t="s">
        <v>1683</v>
      </c>
      <c r="R525" s="9"/>
      <c r="S525" s="7"/>
    </row>
    <row r="526" spans="1:19" x14ac:dyDescent="0.25">
      <c r="A526" t="str">
        <f>REPLACE(Table_milestone[[#This Row],[Hợp đồng]],1,FIND("#",Table_milestone[[#This Row],[Hợp đồng]],1),"")</f>
        <v>20120815/BIDV-CMC</v>
      </c>
      <c r="B526" s="2" t="s">
        <v>1686</v>
      </c>
      <c r="C526" s="3" t="s">
        <v>1687</v>
      </c>
      <c r="D526" s="2" t="s">
        <v>725</v>
      </c>
      <c r="E526" s="5">
        <v>111180000</v>
      </c>
      <c r="F526" s="4"/>
      <c r="G526" s="4">
        <v>41137</v>
      </c>
      <c r="H526" s="4"/>
      <c r="I526" s="4"/>
      <c r="J526" s="4"/>
      <c r="K526" s="3" t="s">
        <v>667</v>
      </c>
      <c r="L526" s="7" t="b">
        <v>1</v>
      </c>
      <c r="M526" s="4">
        <v>41158</v>
      </c>
      <c r="N526" s="3" t="s">
        <v>1102</v>
      </c>
      <c r="O526" s="3" t="s">
        <v>681</v>
      </c>
      <c r="P526" s="8"/>
      <c r="Q526" s="8"/>
      <c r="R526" s="9"/>
      <c r="S526" s="7"/>
    </row>
    <row r="527" spans="1:19" ht="45" x14ac:dyDescent="0.25">
      <c r="A527" t="str">
        <f>REPLACE(Table_milestone[[#This Row],[Hợp đồng]],1,FIND("#",Table_milestone[[#This Row],[Hợp đồng]],1),"")</f>
        <v xml:space="preserve">06/IDENT–CMC/0112(ORSENNA-CF1201-0033) </v>
      </c>
      <c r="B527" s="2" t="s">
        <v>1422</v>
      </c>
      <c r="C527" s="3" t="s">
        <v>1423</v>
      </c>
      <c r="D527" s="2" t="s">
        <v>1688</v>
      </c>
      <c r="E527" s="5">
        <v>42888663</v>
      </c>
      <c r="F527" s="4">
        <v>41108</v>
      </c>
      <c r="G527" s="4">
        <v>41139</v>
      </c>
      <c r="H527" s="4"/>
      <c r="I527" s="4"/>
      <c r="J527" s="4"/>
      <c r="K527" s="3" t="s">
        <v>667</v>
      </c>
      <c r="L527" s="7" t="b">
        <v>1</v>
      </c>
      <c r="M527" s="4">
        <v>41278</v>
      </c>
      <c r="N527" s="3" t="s">
        <v>880</v>
      </c>
      <c r="O527" s="3" t="s">
        <v>110</v>
      </c>
      <c r="P527" s="8" t="s">
        <v>1689</v>
      </c>
      <c r="Q527" s="8" t="s">
        <v>1690</v>
      </c>
      <c r="R527" s="9"/>
      <c r="S527" s="7"/>
    </row>
    <row r="528" spans="1:19" ht="30" x14ac:dyDescent="0.25">
      <c r="A528" t="str">
        <f>REPLACE(Table_milestone[[#This Row],[Hợp đồng]],1,FIND("#",Table_milestone[[#This Row],[Hợp đồng]],1),"")</f>
        <v>13-0311/HĐKT/CMCSOFT-CSI</v>
      </c>
      <c r="B528" s="2" t="s">
        <v>1693</v>
      </c>
      <c r="C528" s="3" t="s">
        <v>1694</v>
      </c>
      <c r="D528" s="2" t="s">
        <v>666</v>
      </c>
      <c r="E528" s="5">
        <v>225000000</v>
      </c>
      <c r="F528" s="4">
        <v>40654</v>
      </c>
      <c r="G528" s="4">
        <v>41141</v>
      </c>
      <c r="H528" s="4"/>
      <c r="I528" s="4"/>
      <c r="J528" s="4"/>
      <c r="K528" s="3" t="s">
        <v>667</v>
      </c>
      <c r="L528" s="7" t="b">
        <v>1</v>
      </c>
      <c r="M528" s="4">
        <v>41151</v>
      </c>
      <c r="N528" s="3" t="s">
        <v>832</v>
      </c>
      <c r="O528" s="3" t="s">
        <v>801</v>
      </c>
      <c r="P528" s="8" t="s">
        <v>1691</v>
      </c>
      <c r="Q528" s="8" t="s">
        <v>1692</v>
      </c>
      <c r="R528" s="9"/>
      <c r="S528" s="7"/>
    </row>
    <row r="529" spans="1:19" ht="30" x14ac:dyDescent="0.25">
      <c r="A529" t="str">
        <f>REPLACE(Table_milestone[[#This Row],[Hợp đồng]],1,FIND("#",Table_milestone[[#This Row],[Hợp đồng]],1),"")</f>
        <v>06-0512/HĐKT/CTX-CMCSOFT</v>
      </c>
      <c r="B529" s="2" t="s">
        <v>1604</v>
      </c>
      <c r="C529" s="3" t="s">
        <v>1605</v>
      </c>
      <c r="D529" s="2" t="s">
        <v>902</v>
      </c>
      <c r="E529" s="5">
        <v>41000000</v>
      </c>
      <c r="F529" s="4">
        <v>41131</v>
      </c>
      <c r="G529" s="4">
        <v>41141</v>
      </c>
      <c r="H529" s="4"/>
      <c r="I529" s="4"/>
      <c r="J529" s="4"/>
      <c r="K529" s="3" t="s">
        <v>667</v>
      </c>
      <c r="L529" s="7" t="b">
        <v>1</v>
      </c>
      <c r="M529" s="4">
        <v>41282</v>
      </c>
      <c r="N529" s="3" t="s">
        <v>89</v>
      </c>
      <c r="O529" s="3" t="s">
        <v>685</v>
      </c>
      <c r="P529" s="8" t="s">
        <v>1695</v>
      </c>
      <c r="Q529" s="8" t="s">
        <v>1696</v>
      </c>
      <c r="R529" s="9"/>
      <c r="S529" s="7"/>
    </row>
    <row r="530" spans="1:19" x14ac:dyDescent="0.25">
      <c r="A530" t="str">
        <f>REPLACE(Table_milestone[[#This Row],[Hợp đồng]],1,FIND("#",Table_milestone[[#This Row],[Hợp đồng]],1),"")</f>
        <v>15-0712/HĐKT/CMCSOFT-VH</v>
      </c>
      <c r="B530" s="2" t="s">
        <v>1697</v>
      </c>
      <c r="C530" s="3" t="s">
        <v>1698</v>
      </c>
      <c r="D530" s="2" t="s">
        <v>725</v>
      </c>
      <c r="E530" s="5">
        <v>30000000</v>
      </c>
      <c r="F530" s="4"/>
      <c r="G530" s="4">
        <v>41141</v>
      </c>
      <c r="H530" s="4"/>
      <c r="I530" s="4"/>
      <c r="J530" s="4"/>
      <c r="K530" s="3" t="s">
        <v>667</v>
      </c>
      <c r="L530" s="7" t="b">
        <v>1</v>
      </c>
      <c r="M530" s="4">
        <v>41136</v>
      </c>
      <c r="N530" s="3" t="s">
        <v>694</v>
      </c>
      <c r="O530" s="3" t="s">
        <v>685</v>
      </c>
      <c r="P530" s="8"/>
      <c r="Q530" s="8"/>
      <c r="R530" s="9"/>
      <c r="S530" s="7"/>
    </row>
    <row r="531" spans="1:19" ht="30" x14ac:dyDescent="0.25">
      <c r="A531" t="str">
        <f>REPLACE(Table_milestone[[#This Row],[Hợp đồng]],1,FIND("#",Table_milestone[[#This Row],[Hợp đồng]],1),"")</f>
        <v>16/2011/HĐIT-Vietinbank</v>
      </c>
      <c r="B531" s="2" t="s">
        <v>1047</v>
      </c>
      <c r="C531" s="3" t="s">
        <v>1048</v>
      </c>
      <c r="D531" s="2" t="s">
        <v>672</v>
      </c>
      <c r="E531" s="5">
        <v>32500000</v>
      </c>
      <c r="F531" s="4">
        <v>41058</v>
      </c>
      <c r="G531" s="4">
        <v>41150</v>
      </c>
      <c r="H531" s="4"/>
      <c r="I531" s="4"/>
      <c r="J531" s="4"/>
      <c r="K531" s="3" t="s">
        <v>667</v>
      </c>
      <c r="L531" s="7" t="b">
        <v>1</v>
      </c>
      <c r="M531" s="4">
        <v>41130</v>
      </c>
      <c r="N531" s="3" t="s">
        <v>694</v>
      </c>
      <c r="O531" s="3" t="s">
        <v>685</v>
      </c>
      <c r="P531" s="8"/>
      <c r="Q531" s="8" t="s">
        <v>1699</v>
      </c>
      <c r="R531" s="9"/>
      <c r="S531" s="7"/>
    </row>
    <row r="532" spans="1:19" ht="90" x14ac:dyDescent="0.25">
      <c r="A532" t="str">
        <f>REPLACE(Table_milestone[[#This Row],[Hợp đồng]],1,FIND("#",Table_milestone[[#This Row],[Hợp đồng]],1),"")</f>
        <v>17-10/2011/HĐKT/INTRANET/TCB-CMC</v>
      </c>
      <c r="B532" s="2" t="s">
        <v>1148</v>
      </c>
      <c r="C532" s="3" t="s">
        <v>1149</v>
      </c>
      <c r="D532" s="2" t="s">
        <v>672</v>
      </c>
      <c r="E532" s="5">
        <v>95932236</v>
      </c>
      <c r="F532" s="4">
        <v>40907</v>
      </c>
      <c r="G532" s="4">
        <v>41151</v>
      </c>
      <c r="H532" s="4"/>
      <c r="I532" s="4"/>
      <c r="J532" s="4"/>
      <c r="K532" s="3" t="s">
        <v>667</v>
      </c>
      <c r="L532" s="7" t="b">
        <v>1</v>
      </c>
      <c r="M532" s="4">
        <v>41190</v>
      </c>
      <c r="N532" s="3" t="s">
        <v>1102</v>
      </c>
      <c r="O532" s="3" t="s">
        <v>681</v>
      </c>
      <c r="P532" s="8" t="s">
        <v>1700</v>
      </c>
      <c r="Q532" s="8" t="s">
        <v>1701</v>
      </c>
      <c r="R532" s="9"/>
      <c r="S532" s="7"/>
    </row>
    <row r="533" spans="1:19" x14ac:dyDescent="0.25">
      <c r="A533" t="str">
        <f>REPLACE(Table_milestone[[#This Row],[Hợp đồng]],1,FIND("#",Table_milestone[[#This Row],[Hợp đồng]],1),"")</f>
        <v>18-0712/HĐKT/CMCSOFT-TTCNTTTT</v>
      </c>
      <c r="B533" s="2" t="s">
        <v>1684</v>
      </c>
      <c r="C533" s="3" t="s">
        <v>1685</v>
      </c>
      <c r="D533" s="2" t="s">
        <v>917</v>
      </c>
      <c r="E533" s="5">
        <v>37675000</v>
      </c>
      <c r="F533" s="4"/>
      <c r="G533" s="4">
        <v>41151</v>
      </c>
      <c r="H533" s="4"/>
      <c r="I533" s="4"/>
      <c r="J533" s="4"/>
      <c r="K533" s="3" t="s">
        <v>667</v>
      </c>
      <c r="L533" s="7" t="b">
        <v>1</v>
      </c>
      <c r="M533" s="4">
        <v>41208</v>
      </c>
      <c r="N533" s="3" t="s">
        <v>1168</v>
      </c>
      <c r="O533" s="3" t="s">
        <v>801</v>
      </c>
      <c r="P533" s="8" t="s">
        <v>1702</v>
      </c>
      <c r="Q533" s="8" t="s">
        <v>1703</v>
      </c>
      <c r="R533" s="9"/>
      <c r="S533" s="7"/>
    </row>
    <row r="534" spans="1:19" ht="30" x14ac:dyDescent="0.25">
      <c r="A534" t="str">
        <f>REPLACE(Table_milestone[[#This Row],[Hợp đồng]],1,FIND("#",Table_milestone[[#This Row],[Hợp đồng]],1),"")</f>
        <v xml:space="preserve">CMCSoft-IMIP-2012 </v>
      </c>
      <c r="B534" s="2" t="s">
        <v>1633</v>
      </c>
      <c r="C534" s="3" t="s">
        <v>1634</v>
      </c>
      <c r="D534" s="2" t="s">
        <v>1704</v>
      </c>
      <c r="E534" s="5">
        <v>199583787</v>
      </c>
      <c r="F534" s="4">
        <v>41091</v>
      </c>
      <c r="G534" s="4">
        <v>41151</v>
      </c>
      <c r="H534" s="4"/>
      <c r="I534" s="4">
        <v>41159</v>
      </c>
      <c r="J534" s="4"/>
      <c r="K534" s="3" t="s">
        <v>667</v>
      </c>
      <c r="L534" s="7" t="b">
        <v>1</v>
      </c>
      <c r="M534" s="4">
        <v>41159</v>
      </c>
      <c r="N534" s="3" t="s">
        <v>880</v>
      </c>
      <c r="O534" s="3" t="s">
        <v>1578</v>
      </c>
      <c r="P534" s="8" t="s">
        <v>1705</v>
      </c>
      <c r="Q534" s="8"/>
      <c r="R534" s="9"/>
      <c r="S534" s="7"/>
    </row>
    <row r="535" spans="1:19" ht="30" x14ac:dyDescent="0.25">
      <c r="A535" t="str">
        <f>REPLACE(Table_milestone[[#This Row],[Hợp đồng]],1,FIND("#",Table_milestone[[#This Row],[Hợp đồng]],1),"")</f>
        <v>PL8 - HĐ 08012011/HĐKT2011-CMCSOFT-CTEL</v>
      </c>
      <c r="B535" s="2" t="s">
        <v>1708</v>
      </c>
      <c r="C535" s="3" t="s">
        <v>1709</v>
      </c>
      <c r="D535" s="2" t="s">
        <v>1706</v>
      </c>
      <c r="E535" s="5">
        <v>34994400</v>
      </c>
      <c r="F535" s="4">
        <v>41122</v>
      </c>
      <c r="G535" s="4">
        <v>41152</v>
      </c>
      <c r="H535" s="4"/>
      <c r="I535" s="4"/>
      <c r="J535" s="4"/>
      <c r="K535" s="3" t="s">
        <v>667</v>
      </c>
      <c r="L535" s="7" t="b">
        <v>1</v>
      </c>
      <c r="M535" s="4">
        <v>41163</v>
      </c>
      <c r="N535" s="3" t="s">
        <v>57</v>
      </c>
      <c r="O535" s="3" t="s">
        <v>209</v>
      </c>
      <c r="P535" s="8" t="s">
        <v>1707</v>
      </c>
      <c r="Q535" s="8"/>
      <c r="R535" s="9"/>
      <c r="S535" s="7"/>
    </row>
    <row r="536" spans="1:19" ht="30" x14ac:dyDescent="0.25">
      <c r="A536" t="str">
        <f>REPLACE(Table_milestone[[#This Row],[Hợp đồng]],1,FIND("#",Table_milestone[[#This Row],[Hợp đồng]],1),"")</f>
        <v>PL9 - HĐ 08012011/HĐKT2011-CMCSOFT-CTEL</v>
      </c>
      <c r="B536" s="2" t="s">
        <v>1712</v>
      </c>
      <c r="C536" s="3" t="s">
        <v>1713</v>
      </c>
      <c r="D536" s="2" t="s">
        <v>1710</v>
      </c>
      <c r="E536" s="5">
        <v>187470000</v>
      </c>
      <c r="F536" s="4">
        <v>41122</v>
      </c>
      <c r="G536" s="4">
        <v>41152</v>
      </c>
      <c r="H536" s="4"/>
      <c r="I536" s="4"/>
      <c r="J536" s="4"/>
      <c r="K536" s="3" t="s">
        <v>667</v>
      </c>
      <c r="L536" s="7" t="b">
        <v>1</v>
      </c>
      <c r="M536" s="4">
        <v>41163</v>
      </c>
      <c r="N536" s="3" t="s">
        <v>57</v>
      </c>
      <c r="O536" s="3" t="s">
        <v>209</v>
      </c>
      <c r="P536" s="8" t="s">
        <v>1711</v>
      </c>
      <c r="Q536" s="8"/>
      <c r="R536" s="9"/>
      <c r="S536" s="7"/>
    </row>
    <row r="537" spans="1:19" x14ac:dyDescent="0.25">
      <c r="A537" t="str">
        <f>REPLACE(Table_milestone[[#This Row],[Hợp đồng]],1,FIND("#",Table_milestone[[#This Row],[Hợp đồng]],1),"")</f>
        <v>PL10 - HĐ 08012011/HĐKT2011-CMCSOFT-CTEL</v>
      </c>
      <c r="B537" s="2" t="s">
        <v>1715</v>
      </c>
      <c r="C537" s="3" t="s">
        <v>1716</v>
      </c>
      <c r="D537" s="2" t="s">
        <v>1714</v>
      </c>
      <c r="E537" s="5">
        <v>77487600</v>
      </c>
      <c r="F537" s="4"/>
      <c r="G537" s="4">
        <v>41152</v>
      </c>
      <c r="H537" s="4"/>
      <c r="I537" s="4"/>
      <c r="J537" s="4"/>
      <c r="K537" s="3" t="s">
        <v>667</v>
      </c>
      <c r="L537" s="7" t="b">
        <v>1</v>
      </c>
      <c r="M537" s="4">
        <v>41163</v>
      </c>
      <c r="N537" s="3" t="s">
        <v>57</v>
      </c>
      <c r="O537" s="3" t="s">
        <v>129</v>
      </c>
      <c r="P537" s="8"/>
      <c r="Q537" s="8"/>
      <c r="R537" s="9"/>
      <c r="S537" s="7"/>
    </row>
    <row r="538" spans="1:19" x14ac:dyDescent="0.25">
      <c r="A538" t="str">
        <f>REPLACE(Table_milestone[[#This Row],[Hợp đồng]],1,FIND("#",Table_milestone[[#This Row],[Hợp đồng]],1),"")</f>
        <v xml:space="preserve">100-1211/HĐKT/CMC-ĐHCNGTVT </v>
      </c>
      <c r="B538" s="2" t="s">
        <v>1287</v>
      </c>
      <c r="C538" s="3" t="s">
        <v>1288</v>
      </c>
      <c r="D538" s="2" t="s">
        <v>1717</v>
      </c>
      <c r="E538" s="5">
        <v>31000000</v>
      </c>
      <c r="F538" s="4"/>
      <c r="G538" s="4">
        <v>41152</v>
      </c>
      <c r="H538" s="4"/>
      <c r="I538" s="4"/>
      <c r="J538" s="4"/>
      <c r="K538" s="3" t="s">
        <v>667</v>
      </c>
      <c r="L538" s="7" t="b">
        <v>1</v>
      </c>
      <c r="M538" s="4">
        <v>41298</v>
      </c>
      <c r="N538" s="3" t="s">
        <v>190</v>
      </c>
      <c r="O538" s="3" t="s">
        <v>98</v>
      </c>
      <c r="P538" s="8" t="s">
        <v>1718</v>
      </c>
      <c r="Q538" s="8"/>
      <c r="R538" s="9"/>
      <c r="S538" s="7"/>
    </row>
    <row r="539" spans="1:19" x14ac:dyDescent="0.25">
      <c r="A539" t="str">
        <f>REPLACE(Table_milestone[[#This Row],[Hợp đồng]],1,FIND("#",Table_milestone[[#This Row],[Hợp đồng]],1),"")</f>
        <v>14-0712/HĐKT/CMCSOFT - BiaHue</v>
      </c>
      <c r="B539" s="2" t="s">
        <v>1649</v>
      </c>
      <c r="C539" s="3" t="s">
        <v>1650</v>
      </c>
      <c r="D539" s="2" t="s">
        <v>672</v>
      </c>
      <c r="E539" s="5">
        <v>37212438</v>
      </c>
      <c r="F539" s="4">
        <v>41148</v>
      </c>
      <c r="G539" s="4">
        <v>41156</v>
      </c>
      <c r="H539" s="4"/>
      <c r="I539" s="4"/>
      <c r="J539" s="4"/>
      <c r="K539" s="3" t="s">
        <v>717</v>
      </c>
      <c r="L539" s="7" t="b">
        <v>0</v>
      </c>
      <c r="M539" s="4"/>
      <c r="N539" s="3" t="s">
        <v>1651</v>
      </c>
      <c r="O539" s="3" t="s">
        <v>129</v>
      </c>
      <c r="P539" s="8" t="s">
        <v>1719</v>
      </c>
      <c r="Q539" s="8"/>
      <c r="R539" s="9"/>
      <c r="S539" s="7"/>
    </row>
    <row r="540" spans="1:19" x14ac:dyDescent="0.25">
      <c r="A540" t="str">
        <f>REPLACE(Table_milestone[[#This Row],[Hợp đồng]],1,FIND("#",Table_milestone[[#This Row],[Hợp đồng]],1),"")</f>
        <v>OSD125005</v>
      </c>
      <c r="B540" s="2" t="s">
        <v>1722</v>
      </c>
      <c r="C540" s="3" t="s">
        <v>1723</v>
      </c>
      <c r="D540" s="2" t="s">
        <v>1720</v>
      </c>
      <c r="E540" s="5">
        <v>65566889</v>
      </c>
      <c r="F540" s="4"/>
      <c r="G540" s="4">
        <v>41159</v>
      </c>
      <c r="H540" s="4"/>
      <c r="I540" s="4"/>
      <c r="J540" s="4"/>
      <c r="K540" s="3" t="s">
        <v>667</v>
      </c>
      <c r="L540" s="7" t="b">
        <v>1</v>
      </c>
      <c r="M540" s="4">
        <v>41157</v>
      </c>
      <c r="N540" s="3" t="s">
        <v>996</v>
      </c>
      <c r="O540" s="3" t="s">
        <v>110</v>
      </c>
      <c r="P540" s="8"/>
      <c r="Q540" s="8" t="s">
        <v>1721</v>
      </c>
      <c r="R540" s="9"/>
      <c r="S540" s="7"/>
    </row>
    <row r="541" spans="1:19" x14ac:dyDescent="0.25">
      <c r="A541" t="str">
        <f>REPLACE(Table_milestone[[#This Row],[Hợp đồng]],1,FIND("#",Table_milestone[[#This Row],[Hợp đồng]],1),"")</f>
        <v>0014/11/TTCNTTLL-CMCSOFT</v>
      </c>
      <c r="B541" s="2" t="s">
        <v>936</v>
      </c>
      <c r="C541" s="3" t="s">
        <v>937</v>
      </c>
      <c r="D541" s="2" t="s">
        <v>688</v>
      </c>
      <c r="E541" s="5">
        <v>50000000</v>
      </c>
      <c r="F541" s="4">
        <v>41037</v>
      </c>
      <c r="G541" s="4">
        <v>41160</v>
      </c>
      <c r="H541" s="4"/>
      <c r="I541" s="4"/>
      <c r="J541" s="4"/>
      <c r="K541" s="3" t="s">
        <v>667</v>
      </c>
      <c r="L541" s="7" t="b">
        <v>1</v>
      </c>
      <c r="M541" s="4">
        <v>41011</v>
      </c>
      <c r="N541" s="3" t="s">
        <v>89</v>
      </c>
      <c r="O541" s="3" t="s">
        <v>685</v>
      </c>
      <c r="P541" s="8"/>
      <c r="Q541" s="8" t="s">
        <v>1724</v>
      </c>
      <c r="R541" s="9"/>
      <c r="S541" s="7"/>
    </row>
    <row r="542" spans="1:19" x14ac:dyDescent="0.25">
      <c r="A542" t="str">
        <f>REPLACE(Table_milestone[[#This Row],[Hợp đồng]],1,FIND("#",Table_milestone[[#This Row],[Hợp đồng]],1),"")</f>
        <v>02/HĐKT2012-CMCSOFT-BHBV</v>
      </c>
      <c r="B542" s="2" t="s">
        <v>1726</v>
      </c>
      <c r="C542" s="3" t="s">
        <v>1727</v>
      </c>
      <c r="D542" s="2" t="s">
        <v>666</v>
      </c>
      <c r="E542" s="5">
        <v>620250000</v>
      </c>
      <c r="F542" s="4"/>
      <c r="G542" s="4">
        <v>41160</v>
      </c>
      <c r="H542" s="4"/>
      <c r="I542" s="4"/>
      <c r="J542" s="4"/>
      <c r="K542" s="3" t="s">
        <v>667</v>
      </c>
      <c r="L542" s="7" t="b">
        <v>1</v>
      </c>
      <c r="M542" s="4">
        <v>41179</v>
      </c>
      <c r="N542" s="3" t="s">
        <v>57</v>
      </c>
      <c r="O542" s="3" t="s">
        <v>129</v>
      </c>
      <c r="P542" s="8" t="s">
        <v>1725</v>
      </c>
      <c r="Q542" s="8"/>
      <c r="R542" s="9"/>
      <c r="S542" s="7"/>
    </row>
    <row r="543" spans="1:19" x14ac:dyDescent="0.25">
      <c r="A543" t="str">
        <f>REPLACE(Table_milestone[[#This Row],[Hợp đồng]],1,FIND("#",Table_milestone[[#This Row],[Hợp đồng]],1),"")</f>
        <v>0515/TCB-CMC-3i INFOTECH</v>
      </c>
      <c r="B543" s="2" t="s">
        <v>1291</v>
      </c>
      <c r="C543" s="3" t="s">
        <v>1292</v>
      </c>
      <c r="D543" s="2" t="s">
        <v>688</v>
      </c>
      <c r="E543" s="5">
        <v>891500400</v>
      </c>
      <c r="F543" s="4"/>
      <c r="G543" s="4">
        <v>41162</v>
      </c>
      <c r="H543" s="4"/>
      <c r="I543" s="4"/>
      <c r="J543" s="4"/>
      <c r="K543" s="3" t="s">
        <v>667</v>
      </c>
      <c r="L543" s="7" t="b">
        <v>1</v>
      </c>
      <c r="M543" s="4">
        <v>41205</v>
      </c>
      <c r="N543" s="3" t="s">
        <v>37</v>
      </c>
      <c r="O543" s="3" t="s">
        <v>681</v>
      </c>
      <c r="P543" s="8"/>
      <c r="Q543" s="8"/>
      <c r="R543" s="9"/>
      <c r="S543" s="7"/>
    </row>
    <row r="544" spans="1:19" x14ac:dyDescent="0.25">
      <c r="A544" t="str">
        <f>REPLACE(Table_milestone[[#This Row],[Hợp đồng]],1,FIND("#",Table_milestone[[#This Row],[Hợp đồng]],1),"")</f>
        <v>11-0612/HĐMB/PVEP OVERSEAS - CMCSOFT</v>
      </c>
      <c r="B544" s="2" t="s">
        <v>1636</v>
      </c>
      <c r="C544" s="3" t="s">
        <v>1637</v>
      </c>
      <c r="D544" s="2" t="s">
        <v>917</v>
      </c>
      <c r="E544" s="5">
        <v>22114400</v>
      </c>
      <c r="F544" s="4">
        <v>41150</v>
      </c>
      <c r="G544" s="4">
        <v>41162</v>
      </c>
      <c r="H544" s="4"/>
      <c r="I544" s="4">
        <v>41176</v>
      </c>
      <c r="J544" s="4"/>
      <c r="K544" s="3" t="s">
        <v>667</v>
      </c>
      <c r="L544" s="7" t="b">
        <v>1</v>
      </c>
      <c r="M544" s="4">
        <v>41138</v>
      </c>
      <c r="N544" s="3" t="s">
        <v>89</v>
      </c>
      <c r="O544" s="3" t="s">
        <v>685</v>
      </c>
      <c r="P544" s="8"/>
      <c r="Q544" s="8" t="s">
        <v>1728</v>
      </c>
      <c r="R544" s="9"/>
      <c r="S544" s="7"/>
    </row>
    <row r="545" spans="1:19" x14ac:dyDescent="0.25">
      <c r="A545" t="str">
        <f>REPLACE(Table_milestone[[#This Row],[Hợp đồng]],1,FIND("#",Table_milestone[[#This Row],[Hợp đồng]],1),"")</f>
        <v>79-1208/HĐKT/CMCSOFT-ĐHTM</v>
      </c>
      <c r="B545" s="2" t="s">
        <v>692</v>
      </c>
      <c r="C545" s="3" t="s">
        <v>693</v>
      </c>
      <c r="D545" s="2" t="s">
        <v>672</v>
      </c>
      <c r="E545" s="5">
        <v>15000000</v>
      </c>
      <c r="F545" s="4"/>
      <c r="G545" s="4">
        <v>41163</v>
      </c>
      <c r="H545" s="4"/>
      <c r="I545" s="4"/>
      <c r="J545" s="4"/>
      <c r="K545" s="3" t="s">
        <v>667</v>
      </c>
      <c r="L545" s="7" t="b">
        <v>1</v>
      </c>
      <c r="M545" s="4">
        <v>41163</v>
      </c>
      <c r="N545" s="3" t="s">
        <v>694</v>
      </c>
      <c r="O545" s="3" t="s">
        <v>685</v>
      </c>
      <c r="P545" s="8"/>
      <c r="Q545" s="8"/>
      <c r="R545" s="9"/>
      <c r="S545" s="7"/>
    </row>
    <row r="546" spans="1:19" ht="30" x14ac:dyDescent="0.25">
      <c r="A546" t="str">
        <f>REPLACE(Table_milestone[[#This Row],[Hợp đồng]],1,FIND("#",Table_milestone[[#This Row],[Hợp đồng]],1),"")</f>
        <v>1712/HĐKT/CMCSOFT-CMCSI</v>
      </c>
      <c r="B546" s="2" t="s">
        <v>732</v>
      </c>
      <c r="C546" s="3" t="s">
        <v>733</v>
      </c>
      <c r="D546" s="2" t="s">
        <v>1729</v>
      </c>
      <c r="E546" s="5">
        <v>314662100</v>
      </c>
      <c r="F546" s="4"/>
      <c r="G546" s="4">
        <v>41167</v>
      </c>
      <c r="H546" s="4"/>
      <c r="I546" s="4"/>
      <c r="J546" s="4"/>
      <c r="K546" s="3" t="s">
        <v>667</v>
      </c>
      <c r="L546" s="7" t="b">
        <v>1</v>
      </c>
      <c r="M546" s="4">
        <v>41208</v>
      </c>
      <c r="N546" s="3" t="s">
        <v>702</v>
      </c>
      <c r="O546" s="3" t="s">
        <v>129</v>
      </c>
      <c r="P546" s="8" t="s">
        <v>1730</v>
      </c>
      <c r="Q546" s="8" t="s">
        <v>1731</v>
      </c>
      <c r="R546" s="9"/>
      <c r="S546" s="7"/>
    </row>
    <row r="547" spans="1:19" ht="30" x14ac:dyDescent="0.25">
      <c r="A547" t="str">
        <f>REPLACE(Table_milestone[[#This Row],[Hợp đồng]],1,FIND("#",Table_milestone[[#This Row],[Hợp đồng]],1),"")</f>
        <v>11/2010/HĐKT/TCT-CMC</v>
      </c>
      <c r="B547" s="2" t="s">
        <v>815</v>
      </c>
      <c r="C547" s="3" t="s">
        <v>816</v>
      </c>
      <c r="D547" s="2" t="s">
        <v>688</v>
      </c>
      <c r="E547" s="5">
        <v>167420000</v>
      </c>
      <c r="F547" s="4">
        <v>40811</v>
      </c>
      <c r="G547" s="4">
        <v>41167</v>
      </c>
      <c r="H547" s="4"/>
      <c r="I547" s="4"/>
      <c r="J547" s="4"/>
      <c r="K547" s="3" t="s">
        <v>667</v>
      </c>
      <c r="L547" s="7" t="b">
        <v>1</v>
      </c>
      <c r="M547" s="4">
        <v>41142</v>
      </c>
      <c r="N547" s="3" t="s">
        <v>57</v>
      </c>
      <c r="O547" s="3" t="s">
        <v>129</v>
      </c>
      <c r="P547" s="8" t="s">
        <v>1732</v>
      </c>
      <c r="Q547" s="8"/>
      <c r="R547" s="9"/>
      <c r="S547" s="7"/>
    </row>
    <row r="548" spans="1:19" ht="30" x14ac:dyDescent="0.25">
      <c r="A548" t="str">
        <f>REPLACE(Table_milestone[[#This Row],[Hợp đồng]],1,FIND("#",Table_milestone[[#This Row],[Hợp đồng]],1),"")</f>
        <v xml:space="preserve">102008/HĐKT-DV/TCB-CMC </v>
      </c>
      <c r="B548" s="2" t="s">
        <v>679</v>
      </c>
      <c r="C548" s="3" t="s">
        <v>680</v>
      </c>
      <c r="D548" s="2" t="s">
        <v>1733</v>
      </c>
      <c r="E548" s="5">
        <v>1569941835</v>
      </c>
      <c r="F548" s="4">
        <v>40964</v>
      </c>
      <c r="G548" s="4">
        <v>41167</v>
      </c>
      <c r="H548" s="4"/>
      <c r="I548" s="4"/>
      <c r="J548" s="4"/>
      <c r="K548" s="3" t="s">
        <v>667</v>
      </c>
      <c r="L548" s="7" t="b">
        <v>1</v>
      </c>
      <c r="M548" s="4">
        <v>41157</v>
      </c>
      <c r="N548" s="3" t="s">
        <v>37</v>
      </c>
      <c r="O548" s="3" t="s">
        <v>681</v>
      </c>
      <c r="P548" s="8" t="s">
        <v>1734</v>
      </c>
      <c r="Q548" s="8"/>
      <c r="R548" s="9"/>
      <c r="S548" s="7"/>
    </row>
    <row r="549" spans="1:19" ht="45" x14ac:dyDescent="0.25">
      <c r="A549" t="str">
        <f>REPLACE(Table_milestone[[#This Row],[Hợp đồng]],1,FIND("#",Table_milestone[[#This Row],[Hợp đồng]],1),"")</f>
        <v>SGD01/HĐKT/VIETINBANK-CMC</v>
      </c>
      <c r="B549" s="2" t="s">
        <v>986</v>
      </c>
      <c r="C549" s="3" t="s">
        <v>987</v>
      </c>
      <c r="D549" s="2" t="s">
        <v>688</v>
      </c>
      <c r="E549" s="5">
        <v>3759000000</v>
      </c>
      <c r="F549" s="4">
        <v>41000</v>
      </c>
      <c r="G549" s="4">
        <v>41167</v>
      </c>
      <c r="H549" s="4"/>
      <c r="I549" s="4"/>
      <c r="J549" s="4"/>
      <c r="K549" s="3" t="s">
        <v>667</v>
      </c>
      <c r="L549" s="7" t="b">
        <v>1</v>
      </c>
      <c r="M549" s="4">
        <v>41249</v>
      </c>
      <c r="N549" s="3" t="s">
        <v>37</v>
      </c>
      <c r="O549" s="3" t="s">
        <v>681</v>
      </c>
      <c r="P549" s="8"/>
      <c r="Q549" s="8" t="s">
        <v>1735</v>
      </c>
      <c r="R549" s="9"/>
      <c r="S549" s="7"/>
    </row>
    <row r="550" spans="1:19" ht="75" x14ac:dyDescent="0.25">
      <c r="A550" t="str">
        <f>REPLACE(Table_milestone[[#This Row],[Hợp đồng]],1,FIND("#",Table_milestone[[#This Row],[Hợp đồng]],1),"")</f>
        <v>0193/TCB-CMC</v>
      </c>
      <c r="B550" s="2" t="s">
        <v>1571</v>
      </c>
      <c r="C550" s="3" t="s">
        <v>1572</v>
      </c>
      <c r="D550" s="2" t="s">
        <v>1445</v>
      </c>
      <c r="E550" s="5">
        <v>388395000</v>
      </c>
      <c r="F550" s="4"/>
      <c r="G550" s="4">
        <v>41167</v>
      </c>
      <c r="H550" s="4"/>
      <c r="I550" s="4"/>
      <c r="J550" s="4"/>
      <c r="K550" s="3" t="s">
        <v>667</v>
      </c>
      <c r="L550" s="7" t="b">
        <v>1</v>
      </c>
      <c r="M550" s="4">
        <v>41190</v>
      </c>
      <c r="N550" s="3" t="s">
        <v>1102</v>
      </c>
      <c r="O550" s="3" t="s">
        <v>681</v>
      </c>
      <c r="P550" s="8" t="s">
        <v>1736</v>
      </c>
      <c r="Q550" s="8" t="s">
        <v>1737</v>
      </c>
      <c r="R550" s="9"/>
      <c r="S550" s="7"/>
    </row>
    <row r="551" spans="1:19" x14ac:dyDescent="0.25">
      <c r="A551" t="str">
        <f>REPLACE(Table_milestone[[#This Row],[Hợp đồng]],1,FIND("#",Table_milestone[[#This Row],[Hợp đồng]],1),"")</f>
        <v>OSD125021</v>
      </c>
      <c r="B551" s="2" t="s">
        <v>1640</v>
      </c>
      <c r="C551" s="3" t="s">
        <v>1641</v>
      </c>
      <c r="D551" s="2" t="s">
        <v>1738</v>
      </c>
      <c r="E551" s="5">
        <v>94005000</v>
      </c>
      <c r="F551" s="4">
        <v>41159</v>
      </c>
      <c r="G551" s="4">
        <v>41167</v>
      </c>
      <c r="H551" s="4">
        <v>41274</v>
      </c>
      <c r="I551" s="4"/>
      <c r="J551" s="4"/>
      <c r="K551" s="3" t="s">
        <v>667</v>
      </c>
      <c r="L551" s="7" t="b">
        <v>1</v>
      </c>
      <c r="M551" s="4">
        <v>41208</v>
      </c>
      <c r="N551" s="3" t="s">
        <v>880</v>
      </c>
      <c r="O551" s="3" t="s">
        <v>110</v>
      </c>
      <c r="P551" s="8" t="s">
        <v>1739</v>
      </c>
      <c r="Q551" s="8" t="s">
        <v>1740</v>
      </c>
      <c r="R551" s="9"/>
      <c r="S551" s="7"/>
    </row>
    <row r="552" spans="1:19" ht="30" x14ac:dyDescent="0.25">
      <c r="A552" t="str">
        <f>REPLACE(Table_milestone[[#This Row],[Hợp đồng]],1,FIND("#",Table_milestone[[#This Row],[Hợp đồng]],1),"")</f>
        <v>OSD125009</v>
      </c>
      <c r="B552" s="2" t="s">
        <v>1672</v>
      </c>
      <c r="C552" s="3" t="s">
        <v>1673</v>
      </c>
      <c r="D552" s="2" t="s">
        <v>1741</v>
      </c>
      <c r="E552" s="5">
        <v>63194888</v>
      </c>
      <c r="F552" s="4">
        <v>41091</v>
      </c>
      <c r="G552" s="4">
        <v>41167</v>
      </c>
      <c r="H552" s="4"/>
      <c r="I552" s="4">
        <v>41159</v>
      </c>
      <c r="J552" s="4"/>
      <c r="K552" s="3" t="s">
        <v>667</v>
      </c>
      <c r="L552" s="7" t="b">
        <v>1</v>
      </c>
      <c r="M552" s="4">
        <v>41159</v>
      </c>
      <c r="N552" s="3" t="s">
        <v>880</v>
      </c>
      <c r="O552" s="3" t="s">
        <v>110</v>
      </c>
      <c r="P552" s="8" t="s">
        <v>1742</v>
      </c>
      <c r="Q552" s="8" t="s">
        <v>1743</v>
      </c>
      <c r="R552" s="9"/>
      <c r="S552" s="7"/>
    </row>
    <row r="553" spans="1:19" x14ac:dyDescent="0.25">
      <c r="A553" t="str">
        <f>REPLACE(Table_milestone[[#This Row],[Hợp đồng]],1,FIND("#",Table_milestone[[#This Row],[Hợp đồng]],1),"")</f>
        <v>37/HĐKT/STTTT-CMC</v>
      </c>
      <c r="B553" s="2" t="s">
        <v>1744</v>
      </c>
      <c r="C553" s="3" t="s">
        <v>1745</v>
      </c>
      <c r="D553" s="2" t="s">
        <v>776</v>
      </c>
      <c r="E553" s="5">
        <v>138000000</v>
      </c>
      <c r="F553" s="4"/>
      <c r="G553" s="4">
        <v>41167</v>
      </c>
      <c r="H553" s="4"/>
      <c r="I553" s="4"/>
      <c r="J553" s="4"/>
      <c r="K553" s="3" t="s">
        <v>667</v>
      </c>
      <c r="L553" s="7" t="b">
        <v>1</v>
      </c>
      <c r="M553" s="4">
        <v>41233</v>
      </c>
      <c r="N553" s="3" t="s">
        <v>694</v>
      </c>
      <c r="O553" s="3" t="s">
        <v>685</v>
      </c>
      <c r="P553" s="8"/>
      <c r="Q553" s="8"/>
      <c r="R553" s="9"/>
      <c r="S553" s="7"/>
    </row>
    <row r="554" spans="1:19" x14ac:dyDescent="0.25">
      <c r="A554" t="str">
        <f>REPLACE(Table_milestone[[#This Row],[Hợp đồng]],1,FIND("#",Table_milestone[[#This Row],[Hợp đồng]],1),"")</f>
        <v>OSD125018</v>
      </c>
      <c r="B554" s="2" t="s">
        <v>1748</v>
      </c>
      <c r="C554" s="3" t="s">
        <v>1749</v>
      </c>
      <c r="D554" s="2" t="s">
        <v>1741</v>
      </c>
      <c r="E554" s="5">
        <v>71273513</v>
      </c>
      <c r="F554" s="4">
        <v>41107</v>
      </c>
      <c r="G554" s="4">
        <v>41169</v>
      </c>
      <c r="H554" s="4"/>
      <c r="I554" s="4">
        <v>41159</v>
      </c>
      <c r="J554" s="4"/>
      <c r="K554" s="3" t="s">
        <v>667</v>
      </c>
      <c r="L554" s="7" t="b">
        <v>1</v>
      </c>
      <c r="M554" s="4">
        <v>41159</v>
      </c>
      <c r="N554" s="3" t="s">
        <v>880</v>
      </c>
      <c r="O554" s="3" t="s">
        <v>1578</v>
      </c>
      <c r="P554" s="8" t="s">
        <v>1746</v>
      </c>
      <c r="Q554" s="8" t="s">
        <v>1747</v>
      </c>
      <c r="R554" s="9"/>
      <c r="S554" s="7"/>
    </row>
    <row r="555" spans="1:19" x14ac:dyDescent="0.25">
      <c r="A555" t="str">
        <f>REPLACE(Table_milestone[[#This Row],[Hợp đồng]],1,FIND("#",Table_milestone[[#This Row],[Hợp đồng]],1),"")</f>
        <v>OSD125033</v>
      </c>
      <c r="B555" s="2" t="s">
        <v>1752</v>
      </c>
      <c r="C555" s="3" t="s">
        <v>1753</v>
      </c>
      <c r="D555" s="2" t="s">
        <v>1750</v>
      </c>
      <c r="E555" s="5">
        <v>55069232</v>
      </c>
      <c r="F555" s="4"/>
      <c r="G555" s="4">
        <v>41169</v>
      </c>
      <c r="H555" s="4"/>
      <c r="I555" s="4"/>
      <c r="J555" s="4"/>
      <c r="K555" s="3" t="s">
        <v>667</v>
      </c>
      <c r="L555" s="7" t="b">
        <v>1</v>
      </c>
      <c r="M555" s="4">
        <v>41163</v>
      </c>
      <c r="N555" s="3" t="s">
        <v>996</v>
      </c>
      <c r="O555" s="3" t="s">
        <v>110</v>
      </c>
      <c r="P555" s="8"/>
      <c r="Q555" s="8" t="s">
        <v>1751</v>
      </c>
      <c r="R555" s="9"/>
      <c r="S555" s="7"/>
    </row>
    <row r="556" spans="1:19" x14ac:dyDescent="0.25">
      <c r="A556" t="str">
        <f>REPLACE(Table_milestone[[#This Row],[Hợp đồng]],1,FIND("#",Table_milestone[[#This Row],[Hợp đồng]],1),"")</f>
        <v>36-0812/HĐKT/CMCSOFT-PH</v>
      </c>
      <c r="B556" s="2" t="s">
        <v>1756</v>
      </c>
      <c r="C556" s="3" t="s">
        <v>1757</v>
      </c>
      <c r="D556" s="2" t="s">
        <v>1754</v>
      </c>
      <c r="E556" s="5">
        <v>80000000</v>
      </c>
      <c r="F556" s="4"/>
      <c r="G556" s="4">
        <v>41172</v>
      </c>
      <c r="H556" s="4"/>
      <c r="I556" s="4"/>
      <c r="J556" s="4"/>
      <c r="K556" s="3" t="s">
        <v>667</v>
      </c>
      <c r="L556" s="7" t="b">
        <v>1</v>
      </c>
      <c r="M556" s="4">
        <v>41159</v>
      </c>
      <c r="N556" s="3" t="s">
        <v>694</v>
      </c>
      <c r="O556" s="3" t="s">
        <v>685</v>
      </c>
      <c r="P556" s="8" t="s">
        <v>1755</v>
      </c>
      <c r="Q556" s="8"/>
      <c r="R556" s="9"/>
      <c r="S556" s="7"/>
    </row>
    <row r="557" spans="1:19" x14ac:dyDescent="0.25">
      <c r="A557" t="str">
        <f>REPLACE(Table_milestone[[#This Row],[Hợp đồng]],1,FIND("#",Table_milestone[[#This Row],[Hợp đồng]],1),"")</f>
        <v>CMCSoft-Jupiter-2012</v>
      </c>
      <c r="B557" s="2" t="s">
        <v>1576</v>
      </c>
      <c r="C557" s="3" t="s">
        <v>1577</v>
      </c>
      <c r="D557" s="2" t="s">
        <v>1758</v>
      </c>
      <c r="E557" s="5">
        <v>67482000</v>
      </c>
      <c r="F557" s="4">
        <v>41153</v>
      </c>
      <c r="G557" s="4">
        <v>41172</v>
      </c>
      <c r="H557" s="4"/>
      <c r="I557" s="4">
        <v>41180</v>
      </c>
      <c r="J557" s="4"/>
      <c r="K557" s="3" t="s">
        <v>667</v>
      </c>
      <c r="L557" s="7" t="b">
        <v>1</v>
      </c>
      <c r="M557" s="4">
        <v>41183</v>
      </c>
      <c r="N557" s="3" t="s">
        <v>880</v>
      </c>
      <c r="O557" s="3" t="s">
        <v>1578</v>
      </c>
      <c r="P557" s="8" t="s">
        <v>1759</v>
      </c>
      <c r="Q557" s="8"/>
      <c r="R557" s="9"/>
      <c r="S557" s="7"/>
    </row>
    <row r="558" spans="1:19" x14ac:dyDescent="0.25">
      <c r="A558" t="str">
        <f>REPLACE(Table_milestone[[#This Row],[Hợp đồng]],1,FIND("#",Table_milestone[[#This Row],[Hợp đồng]],1),"")</f>
        <v>03/2012/HĐPM/TTTT-CMC</v>
      </c>
      <c r="B558" s="2" t="s">
        <v>1760</v>
      </c>
      <c r="C558" s="3" t="s">
        <v>1761</v>
      </c>
      <c r="D558" s="2" t="s">
        <v>708</v>
      </c>
      <c r="E558" s="5">
        <v>798765000</v>
      </c>
      <c r="F558" s="4"/>
      <c r="G558" s="4">
        <v>41173</v>
      </c>
      <c r="H558" s="4"/>
      <c r="I558" s="4"/>
      <c r="J558" s="4"/>
      <c r="K558" s="3" t="s">
        <v>667</v>
      </c>
      <c r="L558" s="7" t="b">
        <v>1</v>
      </c>
      <c r="M558" s="4">
        <v>41173</v>
      </c>
      <c r="N558" s="3" t="s">
        <v>57</v>
      </c>
      <c r="O558" s="3" t="s">
        <v>129</v>
      </c>
      <c r="P558" s="8"/>
      <c r="Q558" s="8"/>
      <c r="R558" s="9"/>
      <c r="S558" s="7"/>
    </row>
    <row r="559" spans="1:19" x14ac:dyDescent="0.25">
      <c r="A559" t="str">
        <f>REPLACE(Table_milestone[[#This Row],[Hợp đồng]],1,FIND("#",Table_milestone[[#This Row],[Hợp đồng]],1),"")</f>
        <v>060212/SOFT-TVĐT</v>
      </c>
      <c r="B559" s="2" t="s">
        <v>1762</v>
      </c>
      <c r="C559" s="3" t="s">
        <v>1763</v>
      </c>
      <c r="D559" s="2" t="s">
        <v>917</v>
      </c>
      <c r="E559" s="5">
        <v>3000000</v>
      </c>
      <c r="F559" s="4"/>
      <c r="G559" s="4">
        <v>41176</v>
      </c>
      <c r="H559" s="4"/>
      <c r="I559" s="4"/>
      <c r="J559" s="4"/>
      <c r="K559" s="3" t="s">
        <v>667</v>
      </c>
      <c r="L559" s="7" t="b">
        <v>1</v>
      </c>
      <c r="M559" s="4">
        <v>41176</v>
      </c>
      <c r="N559" s="3" t="s">
        <v>748</v>
      </c>
      <c r="O559" s="3" t="s">
        <v>621</v>
      </c>
      <c r="P559" s="8"/>
      <c r="Q559" s="8"/>
      <c r="R559" s="9"/>
      <c r="S559" s="7"/>
    </row>
    <row r="560" spans="1:19" x14ac:dyDescent="0.25">
      <c r="A560" t="str">
        <f>REPLACE(Table_milestone[[#This Row],[Hợp đồng]],1,FIND("#",Table_milestone[[#This Row],[Hợp đồng]],1),"")</f>
        <v>50-0912/HĐKT/CMCSOFT-DHHL</v>
      </c>
      <c r="B560" s="2" t="s">
        <v>1764</v>
      </c>
      <c r="C560" s="3" t="s">
        <v>1765</v>
      </c>
      <c r="D560" s="2" t="s">
        <v>917</v>
      </c>
      <c r="E560" s="5">
        <v>5000000</v>
      </c>
      <c r="F560" s="4"/>
      <c r="G560" s="4">
        <v>41177</v>
      </c>
      <c r="H560" s="4"/>
      <c r="I560" s="4"/>
      <c r="J560" s="4"/>
      <c r="K560" s="3" t="s">
        <v>667</v>
      </c>
      <c r="L560" s="7" t="b">
        <v>1</v>
      </c>
      <c r="M560" s="4">
        <v>41184</v>
      </c>
      <c r="N560" s="3" t="s">
        <v>1059</v>
      </c>
      <c r="O560" s="3" t="s">
        <v>712</v>
      </c>
      <c r="P560" s="8"/>
      <c r="Q560" s="8"/>
      <c r="R560" s="9"/>
      <c r="S560" s="7"/>
    </row>
    <row r="561" spans="1:19" x14ac:dyDescent="0.25">
      <c r="A561" t="str">
        <f>REPLACE(Table_milestone[[#This Row],[Hợp đồng]],1,FIND("#",Table_milestone[[#This Row],[Hợp đồng]],1),"")</f>
        <v>45-0912/HĐKT/CMCSoft-ĐHKTH</v>
      </c>
      <c r="B561" s="2" t="s">
        <v>1766</v>
      </c>
      <c r="C561" s="3" t="s">
        <v>633</v>
      </c>
      <c r="D561" s="2" t="s">
        <v>1629</v>
      </c>
      <c r="E561" s="5">
        <v>39200000</v>
      </c>
      <c r="F561" s="4"/>
      <c r="G561" s="4">
        <v>41179</v>
      </c>
      <c r="H561" s="4"/>
      <c r="I561" s="4"/>
      <c r="J561" s="4"/>
      <c r="K561" s="3" t="s">
        <v>667</v>
      </c>
      <c r="L561" s="7" t="b">
        <v>1</v>
      </c>
      <c r="M561" s="4">
        <v>41179</v>
      </c>
      <c r="N561" s="3" t="s">
        <v>190</v>
      </c>
      <c r="O561" s="3" t="s">
        <v>98</v>
      </c>
      <c r="P561" s="8"/>
      <c r="Q561" s="8"/>
      <c r="R561" s="9"/>
      <c r="S561" s="7"/>
    </row>
    <row r="562" spans="1:19" x14ac:dyDescent="0.25">
      <c r="A562" t="str">
        <f>REPLACE(Table_milestone[[#This Row],[Hợp đồng]],1,FIND("#",Table_milestone[[#This Row],[Hợp đồng]],1),"")</f>
        <v>OSD125034</v>
      </c>
      <c r="B562" s="2" t="s">
        <v>1768</v>
      </c>
      <c r="C562" s="3" t="s">
        <v>1769</v>
      </c>
      <c r="D562" s="2" t="s">
        <v>725</v>
      </c>
      <c r="E562" s="5">
        <v>40320000</v>
      </c>
      <c r="F562" s="4">
        <v>41169</v>
      </c>
      <c r="G562" s="4">
        <v>41179</v>
      </c>
      <c r="H562" s="4"/>
      <c r="I562" s="4"/>
      <c r="J562" s="4"/>
      <c r="K562" s="3" t="s">
        <v>667</v>
      </c>
      <c r="L562" s="7" t="b">
        <v>1</v>
      </c>
      <c r="M562" s="4">
        <v>41180</v>
      </c>
      <c r="N562" s="3" t="s">
        <v>31</v>
      </c>
      <c r="O562" s="3" t="s">
        <v>110</v>
      </c>
      <c r="P562" s="8"/>
      <c r="Q562" s="8" t="s">
        <v>1767</v>
      </c>
      <c r="R562" s="9"/>
      <c r="S562" s="7"/>
    </row>
    <row r="563" spans="1:19" x14ac:dyDescent="0.25">
      <c r="A563" t="str">
        <f>REPLACE(Table_milestone[[#This Row],[Hợp đồng]],1,FIND("#",Table_milestone[[#This Row],[Hợp đồng]],1),"")</f>
        <v>32/VCBS–CMCSoft</v>
      </c>
      <c r="B563" s="2" t="s">
        <v>1771</v>
      </c>
      <c r="C563" s="3" t="s">
        <v>1772</v>
      </c>
      <c r="D563" s="2" t="s">
        <v>666</v>
      </c>
      <c r="E563" s="5">
        <v>37588320</v>
      </c>
      <c r="F563" s="4">
        <v>41172</v>
      </c>
      <c r="G563" s="4">
        <v>41181</v>
      </c>
      <c r="H563" s="4"/>
      <c r="I563" s="4">
        <v>41181</v>
      </c>
      <c r="J563" s="4"/>
      <c r="K563" s="3" t="s">
        <v>667</v>
      </c>
      <c r="L563" s="7" t="b">
        <v>1</v>
      </c>
      <c r="M563" s="4">
        <v>41191</v>
      </c>
      <c r="N563" s="3" t="s">
        <v>89</v>
      </c>
      <c r="O563" s="3" t="s">
        <v>685</v>
      </c>
      <c r="P563" s="8"/>
      <c r="Q563" s="8" t="s">
        <v>1770</v>
      </c>
      <c r="R563" s="9"/>
      <c r="S563" s="7"/>
    </row>
    <row r="564" spans="1:19" ht="30" x14ac:dyDescent="0.25">
      <c r="A564" t="str">
        <f>REPLACE(Table_milestone[[#This Row],[Hợp đồng]],1,FIND("#",Table_milestone[[#This Row],[Hợp đồng]],1),"")</f>
        <v xml:space="preserve">05/2010/HĐKT/TCT-CMC </v>
      </c>
      <c r="B564" s="2" t="s">
        <v>753</v>
      </c>
      <c r="C564" s="3" t="s">
        <v>754</v>
      </c>
      <c r="D564" s="2" t="s">
        <v>902</v>
      </c>
      <c r="E564" s="5">
        <v>238066500</v>
      </c>
      <c r="F564" s="4">
        <v>41133</v>
      </c>
      <c r="G564" s="4">
        <v>41182</v>
      </c>
      <c r="H564" s="4"/>
      <c r="I564" s="4"/>
      <c r="J564" s="4"/>
      <c r="K564" s="3" t="s">
        <v>667</v>
      </c>
      <c r="L564" s="7" t="b">
        <v>1</v>
      </c>
      <c r="M564" s="4">
        <v>41201</v>
      </c>
      <c r="N564" s="3" t="s">
        <v>57</v>
      </c>
      <c r="O564" s="3" t="s">
        <v>129</v>
      </c>
      <c r="P564" s="8" t="s">
        <v>1773</v>
      </c>
      <c r="Q564" s="8" t="s">
        <v>1774</v>
      </c>
      <c r="R564" s="9"/>
      <c r="S564" s="7"/>
    </row>
    <row r="565" spans="1:19" x14ac:dyDescent="0.25">
      <c r="A565" t="str">
        <f>REPLACE(Table_milestone[[#This Row],[Hợp đồng]],1,FIND("#",Table_milestone[[#This Row],[Hợp đồng]],1),"")</f>
        <v xml:space="preserve">CMCSoft-IMIP-2012 </v>
      </c>
      <c r="B565" s="2" t="s">
        <v>1633</v>
      </c>
      <c r="C565" s="3" t="s">
        <v>1634</v>
      </c>
      <c r="D565" s="2" t="s">
        <v>1775</v>
      </c>
      <c r="E565" s="5">
        <v>178803680</v>
      </c>
      <c r="F565" s="4">
        <v>41122</v>
      </c>
      <c r="G565" s="4">
        <v>41182</v>
      </c>
      <c r="H565" s="4"/>
      <c r="I565" s="4">
        <v>41180</v>
      </c>
      <c r="J565" s="4"/>
      <c r="K565" s="3" t="s">
        <v>667</v>
      </c>
      <c r="L565" s="7" t="b">
        <v>1</v>
      </c>
      <c r="M565" s="4">
        <v>41187</v>
      </c>
      <c r="N565" s="3" t="s">
        <v>880</v>
      </c>
      <c r="O565" s="3" t="s">
        <v>1578</v>
      </c>
      <c r="P565" s="8" t="s">
        <v>1776</v>
      </c>
      <c r="Q565" s="8"/>
      <c r="R565" s="9"/>
      <c r="S565" s="7"/>
    </row>
    <row r="566" spans="1:19" ht="30" x14ac:dyDescent="0.25">
      <c r="A566" t="str">
        <f>REPLACE(Table_milestone[[#This Row],[Hợp đồng]],1,FIND("#",Table_milestone[[#This Row],[Hợp đồng]],1),"")</f>
        <v>10/52012/HĐKT</v>
      </c>
      <c r="B566" s="2" t="s">
        <v>1779</v>
      </c>
      <c r="C566" s="3" t="s">
        <v>1780</v>
      </c>
      <c r="D566" s="2" t="s">
        <v>725</v>
      </c>
      <c r="E566" s="5">
        <v>66000000</v>
      </c>
      <c r="F566" s="4"/>
      <c r="G566" s="4">
        <v>41182</v>
      </c>
      <c r="H566" s="4"/>
      <c r="I566" s="4"/>
      <c r="J566" s="4"/>
      <c r="K566" s="3" t="s">
        <v>667</v>
      </c>
      <c r="L566" s="7" t="b">
        <v>1</v>
      </c>
      <c r="M566" s="4">
        <v>41206</v>
      </c>
      <c r="N566" s="3" t="s">
        <v>748</v>
      </c>
      <c r="O566" s="3" t="s">
        <v>685</v>
      </c>
      <c r="P566" s="8" t="s">
        <v>1777</v>
      </c>
      <c r="Q566" s="8" t="s">
        <v>1778</v>
      </c>
      <c r="R566" s="9"/>
      <c r="S566" s="7"/>
    </row>
    <row r="567" spans="1:19" x14ac:dyDescent="0.25">
      <c r="A567" t="str">
        <f>REPLACE(Table_milestone[[#This Row],[Hợp đồng]],1,FIND("#",Table_milestone[[#This Row],[Hợp đồng]],1),"")</f>
        <v>09-0512/HĐKT/CMCSOFT-NHNNVN</v>
      </c>
      <c r="B567" s="2" t="s">
        <v>1607</v>
      </c>
      <c r="C567" s="3" t="s">
        <v>1608</v>
      </c>
      <c r="D567" s="2" t="s">
        <v>1652</v>
      </c>
      <c r="E567" s="5">
        <v>358000000</v>
      </c>
      <c r="F567" s="4"/>
      <c r="G567" s="4">
        <v>41182</v>
      </c>
      <c r="H567" s="4"/>
      <c r="I567" s="4"/>
      <c r="J567" s="4"/>
      <c r="K567" s="3" t="s">
        <v>667</v>
      </c>
      <c r="L567" s="7" t="b">
        <v>1</v>
      </c>
      <c r="M567" s="4">
        <v>41221</v>
      </c>
      <c r="N567" s="3" t="s">
        <v>37</v>
      </c>
      <c r="O567" s="3" t="s">
        <v>681</v>
      </c>
      <c r="P567" s="8"/>
      <c r="Q567" s="8"/>
      <c r="R567" s="9"/>
      <c r="S567" s="7"/>
    </row>
    <row r="568" spans="1:19" x14ac:dyDescent="0.25">
      <c r="A568" t="str">
        <f>REPLACE(Table_milestone[[#This Row],[Hợp đồng]],1,FIND("#",Table_milestone[[#This Row],[Hợp đồng]],1),"")</f>
        <v>49-0912/HĐKT/CMCSOFT-LH</v>
      </c>
      <c r="B568" s="2" t="s">
        <v>1783</v>
      </c>
      <c r="C568" s="3" t="s">
        <v>1784</v>
      </c>
      <c r="D568" s="2" t="s">
        <v>1781</v>
      </c>
      <c r="E568" s="5">
        <v>27000000</v>
      </c>
      <c r="F568" s="4"/>
      <c r="G568" s="4">
        <v>41182</v>
      </c>
      <c r="H568" s="4"/>
      <c r="I568" s="4"/>
      <c r="J568" s="4"/>
      <c r="K568" s="3" t="s">
        <v>667</v>
      </c>
      <c r="L568" s="7" t="b">
        <v>1</v>
      </c>
      <c r="M568" s="4">
        <v>41337</v>
      </c>
      <c r="N568" s="3" t="s">
        <v>694</v>
      </c>
      <c r="O568" s="3" t="s">
        <v>685</v>
      </c>
      <c r="P568" s="8" t="s">
        <v>1782</v>
      </c>
      <c r="Q568" s="8"/>
      <c r="R568" s="9"/>
      <c r="S568" s="7"/>
    </row>
    <row r="569" spans="1:19" x14ac:dyDescent="0.25">
      <c r="A569" t="str">
        <f>REPLACE(Table_milestone[[#This Row],[Hợp đồng]],1,FIND("#",Table_milestone[[#This Row],[Hợp đồng]],1),"")</f>
        <v>062012/ HĐNB /CMCSoft-OSD/2012</v>
      </c>
      <c r="B569" s="2" t="s">
        <v>1787</v>
      </c>
      <c r="C569" s="3" t="s">
        <v>1788</v>
      </c>
      <c r="D569" s="2" t="s">
        <v>1785</v>
      </c>
      <c r="E569" s="5">
        <v>75000000</v>
      </c>
      <c r="F569" s="4">
        <v>41122</v>
      </c>
      <c r="G569" s="4">
        <v>41183</v>
      </c>
      <c r="H569" s="4">
        <v>41216</v>
      </c>
      <c r="I569" s="4"/>
      <c r="J569" s="4"/>
      <c r="K569" s="3" t="s">
        <v>717</v>
      </c>
      <c r="L569" s="7" t="b">
        <v>0</v>
      </c>
      <c r="M569" s="4"/>
      <c r="N569" s="3" t="s">
        <v>880</v>
      </c>
      <c r="O569" s="3" t="s">
        <v>1578</v>
      </c>
      <c r="P569" s="8"/>
      <c r="Q569" s="8" t="s">
        <v>1786</v>
      </c>
      <c r="R569" s="9"/>
      <c r="S569" s="7"/>
    </row>
    <row r="570" spans="1:19" x14ac:dyDescent="0.25">
      <c r="A570" t="str">
        <f>REPLACE(Table_milestone[[#This Row],[Hợp đồng]],1,FIND("#",Table_milestone[[#This Row],[Hợp đồng]],1),"")</f>
        <v>1202/HĐKT/CMCSS-HTV</v>
      </c>
      <c r="B570" s="2" t="s">
        <v>1789</v>
      </c>
      <c r="C570" s="3" t="s">
        <v>1790</v>
      </c>
      <c r="D570" s="2" t="s">
        <v>780</v>
      </c>
      <c r="E570" s="5">
        <v>178934000</v>
      </c>
      <c r="F570" s="4"/>
      <c r="G570" s="4">
        <v>41183</v>
      </c>
      <c r="H570" s="4"/>
      <c r="I570" s="4"/>
      <c r="J570" s="4"/>
      <c r="K570" s="3" t="s">
        <v>667</v>
      </c>
      <c r="L570" s="7" t="b">
        <v>1</v>
      </c>
      <c r="M570" s="4">
        <v>41183</v>
      </c>
      <c r="N570" s="3" t="s">
        <v>820</v>
      </c>
      <c r="O570" s="3" t="s">
        <v>819</v>
      </c>
      <c r="P570" s="8"/>
      <c r="Q570" s="8"/>
      <c r="R570" s="9"/>
      <c r="S570" s="7"/>
    </row>
    <row r="571" spans="1:19" x14ac:dyDescent="0.25">
      <c r="A571" t="str">
        <f>REPLACE(Table_milestone[[#This Row],[Hợp đồng]],1,FIND("#",Table_milestone[[#This Row],[Hợp đồng]],1),"")</f>
        <v>52-0912/TTHT/CMCSOFT-DHCNGTVT</v>
      </c>
      <c r="B571" s="2" t="s">
        <v>1791</v>
      </c>
      <c r="C571" s="3" t="s">
        <v>1792</v>
      </c>
      <c r="D571" s="2" t="s">
        <v>725</v>
      </c>
      <c r="E571" s="5">
        <v>200000000</v>
      </c>
      <c r="F571" s="4"/>
      <c r="G571" s="4">
        <v>41184</v>
      </c>
      <c r="H571" s="4"/>
      <c r="I571" s="4"/>
      <c r="J571" s="4"/>
      <c r="K571" s="3" t="s">
        <v>667</v>
      </c>
      <c r="L571" s="7" t="b">
        <v>1</v>
      </c>
      <c r="M571" s="4">
        <v>41190</v>
      </c>
      <c r="N571" s="3" t="s">
        <v>190</v>
      </c>
      <c r="O571" s="3" t="s">
        <v>98</v>
      </c>
      <c r="P571" s="8"/>
      <c r="Q571" s="8"/>
      <c r="R571" s="9"/>
      <c r="S571" s="7"/>
    </row>
    <row r="572" spans="1:19" x14ac:dyDescent="0.25">
      <c r="A572" t="str">
        <f>REPLACE(Table_milestone[[#This Row],[Hợp đồng]],1,FIND("#",Table_milestone[[#This Row],[Hợp đồng]],1),"")</f>
        <v>OSD 125028</v>
      </c>
      <c r="B572" s="2" t="s">
        <v>1795</v>
      </c>
      <c r="C572" s="3" t="s">
        <v>1796</v>
      </c>
      <c r="D572" s="2" t="s">
        <v>725</v>
      </c>
      <c r="E572" s="5">
        <v>55819040</v>
      </c>
      <c r="F572" s="4">
        <v>41156</v>
      </c>
      <c r="G572" s="4">
        <v>41186</v>
      </c>
      <c r="H572" s="4"/>
      <c r="I572" s="4"/>
      <c r="J572" s="4"/>
      <c r="K572" s="3" t="s">
        <v>667</v>
      </c>
      <c r="L572" s="7" t="b">
        <v>1</v>
      </c>
      <c r="M572" s="4">
        <v>41184</v>
      </c>
      <c r="N572" s="3" t="s">
        <v>31</v>
      </c>
      <c r="O572" s="3" t="s">
        <v>110</v>
      </c>
      <c r="P572" s="8" t="s">
        <v>1793</v>
      </c>
      <c r="Q572" s="8" t="s">
        <v>1794</v>
      </c>
      <c r="R572" s="9"/>
      <c r="S572" s="7"/>
    </row>
    <row r="573" spans="1:19" ht="30" x14ac:dyDescent="0.25">
      <c r="A573" t="str">
        <f>REPLACE(Table_milestone[[#This Row],[Hợp đồng]],1,FIND("#",Table_milestone[[#This Row],[Hợp đồng]],1),"")</f>
        <v>OSD125030</v>
      </c>
      <c r="B573" s="2" t="s">
        <v>1798</v>
      </c>
      <c r="C573" s="3" t="s">
        <v>1799</v>
      </c>
      <c r="D573" s="2" t="s">
        <v>903</v>
      </c>
      <c r="E573" s="5">
        <v>55861000</v>
      </c>
      <c r="F573" s="4"/>
      <c r="G573" s="4">
        <v>41190</v>
      </c>
      <c r="H573" s="4"/>
      <c r="I573" s="4"/>
      <c r="J573" s="4"/>
      <c r="K573" s="3" t="s">
        <v>717</v>
      </c>
      <c r="L573" s="7" t="b">
        <v>0</v>
      </c>
      <c r="M573" s="4"/>
      <c r="N573" s="3" t="s">
        <v>31</v>
      </c>
      <c r="O573" s="3" t="s">
        <v>110</v>
      </c>
      <c r="P573" s="8"/>
      <c r="Q573" s="8" t="s">
        <v>1797</v>
      </c>
      <c r="R573" s="9"/>
      <c r="S573" s="7"/>
    </row>
    <row r="574" spans="1:19" x14ac:dyDescent="0.25">
      <c r="A574" t="str">
        <f>REPLACE(Table_milestone[[#This Row],[Hợp đồng]],1,FIND("#",Table_milestone[[#This Row],[Hợp đồng]],1),"")</f>
        <v>01/2012/HĐKT/VTB-CMC</v>
      </c>
      <c r="B574" s="2" t="s">
        <v>1801</v>
      </c>
      <c r="C574" s="3" t="s">
        <v>1802</v>
      </c>
      <c r="D574" s="2" t="s">
        <v>1635</v>
      </c>
      <c r="E574" s="5">
        <v>333134763</v>
      </c>
      <c r="F574" s="4"/>
      <c r="G574" s="4">
        <v>41190</v>
      </c>
      <c r="H574" s="4"/>
      <c r="I574" s="4"/>
      <c r="J574" s="4"/>
      <c r="K574" s="3" t="s">
        <v>667</v>
      </c>
      <c r="L574" s="7" t="b">
        <v>1</v>
      </c>
      <c r="M574" s="4">
        <v>41193</v>
      </c>
      <c r="N574" s="3" t="s">
        <v>1102</v>
      </c>
      <c r="O574" s="3" t="s">
        <v>681</v>
      </c>
      <c r="P574" s="8" t="s">
        <v>1800</v>
      </c>
      <c r="Q574" s="8"/>
      <c r="R574" s="9"/>
      <c r="S574" s="7"/>
    </row>
    <row r="575" spans="1:19" ht="30" x14ac:dyDescent="0.25">
      <c r="A575" t="str">
        <f>REPLACE(Table_milestone[[#This Row],[Hợp đồng]],1,FIND("#",Table_milestone[[#This Row],[Hợp đồng]],1),"")</f>
        <v>OSD125018</v>
      </c>
      <c r="B575" s="2" t="s">
        <v>1748</v>
      </c>
      <c r="C575" s="3" t="s">
        <v>1749</v>
      </c>
      <c r="D575" s="2" t="s">
        <v>1803</v>
      </c>
      <c r="E575" s="5">
        <v>124104200</v>
      </c>
      <c r="F575" s="4">
        <v>41130</v>
      </c>
      <c r="G575" s="4">
        <v>41191</v>
      </c>
      <c r="H575" s="4"/>
      <c r="I575" s="4">
        <v>41180</v>
      </c>
      <c r="J575" s="4"/>
      <c r="K575" s="3" t="s">
        <v>667</v>
      </c>
      <c r="L575" s="7" t="b">
        <v>1</v>
      </c>
      <c r="M575" s="4">
        <v>41187</v>
      </c>
      <c r="N575" s="3" t="s">
        <v>880</v>
      </c>
      <c r="O575" s="3" t="s">
        <v>1578</v>
      </c>
      <c r="P575" s="8" t="s">
        <v>1804</v>
      </c>
      <c r="Q575" s="8" t="s">
        <v>1805</v>
      </c>
      <c r="R575" s="9"/>
      <c r="S575" s="7"/>
    </row>
    <row r="576" spans="1:19" x14ac:dyDescent="0.25">
      <c r="A576" t="str">
        <f>REPLACE(Table_milestone[[#This Row],[Hợp đồng]],1,FIND("#",Table_milestone[[#This Row],[Hợp đồng]],1),"")</f>
        <v>OSD125009</v>
      </c>
      <c r="B576" s="2" t="s">
        <v>1672</v>
      </c>
      <c r="C576" s="3" t="s">
        <v>1673</v>
      </c>
      <c r="D576" s="2" t="s">
        <v>1803</v>
      </c>
      <c r="E576" s="5">
        <v>70537500</v>
      </c>
      <c r="F576" s="4">
        <v>41130</v>
      </c>
      <c r="G576" s="4">
        <v>41191</v>
      </c>
      <c r="H576" s="4"/>
      <c r="I576" s="4"/>
      <c r="J576" s="4"/>
      <c r="K576" s="3" t="s">
        <v>667</v>
      </c>
      <c r="L576" s="7" t="b">
        <v>1</v>
      </c>
      <c r="M576" s="4">
        <v>41187</v>
      </c>
      <c r="N576" s="3" t="s">
        <v>880</v>
      </c>
      <c r="O576" s="3" t="s">
        <v>110</v>
      </c>
      <c r="P576" s="8" t="s">
        <v>1806</v>
      </c>
      <c r="Q576" s="8" t="s">
        <v>1807</v>
      </c>
      <c r="R576" s="9"/>
      <c r="S576" s="7"/>
    </row>
    <row r="577" spans="1:19" x14ac:dyDescent="0.25">
      <c r="A577" t="str">
        <f>REPLACE(Table_milestone[[#This Row],[Hợp đồng]],1,FIND("#",Table_milestone[[#This Row],[Hợp đồng]],1),"")</f>
        <v>44/HĐPM/CTH-CMC</v>
      </c>
      <c r="B577" s="2" t="s">
        <v>1809</v>
      </c>
      <c r="C577" s="3" t="s">
        <v>1810</v>
      </c>
      <c r="D577" s="2" t="s">
        <v>1808</v>
      </c>
      <c r="E577" s="5">
        <v>711600000</v>
      </c>
      <c r="F577" s="4"/>
      <c r="G577" s="4">
        <v>41193</v>
      </c>
      <c r="H577" s="4"/>
      <c r="I577" s="4"/>
      <c r="J577" s="4"/>
      <c r="K577" s="3" t="s">
        <v>667</v>
      </c>
      <c r="L577" s="7" t="b">
        <v>1</v>
      </c>
      <c r="M577" s="4">
        <v>41192</v>
      </c>
      <c r="N577" s="3" t="s">
        <v>702</v>
      </c>
      <c r="O577" s="3" t="s">
        <v>129</v>
      </c>
      <c r="P577" s="8"/>
      <c r="Q577" s="8"/>
      <c r="R577" s="9"/>
      <c r="S577" s="7"/>
    </row>
    <row r="578" spans="1:19" ht="30" x14ac:dyDescent="0.25">
      <c r="A578" t="str">
        <f>REPLACE(Table_milestone[[#This Row],[Hợp đồng]],1,FIND("#",Table_milestone[[#This Row],[Hợp đồng]],1),"")</f>
        <v>36-0812/HĐKT/CMCSOFT-PH</v>
      </c>
      <c r="B578" s="2" t="s">
        <v>1756</v>
      </c>
      <c r="C578" s="3" t="s">
        <v>1757</v>
      </c>
      <c r="D578" s="2" t="s">
        <v>672</v>
      </c>
      <c r="E578" s="5">
        <v>50000000</v>
      </c>
      <c r="F578" s="4">
        <v>41182</v>
      </c>
      <c r="G578" s="4">
        <v>41197</v>
      </c>
      <c r="H578" s="4"/>
      <c r="I578" s="4"/>
      <c r="J578" s="4"/>
      <c r="K578" s="3" t="s">
        <v>667</v>
      </c>
      <c r="L578" s="7" t="b">
        <v>1</v>
      </c>
      <c r="M578" s="4">
        <v>41208</v>
      </c>
      <c r="N578" s="3" t="s">
        <v>694</v>
      </c>
      <c r="O578" s="3" t="s">
        <v>685</v>
      </c>
      <c r="P578" s="8" t="s">
        <v>1647</v>
      </c>
      <c r="Q578" s="8" t="s">
        <v>1811</v>
      </c>
      <c r="R578" s="9"/>
      <c r="S578" s="7"/>
    </row>
    <row r="579" spans="1:19" ht="30" x14ac:dyDescent="0.25">
      <c r="A579" t="str">
        <f>REPLACE(Table_milestone[[#This Row],[Hợp đồng]],1,FIND("#",Table_milestone[[#This Row],[Hợp đồng]],1),"")</f>
        <v>09-0512/HĐKT/CMCSOFT-NHNNVN</v>
      </c>
      <c r="B579" s="2" t="s">
        <v>1607</v>
      </c>
      <c r="C579" s="3" t="s">
        <v>1608</v>
      </c>
      <c r="D579" s="2" t="s">
        <v>725</v>
      </c>
      <c r="E579" s="5">
        <v>626500000</v>
      </c>
      <c r="F579" s="4"/>
      <c r="G579" s="4">
        <v>41197</v>
      </c>
      <c r="H579" s="4">
        <v>41274</v>
      </c>
      <c r="I579" s="4"/>
      <c r="J579" s="4"/>
      <c r="K579" s="3" t="s">
        <v>667</v>
      </c>
      <c r="L579" s="7" t="b">
        <v>1</v>
      </c>
      <c r="M579" s="4">
        <v>41311</v>
      </c>
      <c r="N579" s="3" t="s">
        <v>37</v>
      </c>
      <c r="O579" s="3" t="s">
        <v>681</v>
      </c>
      <c r="P579" s="8"/>
      <c r="Q579" s="8" t="s">
        <v>1812</v>
      </c>
      <c r="R579" s="9"/>
      <c r="S579" s="7"/>
    </row>
    <row r="580" spans="1:19" x14ac:dyDescent="0.25">
      <c r="A580" t="str">
        <f>REPLACE(Table_milestone[[#This Row],[Hợp đồng]],1,FIND("#",Table_milestone[[#This Row],[Hợp đồng]],1),"")</f>
        <v>36-0812/HĐKT/CMCSOFT-PH</v>
      </c>
      <c r="B580" s="2" t="s">
        <v>1756</v>
      </c>
      <c r="C580" s="3" t="s">
        <v>1757</v>
      </c>
      <c r="D580" s="2" t="s">
        <v>804</v>
      </c>
      <c r="E580" s="5">
        <v>70000000</v>
      </c>
      <c r="F580" s="4"/>
      <c r="G580" s="4">
        <v>41197</v>
      </c>
      <c r="H580" s="4"/>
      <c r="I580" s="4"/>
      <c r="J580" s="4"/>
      <c r="K580" s="3" t="s">
        <v>667</v>
      </c>
      <c r="L580" s="7" t="b">
        <v>1</v>
      </c>
      <c r="M580" s="4">
        <v>41246</v>
      </c>
      <c r="N580" s="3" t="s">
        <v>694</v>
      </c>
      <c r="O580" s="3" t="s">
        <v>685</v>
      </c>
      <c r="P580" s="8"/>
      <c r="Q580" s="8"/>
      <c r="R580" s="9"/>
      <c r="S580" s="7"/>
    </row>
    <row r="581" spans="1:19" ht="30" x14ac:dyDescent="0.25">
      <c r="A581" t="str">
        <f>REPLACE(Table_milestone[[#This Row],[Hợp đồng]],1,FIND("#",Table_milestone[[#This Row],[Hợp đồng]],1),"")</f>
        <v>OSD 125028</v>
      </c>
      <c r="B581" s="2" t="s">
        <v>1795</v>
      </c>
      <c r="C581" s="3" t="s">
        <v>1796</v>
      </c>
      <c r="D581" s="2" t="s">
        <v>722</v>
      </c>
      <c r="E581" s="5">
        <v>13329920</v>
      </c>
      <c r="F581" s="4">
        <v>41169</v>
      </c>
      <c r="G581" s="4">
        <v>41199</v>
      </c>
      <c r="H581" s="4"/>
      <c r="I581" s="4"/>
      <c r="J581" s="4"/>
      <c r="K581" s="3" t="s">
        <v>667</v>
      </c>
      <c r="L581" s="7" t="b">
        <v>1</v>
      </c>
      <c r="M581" s="4">
        <v>41214</v>
      </c>
      <c r="N581" s="3" t="s">
        <v>31</v>
      </c>
      <c r="O581" s="3" t="s">
        <v>110</v>
      </c>
      <c r="P581" s="8" t="s">
        <v>1813</v>
      </c>
      <c r="Q581" s="8" t="s">
        <v>1814</v>
      </c>
      <c r="R581" s="9"/>
      <c r="S581" s="7"/>
    </row>
    <row r="582" spans="1:19" x14ac:dyDescent="0.25">
      <c r="A582" t="str">
        <f>REPLACE(Table_milestone[[#This Row],[Hợp đồng]],1,FIND("#",Table_milestone[[#This Row],[Hợp đồng]],1),"")</f>
        <v>08012011/CMCSOFT-CTEL</v>
      </c>
      <c r="B582" s="2" t="s">
        <v>947</v>
      </c>
      <c r="C582" s="3" t="s">
        <v>648</v>
      </c>
      <c r="D582" s="2" t="s">
        <v>1815</v>
      </c>
      <c r="E582" s="5">
        <v>228000000</v>
      </c>
      <c r="F582" s="4"/>
      <c r="G582" s="4">
        <v>41200</v>
      </c>
      <c r="H582" s="4"/>
      <c r="I582" s="4"/>
      <c r="J582" s="4"/>
      <c r="K582" s="3" t="s">
        <v>667</v>
      </c>
      <c r="L582" s="7" t="b">
        <v>1</v>
      </c>
      <c r="M582" s="4"/>
      <c r="N582" s="3" t="s">
        <v>26</v>
      </c>
      <c r="O582" s="3" t="s">
        <v>129</v>
      </c>
      <c r="P582" s="8" t="s">
        <v>1667</v>
      </c>
      <c r="Q582" s="8"/>
      <c r="R582" s="9"/>
      <c r="S582" s="7"/>
    </row>
    <row r="583" spans="1:19" x14ac:dyDescent="0.25">
      <c r="A583" t="str">
        <f>REPLACE(Table_milestone[[#This Row],[Hợp đồng]],1,FIND("#",Table_milestone[[#This Row],[Hợp đồng]],1),"")</f>
        <v>51-0912/CMCSOFT</v>
      </c>
      <c r="B583" s="2" t="s">
        <v>1818</v>
      </c>
      <c r="C583" s="3" t="s">
        <v>1819</v>
      </c>
      <c r="D583" s="2" t="s">
        <v>666</v>
      </c>
      <c r="E583" s="5">
        <v>39600000</v>
      </c>
      <c r="F583" s="4"/>
      <c r="G583" s="4">
        <v>41201</v>
      </c>
      <c r="H583" s="4"/>
      <c r="I583" s="4"/>
      <c r="J583" s="4"/>
      <c r="K583" s="3" t="s">
        <v>667</v>
      </c>
      <c r="L583" s="7" t="b">
        <v>1</v>
      </c>
      <c r="M583" s="4">
        <v>41381</v>
      </c>
      <c r="N583" s="3" t="s">
        <v>57</v>
      </c>
      <c r="O583" s="3" t="s">
        <v>129</v>
      </c>
      <c r="P583" s="8" t="s">
        <v>1816</v>
      </c>
      <c r="Q583" s="8" t="s">
        <v>1817</v>
      </c>
      <c r="R583" s="9"/>
      <c r="S583" s="7"/>
    </row>
    <row r="584" spans="1:19" x14ac:dyDescent="0.25">
      <c r="A584" t="str">
        <f>REPLACE(Table_milestone[[#This Row],[Hợp đồng]],1,FIND("#",Table_milestone[[#This Row],[Hợp đồng]],1),"")</f>
        <v>PO 003856</v>
      </c>
      <c r="B584" s="2" t="s">
        <v>1820</v>
      </c>
      <c r="C584" s="3" t="s">
        <v>1821</v>
      </c>
      <c r="D584" s="2" t="s">
        <v>666</v>
      </c>
      <c r="E584" s="5">
        <v>9000000</v>
      </c>
      <c r="F584" s="4"/>
      <c r="G584" s="4">
        <v>41201</v>
      </c>
      <c r="H584" s="4"/>
      <c r="I584" s="4"/>
      <c r="J584" s="4"/>
      <c r="K584" s="3" t="s">
        <v>667</v>
      </c>
      <c r="L584" s="7" t="b">
        <v>1</v>
      </c>
      <c r="M584" s="4"/>
      <c r="N584" s="3" t="s">
        <v>820</v>
      </c>
      <c r="O584" s="3" t="s">
        <v>1822</v>
      </c>
      <c r="P584" s="8"/>
      <c r="Q584" s="8"/>
      <c r="R584" s="9"/>
      <c r="S584" s="7"/>
    </row>
    <row r="585" spans="1:19" ht="30" x14ac:dyDescent="0.25">
      <c r="A585" t="str">
        <f>REPLACE(Table_milestone[[#This Row],[Hợp đồng]],1,FIND("#",Table_milestone[[#This Row],[Hợp đồng]],1),"")</f>
        <v>0515/TCB-CMC-3i INFOTECH</v>
      </c>
      <c r="B585" s="2" t="s">
        <v>1291</v>
      </c>
      <c r="C585" s="3" t="s">
        <v>1292</v>
      </c>
      <c r="D585" s="2" t="s">
        <v>902</v>
      </c>
      <c r="E585" s="5">
        <v>891500400</v>
      </c>
      <c r="F585" s="4"/>
      <c r="G585" s="4">
        <v>41202</v>
      </c>
      <c r="H585" s="4">
        <v>41577</v>
      </c>
      <c r="I585" s="4"/>
      <c r="J585" s="4"/>
      <c r="K585" s="3" t="s">
        <v>667</v>
      </c>
      <c r="L585" s="7" t="b">
        <v>1</v>
      </c>
      <c r="M585" s="4">
        <v>41785</v>
      </c>
      <c r="N585" s="3" t="s">
        <v>37</v>
      </c>
      <c r="O585" s="3" t="s">
        <v>681</v>
      </c>
      <c r="P585" s="8"/>
      <c r="Q585" s="8" t="s">
        <v>1823</v>
      </c>
      <c r="R585" s="9"/>
      <c r="S585" s="7"/>
    </row>
    <row r="586" spans="1:19" ht="45" x14ac:dyDescent="0.25">
      <c r="A586" t="str">
        <f>REPLACE(Table_milestone[[#This Row],[Hợp đồng]],1,FIND("#",Table_milestone[[#This Row],[Hợp đồng]],1),"")</f>
        <v>132/HĐKT/CMC-CS2ĐHLN</v>
      </c>
      <c r="B586" s="2" t="s">
        <v>1681</v>
      </c>
      <c r="C586" s="3" t="s">
        <v>1682</v>
      </c>
      <c r="D586" s="2" t="s">
        <v>1824</v>
      </c>
      <c r="E586" s="5">
        <v>150750000</v>
      </c>
      <c r="F586" s="4"/>
      <c r="G586" s="4">
        <v>41202</v>
      </c>
      <c r="H586" s="4"/>
      <c r="I586" s="4"/>
      <c r="J586" s="4"/>
      <c r="K586" s="3" t="s">
        <v>667</v>
      </c>
      <c r="L586" s="7" t="b">
        <v>1</v>
      </c>
      <c r="M586" s="4">
        <v>41262</v>
      </c>
      <c r="N586" s="3" t="s">
        <v>190</v>
      </c>
      <c r="O586" s="3" t="s">
        <v>98</v>
      </c>
      <c r="P586" s="8" t="s">
        <v>1825</v>
      </c>
      <c r="Q586" s="8" t="s">
        <v>1826</v>
      </c>
      <c r="R586" s="9"/>
      <c r="S586" s="7"/>
    </row>
    <row r="587" spans="1:19" x14ac:dyDescent="0.25">
      <c r="A587" t="str">
        <f>REPLACE(Table_milestone[[#This Row],[Hợp đồng]],1,FIND("#",Table_milestone[[#This Row],[Hợp đồng]],1),"")</f>
        <v>132/HĐKT/CMC-CS2ĐHLN</v>
      </c>
      <c r="B587" s="2" t="s">
        <v>1681</v>
      </c>
      <c r="C587" s="3" t="s">
        <v>1682</v>
      </c>
      <c r="D587" s="2" t="s">
        <v>1419</v>
      </c>
      <c r="E587" s="5">
        <v>6750000</v>
      </c>
      <c r="F587" s="4"/>
      <c r="G587" s="4">
        <v>41202</v>
      </c>
      <c r="H587" s="4"/>
      <c r="I587" s="4"/>
      <c r="J587" s="4"/>
      <c r="K587" s="3" t="s">
        <v>667</v>
      </c>
      <c r="L587" s="7" t="b">
        <v>1</v>
      </c>
      <c r="M587" s="4">
        <v>41312</v>
      </c>
      <c r="N587" s="3" t="s">
        <v>190</v>
      </c>
      <c r="O587" s="3" t="s">
        <v>98</v>
      </c>
      <c r="P587" s="8"/>
      <c r="Q587" s="8"/>
      <c r="R587" s="9"/>
      <c r="S587" s="7"/>
    </row>
    <row r="588" spans="1:19" x14ac:dyDescent="0.25">
      <c r="A588" t="str">
        <f>REPLACE(Table_milestone[[#This Row],[Hợp đồng]],1,FIND("#",Table_milestone[[#This Row],[Hợp đồng]],1),"")</f>
        <v>01/2012/HĐKT/VTB-CMC</v>
      </c>
      <c r="B588" s="2" t="s">
        <v>1801</v>
      </c>
      <c r="C588" s="3" t="s">
        <v>1802</v>
      </c>
      <c r="D588" s="2" t="s">
        <v>703</v>
      </c>
      <c r="E588" s="5">
        <v>1332539052</v>
      </c>
      <c r="F588" s="4"/>
      <c r="G588" s="4">
        <v>41203</v>
      </c>
      <c r="H588" s="4">
        <v>41243</v>
      </c>
      <c r="I588" s="4"/>
      <c r="J588" s="4"/>
      <c r="K588" s="3" t="s">
        <v>667</v>
      </c>
      <c r="L588" s="7" t="b">
        <v>1</v>
      </c>
      <c r="M588" s="4">
        <v>41232</v>
      </c>
      <c r="N588" s="3" t="s">
        <v>1102</v>
      </c>
      <c r="O588" s="3" t="s">
        <v>681</v>
      </c>
      <c r="P588" s="8" t="s">
        <v>1827</v>
      </c>
      <c r="Q588" s="8"/>
      <c r="R588" s="9"/>
      <c r="S588" s="7"/>
    </row>
    <row r="589" spans="1:19" ht="30" x14ac:dyDescent="0.25">
      <c r="A589" t="str">
        <f>REPLACE(Table_milestone[[#This Row],[Hợp đồng]],1,FIND("#",Table_milestone[[#This Row],[Hợp đồng]],1),"")</f>
        <v>OSD125017</v>
      </c>
      <c r="B589" s="2" t="s">
        <v>1830</v>
      </c>
      <c r="C589" s="3" t="s">
        <v>1831</v>
      </c>
      <c r="D589" s="2" t="s">
        <v>1828</v>
      </c>
      <c r="E589" s="5">
        <v>35705440</v>
      </c>
      <c r="F589" s="4"/>
      <c r="G589" s="4">
        <v>41208</v>
      </c>
      <c r="H589" s="4"/>
      <c r="I589" s="4"/>
      <c r="J589" s="4"/>
      <c r="K589" s="3" t="s">
        <v>667</v>
      </c>
      <c r="L589" s="7" t="b">
        <v>1</v>
      </c>
      <c r="M589" s="4">
        <v>41272</v>
      </c>
      <c r="N589" s="3" t="s">
        <v>996</v>
      </c>
      <c r="O589" s="3" t="s">
        <v>110</v>
      </c>
      <c r="P589" s="8"/>
      <c r="Q589" s="8" t="s">
        <v>1829</v>
      </c>
      <c r="R589" s="9"/>
      <c r="S589" s="7"/>
    </row>
    <row r="590" spans="1:19" ht="30" x14ac:dyDescent="0.25">
      <c r="A590" t="str">
        <f>REPLACE(Table_milestone[[#This Row],[Hợp đồng]],1,FIND("#",Table_milestone[[#This Row],[Hợp đồng]],1),"")</f>
        <v>OSD125022</v>
      </c>
      <c r="B590" s="2" t="s">
        <v>1833</v>
      </c>
      <c r="C590" s="3" t="s">
        <v>1834</v>
      </c>
      <c r="D590" s="2" t="s">
        <v>1828</v>
      </c>
      <c r="E590" s="5">
        <v>25872542</v>
      </c>
      <c r="F590" s="4"/>
      <c r="G590" s="4">
        <v>41208</v>
      </c>
      <c r="H590" s="4"/>
      <c r="I590" s="4"/>
      <c r="J590" s="4"/>
      <c r="K590" s="3" t="s">
        <v>667</v>
      </c>
      <c r="L590" s="7" t="b">
        <v>1</v>
      </c>
      <c r="M590" s="4">
        <v>41272</v>
      </c>
      <c r="N590" s="3" t="s">
        <v>996</v>
      </c>
      <c r="O590" s="3" t="s">
        <v>110</v>
      </c>
      <c r="P590" s="8" t="s">
        <v>1832</v>
      </c>
      <c r="Q590" s="8"/>
      <c r="R590" s="9"/>
      <c r="S590" s="7"/>
    </row>
    <row r="591" spans="1:19" x14ac:dyDescent="0.25">
      <c r="A591" t="str">
        <f>REPLACE(Table_milestone[[#This Row],[Hợp đồng]],1,FIND("#",Table_milestone[[#This Row],[Hợp đồng]],1),"")</f>
        <v>20120815/BIDV-CMC</v>
      </c>
      <c r="B591" s="2" t="s">
        <v>1686</v>
      </c>
      <c r="C591" s="3" t="s">
        <v>1687</v>
      </c>
      <c r="D591" s="2" t="s">
        <v>722</v>
      </c>
      <c r="E591" s="5">
        <v>111180000</v>
      </c>
      <c r="F591" s="4"/>
      <c r="G591" s="4">
        <v>41210</v>
      </c>
      <c r="H591" s="4">
        <v>41059</v>
      </c>
      <c r="I591" s="4"/>
      <c r="J591" s="4"/>
      <c r="K591" s="3" t="s">
        <v>667</v>
      </c>
      <c r="L591" s="7" t="b">
        <v>1</v>
      </c>
      <c r="M591" s="4">
        <v>41446</v>
      </c>
      <c r="N591" s="3" t="s">
        <v>1102</v>
      </c>
      <c r="O591" s="3" t="s">
        <v>681</v>
      </c>
      <c r="P591" s="8"/>
      <c r="Q591" s="8"/>
      <c r="R591" s="9"/>
      <c r="S591" s="7"/>
    </row>
    <row r="592" spans="1:19" x14ac:dyDescent="0.25">
      <c r="A592" t="str">
        <f>REPLACE(Table_milestone[[#This Row],[Hợp đồng]],1,FIND("#",Table_milestone[[#This Row],[Hợp đồng]],1),"")</f>
        <v>81-1111/HĐKT/ICMS-CMCSOFT</v>
      </c>
      <c r="B592" s="2" t="s">
        <v>1236</v>
      </c>
      <c r="C592" s="3" t="s">
        <v>1237</v>
      </c>
      <c r="D592" s="2" t="s">
        <v>688</v>
      </c>
      <c r="E592" s="5">
        <v>2033640000</v>
      </c>
      <c r="F592" s="4"/>
      <c r="G592" s="4">
        <v>41212</v>
      </c>
      <c r="H592" s="4"/>
      <c r="I592" s="4"/>
      <c r="J592" s="4"/>
      <c r="K592" s="3" t="s">
        <v>667</v>
      </c>
      <c r="L592" s="7" t="b">
        <v>1</v>
      </c>
      <c r="M592" s="4">
        <v>41152</v>
      </c>
      <c r="N592" s="3" t="s">
        <v>890</v>
      </c>
      <c r="O592" s="3" t="s">
        <v>621</v>
      </c>
      <c r="P592" s="8"/>
      <c r="Q592" s="8"/>
      <c r="R592" s="9"/>
      <c r="S592" s="7"/>
    </row>
    <row r="593" spans="1:19" ht="30" x14ac:dyDescent="0.25">
      <c r="A593" t="str">
        <f>REPLACE(Table_milestone[[#This Row],[Hợp đồng]],1,FIND("#",Table_milestone[[#This Row],[Hợp đồng]],1),"")</f>
        <v>16-0712/HĐKT/CMCSOFT-DHTM</v>
      </c>
      <c r="B593" s="2" t="s">
        <v>1836</v>
      </c>
      <c r="C593" s="3" t="s">
        <v>1837</v>
      </c>
      <c r="D593" s="2" t="s">
        <v>776</v>
      </c>
      <c r="E593" s="5">
        <v>44000000</v>
      </c>
      <c r="F593" s="4"/>
      <c r="G593" s="4">
        <v>41212</v>
      </c>
      <c r="H593" s="4"/>
      <c r="I593" s="4"/>
      <c r="J593" s="4"/>
      <c r="K593" s="3" t="s">
        <v>667</v>
      </c>
      <c r="L593" s="7" t="b">
        <v>1</v>
      </c>
      <c r="M593" s="4">
        <v>41184</v>
      </c>
      <c r="N593" s="3" t="s">
        <v>694</v>
      </c>
      <c r="O593" s="3" t="s">
        <v>685</v>
      </c>
      <c r="P593" s="8" t="s">
        <v>1804</v>
      </c>
      <c r="Q593" s="8" t="s">
        <v>1835</v>
      </c>
      <c r="R593" s="9"/>
      <c r="S593" s="7"/>
    </row>
    <row r="594" spans="1:19" x14ac:dyDescent="0.25">
      <c r="A594" t="str">
        <f>REPLACE(Table_milestone[[#This Row],[Hợp đồng]],1,FIND("#",Table_milestone[[#This Row],[Hợp đồng]],1),"")</f>
        <v>17-0712/HĐKT/CMCSOFT-DHTM</v>
      </c>
      <c r="B594" s="2" t="s">
        <v>1840</v>
      </c>
      <c r="C594" s="3" t="s">
        <v>1841</v>
      </c>
      <c r="D594" s="2" t="s">
        <v>776</v>
      </c>
      <c r="E594" s="5">
        <v>90000000</v>
      </c>
      <c r="F594" s="4"/>
      <c r="G594" s="4">
        <v>41212</v>
      </c>
      <c r="H594" s="4"/>
      <c r="I594" s="4"/>
      <c r="J594" s="4"/>
      <c r="K594" s="3" t="s">
        <v>667</v>
      </c>
      <c r="L594" s="7" t="b">
        <v>1</v>
      </c>
      <c r="M594" s="4">
        <v>41180</v>
      </c>
      <c r="N594" s="3" t="s">
        <v>694</v>
      </c>
      <c r="O594" s="3" t="s">
        <v>685</v>
      </c>
      <c r="P594" s="8" t="s">
        <v>1838</v>
      </c>
      <c r="Q594" s="8" t="s">
        <v>1839</v>
      </c>
      <c r="R594" s="9"/>
      <c r="S594" s="7"/>
    </row>
    <row r="595" spans="1:19" ht="45" x14ac:dyDescent="0.25">
      <c r="A595" t="str">
        <f>REPLACE(Table_milestone[[#This Row],[Hợp đồng]],1,FIND("#",Table_milestone[[#This Row],[Hợp đồng]],1),"")</f>
        <v>09-0512/HĐKT/CMCSOFT-NHNNVN</v>
      </c>
      <c r="B595" s="2" t="s">
        <v>1607</v>
      </c>
      <c r="C595" s="3" t="s">
        <v>1608</v>
      </c>
      <c r="D595" s="2" t="s">
        <v>722</v>
      </c>
      <c r="E595" s="5">
        <v>200857000</v>
      </c>
      <c r="F595" s="4"/>
      <c r="G595" s="4">
        <v>41212</v>
      </c>
      <c r="H595" s="4">
        <v>41547</v>
      </c>
      <c r="I595" s="4"/>
      <c r="J595" s="4"/>
      <c r="K595" s="3" t="s">
        <v>667</v>
      </c>
      <c r="L595" s="7" t="b">
        <v>1</v>
      </c>
      <c r="M595" s="4">
        <v>41639</v>
      </c>
      <c r="N595" s="3" t="s">
        <v>37</v>
      </c>
      <c r="O595" s="3" t="s">
        <v>681</v>
      </c>
      <c r="P595" s="8"/>
      <c r="Q595" s="8" t="s">
        <v>1842</v>
      </c>
      <c r="R595" s="9"/>
      <c r="S595" s="7"/>
    </row>
    <row r="596" spans="1:19" x14ac:dyDescent="0.25">
      <c r="A596" t="str">
        <f>REPLACE(Table_milestone[[#This Row],[Hợp đồng]],1,FIND("#",Table_milestone[[#This Row],[Hợp đồng]],1),"")</f>
        <v xml:space="preserve">CMCSoft-IMIP-2012 </v>
      </c>
      <c r="B596" s="2" t="s">
        <v>1633</v>
      </c>
      <c r="C596" s="3" t="s">
        <v>1634</v>
      </c>
      <c r="D596" s="2" t="s">
        <v>1843</v>
      </c>
      <c r="E596" s="5">
        <v>183182328</v>
      </c>
      <c r="F596" s="4">
        <v>41153</v>
      </c>
      <c r="G596" s="4">
        <v>41212</v>
      </c>
      <c r="H596" s="4"/>
      <c r="I596" s="4"/>
      <c r="J596" s="4"/>
      <c r="K596" s="3" t="s">
        <v>667</v>
      </c>
      <c r="L596" s="7" t="b">
        <v>1</v>
      </c>
      <c r="M596" s="4">
        <v>41219</v>
      </c>
      <c r="N596" s="3" t="s">
        <v>880</v>
      </c>
      <c r="O596" s="3" t="s">
        <v>1578</v>
      </c>
      <c r="P596" s="8" t="s">
        <v>1844</v>
      </c>
      <c r="Q596" s="8" t="s">
        <v>1845</v>
      </c>
      <c r="R596" s="9"/>
      <c r="S596" s="7"/>
    </row>
    <row r="597" spans="1:19" x14ac:dyDescent="0.25">
      <c r="A597" t="str">
        <f>REPLACE(Table_milestone[[#This Row],[Hợp đồng]],1,FIND("#",Table_milestone[[#This Row],[Hợp đồng]],1),"")</f>
        <v>OSD125018</v>
      </c>
      <c r="B597" s="2" t="s">
        <v>1748</v>
      </c>
      <c r="C597" s="3" t="s">
        <v>1749</v>
      </c>
      <c r="D597" s="2" t="s">
        <v>1846</v>
      </c>
      <c r="E597" s="5">
        <v>177181625</v>
      </c>
      <c r="F597" s="4">
        <v>41153</v>
      </c>
      <c r="G597" s="4">
        <v>41212</v>
      </c>
      <c r="H597" s="4"/>
      <c r="I597" s="4">
        <v>41219</v>
      </c>
      <c r="J597" s="4"/>
      <c r="K597" s="3" t="s">
        <v>667</v>
      </c>
      <c r="L597" s="7" t="b">
        <v>1</v>
      </c>
      <c r="M597" s="4">
        <v>41219</v>
      </c>
      <c r="N597" s="3" t="s">
        <v>880</v>
      </c>
      <c r="O597" s="3" t="s">
        <v>1578</v>
      </c>
      <c r="P597" s="8" t="s">
        <v>1847</v>
      </c>
      <c r="Q597" s="8" t="s">
        <v>1848</v>
      </c>
      <c r="R597" s="9"/>
      <c r="S597" s="7"/>
    </row>
    <row r="598" spans="1:19" x14ac:dyDescent="0.25">
      <c r="A598" t="str">
        <f>REPLACE(Table_milestone[[#This Row],[Hợp đồng]],1,FIND("#",Table_milestone[[#This Row],[Hợp đồng]],1),"")</f>
        <v>39-0912/HĐKT/CMCSOFT-VQTKDKTQD</v>
      </c>
      <c r="B598" s="2" t="s">
        <v>1850</v>
      </c>
      <c r="C598" s="3" t="s">
        <v>1851</v>
      </c>
      <c r="D598" s="2" t="s">
        <v>666</v>
      </c>
      <c r="E598" s="5">
        <v>42500000</v>
      </c>
      <c r="F598" s="4"/>
      <c r="G598" s="4">
        <v>41212</v>
      </c>
      <c r="H598" s="4"/>
      <c r="I598" s="4"/>
      <c r="J598" s="4"/>
      <c r="K598" s="3" t="s">
        <v>667</v>
      </c>
      <c r="L598" s="7" t="b">
        <v>1</v>
      </c>
      <c r="M598" s="4">
        <v>41271</v>
      </c>
      <c r="N598" s="3" t="s">
        <v>190</v>
      </c>
      <c r="O598" s="3" t="s">
        <v>98</v>
      </c>
      <c r="P598" s="8"/>
      <c r="Q598" s="8" t="s">
        <v>1849</v>
      </c>
      <c r="R598" s="9"/>
      <c r="S598" s="7"/>
    </row>
    <row r="599" spans="1:19" x14ac:dyDescent="0.25">
      <c r="A599" t="str">
        <f>REPLACE(Table_milestone[[#This Row],[Hợp đồng]],1,FIND("#",Table_milestone[[#This Row],[Hợp đồng]],1),"")</f>
        <v>07072011/HĐKT/CMCSoft-BAOMINH</v>
      </c>
      <c r="B599" s="2" t="s">
        <v>1051</v>
      </c>
      <c r="C599" s="3" t="s">
        <v>1052</v>
      </c>
      <c r="D599" s="2" t="s">
        <v>1852</v>
      </c>
      <c r="E599" s="5">
        <v>304000000</v>
      </c>
      <c r="F599" s="4"/>
      <c r="G599" s="4">
        <v>41213</v>
      </c>
      <c r="H599" s="4"/>
      <c r="I599" s="4"/>
      <c r="J599" s="4"/>
      <c r="K599" s="3" t="s">
        <v>717</v>
      </c>
      <c r="L599" s="7" t="b">
        <v>0</v>
      </c>
      <c r="M599" s="4"/>
      <c r="N599" s="3" t="s">
        <v>57</v>
      </c>
      <c r="O599" s="3" t="s">
        <v>129</v>
      </c>
      <c r="P599" s="8"/>
      <c r="Q599" s="8" t="s">
        <v>1853</v>
      </c>
      <c r="R599" s="9"/>
      <c r="S599" s="7"/>
    </row>
    <row r="600" spans="1:19" x14ac:dyDescent="0.25">
      <c r="A600" t="str">
        <f>REPLACE(Table_milestone[[#This Row],[Hợp đồng]],1,FIND("#",Table_milestone[[#This Row],[Hợp đồng]],1),"")</f>
        <v>OSD125031</v>
      </c>
      <c r="B600" s="2" t="s">
        <v>1856</v>
      </c>
      <c r="C600" s="3" t="s">
        <v>1857</v>
      </c>
      <c r="D600" s="2" t="s">
        <v>1854</v>
      </c>
      <c r="E600" s="5">
        <v>20301052</v>
      </c>
      <c r="F600" s="4"/>
      <c r="G600" s="4">
        <v>41213</v>
      </c>
      <c r="H600" s="4"/>
      <c r="I600" s="4"/>
      <c r="J600" s="4"/>
      <c r="K600" s="3" t="s">
        <v>667</v>
      </c>
      <c r="L600" s="7" t="b">
        <v>1</v>
      </c>
      <c r="M600" s="4">
        <v>41272</v>
      </c>
      <c r="N600" s="3" t="s">
        <v>996</v>
      </c>
      <c r="O600" s="3" t="s">
        <v>110</v>
      </c>
      <c r="P600" s="8" t="s">
        <v>1855</v>
      </c>
      <c r="Q600" s="8"/>
      <c r="R600" s="9"/>
      <c r="S600" s="7"/>
    </row>
    <row r="601" spans="1:19" x14ac:dyDescent="0.25">
      <c r="A601" t="str">
        <f>REPLACE(Table_milestone[[#This Row],[Hợp đồng]],1,FIND("#",Table_milestone[[#This Row],[Hợp đồng]],1),"")</f>
        <v>54-0912/HĐBT/CMCSOFT-EVNHANOI IT</v>
      </c>
      <c r="B601" s="2" t="s">
        <v>1858</v>
      </c>
      <c r="C601" s="3" t="s">
        <v>1859</v>
      </c>
      <c r="D601" s="2" t="s">
        <v>917</v>
      </c>
      <c r="E601" s="5">
        <v>84000000</v>
      </c>
      <c r="F601" s="4"/>
      <c r="G601" s="4">
        <v>41214</v>
      </c>
      <c r="H601" s="4"/>
      <c r="I601" s="4"/>
      <c r="J601" s="4"/>
      <c r="K601" s="3" t="s">
        <v>667</v>
      </c>
      <c r="L601" s="7" t="b">
        <v>1</v>
      </c>
      <c r="M601" s="4">
        <v>41222</v>
      </c>
      <c r="N601" s="3" t="s">
        <v>1059</v>
      </c>
      <c r="O601" s="3" t="s">
        <v>712</v>
      </c>
      <c r="P601" s="8"/>
      <c r="Q601" s="8"/>
      <c r="R601" s="9"/>
      <c r="S601" s="7"/>
    </row>
    <row r="602" spans="1:19" x14ac:dyDescent="0.25">
      <c r="A602" t="str">
        <f>REPLACE(Table_milestone[[#This Row],[Hợp đồng]],1,FIND("#",Table_milestone[[#This Row],[Hợp đồng]],1),"")</f>
        <v>1207/HĐKT/MK-CMCSS</v>
      </c>
      <c r="B602" s="2" t="s">
        <v>1860</v>
      </c>
      <c r="C602" s="3" t="s">
        <v>1861</v>
      </c>
      <c r="D602" s="2" t="s">
        <v>703</v>
      </c>
      <c r="E602" s="5">
        <v>40000000</v>
      </c>
      <c r="F602" s="4"/>
      <c r="G602" s="4">
        <v>41214</v>
      </c>
      <c r="H602" s="4"/>
      <c r="I602" s="4"/>
      <c r="J602" s="4"/>
      <c r="K602" s="3" t="s">
        <v>717</v>
      </c>
      <c r="L602" s="7" t="b">
        <v>0</v>
      </c>
      <c r="M602" s="4"/>
      <c r="N602" s="3" t="s">
        <v>820</v>
      </c>
      <c r="O602" s="3" t="s">
        <v>819</v>
      </c>
      <c r="P602" s="8"/>
      <c r="Q602" s="8"/>
      <c r="R602" s="9"/>
      <c r="S602" s="7"/>
    </row>
    <row r="603" spans="1:19" x14ac:dyDescent="0.25">
      <c r="A603" t="str">
        <f>REPLACE(Table_milestone[[#This Row],[Hợp đồng]],1,FIND("#",Table_milestone[[#This Row],[Hợp đồng]],1),"")</f>
        <v>1202/HĐKT/CMCSS-HTV</v>
      </c>
      <c r="B603" s="2" t="s">
        <v>1789</v>
      </c>
      <c r="C603" s="3" t="s">
        <v>1790</v>
      </c>
      <c r="D603" s="2" t="s">
        <v>666</v>
      </c>
      <c r="E603" s="5">
        <v>238578700</v>
      </c>
      <c r="F603" s="4"/>
      <c r="G603" s="4">
        <v>41223</v>
      </c>
      <c r="H603" s="4"/>
      <c r="I603" s="4"/>
      <c r="J603" s="4"/>
      <c r="K603" s="3" t="s">
        <v>667</v>
      </c>
      <c r="L603" s="7" t="b">
        <v>1</v>
      </c>
      <c r="M603" s="4">
        <v>41313</v>
      </c>
      <c r="N603" s="3" t="s">
        <v>820</v>
      </c>
      <c r="O603" s="3" t="s">
        <v>819</v>
      </c>
      <c r="P603" s="8"/>
      <c r="Q603" s="8" t="s">
        <v>1862</v>
      </c>
      <c r="R603" s="9"/>
      <c r="S603" s="7"/>
    </row>
    <row r="604" spans="1:19" x14ac:dyDescent="0.25">
      <c r="A604" t="str">
        <f>REPLACE(Table_milestone[[#This Row],[Hợp đồng]],1,FIND("#",Table_milestone[[#This Row],[Hợp đồng]],1),"")</f>
        <v>2012/SOW/MEDL-CMC/002</v>
      </c>
      <c r="B604" s="2" t="s">
        <v>1501</v>
      </c>
      <c r="C604" s="3" t="s">
        <v>1502</v>
      </c>
      <c r="D604" s="2" t="s">
        <v>739</v>
      </c>
      <c r="E604" s="5">
        <v>43665902</v>
      </c>
      <c r="F604" s="4"/>
      <c r="G604" s="4">
        <v>41227</v>
      </c>
      <c r="H604" s="4"/>
      <c r="I604" s="4"/>
      <c r="J604" s="4"/>
      <c r="K604" s="3" t="s">
        <v>667</v>
      </c>
      <c r="L604" s="7" t="b">
        <v>1</v>
      </c>
      <c r="M604" s="4">
        <v>41235</v>
      </c>
      <c r="N604" s="3" t="s">
        <v>31</v>
      </c>
      <c r="O604" s="3" t="s">
        <v>110</v>
      </c>
      <c r="P604" s="8" t="s">
        <v>1863</v>
      </c>
      <c r="Q604" s="8" t="s">
        <v>1864</v>
      </c>
      <c r="R604" s="9"/>
      <c r="S604" s="7"/>
    </row>
    <row r="605" spans="1:19" ht="60" x14ac:dyDescent="0.25">
      <c r="A605" t="str">
        <f>REPLACE(Table_milestone[[#This Row],[Hợp đồng]],1,FIND("#",Table_milestone[[#This Row],[Hợp đồng]],1),"")</f>
        <v>49-0912/HĐKT/CMCSOFT-LH</v>
      </c>
      <c r="B605" s="2" t="s">
        <v>1783</v>
      </c>
      <c r="C605" s="3" t="s">
        <v>1784</v>
      </c>
      <c r="D605" s="2" t="s">
        <v>672</v>
      </c>
      <c r="E605" s="5">
        <v>63000000</v>
      </c>
      <c r="F605" s="4"/>
      <c r="G605" s="4">
        <v>41228</v>
      </c>
      <c r="H605" s="4"/>
      <c r="I605" s="4"/>
      <c r="J605" s="4"/>
      <c r="K605" s="3" t="s">
        <v>667</v>
      </c>
      <c r="L605" s="7" t="b">
        <v>1</v>
      </c>
      <c r="M605" s="4">
        <v>41367</v>
      </c>
      <c r="N605" s="3" t="s">
        <v>694</v>
      </c>
      <c r="O605" s="3" t="s">
        <v>685</v>
      </c>
      <c r="P605" s="8"/>
      <c r="Q605" s="8" t="s">
        <v>1865</v>
      </c>
      <c r="R605" s="9"/>
      <c r="S605" s="7"/>
    </row>
    <row r="606" spans="1:19" ht="120" x14ac:dyDescent="0.25">
      <c r="A606" t="str">
        <f>REPLACE(Table_milestone[[#This Row],[Hợp đồng]],1,FIND("#",Table_milestone[[#This Row],[Hợp đồng]],1),"")</f>
        <v>51-0912/CMCSOFT</v>
      </c>
      <c r="B606" s="2" t="s">
        <v>1818</v>
      </c>
      <c r="C606" s="3" t="s">
        <v>1819</v>
      </c>
      <c r="D606" s="2" t="s">
        <v>672</v>
      </c>
      <c r="E606" s="5">
        <v>205362000</v>
      </c>
      <c r="F606" s="4"/>
      <c r="G606" s="4">
        <v>41228</v>
      </c>
      <c r="H606" s="4"/>
      <c r="I606" s="4"/>
      <c r="J606" s="4"/>
      <c r="K606" s="3" t="s">
        <v>667</v>
      </c>
      <c r="L606" s="7" t="b">
        <v>1</v>
      </c>
      <c r="M606" s="4">
        <v>41547</v>
      </c>
      <c r="N606" s="3" t="s">
        <v>57</v>
      </c>
      <c r="O606" s="3" t="s">
        <v>129</v>
      </c>
      <c r="P606" s="8" t="s">
        <v>1866</v>
      </c>
      <c r="Q606" s="8" t="s">
        <v>1160</v>
      </c>
      <c r="R606" s="9"/>
      <c r="S606" s="7"/>
    </row>
    <row r="607" spans="1:19" x14ac:dyDescent="0.25">
      <c r="A607" t="str">
        <f>REPLACE(Table_milestone[[#This Row],[Hợp đồng]],1,FIND("#",Table_milestone[[#This Row],[Hợp đồng]],1),"")</f>
        <v>1203/HĐKT/CSI/TMĐT-CMCSOFT/DMS_HVL</v>
      </c>
      <c r="B607" s="2" t="s">
        <v>1867</v>
      </c>
      <c r="C607" s="3" t="s">
        <v>1868</v>
      </c>
      <c r="D607" s="2" t="s">
        <v>1121</v>
      </c>
      <c r="E607" s="5">
        <v>84000000</v>
      </c>
      <c r="F607" s="4"/>
      <c r="G607" s="4">
        <v>41228</v>
      </c>
      <c r="H607" s="4"/>
      <c r="I607" s="4"/>
      <c r="J607" s="4"/>
      <c r="K607" s="3" t="s">
        <v>667</v>
      </c>
      <c r="L607" s="7" t="b">
        <v>1</v>
      </c>
      <c r="M607" s="4">
        <v>41219</v>
      </c>
      <c r="N607" s="3" t="s">
        <v>820</v>
      </c>
      <c r="O607" s="3" t="s">
        <v>819</v>
      </c>
      <c r="P607" s="8"/>
      <c r="Q607" s="8"/>
      <c r="R607" s="9"/>
      <c r="S607" s="7"/>
    </row>
    <row r="608" spans="1:19" x14ac:dyDescent="0.25">
      <c r="A608" t="str">
        <f>REPLACE(Table_milestone[[#This Row],[Hợp đồng]],1,FIND("#",Table_milestone[[#This Row],[Hợp đồng]],1),"")</f>
        <v>61-1012/HĐKT/CMCSOFT-TANDAT</v>
      </c>
      <c r="B608" s="2" t="s">
        <v>1871</v>
      </c>
      <c r="C608" s="3" t="s">
        <v>1872</v>
      </c>
      <c r="D608" s="2" t="s">
        <v>1869</v>
      </c>
      <c r="E608" s="5">
        <v>18000000</v>
      </c>
      <c r="F608" s="4"/>
      <c r="G608" s="4">
        <v>41228</v>
      </c>
      <c r="H608" s="4"/>
      <c r="I608" s="4"/>
      <c r="J608" s="4"/>
      <c r="K608" s="3" t="s">
        <v>667</v>
      </c>
      <c r="L608" s="7" t="b">
        <v>1</v>
      </c>
      <c r="M608" s="4">
        <v>41213</v>
      </c>
      <c r="N608" s="3" t="s">
        <v>748</v>
      </c>
      <c r="O608" s="3" t="s">
        <v>685</v>
      </c>
      <c r="P608" s="8"/>
      <c r="Q608" s="8" t="s">
        <v>1870</v>
      </c>
      <c r="R608" s="9"/>
      <c r="S608" s="7"/>
    </row>
    <row r="609" spans="1:19" x14ac:dyDescent="0.25">
      <c r="A609" t="str">
        <f>REPLACE(Table_milestone[[#This Row],[Hợp đồng]],1,FIND("#",Table_milestone[[#This Row],[Hợp đồng]],1),"")</f>
        <v>57-1012/HĐBT/CMCSOFT-ĐHTL</v>
      </c>
      <c r="B609" s="2" t="s">
        <v>1873</v>
      </c>
      <c r="C609" s="3" t="s">
        <v>1874</v>
      </c>
      <c r="D609" s="2" t="s">
        <v>776</v>
      </c>
      <c r="E609" s="5">
        <v>20000000</v>
      </c>
      <c r="F609" s="4"/>
      <c r="G609" s="4">
        <v>41229</v>
      </c>
      <c r="H609" s="4"/>
      <c r="I609" s="4"/>
      <c r="J609" s="4"/>
      <c r="K609" s="3" t="s">
        <v>667</v>
      </c>
      <c r="L609" s="7" t="b">
        <v>1</v>
      </c>
      <c r="M609" s="4">
        <v>41220</v>
      </c>
      <c r="N609" s="3" t="s">
        <v>1059</v>
      </c>
      <c r="O609" s="3" t="s">
        <v>712</v>
      </c>
      <c r="P609" s="8"/>
      <c r="Q609" s="8"/>
      <c r="R609" s="9"/>
      <c r="S609" s="7"/>
    </row>
    <row r="610" spans="1:19" ht="30" x14ac:dyDescent="0.25">
      <c r="A610" t="str">
        <f>REPLACE(Table_milestone[[#This Row],[Hợp đồng]],1,FIND("#",Table_milestone[[#This Row],[Hợp đồng]],1),"")</f>
        <v>OSD125037</v>
      </c>
      <c r="B610" s="2" t="s">
        <v>1876</v>
      </c>
      <c r="C610" s="3" t="s">
        <v>1877</v>
      </c>
      <c r="D610" s="2" t="s">
        <v>1828</v>
      </c>
      <c r="E610" s="5">
        <v>16935247</v>
      </c>
      <c r="F610" s="4"/>
      <c r="G610" s="4">
        <v>41230</v>
      </c>
      <c r="H610" s="4"/>
      <c r="I610" s="4"/>
      <c r="J610" s="4"/>
      <c r="K610" s="3" t="s">
        <v>667</v>
      </c>
      <c r="L610" s="7" t="b">
        <v>1</v>
      </c>
      <c r="M610" s="4">
        <v>41272</v>
      </c>
      <c r="N610" s="3" t="s">
        <v>996</v>
      </c>
      <c r="O610" s="3" t="s">
        <v>110</v>
      </c>
      <c r="P610" s="8"/>
      <c r="Q610" s="8" t="s">
        <v>1875</v>
      </c>
      <c r="R610" s="9"/>
      <c r="S610" s="7"/>
    </row>
    <row r="611" spans="1:19" ht="30" x14ac:dyDescent="0.25">
      <c r="A611" t="str">
        <f>REPLACE(Table_milestone[[#This Row],[Hợp đồng]],1,FIND("#",Table_milestone[[#This Row],[Hợp đồng]],1),"")</f>
        <v xml:space="preserve">PL12 - HĐ 08012011/HĐKT2011-CMCSOFT-CTEL </v>
      </c>
      <c r="B611" s="2" t="s">
        <v>1880</v>
      </c>
      <c r="C611" s="3" t="s">
        <v>1881</v>
      </c>
      <c r="D611" s="2" t="s">
        <v>1878</v>
      </c>
      <c r="E611" s="5">
        <v>318780000</v>
      </c>
      <c r="F611" s="4"/>
      <c r="G611" s="4">
        <v>41233</v>
      </c>
      <c r="H611" s="4">
        <v>41289</v>
      </c>
      <c r="I611" s="4"/>
      <c r="J611" s="4"/>
      <c r="K611" s="3" t="s">
        <v>667</v>
      </c>
      <c r="L611" s="7" t="b">
        <v>1</v>
      </c>
      <c r="M611" s="4">
        <v>41409</v>
      </c>
      <c r="N611" s="3" t="s">
        <v>57</v>
      </c>
      <c r="O611" s="3" t="s">
        <v>129</v>
      </c>
      <c r="P611" s="8" t="s">
        <v>1879</v>
      </c>
      <c r="Q611" s="8"/>
      <c r="R611" s="9"/>
      <c r="S611" s="7"/>
    </row>
    <row r="612" spans="1:19" x14ac:dyDescent="0.25">
      <c r="A612" t="str">
        <f>REPLACE(Table_milestone[[#This Row],[Hợp đồng]],1,FIND("#",Table_milestone[[#This Row],[Hợp đồng]],1),"")</f>
        <v>2012/SOW/ECC-CMC/001</v>
      </c>
      <c r="B612" s="2" t="s">
        <v>1538</v>
      </c>
      <c r="C612" s="3" t="s">
        <v>1539</v>
      </c>
      <c r="D612" s="2" t="s">
        <v>688</v>
      </c>
      <c r="E612" s="5">
        <v>17614800</v>
      </c>
      <c r="F612" s="4"/>
      <c r="G612" s="4">
        <v>41235</v>
      </c>
      <c r="H612" s="4">
        <v>41333</v>
      </c>
      <c r="I612" s="4"/>
      <c r="J612" s="4"/>
      <c r="K612" s="3" t="s">
        <v>717</v>
      </c>
      <c r="L612" s="7" t="b">
        <v>0</v>
      </c>
      <c r="M612" s="4"/>
      <c r="N612" s="3" t="s">
        <v>31</v>
      </c>
      <c r="O612" s="3" t="s">
        <v>110</v>
      </c>
      <c r="P612" s="8"/>
      <c r="Q612" s="8" t="s">
        <v>1009</v>
      </c>
      <c r="R612" s="9"/>
      <c r="S612" s="7"/>
    </row>
    <row r="613" spans="1:19" x14ac:dyDescent="0.25">
      <c r="A613" t="str">
        <f>REPLACE(Table_milestone[[#This Row],[Hợp đồng]],1,FIND("#",Table_milestone[[#This Row],[Hợp đồng]],1),"")</f>
        <v>2012/SOW/BigPlay-CMC/001</v>
      </c>
      <c r="B613" s="2" t="s">
        <v>1884</v>
      </c>
      <c r="C613" s="3" t="s">
        <v>1885</v>
      </c>
      <c r="D613" s="2" t="s">
        <v>725</v>
      </c>
      <c r="E613" s="5">
        <v>37800000</v>
      </c>
      <c r="F613" s="4"/>
      <c r="G613" s="4">
        <v>41236</v>
      </c>
      <c r="H613" s="4">
        <v>41333</v>
      </c>
      <c r="I613" s="4"/>
      <c r="J613" s="4"/>
      <c r="K613" s="3" t="s">
        <v>717</v>
      </c>
      <c r="L613" s="7" t="b">
        <v>0</v>
      </c>
      <c r="M613" s="4"/>
      <c r="N613" s="3" t="s">
        <v>31</v>
      </c>
      <c r="O613" s="3" t="s">
        <v>110</v>
      </c>
      <c r="P613" s="8" t="s">
        <v>1882</v>
      </c>
      <c r="Q613" s="8" t="s">
        <v>1883</v>
      </c>
      <c r="R613" s="9"/>
      <c r="S613" s="7"/>
    </row>
    <row r="614" spans="1:19" x14ac:dyDescent="0.25">
      <c r="A614" t="str">
        <f>REPLACE(Table_milestone[[#This Row],[Hợp đồng]],1,FIND("#",Table_milestone[[#This Row],[Hợp đồng]],1),"")</f>
        <v>PL02-0267/TCB-CMC</v>
      </c>
      <c r="B614" s="2" t="s">
        <v>1887</v>
      </c>
      <c r="C614" s="3" t="s">
        <v>1888</v>
      </c>
      <c r="D614" s="2" t="s">
        <v>666</v>
      </c>
      <c r="E614" s="5">
        <v>435859200</v>
      </c>
      <c r="F614" s="4"/>
      <c r="G614" s="4">
        <v>41236</v>
      </c>
      <c r="H614" s="4"/>
      <c r="I614" s="4"/>
      <c r="J614" s="4"/>
      <c r="K614" s="3" t="s">
        <v>667</v>
      </c>
      <c r="L614" s="7" t="b">
        <v>1</v>
      </c>
      <c r="M614" s="4">
        <v>41236</v>
      </c>
      <c r="N614" s="3" t="s">
        <v>1102</v>
      </c>
      <c r="O614" s="3" t="s">
        <v>681</v>
      </c>
      <c r="P614" s="8" t="s">
        <v>1886</v>
      </c>
      <c r="Q614" s="8"/>
      <c r="R614" s="9"/>
      <c r="S614" s="7"/>
    </row>
    <row r="615" spans="1:19" x14ac:dyDescent="0.25">
      <c r="A615" t="str">
        <f>REPLACE(Table_milestone[[#This Row],[Hợp đồng]],1,FIND("#",Table_milestone[[#This Row],[Hợp đồng]],1),"")</f>
        <v>65-1112/HĐKT/CMCSOFT-TĐTBDNVKS</v>
      </c>
      <c r="B615" s="2" t="s">
        <v>1891</v>
      </c>
      <c r="C615" s="3" t="s">
        <v>1892</v>
      </c>
      <c r="D615" s="2" t="s">
        <v>1781</v>
      </c>
      <c r="E615" s="5">
        <v>82296000</v>
      </c>
      <c r="F615" s="4"/>
      <c r="G615" s="4">
        <v>41238</v>
      </c>
      <c r="H615" s="4"/>
      <c r="I615" s="4"/>
      <c r="J615" s="4"/>
      <c r="K615" s="3" t="s">
        <v>667</v>
      </c>
      <c r="L615" s="7" t="b">
        <v>1</v>
      </c>
      <c r="M615" s="4">
        <v>41250</v>
      </c>
      <c r="N615" s="3" t="s">
        <v>748</v>
      </c>
      <c r="O615" s="3" t="s">
        <v>685</v>
      </c>
      <c r="P615" s="8" t="s">
        <v>1889</v>
      </c>
      <c r="Q615" s="8" t="s">
        <v>1890</v>
      </c>
      <c r="R615" s="9"/>
      <c r="S615" s="7"/>
    </row>
    <row r="616" spans="1:19" x14ac:dyDescent="0.25">
      <c r="A616" t="str">
        <f>REPLACE(Table_milestone[[#This Row],[Hợp đồng]],1,FIND("#",Table_milestone[[#This Row],[Hợp đồng]],1),"")</f>
        <v>1205/HĐKT/CMCSS-TDBD</v>
      </c>
      <c r="B616" s="2" t="s">
        <v>1893</v>
      </c>
      <c r="C616" s="3" t="s">
        <v>1894</v>
      </c>
      <c r="D616" s="2" t="s">
        <v>703</v>
      </c>
      <c r="E616" s="5">
        <v>31000000</v>
      </c>
      <c r="F616" s="4"/>
      <c r="G616" s="4">
        <v>41239</v>
      </c>
      <c r="H616" s="4"/>
      <c r="I616" s="4"/>
      <c r="J616" s="4"/>
      <c r="K616" s="3" t="s">
        <v>667</v>
      </c>
      <c r="L616" s="7" t="b">
        <v>1</v>
      </c>
      <c r="M616" s="4"/>
      <c r="N616" s="3" t="s">
        <v>820</v>
      </c>
      <c r="O616" s="3" t="s">
        <v>819</v>
      </c>
      <c r="P616" s="8"/>
      <c r="Q616" s="8"/>
      <c r="R616" s="9"/>
      <c r="S616" s="7"/>
    </row>
    <row r="617" spans="1:19" x14ac:dyDescent="0.25">
      <c r="A617" t="str">
        <f>REPLACE(Table_milestone[[#This Row],[Hợp đồng]],1,FIND("#",Table_milestone[[#This Row],[Hợp đồng]],1),"")</f>
        <v>07/2011/HĐPM/THTK-CMC</v>
      </c>
      <c r="B617" s="2" t="s">
        <v>971</v>
      </c>
      <c r="C617" s="3" t="s">
        <v>972</v>
      </c>
      <c r="D617" s="2" t="s">
        <v>688</v>
      </c>
      <c r="E617" s="5">
        <v>360000000</v>
      </c>
      <c r="F617" s="4">
        <v>41226</v>
      </c>
      <c r="G617" s="4">
        <v>41241</v>
      </c>
      <c r="H617" s="4"/>
      <c r="I617" s="4"/>
      <c r="J617" s="4"/>
      <c r="K617" s="3" t="s">
        <v>667</v>
      </c>
      <c r="L617" s="7" t="b">
        <v>1</v>
      </c>
      <c r="M617" s="4">
        <v>41274</v>
      </c>
      <c r="N617" s="3" t="s">
        <v>702</v>
      </c>
      <c r="O617" s="3" t="s">
        <v>129</v>
      </c>
      <c r="P617" s="8"/>
      <c r="Q617" s="8" t="s">
        <v>1895</v>
      </c>
      <c r="R617" s="9"/>
      <c r="S617" s="7"/>
    </row>
    <row r="618" spans="1:19" ht="30" x14ac:dyDescent="0.25">
      <c r="A618" t="str">
        <f>REPLACE(Table_milestone[[#This Row],[Hợp đồng]],1,FIND("#",Table_milestone[[#This Row],[Hợp đồng]],1),"")</f>
        <v>60-1012/HĐKT/CMCSOFT-THIENMINH</v>
      </c>
      <c r="B618" s="2" t="s">
        <v>1898</v>
      </c>
      <c r="C618" s="3" t="s">
        <v>1899</v>
      </c>
      <c r="D618" s="2" t="s">
        <v>784</v>
      </c>
      <c r="E618" s="5">
        <v>100000000</v>
      </c>
      <c r="F618" s="4"/>
      <c r="G618" s="4">
        <v>41241</v>
      </c>
      <c r="H618" s="4"/>
      <c r="I618" s="4"/>
      <c r="J618" s="4"/>
      <c r="K618" s="3" t="s">
        <v>717</v>
      </c>
      <c r="L618" s="7" t="b">
        <v>0</v>
      </c>
      <c r="M618" s="4"/>
      <c r="N618" s="3" t="s">
        <v>96</v>
      </c>
      <c r="O618" s="3" t="s">
        <v>685</v>
      </c>
      <c r="P618" s="8" t="s">
        <v>1896</v>
      </c>
      <c r="Q618" s="8" t="s">
        <v>1897</v>
      </c>
      <c r="R618" s="9"/>
      <c r="S618" s="7"/>
    </row>
    <row r="619" spans="1:19" ht="30" x14ac:dyDescent="0.25">
      <c r="A619" t="str">
        <f>REPLACE(Table_milestone[[#This Row],[Hợp đồng]],1,FIND("#",Table_milestone[[#This Row],[Hợp đồng]],1),"")</f>
        <v>88/HĐKT/CMC-DATTNV</v>
      </c>
      <c r="B619" s="2" t="s">
        <v>1190</v>
      </c>
      <c r="C619" s="3" t="s">
        <v>1191</v>
      </c>
      <c r="D619" s="2" t="s">
        <v>1419</v>
      </c>
      <c r="E619" s="5">
        <v>199544000</v>
      </c>
      <c r="F619" s="4"/>
      <c r="G619" s="4">
        <v>41243</v>
      </c>
      <c r="H619" s="4"/>
      <c r="I619" s="4"/>
      <c r="J619" s="4"/>
      <c r="K619" s="3" t="s">
        <v>667</v>
      </c>
      <c r="L619" s="7" t="b">
        <v>1</v>
      </c>
      <c r="M619" s="4">
        <v>41270</v>
      </c>
      <c r="N619" s="3" t="s">
        <v>702</v>
      </c>
      <c r="O619" s="3" t="s">
        <v>129</v>
      </c>
      <c r="P619" s="8"/>
      <c r="Q619" s="8" t="s">
        <v>1900</v>
      </c>
      <c r="R619" s="9"/>
      <c r="S619" s="7"/>
    </row>
    <row r="620" spans="1:19" ht="30" x14ac:dyDescent="0.25">
      <c r="A620" t="str">
        <f>REPLACE(Table_milestone[[#This Row],[Hợp đồng]],1,FIND("#",Table_milestone[[#This Row],[Hợp đồng]],1),"")</f>
        <v>03/2012/HĐPM/TTTT-CMC</v>
      </c>
      <c r="B620" s="2" t="s">
        <v>1760</v>
      </c>
      <c r="C620" s="3" t="s">
        <v>1761</v>
      </c>
      <c r="D620" s="2" t="s">
        <v>917</v>
      </c>
      <c r="E620" s="5">
        <v>798765000</v>
      </c>
      <c r="F620" s="4"/>
      <c r="G620" s="4">
        <v>41243</v>
      </c>
      <c r="H620" s="4">
        <v>41541</v>
      </c>
      <c r="I620" s="4"/>
      <c r="J620" s="4"/>
      <c r="K620" s="3" t="s">
        <v>667</v>
      </c>
      <c r="L620" s="7" t="b">
        <v>1</v>
      </c>
      <c r="M620" s="4">
        <v>41618</v>
      </c>
      <c r="N620" s="3" t="s">
        <v>57</v>
      </c>
      <c r="O620" s="3" t="s">
        <v>129</v>
      </c>
      <c r="P620" s="8"/>
      <c r="Q620" s="8" t="s">
        <v>1901</v>
      </c>
      <c r="R620" s="9"/>
      <c r="S620" s="7"/>
    </row>
    <row r="621" spans="1:19" x14ac:dyDescent="0.25">
      <c r="A621" t="str">
        <f>REPLACE(Table_milestone[[#This Row],[Hợp đồng]],1,FIND("#",Table_milestone[[#This Row],[Hợp đồng]],1),"")</f>
        <v xml:space="preserve">143/XMHM.KH-2012 </v>
      </c>
      <c r="B621" s="2" t="s">
        <v>1903</v>
      </c>
      <c r="C621" s="3" t="s">
        <v>1904</v>
      </c>
      <c r="D621" s="2" t="s">
        <v>666</v>
      </c>
      <c r="E621" s="5">
        <v>82627600</v>
      </c>
      <c r="F621" s="4"/>
      <c r="G621" s="4">
        <v>41243</v>
      </c>
      <c r="H621" s="4"/>
      <c r="I621" s="4"/>
      <c r="J621" s="4"/>
      <c r="K621" s="3" t="s">
        <v>667</v>
      </c>
      <c r="L621" s="7" t="b">
        <v>1</v>
      </c>
      <c r="M621" s="4">
        <v>41227</v>
      </c>
      <c r="N621" s="3" t="s">
        <v>694</v>
      </c>
      <c r="O621" s="3" t="s">
        <v>685</v>
      </c>
      <c r="P621" s="8"/>
      <c r="Q621" s="8" t="s">
        <v>1902</v>
      </c>
      <c r="R621" s="9"/>
      <c r="S621" s="7"/>
    </row>
    <row r="622" spans="1:19" x14ac:dyDescent="0.25">
      <c r="A622" t="str">
        <f>REPLACE(Table_milestone[[#This Row],[Hợp đồng]],1,FIND("#",Table_milestone[[#This Row],[Hợp đồng]],1),"")</f>
        <v xml:space="preserve">CMCSoft-IMIP-2012 </v>
      </c>
      <c r="B622" s="2" t="s">
        <v>1633</v>
      </c>
      <c r="C622" s="3" t="s">
        <v>1634</v>
      </c>
      <c r="D622" s="2" t="s">
        <v>1905</v>
      </c>
      <c r="E622" s="5">
        <v>202625500</v>
      </c>
      <c r="F622" s="4">
        <v>41183</v>
      </c>
      <c r="G622" s="4">
        <v>41243</v>
      </c>
      <c r="H622" s="4"/>
      <c r="I622" s="4"/>
      <c r="J622" s="4"/>
      <c r="K622" s="3" t="s">
        <v>667</v>
      </c>
      <c r="L622" s="7" t="b">
        <v>1</v>
      </c>
      <c r="M622" s="4">
        <v>41249</v>
      </c>
      <c r="N622" s="3" t="s">
        <v>880</v>
      </c>
      <c r="O622" s="3" t="s">
        <v>1578</v>
      </c>
      <c r="P622" s="8" t="s">
        <v>1906</v>
      </c>
      <c r="Q622" s="8" t="s">
        <v>1907</v>
      </c>
      <c r="R622" s="9"/>
      <c r="S622" s="7"/>
    </row>
    <row r="623" spans="1:19" x14ac:dyDescent="0.25">
      <c r="A623" t="str">
        <f>REPLACE(Table_milestone[[#This Row],[Hợp đồng]],1,FIND("#",Table_milestone[[#This Row],[Hợp đồng]],1),"")</f>
        <v>OSD125018</v>
      </c>
      <c r="B623" s="2" t="s">
        <v>1748</v>
      </c>
      <c r="C623" s="3" t="s">
        <v>1749</v>
      </c>
      <c r="D623" s="2" t="s">
        <v>1908</v>
      </c>
      <c r="E623" s="5">
        <v>208178630</v>
      </c>
      <c r="F623" s="4">
        <v>41183</v>
      </c>
      <c r="G623" s="4">
        <v>41243</v>
      </c>
      <c r="H623" s="4"/>
      <c r="I623" s="4">
        <v>41249</v>
      </c>
      <c r="J623" s="4"/>
      <c r="K623" s="3" t="s">
        <v>667</v>
      </c>
      <c r="L623" s="7" t="b">
        <v>1</v>
      </c>
      <c r="M623" s="4">
        <v>41249</v>
      </c>
      <c r="N623" s="3" t="s">
        <v>880</v>
      </c>
      <c r="O623" s="3" t="s">
        <v>1578</v>
      </c>
      <c r="P623" s="8" t="s">
        <v>1909</v>
      </c>
      <c r="Q623" s="8" t="s">
        <v>1907</v>
      </c>
      <c r="R623" s="9"/>
      <c r="S623" s="7"/>
    </row>
    <row r="624" spans="1:19" ht="30" x14ac:dyDescent="0.25">
      <c r="A624" t="str">
        <f>REPLACE(Table_milestone[[#This Row],[Hợp đồng]],1,FIND("#",Table_milestone[[#This Row],[Hợp đồng]],1),"")</f>
        <v xml:space="preserve">PL11 - HĐ 08012011/HĐKT2011-CMCSOFT-CTEL </v>
      </c>
      <c r="B624" s="2" t="s">
        <v>1911</v>
      </c>
      <c r="C624" s="3" t="s">
        <v>1912</v>
      </c>
      <c r="D624" s="2" t="s">
        <v>903</v>
      </c>
      <c r="E624" s="5">
        <v>557042400</v>
      </c>
      <c r="F624" s="4"/>
      <c r="G624" s="4">
        <v>41243</v>
      </c>
      <c r="H624" s="4">
        <v>41289</v>
      </c>
      <c r="I624" s="4"/>
      <c r="J624" s="4"/>
      <c r="K624" s="3" t="s">
        <v>667</v>
      </c>
      <c r="L624" s="7" t="b">
        <v>1</v>
      </c>
      <c r="M624" s="4">
        <v>41429</v>
      </c>
      <c r="N624" s="3" t="s">
        <v>57</v>
      </c>
      <c r="O624" s="3" t="s">
        <v>129</v>
      </c>
      <c r="P624" s="8"/>
      <c r="Q624" s="8" t="s">
        <v>1910</v>
      </c>
      <c r="R624" s="9"/>
      <c r="S624" s="7"/>
    </row>
    <row r="625" spans="1:19" x14ac:dyDescent="0.25">
      <c r="A625" t="str">
        <f>REPLACE(Table_milestone[[#This Row],[Hợp đồng]],1,FIND("#",Table_milestone[[#This Row],[Hợp đồng]],1),"")</f>
        <v>61-1012/HĐKT/CMCSOFT-TANDAT</v>
      </c>
      <c r="B625" s="2" t="s">
        <v>1871</v>
      </c>
      <c r="C625" s="3" t="s">
        <v>1872</v>
      </c>
      <c r="D625" s="2" t="s">
        <v>722</v>
      </c>
      <c r="E625" s="5">
        <v>42000000</v>
      </c>
      <c r="F625" s="4"/>
      <c r="G625" s="4">
        <v>41243</v>
      </c>
      <c r="H625" s="4"/>
      <c r="I625" s="4"/>
      <c r="J625" s="4"/>
      <c r="K625" s="3" t="s">
        <v>667</v>
      </c>
      <c r="L625" s="7" t="b">
        <v>1</v>
      </c>
      <c r="M625" s="4">
        <v>41289</v>
      </c>
      <c r="N625" s="3" t="s">
        <v>748</v>
      </c>
      <c r="O625" s="3" t="s">
        <v>685</v>
      </c>
      <c r="P625" s="8"/>
      <c r="Q625" s="8" t="s">
        <v>1913</v>
      </c>
      <c r="R625" s="9"/>
      <c r="S625" s="7"/>
    </row>
    <row r="626" spans="1:19" x14ac:dyDescent="0.25">
      <c r="A626" t="str">
        <f>REPLACE(Table_milestone[[#This Row],[Hợp đồng]],1,FIND("#",Table_milestone[[#This Row],[Hợp đồng]],1),"")</f>
        <v>CMCSoft-Jupiter-2012</v>
      </c>
      <c r="B626" s="2" t="s">
        <v>1576</v>
      </c>
      <c r="C626" s="3" t="s">
        <v>1577</v>
      </c>
      <c r="D626" s="2" t="s">
        <v>1914</v>
      </c>
      <c r="E626" s="5">
        <v>164020500</v>
      </c>
      <c r="F626" s="4">
        <v>41214</v>
      </c>
      <c r="G626" s="4">
        <v>41243</v>
      </c>
      <c r="H626" s="4">
        <v>41289</v>
      </c>
      <c r="I626" s="4">
        <v>41289</v>
      </c>
      <c r="J626" s="4"/>
      <c r="K626" s="3" t="s">
        <v>667</v>
      </c>
      <c r="L626" s="7" t="b">
        <v>1</v>
      </c>
      <c r="M626" s="4">
        <v>41240</v>
      </c>
      <c r="N626" s="3" t="s">
        <v>880</v>
      </c>
      <c r="O626" s="3" t="s">
        <v>1578</v>
      </c>
      <c r="P626" s="8" t="s">
        <v>1915</v>
      </c>
      <c r="Q626" s="8" t="s">
        <v>1916</v>
      </c>
      <c r="R626" s="9"/>
      <c r="S626" s="7"/>
    </row>
    <row r="627" spans="1:19" x14ac:dyDescent="0.25">
      <c r="A627" t="str">
        <f>REPLACE(Table_milestone[[#This Row],[Hợp đồng]],1,FIND("#",Table_milestone[[#This Row],[Hợp đồng]],1),"")</f>
        <v>66-1112/HĐKT/CMCSOFT-DMART</v>
      </c>
      <c r="B627" s="2" t="s">
        <v>1917</v>
      </c>
      <c r="C627" s="3" t="s">
        <v>1918</v>
      </c>
      <c r="D627" s="2" t="s">
        <v>703</v>
      </c>
      <c r="E627" s="5">
        <v>25000000</v>
      </c>
      <c r="F627" s="4"/>
      <c r="G627" s="4">
        <v>41243</v>
      </c>
      <c r="H627" s="4"/>
      <c r="I627" s="4"/>
      <c r="J627" s="4"/>
      <c r="K627" s="3" t="s">
        <v>667</v>
      </c>
      <c r="L627" s="7" t="b">
        <v>1</v>
      </c>
      <c r="M627" s="4">
        <v>41239</v>
      </c>
      <c r="N627" s="3" t="s">
        <v>832</v>
      </c>
      <c r="O627" s="3" t="s">
        <v>801</v>
      </c>
      <c r="P627" s="8"/>
      <c r="Q627" s="8"/>
      <c r="R627" s="9"/>
      <c r="S627" s="7"/>
    </row>
    <row r="628" spans="1:19" x14ac:dyDescent="0.25">
      <c r="A628" t="str">
        <f>REPLACE(Table_milestone[[#This Row],[Hợp đồng]],1,FIND("#",Table_milestone[[#This Row],[Hợp đồng]],1),"")</f>
        <v>13-0311/HĐKT/CMCSOFT-CSI</v>
      </c>
      <c r="B628" s="2" t="s">
        <v>1693</v>
      </c>
      <c r="C628" s="3" t="s">
        <v>1694</v>
      </c>
      <c r="D628" s="2" t="s">
        <v>672</v>
      </c>
      <c r="E628" s="5">
        <v>225000000</v>
      </c>
      <c r="F628" s="4">
        <v>40699</v>
      </c>
      <c r="G628" s="4">
        <v>41244</v>
      </c>
      <c r="H628" s="4"/>
      <c r="I628" s="4"/>
      <c r="J628" s="4"/>
      <c r="K628" s="3" t="s">
        <v>667</v>
      </c>
      <c r="L628" s="7" t="b">
        <v>1</v>
      </c>
      <c r="M628" s="4"/>
      <c r="N628" s="3" t="s">
        <v>832</v>
      </c>
      <c r="O628" s="3" t="s">
        <v>801</v>
      </c>
      <c r="P628" s="8" t="s">
        <v>1919</v>
      </c>
      <c r="Q628" s="8" t="s">
        <v>1920</v>
      </c>
      <c r="R628" s="9"/>
      <c r="S628" s="7"/>
    </row>
    <row r="629" spans="1:19" x14ac:dyDescent="0.25">
      <c r="A629" t="str">
        <f>REPLACE(Table_milestone[[#This Row],[Hợp đồng]],1,FIND("#",Table_milestone[[#This Row],[Hợp đồng]],1),"")</f>
        <v>83-1111/CMCSOFT-CĐCN HUE</v>
      </c>
      <c r="B629" s="2" t="s">
        <v>1246</v>
      </c>
      <c r="C629" s="3" t="s">
        <v>1247</v>
      </c>
      <c r="D629" s="2" t="s">
        <v>804</v>
      </c>
      <c r="E629" s="5">
        <v>15120000</v>
      </c>
      <c r="F629" s="4"/>
      <c r="G629" s="4">
        <v>41244</v>
      </c>
      <c r="H629" s="4"/>
      <c r="I629" s="4"/>
      <c r="J629" s="4"/>
      <c r="K629" s="3" t="s">
        <v>667</v>
      </c>
      <c r="L629" s="7" t="b">
        <v>1</v>
      </c>
      <c r="M629" s="4">
        <v>41260</v>
      </c>
      <c r="N629" s="3" t="s">
        <v>1059</v>
      </c>
      <c r="O629" s="3" t="s">
        <v>712</v>
      </c>
      <c r="P629" s="8"/>
      <c r="Q629" s="8" t="s">
        <v>1921</v>
      </c>
      <c r="R629" s="9"/>
      <c r="S629" s="7"/>
    </row>
    <row r="630" spans="1:19" x14ac:dyDescent="0.25">
      <c r="A630" t="str">
        <f>REPLACE(Table_milestone[[#This Row],[Hợp đồng]],1,FIND("#",Table_milestone[[#This Row],[Hợp đồng]],1),"")</f>
        <v>62-1112/HĐKT/CMCSOFT-CDKTKTDHTN</v>
      </c>
      <c r="B630" s="2" t="s">
        <v>1922</v>
      </c>
      <c r="C630" s="3" t="s">
        <v>1923</v>
      </c>
      <c r="D630" s="2" t="s">
        <v>1781</v>
      </c>
      <c r="E630" s="5">
        <v>45000000</v>
      </c>
      <c r="F630" s="4"/>
      <c r="G630" s="4">
        <v>41244</v>
      </c>
      <c r="H630" s="4"/>
      <c r="I630" s="4"/>
      <c r="J630" s="4"/>
      <c r="K630" s="3" t="s">
        <v>667</v>
      </c>
      <c r="L630" s="7" t="b">
        <v>1</v>
      </c>
      <c r="M630" s="4">
        <v>41372</v>
      </c>
      <c r="N630" s="3" t="s">
        <v>190</v>
      </c>
      <c r="O630" s="3" t="s">
        <v>98</v>
      </c>
      <c r="P630" s="8"/>
      <c r="Q630" s="8"/>
      <c r="R630" s="9"/>
      <c r="S630" s="7"/>
    </row>
    <row r="631" spans="1:19" x14ac:dyDescent="0.25">
      <c r="A631" t="str">
        <f>REPLACE(Table_milestone[[#This Row],[Hợp đồng]],1,FIND("#",Table_milestone[[#This Row],[Hợp đồng]],1),"")</f>
        <v>OSD125031</v>
      </c>
      <c r="B631" s="2" t="s">
        <v>1856</v>
      </c>
      <c r="C631" s="3" t="s">
        <v>1857</v>
      </c>
      <c r="D631" s="2" t="s">
        <v>802</v>
      </c>
      <c r="E631" s="5">
        <v>29698948</v>
      </c>
      <c r="F631" s="4"/>
      <c r="G631" s="4">
        <v>41247</v>
      </c>
      <c r="H631" s="4"/>
      <c r="I631" s="4"/>
      <c r="J631" s="4"/>
      <c r="K631" s="3" t="s">
        <v>717</v>
      </c>
      <c r="L631" s="7" t="b">
        <v>0</v>
      </c>
      <c r="M631" s="4"/>
      <c r="N631" s="3" t="s">
        <v>996</v>
      </c>
      <c r="O631" s="3" t="s">
        <v>110</v>
      </c>
      <c r="P631" s="8" t="s">
        <v>1924</v>
      </c>
      <c r="Q631" s="8" t="s">
        <v>1418</v>
      </c>
      <c r="R631" s="9"/>
      <c r="S631" s="7"/>
    </row>
    <row r="632" spans="1:19" ht="30" x14ac:dyDescent="0.25">
      <c r="A632" t="str">
        <f>REPLACE(Table_milestone[[#This Row],[Hợp đồng]],1,FIND("#",Table_milestone[[#This Row],[Hợp đồng]],1),"")</f>
        <v xml:space="preserve">143/XMHM.KH-2012 </v>
      </c>
      <c r="B632" s="2" t="s">
        <v>1903</v>
      </c>
      <c r="C632" s="3" t="s">
        <v>1904</v>
      </c>
      <c r="D632" s="2" t="s">
        <v>672</v>
      </c>
      <c r="E632" s="5">
        <v>145000000</v>
      </c>
      <c r="F632" s="4"/>
      <c r="G632" s="4">
        <v>41253</v>
      </c>
      <c r="H632" s="4"/>
      <c r="I632" s="4"/>
      <c r="J632" s="4"/>
      <c r="K632" s="3" t="s">
        <v>667</v>
      </c>
      <c r="L632" s="7" t="b">
        <v>1</v>
      </c>
      <c r="M632" s="4">
        <v>41277</v>
      </c>
      <c r="N632" s="3" t="s">
        <v>694</v>
      </c>
      <c r="O632" s="3" t="s">
        <v>685</v>
      </c>
      <c r="P632" s="8" t="s">
        <v>1925</v>
      </c>
      <c r="Q632" s="8" t="s">
        <v>1926</v>
      </c>
      <c r="R632" s="9"/>
      <c r="S632" s="7"/>
    </row>
    <row r="633" spans="1:19" x14ac:dyDescent="0.25">
      <c r="A633" t="str">
        <f>REPLACE(Table_milestone[[#This Row],[Hợp đồng]],1,FIND("#",Table_milestone[[#This Row],[Hợp đồng]],1),"")</f>
        <v>PL02-0267/TCB-CMC</v>
      </c>
      <c r="B633" s="2" t="s">
        <v>1887</v>
      </c>
      <c r="C633" s="3" t="s">
        <v>1888</v>
      </c>
      <c r="D633" s="2" t="s">
        <v>672</v>
      </c>
      <c r="E633" s="5">
        <v>653788800</v>
      </c>
      <c r="F633" s="4"/>
      <c r="G633" s="4">
        <v>41253</v>
      </c>
      <c r="H633" s="4"/>
      <c r="I633" s="4"/>
      <c r="J633" s="4"/>
      <c r="K633" s="3" t="s">
        <v>667</v>
      </c>
      <c r="L633" s="7" t="b">
        <v>1</v>
      </c>
      <c r="M633" s="4">
        <v>41264</v>
      </c>
      <c r="N633" s="3" t="s">
        <v>1102</v>
      </c>
      <c r="O633" s="3" t="s">
        <v>681</v>
      </c>
      <c r="P633" s="8"/>
      <c r="Q633" s="8"/>
      <c r="R633" s="9"/>
      <c r="S633" s="7"/>
    </row>
    <row r="634" spans="1:19" x14ac:dyDescent="0.25">
      <c r="A634" t="str">
        <f>REPLACE(Table_milestone[[#This Row],[Hợp đồng]],1,FIND("#",Table_milestone[[#This Row],[Hợp đồng]],1),"")</f>
        <v>67-1112/HĐKT/CMCSOFT-TTTTĐL</v>
      </c>
      <c r="B634" s="2" t="s">
        <v>1929</v>
      </c>
      <c r="C634" s="3" t="s">
        <v>1930</v>
      </c>
      <c r="D634" s="2" t="s">
        <v>1781</v>
      </c>
      <c r="E634" s="5">
        <v>70800000</v>
      </c>
      <c r="F634" s="4"/>
      <c r="G634" s="4">
        <v>41253</v>
      </c>
      <c r="H634" s="4"/>
      <c r="I634" s="4"/>
      <c r="J634" s="4"/>
      <c r="K634" s="3" t="s">
        <v>667</v>
      </c>
      <c r="L634" s="7" t="b">
        <v>1</v>
      </c>
      <c r="M634" s="4">
        <v>41264</v>
      </c>
      <c r="N634" s="3" t="s">
        <v>748</v>
      </c>
      <c r="O634" s="3" t="s">
        <v>621</v>
      </c>
      <c r="P634" s="8" t="s">
        <v>1927</v>
      </c>
      <c r="Q634" s="8" t="s">
        <v>1928</v>
      </c>
      <c r="R634" s="9"/>
      <c r="S634" s="7"/>
    </row>
    <row r="635" spans="1:19" x14ac:dyDescent="0.25">
      <c r="A635" t="str">
        <f>REPLACE(Table_milestone[[#This Row],[Hợp đồng]],1,FIND("#",Table_milestone[[#This Row],[Hợp đồng]],1),"")</f>
        <v>69/2012/HĐKT/BNG-TTTT-CMC</v>
      </c>
      <c r="B635" s="2" t="s">
        <v>1933</v>
      </c>
      <c r="C635" s="3" t="s">
        <v>1934</v>
      </c>
      <c r="D635" s="2" t="s">
        <v>1931</v>
      </c>
      <c r="E635" s="5">
        <v>288000000</v>
      </c>
      <c r="F635" s="4"/>
      <c r="G635" s="4">
        <v>41253</v>
      </c>
      <c r="H635" s="4"/>
      <c r="I635" s="4"/>
      <c r="J635" s="4"/>
      <c r="K635" s="3" t="s">
        <v>667</v>
      </c>
      <c r="L635" s="7" t="b">
        <v>1</v>
      </c>
      <c r="M635" s="4">
        <v>41297</v>
      </c>
      <c r="N635" s="3" t="s">
        <v>1651</v>
      </c>
      <c r="O635" s="3" t="s">
        <v>129</v>
      </c>
      <c r="P635" s="8" t="s">
        <v>1932</v>
      </c>
      <c r="Q635" s="8"/>
      <c r="R635" s="9"/>
      <c r="S635" s="7"/>
    </row>
    <row r="636" spans="1:19" x14ac:dyDescent="0.25">
      <c r="A636" t="str">
        <f>REPLACE(Table_milestone[[#This Row],[Hợp đồng]],1,FIND("#",Table_milestone[[#This Row],[Hợp đồng]],1),"")</f>
        <v>39-0912/HĐKT/CMCSOFT-VQTKDKTQD</v>
      </c>
      <c r="B636" s="2" t="s">
        <v>1850</v>
      </c>
      <c r="C636" s="3" t="s">
        <v>1851</v>
      </c>
      <c r="D636" s="2" t="s">
        <v>672</v>
      </c>
      <c r="E636" s="5">
        <v>42500000</v>
      </c>
      <c r="F636" s="4"/>
      <c r="G636" s="4">
        <v>41258</v>
      </c>
      <c r="H636" s="4"/>
      <c r="I636" s="4"/>
      <c r="J636" s="4"/>
      <c r="K636" s="3" t="s">
        <v>667</v>
      </c>
      <c r="L636" s="7" t="b">
        <v>1</v>
      </c>
      <c r="M636" s="4">
        <v>41271</v>
      </c>
      <c r="N636" s="3" t="s">
        <v>190</v>
      </c>
      <c r="O636" s="3" t="s">
        <v>98</v>
      </c>
      <c r="P636" s="8"/>
      <c r="Q636" s="8" t="s">
        <v>1849</v>
      </c>
      <c r="R636" s="9"/>
      <c r="S636" s="7"/>
    </row>
    <row r="637" spans="1:19" x14ac:dyDescent="0.25">
      <c r="A637" t="str">
        <f>REPLACE(Table_milestone[[#This Row],[Hợp đồng]],1,FIND("#",Table_milestone[[#This Row],[Hợp đồng]],1),"")</f>
        <v xml:space="preserve">2012/SOW/Chaogix-CMC/001 </v>
      </c>
      <c r="B637" s="2" t="s">
        <v>1498</v>
      </c>
      <c r="C637" s="3" t="s">
        <v>1499</v>
      </c>
      <c r="D637" s="2" t="s">
        <v>1935</v>
      </c>
      <c r="E637" s="5">
        <v>4200000</v>
      </c>
      <c r="F637" s="4">
        <v>41228</v>
      </c>
      <c r="G637" s="4">
        <v>41260</v>
      </c>
      <c r="H637" s="4"/>
      <c r="I637" s="4">
        <v>41248</v>
      </c>
      <c r="J637" s="4"/>
      <c r="K637" s="3" t="s">
        <v>667</v>
      </c>
      <c r="L637" s="7" t="b">
        <v>1</v>
      </c>
      <c r="M637" s="4">
        <v>41248</v>
      </c>
      <c r="N637" s="3" t="s">
        <v>31</v>
      </c>
      <c r="O637" s="3" t="s">
        <v>110</v>
      </c>
      <c r="P637" s="8" t="s">
        <v>1936</v>
      </c>
      <c r="Q637" s="8" t="s">
        <v>1937</v>
      </c>
      <c r="R637" s="9"/>
      <c r="S637" s="7"/>
    </row>
    <row r="638" spans="1:19" x14ac:dyDescent="0.25">
      <c r="A638" t="str">
        <f>REPLACE(Table_milestone[[#This Row],[Hợp đồng]],1,FIND("#",Table_milestone[[#This Row],[Hợp đồng]],1),"")</f>
        <v>OSD125050</v>
      </c>
      <c r="B638" s="2" t="s">
        <v>1939</v>
      </c>
      <c r="C638" s="3" t="s">
        <v>1940</v>
      </c>
      <c r="D638" s="2" t="s">
        <v>903</v>
      </c>
      <c r="E638" s="5">
        <v>14725396</v>
      </c>
      <c r="F638" s="4"/>
      <c r="G638" s="4">
        <v>41260</v>
      </c>
      <c r="H638" s="4"/>
      <c r="I638" s="4"/>
      <c r="J638" s="4"/>
      <c r="K638" s="3" t="s">
        <v>667</v>
      </c>
      <c r="L638" s="7" t="b">
        <v>1</v>
      </c>
      <c r="M638" s="4">
        <v>41303</v>
      </c>
      <c r="N638" s="3" t="s">
        <v>996</v>
      </c>
      <c r="O638" s="3" t="s">
        <v>110</v>
      </c>
      <c r="P638" s="8" t="s">
        <v>1938</v>
      </c>
      <c r="Q638" s="8"/>
      <c r="R638" s="9"/>
      <c r="S638" s="7"/>
    </row>
    <row r="639" spans="1:19" ht="30" x14ac:dyDescent="0.25">
      <c r="A639" t="str">
        <f>REPLACE(Table_milestone[[#This Row],[Hợp đồng]],1,FIND("#",Table_milestone[[#This Row],[Hợp đồng]],1),"")</f>
        <v>23/2012/HĐIT-Vietinbank</v>
      </c>
      <c r="B639" s="2" t="s">
        <v>1942</v>
      </c>
      <c r="C639" s="3" t="s">
        <v>1943</v>
      </c>
      <c r="D639" s="2" t="s">
        <v>666</v>
      </c>
      <c r="E639" s="5">
        <v>45500000</v>
      </c>
      <c r="F639" s="4"/>
      <c r="G639" s="4">
        <v>41261</v>
      </c>
      <c r="H639" s="4"/>
      <c r="I639" s="4"/>
      <c r="J639" s="4"/>
      <c r="K639" s="3" t="s">
        <v>667</v>
      </c>
      <c r="L639" s="7" t="b">
        <v>1</v>
      </c>
      <c r="M639" s="4">
        <v>41270</v>
      </c>
      <c r="N639" s="3" t="s">
        <v>1059</v>
      </c>
      <c r="O639" s="3" t="s">
        <v>621</v>
      </c>
      <c r="P639" s="8"/>
      <c r="Q639" s="8" t="s">
        <v>1941</v>
      </c>
      <c r="R639" s="9"/>
      <c r="S639" s="7"/>
    </row>
    <row r="640" spans="1:19" x14ac:dyDescent="0.25">
      <c r="A640" t="str">
        <f>REPLACE(Table_milestone[[#This Row],[Hợp đồng]],1,FIND("#",Table_milestone[[#This Row],[Hợp đồng]],1),"")</f>
        <v>OSD 125027</v>
      </c>
      <c r="B640" s="2" t="s">
        <v>1945</v>
      </c>
      <c r="C640" s="3" t="s">
        <v>1946</v>
      </c>
      <c r="D640" s="2" t="s">
        <v>903</v>
      </c>
      <c r="E640" s="5">
        <v>45381000</v>
      </c>
      <c r="F640" s="4">
        <v>41232</v>
      </c>
      <c r="G640" s="4">
        <v>41262</v>
      </c>
      <c r="H640" s="4"/>
      <c r="I640" s="4"/>
      <c r="J640" s="4"/>
      <c r="K640" s="3" t="s">
        <v>667</v>
      </c>
      <c r="L640" s="7" t="b">
        <v>1</v>
      </c>
      <c r="M640" s="4">
        <v>41297</v>
      </c>
      <c r="N640" s="3" t="s">
        <v>31</v>
      </c>
      <c r="O640" s="3" t="s">
        <v>110</v>
      </c>
      <c r="P640" s="8"/>
      <c r="Q640" s="8" t="s">
        <v>1944</v>
      </c>
      <c r="R640" s="9"/>
      <c r="S640" s="7"/>
    </row>
    <row r="641" spans="1:19" x14ac:dyDescent="0.25">
      <c r="A641" t="str">
        <f>REPLACE(Table_milestone[[#This Row],[Hợp đồng]],1,FIND("#",Table_milestone[[#This Row],[Hợp đồng]],1),"")</f>
        <v>2012/SOW/JUUQ-CMC/001</v>
      </c>
      <c r="B641" s="2" t="s">
        <v>1948</v>
      </c>
      <c r="C641" s="3" t="s">
        <v>1949</v>
      </c>
      <c r="D641" s="2" t="s">
        <v>903</v>
      </c>
      <c r="E641" s="5">
        <v>10268204</v>
      </c>
      <c r="F641" s="4"/>
      <c r="G641" s="4">
        <v>41262</v>
      </c>
      <c r="H641" s="4"/>
      <c r="I641" s="4"/>
      <c r="J641" s="4"/>
      <c r="K641" s="3" t="s">
        <v>667</v>
      </c>
      <c r="L641" s="7" t="b">
        <v>1</v>
      </c>
      <c r="M641" s="4">
        <v>41274</v>
      </c>
      <c r="N641" s="3" t="s">
        <v>31</v>
      </c>
      <c r="O641" s="3" t="s">
        <v>110</v>
      </c>
      <c r="P641" s="8"/>
      <c r="Q641" s="8" t="s">
        <v>1947</v>
      </c>
      <c r="R641" s="9"/>
      <c r="S641" s="7"/>
    </row>
    <row r="642" spans="1:19" ht="45" x14ac:dyDescent="0.25">
      <c r="A642" t="str">
        <f>REPLACE(Table_milestone[[#This Row],[Hợp đồng]],1,FIND("#",Table_milestone[[#This Row],[Hợp đồng]],1),"")</f>
        <v>67-1112/HĐKT/CMCSOFT-TTTTĐL</v>
      </c>
      <c r="B642" s="2" t="s">
        <v>1929</v>
      </c>
      <c r="C642" s="3" t="s">
        <v>1930</v>
      </c>
      <c r="D642" s="2" t="s">
        <v>1950</v>
      </c>
      <c r="E642" s="5">
        <v>165200000</v>
      </c>
      <c r="F642" s="4"/>
      <c r="G642" s="4">
        <v>41268</v>
      </c>
      <c r="H642" s="4"/>
      <c r="I642" s="4"/>
      <c r="J642" s="4"/>
      <c r="K642" s="3" t="s">
        <v>667</v>
      </c>
      <c r="L642" s="7" t="b">
        <v>1</v>
      </c>
      <c r="M642" s="4">
        <v>41561</v>
      </c>
      <c r="N642" s="3" t="s">
        <v>748</v>
      </c>
      <c r="O642" s="3" t="s">
        <v>621</v>
      </c>
      <c r="P642" s="8"/>
      <c r="Q642" s="8" t="s">
        <v>1951</v>
      </c>
      <c r="R642" s="9"/>
      <c r="S642" s="7"/>
    </row>
    <row r="643" spans="1:19" x14ac:dyDescent="0.25">
      <c r="A643" t="str">
        <f>REPLACE(Table_milestone[[#This Row],[Hợp đồng]],1,FIND("#",Table_milestone[[#This Row],[Hợp đồng]],1),"")</f>
        <v>52-0912/TTHT/CMCSOFT-DHCNGTVT</v>
      </c>
      <c r="B643" s="2" t="s">
        <v>1791</v>
      </c>
      <c r="C643" s="3" t="s">
        <v>1792</v>
      </c>
      <c r="D643" s="2" t="s">
        <v>722</v>
      </c>
      <c r="E643" s="5">
        <v>56300000</v>
      </c>
      <c r="F643" s="4"/>
      <c r="G643" s="4">
        <v>41268</v>
      </c>
      <c r="H643" s="4"/>
      <c r="I643" s="4"/>
      <c r="J643" s="4"/>
      <c r="K643" s="3" t="s">
        <v>667</v>
      </c>
      <c r="L643" s="7" t="b">
        <v>1</v>
      </c>
      <c r="M643" s="4">
        <v>41268</v>
      </c>
      <c r="N643" s="3" t="s">
        <v>190</v>
      </c>
      <c r="O643" s="3" t="s">
        <v>98</v>
      </c>
      <c r="P643" s="8"/>
      <c r="Q643" s="8"/>
      <c r="R643" s="9"/>
      <c r="S643" s="7"/>
    </row>
    <row r="644" spans="1:19" x14ac:dyDescent="0.25">
      <c r="A644" t="str">
        <f>REPLACE(Table_milestone[[#This Row],[Hợp đồng]],1,FIND("#",Table_milestone[[#This Row],[Hợp đồng]],1),"")</f>
        <v>2012/SOW/Nooby-CMC/001</v>
      </c>
      <c r="B644" s="2" t="s">
        <v>1952</v>
      </c>
      <c r="C644" s="3" t="s">
        <v>1953</v>
      </c>
      <c r="D644" s="2" t="s">
        <v>666</v>
      </c>
      <c r="E644" s="5">
        <v>50612040</v>
      </c>
      <c r="F644" s="4"/>
      <c r="G644" s="4">
        <v>41270</v>
      </c>
      <c r="H644" s="4"/>
      <c r="I644" s="4"/>
      <c r="J644" s="4"/>
      <c r="K644" s="3" t="s">
        <v>667</v>
      </c>
      <c r="L644" s="7" t="b">
        <v>1</v>
      </c>
      <c r="M644" s="4">
        <v>41270</v>
      </c>
      <c r="N644" s="3" t="s">
        <v>31</v>
      </c>
      <c r="O644" s="3" t="s">
        <v>110</v>
      </c>
      <c r="P644" s="8"/>
      <c r="Q644" s="8"/>
      <c r="R644" s="9"/>
      <c r="S644" s="7"/>
    </row>
    <row r="645" spans="1:19" x14ac:dyDescent="0.25">
      <c r="A645" t="str">
        <f>REPLACE(Table_milestone[[#This Row],[Hợp đồng]],1,FIND("#",Table_milestone[[#This Row],[Hợp đồng]],1),"")</f>
        <v>417/HĐKT/ĐHCNQN-CMC</v>
      </c>
      <c r="B645" s="2" t="s">
        <v>1208</v>
      </c>
      <c r="C645" s="3" t="s">
        <v>1209</v>
      </c>
      <c r="D645" s="2" t="s">
        <v>688</v>
      </c>
      <c r="E645" s="5">
        <v>127500000</v>
      </c>
      <c r="F645" s="4">
        <v>41210</v>
      </c>
      <c r="G645" s="4">
        <v>41271</v>
      </c>
      <c r="H645" s="4"/>
      <c r="I645" s="4"/>
      <c r="J645" s="4"/>
      <c r="K645" s="3" t="s">
        <v>667</v>
      </c>
      <c r="L645" s="7" t="b">
        <v>1</v>
      </c>
      <c r="M645" s="4">
        <v>41047</v>
      </c>
      <c r="N645" s="3" t="s">
        <v>1159</v>
      </c>
      <c r="O645" s="3" t="s">
        <v>801</v>
      </c>
      <c r="P645" s="8"/>
      <c r="Q645" s="8"/>
      <c r="R645" s="9"/>
      <c r="S645" s="7"/>
    </row>
    <row r="646" spans="1:19" x14ac:dyDescent="0.25">
      <c r="A646" t="str">
        <f>REPLACE(Table_milestone[[#This Row],[Hợp đồng]],1,FIND("#",Table_milestone[[#This Row],[Hợp đồng]],1),"")</f>
        <v>40-0912/HĐKT/CMCSOFT-VQTKDKTQD</v>
      </c>
      <c r="B646" s="2" t="s">
        <v>1954</v>
      </c>
      <c r="C646" s="3" t="s">
        <v>1955</v>
      </c>
      <c r="D646" s="2" t="s">
        <v>725</v>
      </c>
      <c r="E646" s="5">
        <v>45000000</v>
      </c>
      <c r="F646" s="4"/>
      <c r="G646" s="4">
        <v>41271</v>
      </c>
      <c r="H646" s="4"/>
      <c r="I646" s="4"/>
      <c r="J646" s="4"/>
      <c r="K646" s="3" t="s">
        <v>667</v>
      </c>
      <c r="L646" s="7" t="b">
        <v>1</v>
      </c>
      <c r="M646" s="4">
        <v>41271</v>
      </c>
      <c r="N646" s="3" t="s">
        <v>190</v>
      </c>
      <c r="O646" s="3" t="s">
        <v>98</v>
      </c>
      <c r="P646" s="8"/>
      <c r="Q646" s="8"/>
      <c r="R646" s="9"/>
      <c r="S646" s="7"/>
    </row>
    <row r="647" spans="1:19" x14ac:dyDescent="0.25">
      <c r="A647" t="str">
        <f>REPLACE(Table_milestone[[#This Row],[Hợp đồng]],1,FIND("#",Table_milestone[[#This Row],[Hợp đồng]],1),"")</f>
        <v>OSD125049</v>
      </c>
      <c r="B647" s="2" t="s">
        <v>1957</v>
      </c>
      <c r="C647" s="3" t="s">
        <v>1958</v>
      </c>
      <c r="D647" s="2" t="s">
        <v>1956</v>
      </c>
      <c r="E647" s="5">
        <v>30346396</v>
      </c>
      <c r="F647" s="4"/>
      <c r="G647" s="4">
        <v>41271</v>
      </c>
      <c r="H647" s="4"/>
      <c r="I647" s="4"/>
      <c r="J647" s="4"/>
      <c r="K647" s="3" t="s">
        <v>667</v>
      </c>
      <c r="L647" s="7" t="b">
        <v>1</v>
      </c>
      <c r="M647" s="4">
        <v>41303</v>
      </c>
      <c r="N647" s="3" t="s">
        <v>996</v>
      </c>
      <c r="O647" s="3" t="s">
        <v>110</v>
      </c>
      <c r="P647" s="8"/>
      <c r="Q647" s="8"/>
      <c r="R647" s="9"/>
      <c r="S647" s="7"/>
    </row>
    <row r="648" spans="1:19" ht="30" x14ac:dyDescent="0.25">
      <c r="A648" t="str">
        <f>REPLACE(Table_milestone[[#This Row],[Hợp đồng]],1,FIND("#",Table_milestone[[#This Row],[Hợp đồng]],1),"")</f>
        <v>71-1011/HĐKT/CMCSOFT-LIFETEK</v>
      </c>
      <c r="B648" s="2" t="s">
        <v>1206</v>
      </c>
      <c r="C648" s="3" t="s">
        <v>1207</v>
      </c>
      <c r="D648" s="2" t="s">
        <v>666</v>
      </c>
      <c r="E648" s="5">
        <v>9000000</v>
      </c>
      <c r="F648" s="4">
        <v>40852</v>
      </c>
      <c r="G648" s="4">
        <v>41273</v>
      </c>
      <c r="H648" s="4"/>
      <c r="I648" s="4"/>
      <c r="J648" s="4"/>
      <c r="K648" s="3" t="s">
        <v>667</v>
      </c>
      <c r="L648" s="7" t="b">
        <v>1</v>
      </c>
      <c r="M648" s="4">
        <v>40962</v>
      </c>
      <c r="N648" s="3" t="s">
        <v>36</v>
      </c>
      <c r="O648" s="3" t="s">
        <v>712</v>
      </c>
      <c r="P648" s="8" t="s">
        <v>1959</v>
      </c>
      <c r="Q648" s="8"/>
      <c r="R648" s="9"/>
      <c r="S648" s="7"/>
    </row>
    <row r="649" spans="1:19" ht="30" x14ac:dyDescent="0.25">
      <c r="A649" t="str">
        <f>REPLACE(Table_milestone[[#This Row],[Hợp đồng]],1,FIND("#",Table_milestone[[#This Row],[Hợp đồng]],1),"")</f>
        <v>33-012/HĐKT/CMCSoft-ĐHTL</v>
      </c>
      <c r="B649" s="2" t="s">
        <v>1627</v>
      </c>
      <c r="C649" s="3" t="s">
        <v>641</v>
      </c>
      <c r="D649" s="2" t="s">
        <v>722</v>
      </c>
      <c r="E649" s="5">
        <v>20000000</v>
      </c>
      <c r="F649" s="4"/>
      <c r="G649" s="4">
        <v>41273</v>
      </c>
      <c r="H649" s="4"/>
      <c r="I649" s="4"/>
      <c r="J649" s="4"/>
      <c r="K649" s="3" t="s">
        <v>667</v>
      </c>
      <c r="L649" s="7" t="b">
        <v>1</v>
      </c>
      <c r="M649" s="4">
        <v>41289</v>
      </c>
      <c r="N649" s="3" t="s">
        <v>190</v>
      </c>
      <c r="O649" s="3" t="s">
        <v>98</v>
      </c>
      <c r="P649" s="8" t="s">
        <v>1960</v>
      </c>
      <c r="Q649" s="8"/>
      <c r="R649" s="9"/>
      <c r="S649" s="7"/>
    </row>
    <row r="650" spans="1:19" x14ac:dyDescent="0.25">
      <c r="A650" t="str">
        <f>REPLACE(Table_milestone[[#This Row],[Hợp đồng]],1,FIND("#",Table_milestone[[#This Row],[Hợp đồng]],1),"")</f>
        <v>51-0912/CMCSOFT</v>
      </c>
      <c r="B650" s="2" t="s">
        <v>1818</v>
      </c>
      <c r="C650" s="3" t="s">
        <v>1819</v>
      </c>
      <c r="D650" s="2" t="s">
        <v>688</v>
      </c>
      <c r="E650" s="5">
        <v>95000000</v>
      </c>
      <c r="F650" s="4"/>
      <c r="G650" s="4">
        <v>41273</v>
      </c>
      <c r="H650" s="4"/>
      <c r="I650" s="4"/>
      <c r="J650" s="4"/>
      <c r="K650" s="3" t="s">
        <v>667</v>
      </c>
      <c r="L650" s="7" t="b">
        <v>1</v>
      </c>
      <c r="M650" s="4">
        <v>41631</v>
      </c>
      <c r="N650" s="3" t="s">
        <v>57</v>
      </c>
      <c r="O650" s="3" t="s">
        <v>129</v>
      </c>
      <c r="P650" s="8" t="s">
        <v>1961</v>
      </c>
      <c r="Q650" s="8"/>
      <c r="R650" s="9"/>
      <c r="S650" s="7"/>
    </row>
    <row r="651" spans="1:19" ht="30" x14ac:dyDescent="0.25">
      <c r="A651" t="str">
        <f>REPLACE(Table_milestone[[#This Row],[Hợp đồng]],1,FIND("#",Table_milestone[[#This Row],[Hợp đồng]],1),"")</f>
        <v xml:space="preserve">143/XMHM.KH-2012 </v>
      </c>
      <c r="B651" s="2" t="s">
        <v>1903</v>
      </c>
      <c r="C651" s="3" t="s">
        <v>1904</v>
      </c>
      <c r="D651" s="2" t="s">
        <v>688</v>
      </c>
      <c r="E651" s="5">
        <v>116085520</v>
      </c>
      <c r="F651" s="4"/>
      <c r="G651" s="4">
        <v>41273</v>
      </c>
      <c r="H651" s="4"/>
      <c r="I651" s="4"/>
      <c r="J651" s="4"/>
      <c r="K651" s="3" t="s">
        <v>667</v>
      </c>
      <c r="L651" s="7" t="b">
        <v>1</v>
      </c>
      <c r="M651" s="4">
        <v>41467</v>
      </c>
      <c r="N651" s="3" t="s">
        <v>694</v>
      </c>
      <c r="O651" s="3" t="s">
        <v>685</v>
      </c>
      <c r="P651" s="8" t="s">
        <v>1962</v>
      </c>
      <c r="Q651" s="8" t="s">
        <v>1963</v>
      </c>
      <c r="R651" s="9"/>
      <c r="S651" s="7"/>
    </row>
    <row r="652" spans="1:19" ht="30" x14ac:dyDescent="0.25">
      <c r="A652" t="str">
        <f>REPLACE(Table_milestone[[#This Row],[Hợp đồng]],1,FIND("#",Table_milestone[[#This Row],[Hợp đồng]],1),"")</f>
        <v>44/HĐPM/CTH-CMC</v>
      </c>
      <c r="B652" s="2" t="s">
        <v>1809</v>
      </c>
      <c r="C652" s="3" t="s">
        <v>1810</v>
      </c>
      <c r="D652" s="2" t="s">
        <v>666</v>
      </c>
      <c r="E652" s="5">
        <v>474400000</v>
      </c>
      <c r="F652" s="4"/>
      <c r="G652" s="4">
        <v>41273</v>
      </c>
      <c r="H652" s="4"/>
      <c r="I652" s="4"/>
      <c r="J652" s="4"/>
      <c r="K652" s="3" t="s">
        <v>667</v>
      </c>
      <c r="L652" s="7" t="b">
        <v>1</v>
      </c>
      <c r="M652" s="4">
        <v>41274</v>
      </c>
      <c r="N652" s="3" t="s">
        <v>702</v>
      </c>
      <c r="O652" s="3" t="s">
        <v>129</v>
      </c>
      <c r="P652" s="8" t="s">
        <v>1964</v>
      </c>
      <c r="Q652" s="8"/>
      <c r="R652" s="9"/>
      <c r="S652" s="7"/>
    </row>
    <row r="653" spans="1:19" x14ac:dyDescent="0.25">
      <c r="A653" t="str">
        <f>REPLACE(Table_milestone[[#This Row],[Hợp đồng]],1,FIND("#",Table_milestone[[#This Row],[Hợp đồng]],1),"")</f>
        <v xml:space="preserve">CMCSoft-IMIP-2012 </v>
      </c>
      <c r="B653" s="2" t="s">
        <v>1633</v>
      </c>
      <c r="C653" s="3" t="s">
        <v>1634</v>
      </c>
      <c r="D653" s="2" t="s">
        <v>1965</v>
      </c>
      <c r="E653" s="5">
        <v>115435613</v>
      </c>
      <c r="F653" s="4">
        <v>41214</v>
      </c>
      <c r="G653" s="4">
        <v>41273</v>
      </c>
      <c r="H653" s="4"/>
      <c r="I653" s="4"/>
      <c r="J653" s="4"/>
      <c r="K653" s="3" t="s">
        <v>667</v>
      </c>
      <c r="L653" s="7" t="b">
        <v>1</v>
      </c>
      <c r="M653" s="4">
        <v>41269</v>
      </c>
      <c r="N653" s="3" t="s">
        <v>880</v>
      </c>
      <c r="O653" s="3" t="s">
        <v>1578</v>
      </c>
      <c r="P653" s="8"/>
      <c r="Q653" s="8" t="s">
        <v>1966</v>
      </c>
      <c r="R653" s="9"/>
      <c r="S653" s="7"/>
    </row>
    <row r="654" spans="1:19" x14ac:dyDescent="0.25">
      <c r="A654" t="str">
        <f>REPLACE(Table_milestone[[#This Row],[Hợp đồng]],1,FIND("#",Table_milestone[[#This Row],[Hợp đồng]],1),"")</f>
        <v>OSD125018</v>
      </c>
      <c r="B654" s="2" t="s">
        <v>1748</v>
      </c>
      <c r="C654" s="3" t="s">
        <v>1749</v>
      </c>
      <c r="D654" s="2" t="s">
        <v>1967</v>
      </c>
      <c r="E654" s="5">
        <v>186846075</v>
      </c>
      <c r="F654" s="4">
        <v>41214</v>
      </c>
      <c r="G654" s="4">
        <v>41273</v>
      </c>
      <c r="H654" s="4"/>
      <c r="I654" s="4">
        <v>41269</v>
      </c>
      <c r="J654" s="4"/>
      <c r="K654" s="3" t="s">
        <v>667</v>
      </c>
      <c r="L654" s="7" t="b">
        <v>1</v>
      </c>
      <c r="M654" s="4">
        <v>41269</v>
      </c>
      <c r="N654" s="3" t="s">
        <v>880</v>
      </c>
      <c r="O654" s="3" t="s">
        <v>1578</v>
      </c>
      <c r="P654" s="8" t="s">
        <v>1968</v>
      </c>
      <c r="Q654" s="8"/>
      <c r="R654" s="9"/>
      <c r="S654" s="7"/>
    </row>
    <row r="655" spans="1:19" ht="30" x14ac:dyDescent="0.25">
      <c r="A655" t="str">
        <f>REPLACE(Table_milestone[[#This Row],[Hợp đồng]],1,FIND("#",Table_milestone[[#This Row],[Hợp đồng]],1),"")</f>
        <v>Phụ lục số 01 hợp đồng 41-0710/HĐKT/CMCSOFT-TCB</v>
      </c>
      <c r="B655" s="2" t="s">
        <v>1971</v>
      </c>
      <c r="C655" s="3" t="s">
        <v>1972</v>
      </c>
      <c r="D655" s="2" t="s">
        <v>725</v>
      </c>
      <c r="E655" s="5">
        <v>27400000</v>
      </c>
      <c r="F655" s="4"/>
      <c r="G655" s="4">
        <v>41273</v>
      </c>
      <c r="H655" s="4"/>
      <c r="I655" s="4"/>
      <c r="J655" s="4"/>
      <c r="K655" s="3" t="s">
        <v>667</v>
      </c>
      <c r="L655" s="7" t="b">
        <v>1</v>
      </c>
      <c r="M655" s="4">
        <v>41298</v>
      </c>
      <c r="N655" s="3" t="s">
        <v>954</v>
      </c>
      <c r="O655" s="3" t="s">
        <v>685</v>
      </c>
      <c r="P655" s="8" t="s">
        <v>1969</v>
      </c>
      <c r="Q655" s="8" t="s">
        <v>1970</v>
      </c>
      <c r="R655" s="9"/>
      <c r="S655" s="7"/>
    </row>
    <row r="656" spans="1:19" x14ac:dyDescent="0.25">
      <c r="A656" t="str">
        <f>REPLACE(Table_milestone[[#This Row],[Hợp đồng]],1,FIND("#",Table_milestone[[#This Row],[Hợp đồng]],1),"")</f>
        <v>26-2012/HĐKT/CMCSOFT-ICMS</v>
      </c>
      <c r="B656" s="2" t="s">
        <v>1975</v>
      </c>
      <c r="C656" s="3" t="s">
        <v>1976</v>
      </c>
      <c r="D656" s="2" t="s">
        <v>703</v>
      </c>
      <c r="E656" s="5">
        <v>221000000</v>
      </c>
      <c r="F656" s="4"/>
      <c r="G656" s="4">
        <v>41273</v>
      </c>
      <c r="H656" s="4"/>
      <c r="I656" s="4"/>
      <c r="J656" s="4"/>
      <c r="K656" s="3" t="s">
        <v>667</v>
      </c>
      <c r="L656" s="7" t="b">
        <v>1</v>
      </c>
      <c r="M656" s="4">
        <v>41271</v>
      </c>
      <c r="N656" s="3" t="s">
        <v>694</v>
      </c>
      <c r="O656" s="3" t="s">
        <v>685</v>
      </c>
      <c r="P656" s="8" t="s">
        <v>1973</v>
      </c>
      <c r="Q656" s="8" t="s">
        <v>1974</v>
      </c>
      <c r="R656" s="9"/>
      <c r="S656" s="7"/>
    </row>
    <row r="657" spans="1:19" x14ac:dyDescent="0.25">
      <c r="A657" t="str">
        <f>REPLACE(Table_milestone[[#This Row],[Hợp đồng]],1,FIND("#",Table_milestone[[#This Row],[Hợp đồng]],1),"")</f>
        <v>25-2012/HĐKT/CMCSOFT-ICMS</v>
      </c>
      <c r="B657" s="2" t="s">
        <v>1978</v>
      </c>
      <c r="C657" s="3" t="s">
        <v>1979</v>
      </c>
      <c r="D657" s="2" t="s">
        <v>1150</v>
      </c>
      <c r="E657" s="5">
        <v>264000000</v>
      </c>
      <c r="F657" s="4"/>
      <c r="G657" s="4">
        <v>41273</v>
      </c>
      <c r="H657" s="4"/>
      <c r="I657" s="4"/>
      <c r="J657" s="4"/>
      <c r="K657" s="3" t="s">
        <v>667</v>
      </c>
      <c r="L657" s="7" t="b">
        <v>1</v>
      </c>
      <c r="M657" s="4">
        <v>41271</v>
      </c>
      <c r="N657" s="3" t="s">
        <v>694</v>
      </c>
      <c r="O657" s="3" t="s">
        <v>685</v>
      </c>
      <c r="P657" s="8" t="s">
        <v>1977</v>
      </c>
      <c r="Q657" s="8"/>
      <c r="R657" s="9"/>
      <c r="S657" s="7"/>
    </row>
    <row r="658" spans="1:19" x14ac:dyDescent="0.25">
      <c r="A658" t="str">
        <f>REPLACE(Table_milestone[[#This Row],[Hợp đồng]],1,FIND("#",Table_milestone[[#This Row],[Hợp đồng]],1),"")</f>
        <v>OSD125033</v>
      </c>
      <c r="B658" s="2" t="s">
        <v>1752</v>
      </c>
      <c r="C658" s="3" t="s">
        <v>1753</v>
      </c>
      <c r="D658" s="2" t="s">
        <v>1980</v>
      </c>
      <c r="E658" s="5">
        <v>15739720</v>
      </c>
      <c r="F658" s="4"/>
      <c r="G658" s="4">
        <v>41273</v>
      </c>
      <c r="H658" s="4"/>
      <c r="I658" s="4"/>
      <c r="J658" s="4"/>
      <c r="K658" s="3" t="s">
        <v>667</v>
      </c>
      <c r="L658" s="7" t="b">
        <v>1</v>
      </c>
      <c r="M658" s="4">
        <v>41272</v>
      </c>
      <c r="N658" s="3" t="s">
        <v>996</v>
      </c>
      <c r="O658" s="3" t="s">
        <v>110</v>
      </c>
      <c r="P658" s="8"/>
      <c r="Q658" s="8"/>
      <c r="R658" s="9"/>
      <c r="S658" s="7"/>
    </row>
    <row r="659" spans="1:19" x14ac:dyDescent="0.25">
      <c r="A659" t="str">
        <f>REPLACE(Table_milestone[[#This Row],[Hợp đồng]],1,FIND("#",Table_milestone[[#This Row],[Hợp đồng]],1),"")</f>
        <v>HĐCP-11-09-VMS/CMCSOFT</v>
      </c>
      <c r="B659" s="2" t="s">
        <v>1612</v>
      </c>
      <c r="C659" s="3" t="s">
        <v>1613</v>
      </c>
      <c r="D659" s="2" t="s">
        <v>672</v>
      </c>
      <c r="E659" s="5">
        <v>225000000</v>
      </c>
      <c r="F659" s="4">
        <v>41244</v>
      </c>
      <c r="G659" s="4">
        <v>41274</v>
      </c>
      <c r="H659" s="4"/>
      <c r="I659" s="4"/>
      <c r="J659" s="4"/>
      <c r="K659" s="3" t="s">
        <v>667</v>
      </c>
      <c r="L659" s="7" t="b">
        <v>1</v>
      </c>
      <c r="M659" s="4">
        <v>41355</v>
      </c>
      <c r="N659" s="3" t="s">
        <v>792</v>
      </c>
      <c r="O659" s="3" t="s">
        <v>712</v>
      </c>
      <c r="P659" s="8" t="s">
        <v>1981</v>
      </c>
      <c r="Q659" s="8" t="s">
        <v>1982</v>
      </c>
      <c r="R659" s="9"/>
      <c r="S659" s="7"/>
    </row>
    <row r="660" spans="1:19" ht="30" x14ac:dyDescent="0.25">
      <c r="A660" t="str">
        <f>REPLACE(Table_milestone[[#This Row],[Hợp đồng]],1,FIND("#",Table_milestone[[#This Row],[Hợp đồng]],1),"")</f>
        <v>PL2- 08012011/HĐKT2011-CMCSOFT-CTEL</v>
      </c>
      <c r="B660" s="2" t="s">
        <v>1253</v>
      </c>
      <c r="C660" s="3" t="s">
        <v>1254</v>
      </c>
      <c r="D660" s="2" t="s">
        <v>1983</v>
      </c>
      <c r="E660" s="5">
        <v>224278800</v>
      </c>
      <c r="F660" s="4"/>
      <c r="G660" s="4">
        <v>41274</v>
      </c>
      <c r="H660" s="4"/>
      <c r="I660" s="4"/>
      <c r="J660" s="4"/>
      <c r="K660" s="3" t="s">
        <v>1002</v>
      </c>
      <c r="L660" s="7" t="b">
        <v>0</v>
      </c>
      <c r="M660" s="4"/>
      <c r="N660" s="3" t="s">
        <v>26</v>
      </c>
      <c r="O660" s="3" t="s">
        <v>129</v>
      </c>
      <c r="P660" s="8" t="s">
        <v>1984</v>
      </c>
      <c r="Q660" s="8" t="s">
        <v>1985</v>
      </c>
      <c r="R660" s="9"/>
      <c r="S660" s="7"/>
    </row>
    <row r="661" spans="1:19" ht="30" x14ac:dyDescent="0.25">
      <c r="A661" t="str">
        <f>REPLACE(Table_milestone[[#This Row],[Hợp đồng]],1,FIND("#",Table_milestone[[#This Row],[Hợp đồng]],1),"")</f>
        <v>92-1211/HĐKT/CMCSOFT-ĐHTNVMTHN</v>
      </c>
      <c r="B661" s="2" t="s">
        <v>1310</v>
      </c>
      <c r="C661" s="3" t="s">
        <v>1311</v>
      </c>
      <c r="D661" s="2" t="s">
        <v>1824</v>
      </c>
      <c r="E661" s="5">
        <v>10800000</v>
      </c>
      <c r="F661" s="4"/>
      <c r="G661" s="4">
        <v>41274</v>
      </c>
      <c r="H661" s="4"/>
      <c r="I661" s="4">
        <v>41284</v>
      </c>
      <c r="J661" s="4"/>
      <c r="K661" s="3" t="s">
        <v>667</v>
      </c>
      <c r="L661" s="7" t="b">
        <v>1</v>
      </c>
      <c r="M661" s="4">
        <v>41268</v>
      </c>
      <c r="N661" s="3" t="s">
        <v>1059</v>
      </c>
      <c r="O661" s="3" t="s">
        <v>712</v>
      </c>
      <c r="P661" s="8"/>
      <c r="Q661" s="8" t="s">
        <v>1986</v>
      </c>
      <c r="R661" s="9"/>
      <c r="S661" s="7"/>
    </row>
    <row r="662" spans="1:19" x14ac:dyDescent="0.25">
      <c r="A662" t="str">
        <f>REPLACE(Table_milestone[[#This Row],[Hợp đồng]],1,FIND("#",Table_milestone[[#This Row],[Hợp đồng]],1),"")</f>
        <v>32/VCBS–CMCSoft</v>
      </c>
      <c r="B662" s="2" t="s">
        <v>1771</v>
      </c>
      <c r="C662" s="3" t="s">
        <v>1772</v>
      </c>
      <c r="D662" s="2" t="s">
        <v>672</v>
      </c>
      <c r="E662" s="5">
        <v>50117760</v>
      </c>
      <c r="F662" s="4">
        <v>41245</v>
      </c>
      <c r="G662" s="4">
        <v>41274</v>
      </c>
      <c r="H662" s="4"/>
      <c r="I662" s="4">
        <v>41274</v>
      </c>
      <c r="J662" s="4"/>
      <c r="K662" s="3" t="s">
        <v>667</v>
      </c>
      <c r="L662" s="7" t="b">
        <v>1</v>
      </c>
      <c r="M662" s="4">
        <v>41260</v>
      </c>
      <c r="N662" s="3" t="s">
        <v>89</v>
      </c>
      <c r="O662" s="3" t="s">
        <v>685</v>
      </c>
      <c r="P662" s="8"/>
      <c r="Q662" s="8"/>
      <c r="R662" s="9"/>
      <c r="S662" s="7"/>
    </row>
    <row r="663" spans="1:19" x14ac:dyDescent="0.25">
      <c r="A663" t="str">
        <f>REPLACE(Table_milestone[[#This Row],[Hợp đồng]],1,FIND("#",Table_milestone[[#This Row],[Hợp đồng]],1),"")</f>
        <v>2012/SOW/BigPlay-CMC/001</v>
      </c>
      <c r="B663" s="2" t="s">
        <v>1884</v>
      </c>
      <c r="C663" s="3" t="s">
        <v>1885</v>
      </c>
      <c r="D663" s="2" t="s">
        <v>722</v>
      </c>
      <c r="E663" s="5">
        <v>25200000</v>
      </c>
      <c r="F663" s="4"/>
      <c r="G663" s="4">
        <v>41274</v>
      </c>
      <c r="H663" s="4">
        <v>41364</v>
      </c>
      <c r="I663" s="4"/>
      <c r="J663" s="4"/>
      <c r="K663" s="3" t="s">
        <v>717</v>
      </c>
      <c r="L663" s="7" t="b">
        <v>0</v>
      </c>
      <c r="M663" s="4"/>
      <c r="N663" s="3" t="s">
        <v>31</v>
      </c>
      <c r="O663" s="3" t="s">
        <v>110</v>
      </c>
      <c r="P663" s="8"/>
      <c r="Q663" s="8" t="s">
        <v>1883</v>
      </c>
      <c r="R663" s="9"/>
      <c r="S663" s="7"/>
    </row>
    <row r="664" spans="1:19" x14ac:dyDescent="0.25">
      <c r="A664" t="str">
        <f>REPLACE(Table_milestone[[#This Row],[Hợp đồng]],1,FIND("#",Table_milestone[[#This Row],[Hợp đồng]],1),"")</f>
        <v>50/HĐPM/THTK-CMC</v>
      </c>
      <c r="B664" s="2" t="s">
        <v>1989</v>
      </c>
      <c r="C664" s="3" t="s">
        <v>1990</v>
      </c>
      <c r="D664" s="2" t="s">
        <v>1987</v>
      </c>
      <c r="E664" s="5">
        <v>360000000</v>
      </c>
      <c r="F664" s="4"/>
      <c r="G664" s="4">
        <v>41274</v>
      </c>
      <c r="H664" s="4"/>
      <c r="I664" s="4"/>
      <c r="J664" s="4"/>
      <c r="K664" s="3" t="s">
        <v>667</v>
      </c>
      <c r="L664" s="7" t="b">
        <v>1</v>
      </c>
      <c r="M664" s="4">
        <v>41274</v>
      </c>
      <c r="N664" s="3" t="s">
        <v>702</v>
      </c>
      <c r="O664" s="3" t="s">
        <v>129</v>
      </c>
      <c r="P664" s="8" t="s">
        <v>1988</v>
      </c>
      <c r="Q664" s="8"/>
      <c r="R664" s="9"/>
      <c r="S664" s="7"/>
    </row>
    <row r="665" spans="1:19" x14ac:dyDescent="0.25">
      <c r="A665" t="str">
        <f>REPLACE(Table_milestone[[#This Row],[Hợp đồng]],1,FIND("#",Table_milestone[[#This Row],[Hợp đồng]],1),"")</f>
        <v>65-1112/HĐKT/CMCSOFT-TĐTBDNVKS</v>
      </c>
      <c r="B665" s="2" t="s">
        <v>1891</v>
      </c>
      <c r="C665" s="3" t="s">
        <v>1892</v>
      </c>
      <c r="D665" s="2" t="s">
        <v>1950</v>
      </c>
      <c r="E665" s="5">
        <v>192024000</v>
      </c>
      <c r="F665" s="4"/>
      <c r="G665" s="4">
        <v>41274</v>
      </c>
      <c r="H665" s="4"/>
      <c r="I665" s="4"/>
      <c r="J665" s="4"/>
      <c r="K665" s="3" t="s">
        <v>667</v>
      </c>
      <c r="L665" s="7" t="b">
        <v>1</v>
      </c>
      <c r="M665" s="4">
        <v>41272</v>
      </c>
      <c r="N665" s="3" t="s">
        <v>748</v>
      </c>
      <c r="O665" s="3" t="s">
        <v>685</v>
      </c>
      <c r="P665" s="8" t="s">
        <v>1849</v>
      </c>
      <c r="Q665" s="8" t="s">
        <v>1991</v>
      </c>
      <c r="R665" s="9"/>
      <c r="S665" s="7"/>
    </row>
    <row r="666" spans="1:19" x14ac:dyDescent="0.25">
      <c r="A666" t="str">
        <f>REPLACE(Table_milestone[[#This Row],[Hợp đồng]],1,FIND("#",Table_milestone[[#This Row],[Hợp đồng]],1),"")</f>
        <v>01/NHN-CMCSOFT/0112</v>
      </c>
      <c r="B666" s="2" t="s">
        <v>1494</v>
      </c>
      <c r="C666" s="3" t="s">
        <v>1495</v>
      </c>
      <c r="D666" s="2" t="s">
        <v>1992</v>
      </c>
      <c r="E666" s="5">
        <v>61950000</v>
      </c>
      <c r="F666" s="4"/>
      <c r="G666" s="4">
        <v>41274</v>
      </c>
      <c r="H666" s="4"/>
      <c r="I666" s="4"/>
      <c r="J666" s="4"/>
      <c r="K666" s="3" t="s">
        <v>667</v>
      </c>
      <c r="L666" s="7" t="b">
        <v>1</v>
      </c>
      <c r="M666" s="4">
        <v>41270</v>
      </c>
      <c r="N666" s="3" t="s">
        <v>961</v>
      </c>
      <c r="O666" s="3" t="s">
        <v>110</v>
      </c>
      <c r="P666" s="8"/>
      <c r="Q666" s="8" t="s">
        <v>1993</v>
      </c>
      <c r="R666" s="9"/>
      <c r="S666" s="7"/>
    </row>
    <row r="667" spans="1:19" ht="30" x14ac:dyDescent="0.25">
      <c r="A667" t="str">
        <f>REPLACE(Table_milestone[[#This Row],[Hợp đồng]],1,FIND("#",Table_milestone[[#This Row],[Hợp đồng]],1),"")</f>
        <v>OSD125042</v>
      </c>
      <c r="B667" s="2" t="s">
        <v>1996</v>
      </c>
      <c r="C667" s="3" t="s">
        <v>1997</v>
      </c>
      <c r="D667" s="2" t="s">
        <v>1994</v>
      </c>
      <c r="E667" s="5">
        <v>33741360</v>
      </c>
      <c r="F667" s="4"/>
      <c r="G667" s="4">
        <v>41274</v>
      </c>
      <c r="H667" s="4"/>
      <c r="I667" s="4"/>
      <c r="J667" s="4"/>
      <c r="K667" s="3" t="s">
        <v>667</v>
      </c>
      <c r="L667" s="7" t="b">
        <v>1</v>
      </c>
      <c r="M667" s="4">
        <v>41303</v>
      </c>
      <c r="N667" s="3" t="s">
        <v>996</v>
      </c>
      <c r="O667" s="3" t="s">
        <v>110</v>
      </c>
      <c r="P667" s="8"/>
      <c r="Q667" s="8" t="s">
        <v>1995</v>
      </c>
      <c r="R667" s="9"/>
      <c r="S667" s="7"/>
    </row>
    <row r="668" spans="1:19" x14ac:dyDescent="0.25">
      <c r="A668" t="str">
        <f>REPLACE(Table_milestone[[#This Row],[Hợp đồng]],1,FIND("#",Table_milestone[[#This Row],[Hợp đồng]],1),"")</f>
        <v>07122012/HĐKT/CMCSOFT-CBCVINEMATIM</v>
      </c>
      <c r="B668" s="2" t="s">
        <v>1998</v>
      </c>
      <c r="C668" s="3" t="s">
        <v>1999</v>
      </c>
      <c r="D668" s="2" t="s">
        <v>1322</v>
      </c>
      <c r="E668" s="5">
        <v>67500000</v>
      </c>
      <c r="F668" s="4"/>
      <c r="G668" s="4">
        <v>41274</v>
      </c>
      <c r="H668" s="4"/>
      <c r="I668" s="4"/>
      <c r="J668" s="4"/>
      <c r="K668" s="3" t="s">
        <v>667</v>
      </c>
      <c r="L668" s="7" t="b">
        <v>1</v>
      </c>
      <c r="M668" s="4">
        <v>41257</v>
      </c>
      <c r="N668" s="3" t="s">
        <v>748</v>
      </c>
      <c r="O668" s="3" t="s">
        <v>685</v>
      </c>
      <c r="P668" s="8"/>
      <c r="Q668" s="8"/>
      <c r="R668" s="9"/>
      <c r="S668" s="7"/>
    </row>
    <row r="669" spans="1:19" x14ac:dyDescent="0.25">
      <c r="A669" t="str">
        <f>REPLACE(Table_milestone[[#This Row],[Hợp đồng]],1,FIND("#",Table_milestone[[#This Row],[Hợp đồng]],1),"")</f>
        <v>142011/HĐKT/CMCSSG-CĐYTTG</v>
      </c>
      <c r="B669" s="2" t="s">
        <v>2000</v>
      </c>
      <c r="C669" s="3" t="s">
        <v>2001</v>
      </c>
      <c r="D669" s="2" t="s">
        <v>703</v>
      </c>
      <c r="E669" s="5">
        <v>35050000</v>
      </c>
      <c r="F669" s="4"/>
      <c r="G669" s="4">
        <v>41274</v>
      </c>
      <c r="H669" s="4"/>
      <c r="I669" s="4"/>
      <c r="J669" s="4"/>
      <c r="K669" s="3" t="s">
        <v>667</v>
      </c>
      <c r="L669" s="7" t="b">
        <v>1</v>
      </c>
      <c r="M669" s="4">
        <v>41274</v>
      </c>
      <c r="N669" s="3" t="s">
        <v>738</v>
      </c>
      <c r="O669" s="3" t="s">
        <v>1822</v>
      </c>
      <c r="P669" s="8"/>
      <c r="Q669" s="8"/>
      <c r="R669" s="9"/>
      <c r="S669" s="7"/>
    </row>
    <row r="670" spans="1:19" x14ac:dyDescent="0.25">
      <c r="A670" t="str">
        <f>REPLACE(Table_milestone[[#This Row],[Hợp đồng]],1,FIND("#",Table_milestone[[#This Row],[Hợp đồng]],1),"")</f>
        <v>PO 003856</v>
      </c>
      <c r="B670" s="2" t="s">
        <v>1820</v>
      </c>
      <c r="C670" s="3" t="s">
        <v>1821</v>
      </c>
      <c r="D670" s="2" t="s">
        <v>672</v>
      </c>
      <c r="E670" s="5">
        <v>9000000</v>
      </c>
      <c r="F670" s="4"/>
      <c r="G670" s="4">
        <v>41274</v>
      </c>
      <c r="H670" s="4"/>
      <c r="I670" s="4"/>
      <c r="J670" s="4"/>
      <c r="K670" s="3" t="s">
        <v>805</v>
      </c>
      <c r="L670" s="7" t="b">
        <v>0</v>
      </c>
      <c r="M670" s="4"/>
      <c r="N670" s="3" t="s">
        <v>820</v>
      </c>
      <c r="O670" s="3" t="s">
        <v>1822</v>
      </c>
      <c r="P670" s="8"/>
      <c r="Q670" s="8"/>
      <c r="R670" s="9"/>
      <c r="S670" s="7"/>
    </row>
    <row r="671" spans="1:19" x14ac:dyDescent="0.25">
      <c r="A671" t="str">
        <f>REPLACE(Table_milestone[[#This Row],[Hợp đồng]],1,FIND("#",Table_milestone[[#This Row],[Hợp đồng]],1),"")</f>
        <v>45-0912/HĐKT/CMCSoft-ĐHKTH</v>
      </c>
      <c r="B671" s="2" t="s">
        <v>1766</v>
      </c>
      <c r="C671" s="3" t="s">
        <v>633</v>
      </c>
      <c r="D671" s="2" t="s">
        <v>2002</v>
      </c>
      <c r="E671" s="5">
        <v>39200000</v>
      </c>
      <c r="F671" s="4"/>
      <c r="G671" s="4">
        <v>41275</v>
      </c>
      <c r="H671" s="4"/>
      <c r="I671" s="4"/>
      <c r="J671" s="4"/>
      <c r="K671" s="3" t="s">
        <v>667</v>
      </c>
      <c r="L671" s="7" t="b">
        <v>1</v>
      </c>
      <c r="M671" s="4">
        <v>41351</v>
      </c>
      <c r="N671" s="3" t="s">
        <v>190</v>
      </c>
      <c r="O671" s="3" t="s">
        <v>98</v>
      </c>
      <c r="P671" s="8"/>
      <c r="Q671" s="8"/>
      <c r="R671" s="9"/>
      <c r="S671" s="7"/>
    </row>
    <row r="672" spans="1:19" ht="30" x14ac:dyDescent="0.25">
      <c r="A672" t="str">
        <f>REPLACE(Table_milestone[[#This Row],[Hợp đồng]],1,FIND("#",Table_milestone[[#This Row],[Hợp đồng]],1),"")</f>
        <v>2012/SOW/Isolve–CMC/002</v>
      </c>
      <c r="B672" s="2" t="s">
        <v>2005</v>
      </c>
      <c r="C672" s="3" t="s">
        <v>2006</v>
      </c>
      <c r="D672" s="2" t="s">
        <v>725</v>
      </c>
      <c r="E672" s="5">
        <v>5998464</v>
      </c>
      <c r="F672" s="4">
        <v>41261</v>
      </c>
      <c r="G672" s="4">
        <v>41276</v>
      </c>
      <c r="H672" s="4"/>
      <c r="I672" s="4">
        <v>41278</v>
      </c>
      <c r="J672" s="4"/>
      <c r="K672" s="3" t="s">
        <v>667</v>
      </c>
      <c r="L672" s="7" t="b">
        <v>1</v>
      </c>
      <c r="M672" s="4">
        <v>41278</v>
      </c>
      <c r="N672" s="3" t="s">
        <v>31</v>
      </c>
      <c r="O672" s="3" t="s">
        <v>110</v>
      </c>
      <c r="P672" s="8" t="s">
        <v>2003</v>
      </c>
      <c r="Q672" s="8" t="s">
        <v>2004</v>
      </c>
      <c r="R672" s="9"/>
      <c r="S672" s="7"/>
    </row>
    <row r="673" spans="1:19" x14ac:dyDescent="0.25">
      <c r="A673" t="str">
        <f>REPLACE(Table_milestone[[#This Row],[Hợp đồng]],1,FIND("#",Table_milestone[[#This Row],[Hợp đồng]],1),"")</f>
        <v>62/HĐPM/THTK-CMC</v>
      </c>
      <c r="B673" s="2" t="s">
        <v>2007</v>
      </c>
      <c r="C673" s="3" t="s">
        <v>2008</v>
      </c>
      <c r="D673" s="2" t="s">
        <v>666</v>
      </c>
      <c r="E673" s="5">
        <v>2695980000</v>
      </c>
      <c r="F673" s="4"/>
      <c r="G673" s="4">
        <v>41276</v>
      </c>
      <c r="H673" s="4"/>
      <c r="I673" s="4"/>
      <c r="J673" s="4"/>
      <c r="K673" s="3" t="s">
        <v>667</v>
      </c>
      <c r="L673" s="7" t="b">
        <v>1</v>
      </c>
      <c r="M673" s="4">
        <v>41274</v>
      </c>
      <c r="N673" s="3" t="s">
        <v>1651</v>
      </c>
      <c r="O673" s="3" t="s">
        <v>129</v>
      </c>
      <c r="P673" s="8"/>
      <c r="Q673" s="8"/>
      <c r="R673" s="9"/>
      <c r="S673" s="7"/>
    </row>
    <row r="674" spans="1:19" ht="30" x14ac:dyDescent="0.25">
      <c r="A674" t="str">
        <f>REPLACE(Table_milestone[[#This Row],[Hợp đồng]],1,FIND("#",Table_milestone[[#This Row],[Hợp đồng]],1),"")</f>
        <v>2012/SOW/MEDL-CMC/003</v>
      </c>
      <c r="B674" s="2" t="s">
        <v>1644</v>
      </c>
      <c r="C674" s="3" t="s">
        <v>1645</v>
      </c>
      <c r="D674" s="2" t="s">
        <v>739</v>
      </c>
      <c r="E674" s="5">
        <v>32671800</v>
      </c>
      <c r="F674" s="4">
        <v>41247</v>
      </c>
      <c r="G674" s="4">
        <v>41277</v>
      </c>
      <c r="H674" s="4"/>
      <c r="I674" s="4"/>
      <c r="J674" s="4"/>
      <c r="K674" s="3" t="s">
        <v>667</v>
      </c>
      <c r="L674" s="7" t="b">
        <v>1</v>
      </c>
      <c r="M674" s="4">
        <v>41312</v>
      </c>
      <c r="N674" s="3" t="s">
        <v>31</v>
      </c>
      <c r="O674" s="3" t="s">
        <v>110</v>
      </c>
      <c r="P674" s="8" t="s">
        <v>2009</v>
      </c>
      <c r="Q674" s="8" t="s">
        <v>2010</v>
      </c>
      <c r="R674" s="9"/>
      <c r="S674" s="7"/>
    </row>
    <row r="675" spans="1:19" x14ac:dyDescent="0.25">
      <c r="A675" t="str">
        <f>REPLACE(Table_milestone[[#This Row],[Hợp đồng]],1,FIND("#",Table_milestone[[#This Row],[Hợp đồng]],1),"")</f>
        <v>1206/HĐKT/Mega-CMCS/2012</v>
      </c>
      <c r="B675" s="2" t="s">
        <v>2013</v>
      </c>
      <c r="C675" s="3" t="s">
        <v>2014</v>
      </c>
      <c r="D675" s="2" t="s">
        <v>666</v>
      </c>
      <c r="E675" s="5">
        <v>23470700</v>
      </c>
      <c r="F675" s="4"/>
      <c r="G675" s="4">
        <v>41279</v>
      </c>
      <c r="H675" s="4"/>
      <c r="I675" s="4"/>
      <c r="J675" s="4"/>
      <c r="K675" s="3" t="s">
        <v>667</v>
      </c>
      <c r="L675" s="7" t="b">
        <v>1</v>
      </c>
      <c r="M675" s="4">
        <v>41270</v>
      </c>
      <c r="N675" s="3" t="s">
        <v>820</v>
      </c>
      <c r="O675" s="3" t="s">
        <v>819</v>
      </c>
      <c r="P675" s="8" t="s">
        <v>2011</v>
      </c>
      <c r="Q675" s="8" t="s">
        <v>2012</v>
      </c>
      <c r="R675" s="9"/>
      <c r="S675" s="7"/>
    </row>
    <row r="676" spans="1:19" x14ac:dyDescent="0.25">
      <c r="A676" t="str">
        <f>REPLACE(Table_milestone[[#This Row],[Hợp đồng]],1,FIND("#",Table_milestone[[#This Row],[Hợp đồng]],1),"")</f>
        <v xml:space="preserve">64-1112/HĐKT/CMCSoft-SuperSoft </v>
      </c>
      <c r="B676" s="2" t="s">
        <v>2015</v>
      </c>
      <c r="C676" s="3" t="s">
        <v>2016</v>
      </c>
      <c r="D676" s="2" t="s">
        <v>784</v>
      </c>
      <c r="E676" s="5">
        <v>282000000</v>
      </c>
      <c r="F676" s="4"/>
      <c r="G676" s="4">
        <v>41279</v>
      </c>
      <c r="H676" s="4"/>
      <c r="I676" s="4"/>
      <c r="J676" s="4"/>
      <c r="K676" s="3" t="s">
        <v>667</v>
      </c>
      <c r="L676" s="7" t="b">
        <v>1</v>
      </c>
      <c r="M676" s="4">
        <v>41285</v>
      </c>
      <c r="N676" s="3" t="s">
        <v>89</v>
      </c>
      <c r="O676" s="3" t="s">
        <v>685</v>
      </c>
      <c r="P676" s="8"/>
      <c r="Q676" s="8"/>
      <c r="R676" s="9"/>
      <c r="S676" s="7"/>
    </row>
    <row r="677" spans="1:19" x14ac:dyDescent="0.25">
      <c r="A677" t="str">
        <f>REPLACE(Table_milestone[[#This Row],[Hợp đồng]],1,FIND("#",Table_milestone[[#This Row],[Hợp đồng]],1),"")</f>
        <v>02/HĐKT/VPTWĐ-CMCSOFT</v>
      </c>
      <c r="B677" s="2" t="s">
        <v>2020</v>
      </c>
      <c r="C677" s="3" t="s">
        <v>2021</v>
      </c>
      <c r="D677" s="2" t="s">
        <v>2017</v>
      </c>
      <c r="E677" s="5">
        <v>99000000</v>
      </c>
      <c r="F677" s="4"/>
      <c r="G677" s="4">
        <v>41279</v>
      </c>
      <c r="H677" s="4"/>
      <c r="I677" s="4"/>
      <c r="J677" s="4"/>
      <c r="K677" s="3" t="s">
        <v>667</v>
      </c>
      <c r="L677" s="7" t="b">
        <v>1</v>
      </c>
      <c r="M677" s="4">
        <v>41303</v>
      </c>
      <c r="N677" s="3" t="s">
        <v>1651</v>
      </c>
      <c r="O677" s="3" t="s">
        <v>129</v>
      </c>
      <c r="P677" s="8" t="s">
        <v>2018</v>
      </c>
      <c r="Q677" s="8" t="s">
        <v>2019</v>
      </c>
      <c r="R677" s="9"/>
      <c r="S677" s="7"/>
    </row>
    <row r="678" spans="1:19" x14ac:dyDescent="0.25">
      <c r="A678" t="str">
        <f>REPLACE(Table_milestone[[#This Row],[Hợp đồng]],1,FIND("#",Table_milestone[[#This Row],[Hợp đồng]],1),"")</f>
        <v>2012/SOW/MEDL-CMC/004</v>
      </c>
      <c r="B678" s="2" t="s">
        <v>2025</v>
      </c>
      <c r="C678" s="3" t="s">
        <v>2026</v>
      </c>
      <c r="D678" s="2" t="s">
        <v>2022</v>
      </c>
      <c r="E678" s="5">
        <v>49770000</v>
      </c>
      <c r="F678" s="4">
        <v>41254</v>
      </c>
      <c r="G678" s="4">
        <v>41284</v>
      </c>
      <c r="H678" s="4"/>
      <c r="I678" s="4"/>
      <c r="J678" s="4"/>
      <c r="K678" s="3" t="s">
        <v>667</v>
      </c>
      <c r="L678" s="7" t="b">
        <v>1</v>
      </c>
      <c r="M678" s="4">
        <v>41312</v>
      </c>
      <c r="N678" s="3" t="s">
        <v>31</v>
      </c>
      <c r="O678" s="3" t="s">
        <v>110</v>
      </c>
      <c r="P678" s="8" t="s">
        <v>2023</v>
      </c>
      <c r="Q678" s="8" t="s">
        <v>2024</v>
      </c>
      <c r="R678" s="9"/>
      <c r="S678" s="7"/>
    </row>
    <row r="679" spans="1:19" x14ac:dyDescent="0.25">
      <c r="A679" t="str">
        <f>REPLACE(Table_milestone[[#This Row],[Hợp đồng]],1,FIND("#",Table_milestone[[#This Row],[Hợp đồng]],1),"")</f>
        <v>0042/12/TTCNTTLL</v>
      </c>
      <c r="B679" s="2" t="s">
        <v>2029</v>
      </c>
      <c r="C679" s="3" t="s">
        <v>2030</v>
      </c>
      <c r="D679" s="2" t="s">
        <v>784</v>
      </c>
      <c r="E679" s="5">
        <v>259458000</v>
      </c>
      <c r="F679" s="4"/>
      <c r="G679" s="4">
        <v>41284</v>
      </c>
      <c r="H679" s="4"/>
      <c r="I679" s="4"/>
      <c r="J679" s="4"/>
      <c r="K679" s="3" t="s">
        <v>667</v>
      </c>
      <c r="L679" s="7" t="b">
        <v>1</v>
      </c>
      <c r="M679" s="4">
        <v>41295</v>
      </c>
      <c r="N679" s="3" t="s">
        <v>1059</v>
      </c>
      <c r="O679" s="3" t="s">
        <v>712</v>
      </c>
      <c r="P679" s="8" t="s">
        <v>2027</v>
      </c>
      <c r="Q679" s="8" t="s">
        <v>2028</v>
      </c>
      <c r="R679" s="9"/>
      <c r="S679" s="7"/>
    </row>
    <row r="680" spans="1:19" ht="45" x14ac:dyDescent="0.25">
      <c r="A680" t="str">
        <f>REPLACE(Table_milestone[[#This Row],[Hợp đồng]],1,FIND("#",Table_milestone[[#This Row],[Hợp đồng]],1),"")</f>
        <v>OSD125034</v>
      </c>
      <c r="B680" s="2" t="s">
        <v>1768</v>
      </c>
      <c r="C680" s="3" t="s">
        <v>1769</v>
      </c>
      <c r="D680" s="2" t="s">
        <v>722</v>
      </c>
      <c r="E680" s="5">
        <v>45360000</v>
      </c>
      <c r="F680" s="4">
        <v>41254</v>
      </c>
      <c r="G680" s="4">
        <v>41284</v>
      </c>
      <c r="H680" s="4"/>
      <c r="I680" s="4"/>
      <c r="J680" s="4"/>
      <c r="K680" s="3" t="s">
        <v>717</v>
      </c>
      <c r="L680" s="7" t="b">
        <v>0</v>
      </c>
      <c r="M680" s="4"/>
      <c r="N680" s="3" t="s">
        <v>31</v>
      </c>
      <c r="O680" s="3" t="s">
        <v>110</v>
      </c>
      <c r="P680" s="8" t="s">
        <v>2031</v>
      </c>
      <c r="Q680" s="8" t="s">
        <v>2032</v>
      </c>
      <c r="R680" s="9"/>
      <c r="S680" s="7"/>
    </row>
    <row r="681" spans="1:19" x14ac:dyDescent="0.25">
      <c r="A681" t="str">
        <f>REPLACE(Table_milestone[[#This Row],[Hợp đồng]],1,FIND("#",Table_milestone[[#This Row],[Hợp đồng]],1),"")</f>
        <v>07/2012/HĐPM/TTTT-CMC</v>
      </c>
      <c r="B681" s="2" t="s">
        <v>2034</v>
      </c>
      <c r="C681" s="3" t="s">
        <v>2035</v>
      </c>
      <c r="D681" s="2" t="s">
        <v>2033</v>
      </c>
      <c r="E681" s="5">
        <v>289448250</v>
      </c>
      <c r="F681" s="4"/>
      <c r="G681" s="4">
        <v>41284</v>
      </c>
      <c r="H681" s="4"/>
      <c r="I681" s="4"/>
      <c r="J681" s="4"/>
      <c r="K681" s="3" t="s">
        <v>667</v>
      </c>
      <c r="L681" s="7" t="b">
        <v>1</v>
      </c>
      <c r="M681" s="4">
        <v>41274</v>
      </c>
      <c r="N681" s="3" t="s">
        <v>57</v>
      </c>
      <c r="O681" s="3" t="s">
        <v>129</v>
      </c>
      <c r="P681" s="8"/>
      <c r="Q681" s="8"/>
      <c r="R681" s="9"/>
      <c r="S681" s="7"/>
    </row>
    <row r="682" spans="1:19" x14ac:dyDescent="0.25">
      <c r="A682" t="str">
        <f>REPLACE(Table_milestone[[#This Row],[Hợp đồng]],1,FIND("#",Table_milestone[[#This Row],[Hợp đồng]],1),"")</f>
        <v>14-2012/HĐKT/CMCSOFT-TTKT</v>
      </c>
      <c r="B682" s="2" t="s">
        <v>2037</v>
      </c>
      <c r="C682" s="3" t="s">
        <v>2038</v>
      </c>
      <c r="D682" s="2" t="s">
        <v>666</v>
      </c>
      <c r="E682" s="5">
        <v>133500000</v>
      </c>
      <c r="F682" s="4"/>
      <c r="G682" s="4">
        <v>41284</v>
      </c>
      <c r="H682" s="4"/>
      <c r="I682" s="4"/>
      <c r="J682" s="4"/>
      <c r="K682" s="3" t="s">
        <v>667</v>
      </c>
      <c r="L682" s="7" t="b">
        <v>1</v>
      </c>
      <c r="M682" s="4">
        <v>41303</v>
      </c>
      <c r="N682" s="3" t="s">
        <v>1651</v>
      </c>
      <c r="O682" s="3" t="s">
        <v>129</v>
      </c>
      <c r="P682" s="8" t="s">
        <v>2036</v>
      </c>
      <c r="Q682" s="8"/>
      <c r="R682" s="9"/>
      <c r="S682" s="7"/>
    </row>
    <row r="683" spans="1:19" x14ac:dyDescent="0.25">
      <c r="A683" t="str">
        <f>REPLACE(Table_milestone[[#This Row],[Hợp đồng]],1,FIND("#",Table_milestone[[#This Row],[Hợp đồng]],1),"")</f>
        <v>OSD125033</v>
      </c>
      <c r="B683" s="2" t="s">
        <v>1752</v>
      </c>
      <c r="C683" s="3" t="s">
        <v>1753</v>
      </c>
      <c r="D683" s="2" t="s">
        <v>1186</v>
      </c>
      <c r="E683" s="5">
        <v>279518008</v>
      </c>
      <c r="F683" s="4"/>
      <c r="G683" s="4">
        <v>41287</v>
      </c>
      <c r="H683" s="4"/>
      <c r="I683" s="4"/>
      <c r="J683" s="4"/>
      <c r="K683" s="3" t="s">
        <v>717</v>
      </c>
      <c r="L683" s="7" t="b">
        <v>0</v>
      </c>
      <c r="M683" s="4"/>
      <c r="N683" s="3" t="s">
        <v>996</v>
      </c>
      <c r="O683" s="3" t="s">
        <v>110</v>
      </c>
      <c r="P683" s="8"/>
      <c r="Q683" s="8" t="s">
        <v>1418</v>
      </c>
      <c r="R683" s="9"/>
      <c r="S683" s="7"/>
    </row>
    <row r="684" spans="1:19" x14ac:dyDescent="0.25">
      <c r="A684" t="str">
        <f>REPLACE(Table_milestone[[#This Row],[Hợp đồng]],1,FIND("#",Table_milestone[[#This Row],[Hợp đồng]],1),"")</f>
        <v>08012011/CMCSOFT-CTEL</v>
      </c>
      <c r="B684" s="2" t="s">
        <v>947</v>
      </c>
      <c r="C684" s="3" t="s">
        <v>648</v>
      </c>
      <c r="D684" s="2" t="s">
        <v>2039</v>
      </c>
      <c r="E684" s="5">
        <v>228000000</v>
      </c>
      <c r="F684" s="4"/>
      <c r="G684" s="4">
        <v>41288</v>
      </c>
      <c r="H684" s="4"/>
      <c r="I684" s="4"/>
      <c r="J684" s="4"/>
      <c r="K684" s="3" t="s">
        <v>667</v>
      </c>
      <c r="L684" s="7" t="b">
        <v>1</v>
      </c>
      <c r="M684" s="4"/>
      <c r="N684" s="3" t="s">
        <v>26</v>
      </c>
      <c r="O684" s="3" t="s">
        <v>129</v>
      </c>
      <c r="P684" s="8" t="s">
        <v>1667</v>
      </c>
      <c r="Q684" s="8"/>
      <c r="R684" s="9"/>
      <c r="S684" s="7"/>
    </row>
    <row r="685" spans="1:19" x14ac:dyDescent="0.25">
      <c r="A685" t="str">
        <f>REPLACE(Table_milestone[[#This Row],[Hợp đồng]],1,FIND("#",Table_milestone[[#This Row],[Hợp đồng]],1),"")</f>
        <v>56a/2012/HĐPM/THTK-CMC</v>
      </c>
      <c r="B685" s="2" t="s">
        <v>2040</v>
      </c>
      <c r="C685" s="3" t="s">
        <v>2041</v>
      </c>
      <c r="D685" s="2" t="s">
        <v>666</v>
      </c>
      <c r="E685" s="5">
        <v>212880000</v>
      </c>
      <c r="F685" s="4"/>
      <c r="G685" s="4">
        <v>41288</v>
      </c>
      <c r="H685" s="4"/>
      <c r="I685" s="4"/>
      <c r="J685" s="4"/>
      <c r="K685" s="3" t="s">
        <v>667</v>
      </c>
      <c r="L685" s="7" t="b">
        <v>1</v>
      </c>
      <c r="M685" s="4">
        <v>41290</v>
      </c>
      <c r="N685" s="3" t="s">
        <v>1651</v>
      </c>
      <c r="O685" s="3" t="s">
        <v>129</v>
      </c>
      <c r="P685" s="8"/>
      <c r="Q685" s="8"/>
      <c r="R685" s="9"/>
      <c r="S685" s="7"/>
    </row>
    <row r="686" spans="1:19" x14ac:dyDescent="0.25">
      <c r="A686" t="str">
        <f>REPLACE(Table_milestone[[#This Row],[Hợp đồng]],1,FIND("#",Table_milestone[[#This Row],[Hợp đồng]],1),"")</f>
        <v>02/HĐKT2012-CMCSOFT-BHBV</v>
      </c>
      <c r="B686" s="2" t="s">
        <v>1726</v>
      </c>
      <c r="C686" s="3" t="s">
        <v>1727</v>
      </c>
      <c r="D686" s="2" t="s">
        <v>672</v>
      </c>
      <c r="E686" s="5">
        <v>620250000</v>
      </c>
      <c r="F686" s="4"/>
      <c r="G686" s="4">
        <v>41289</v>
      </c>
      <c r="H686" s="4">
        <v>41455</v>
      </c>
      <c r="I686" s="4"/>
      <c r="J686" s="4"/>
      <c r="K686" s="3" t="s">
        <v>667</v>
      </c>
      <c r="L686" s="7" t="b">
        <v>1</v>
      </c>
      <c r="M686" s="4">
        <v>41459</v>
      </c>
      <c r="N686" s="3" t="s">
        <v>57</v>
      </c>
      <c r="O686" s="3" t="s">
        <v>129</v>
      </c>
      <c r="P686" s="8"/>
      <c r="Q686" s="8" t="s">
        <v>2042</v>
      </c>
      <c r="R686" s="9"/>
      <c r="S686" s="7"/>
    </row>
    <row r="687" spans="1:19" ht="30" x14ac:dyDescent="0.25">
      <c r="A687" t="str">
        <f>REPLACE(Table_milestone[[#This Row],[Hợp đồng]],1,FIND("#",Table_milestone[[#This Row],[Hợp đồng]],1),"")</f>
        <v xml:space="preserve">143/XMHM.KH-2012 </v>
      </c>
      <c r="B687" s="2" t="s">
        <v>1903</v>
      </c>
      <c r="C687" s="3" t="s">
        <v>1904</v>
      </c>
      <c r="D687" s="2" t="s">
        <v>1414</v>
      </c>
      <c r="E687" s="5">
        <v>116085520</v>
      </c>
      <c r="F687" s="4"/>
      <c r="G687" s="4">
        <v>41289</v>
      </c>
      <c r="H687" s="4"/>
      <c r="I687" s="4"/>
      <c r="J687" s="4"/>
      <c r="K687" s="3" t="s">
        <v>667</v>
      </c>
      <c r="L687" s="7" t="b">
        <v>1</v>
      </c>
      <c r="M687" s="4">
        <v>41467</v>
      </c>
      <c r="N687" s="3" t="s">
        <v>694</v>
      </c>
      <c r="O687" s="3" t="s">
        <v>685</v>
      </c>
      <c r="P687" s="8" t="s">
        <v>2043</v>
      </c>
      <c r="Q687" s="8" t="s">
        <v>2044</v>
      </c>
      <c r="R687" s="9"/>
      <c r="S687" s="7"/>
    </row>
    <row r="688" spans="1:19" x14ac:dyDescent="0.25">
      <c r="A688" t="str">
        <f>REPLACE(Table_milestone[[#This Row],[Hợp đồng]],1,FIND("#",Table_milestone[[#This Row],[Hợp đồng]],1),"")</f>
        <v>1624/HĐ-HVM</v>
      </c>
      <c r="B688" s="2" t="s">
        <v>2046</v>
      </c>
      <c r="C688" s="3" t="s">
        <v>2047</v>
      </c>
      <c r="D688" s="2" t="s">
        <v>776</v>
      </c>
      <c r="E688" s="5">
        <v>30000000</v>
      </c>
      <c r="F688" s="4"/>
      <c r="G688" s="4">
        <v>41289</v>
      </c>
      <c r="H688" s="4"/>
      <c r="I688" s="4"/>
      <c r="J688" s="4"/>
      <c r="K688" s="3" t="s">
        <v>667</v>
      </c>
      <c r="L688" s="7" t="b">
        <v>1</v>
      </c>
      <c r="M688" s="4">
        <v>41296</v>
      </c>
      <c r="N688" s="3" t="s">
        <v>1059</v>
      </c>
      <c r="O688" s="3" t="s">
        <v>712</v>
      </c>
      <c r="P688" s="8"/>
      <c r="Q688" s="8" t="s">
        <v>2045</v>
      </c>
      <c r="R688" s="9"/>
      <c r="S688" s="7"/>
    </row>
    <row r="689" spans="1:19" x14ac:dyDescent="0.25">
      <c r="A689" t="str">
        <f>REPLACE(Table_milestone[[#This Row],[Hợp đồng]],1,FIND("#",Table_milestone[[#This Row],[Hợp đồng]],1),"")</f>
        <v>76-1212/HĐKT/CMC-PTDN</v>
      </c>
      <c r="B689" s="2" t="s">
        <v>2049</v>
      </c>
      <c r="C689" s="3" t="s">
        <v>2048</v>
      </c>
      <c r="D689" s="2" t="s">
        <v>2048</v>
      </c>
      <c r="E689" s="5">
        <v>215000000</v>
      </c>
      <c r="F689" s="4"/>
      <c r="G689" s="4">
        <v>41289</v>
      </c>
      <c r="H689" s="4"/>
      <c r="I689" s="4"/>
      <c r="J689" s="4"/>
      <c r="K689" s="3" t="s">
        <v>667</v>
      </c>
      <c r="L689" s="7" t="b">
        <v>1</v>
      </c>
      <c r="M689" s="4">
        <v>41284</v>
      </c>
      <c r="N689" s="3" t="s">
        <v>1168</v>
      </c>
      <c r="O689" s="3" t="s">
        <v>801</v>
      </c>
      <c r="P689" s="8"/>
      <c r="Q689" s="8"/>
      <c r="R689" s="9"/>
      <c r="S689" s="7"/>
    </row>
    <row r="690" spans="1:19" x14ac:dyDescent="0.25">
      <c r="A690" t="str">
        <f>REPLACE(Table_milestone[[#This Row],[Hợp đồng]],1,FIND("#",Table_milestone[[#This Row],[Hợp đồng]],1),"")</f>
        <v>40-0912/HĐKT/CMCSOFT-VQTKDKTQD</v>
      </c>
      <c r="B690" s="2" t="s">
        <v>1954</v>
      </c>
      <c r="C690" s="3" t="s">
        <v>1955</v>
      </c>
      <c r="D690" s="2" t="s">
        <v>722</v>
      </c>
      <c r="E690" s="5">
        <v>45000000</v>
      </c>
      <c r="F690" s="4"/>
      <c r="G690" s="4">
        <v>41289</v>
      </c>
      <c r="H690" s="4"/>
      <c r="I690" s="4"/>
      <c r="J690" s="4"/>
      <c r="K690" s="3" t="s">
        <v>667</v>
      </c>
      <c r="L690" s="7" t="b">
        <v>1</v>
      </c>
      <c r="M690" s="4">
        <v>41271</v>
      </c>
      <c r="N690" s="3" t="s">
        <v>190</v>
      </c>
      <c r="O690" s="3" t="s">
        <v>98</v>
      </c>
      <c r="P690" s="8"/>
      <c r="Q690" s="8" t="s">
        <v>2050</v>
      </c>
      <c r="R690" s="9"/>
      <c r="S690" s="7"/>
    </row>
    <row r="691" spans="1:19" x14ac:dyDescent="0.25">
      <c r="A691" t="str">
        <f>REPLACE(Table_milestone[[#This Row],[Hợp đồng]],1,FIND("#",Table_milestone[[#This Row],[Hợp đồng]],1),"")</f>
        <v>180713/HĐKT/CMCSOFT-NHNNVN</v>
      </c>
      <c r="B691" s="2" t="s">
        <v>2051</v>
      </c>
      <c r="C691" s="3" t="s">
        <v>2052</v>
      </c>
      <c r="D691" s="2" t="s">
        <v>903</v>
      </c>
      <c r="E691" s="5">
        <v>78000000</v>
      </c>
      <c r="F691" s="4"/>
      <c r="G691" s="4">
        <v>41289</v>
      </c>
      <c r="H691" s="4"/>
      <c r="I691" s="4">
        <v>41881</v>
      </c>
      <c r="J691" s="4"/>
      <c r="K691" s="3" t="s">
        <v>667</v>
      </c>
      <c r="L691" s="7" t="b">
        <v>1</v>
      </c>
      <c r="M691" s="4">
        <v>41912</v>
      </c>
      <c r="N691" s="3" t="s">
        <v>37</v>
      </c>
      <c r="O691" s="3" t="s">
        <v>681</v>
      </c>
      <c r="P691" s="8"/>
      <c r="Q691" s="8"/>
      <c r="R691" s="9"/>
      <c r="S691" s="7"/>
    </row>
    <row r="692" spans="1:19" ht="60" x14ac:dyDescent="0.25">
      <c r="A692" t="str">
        <f>REPLACE(Table_milestone[[#This Row],[Hợp đồng]],1,FIND("#",Table_milestone[[#This Row],[Hợp đồng]],1),"")</f>
        <v>69/2012/HĐKT/BNG-TTTT-CMC</v>
      </c>
      <c r="B692" s="2" t="s">
        <v>1933</v>
      </c>
      <c r="C692" s="3" t="s">
        <v>1934</v>
      </c>
      <c r="D692" s="2" t="s">
        <v>2053</v>
      </c>
      <c r="E692" s="5">
        <v>384000000</v>
      </c>
      <c r="F692" s="4"/>
      <c r="G692" s="4">
        <v>41290</v>
      </c>
      <c r="H692" s="4">
        <v>41455</v>
      </c>
      <c r="I692" s="4">
        <v>41608</v>
      </c>
      <c r="J692" s="4">
        <v>41973</v>
      </c>
      <c r="K692" s="3" t="s">
        <v>667</v>
      </c>
      <c r="L692" s="7" t="b">
        <v>1</v>
      </c>
      <c r="M692" s="4">
        <v>41998</v>
      </c>
      <c r="N692" s="3" t="s">
        <v>1651</v>
      </c>
      <c r="O692" s="3" t="s">
        <v>129</v>
      </c>
      <c r="P692" s="8" t="s">
        <v>2054</v>
      </c>
      <c r="Q692" s="8" t="s">
        <v>2055</v>
      </c>
      <c r="R692" s="9"/>
      <c r="S692" s="7"/>
    </row>
    <row r="693" spans="1:19" x14ac:dyDescent="0.25">
      <c r="A693" t="str">
        <f>REPLACE(Table_milestone[[#This Row],[Hợp đồng]],1,FIND("#",Table_milestone[[#This Row],[Hợp đồng]],1),"")</f>
        <v>67/2012/HĐTB/THTK-CMC</v>
      </c>
      <c r="B693" s="2" t="s">
        <v>2057</v>
      </c>
      <c r="C693" s="3" t="s">
        <v>2058</v>
      </c>
      <c r="D693" s="2" t="s">
        <v>666</v>
      </c>
      <c r="E693" s="5">
        <v>2898000000</v>
      </c>
      <c r="F693" s="4"/>
      <c r="G693" s="4">
        <v>41294</v>
      </c>
      <c r="H693" s="4"/>
      <c r="I693" s="4"/>
      <c r="J693" s="4"/>
      <c r="K693" s="3" t="s">
        <v>667</v>
      </c>
      <c r="L693" s="7" t="b">
        <v>1</v>
      </c>
      <c r="M693" s="4">
        <v>41274</v>
      </c>
      <c r="N693" s="3" t="s">
        <v>1651</v>
      </c>
      <c r="O693" s="3" t="s">
        <v>129</v>
      </c>
      <c r="P693" s="8" t="s">
        <v>2056</v>
      </c>
      <c r="Q693" s="8"/>
      <c r="R693" s="9"/>
      <c r="S693" s="7"/>
    </row>
    <row r="694" spans="1:19" ht="30" x14ac:dyDescent="0.25">
      <c r="A694" t="str">
        <f>REPLACE(Table_milestone[[#This Row],[Hợp đồng]],1,FIND("#",Table_milestone[[#This Row],[Hợp đồng]],1),"")</f>
        <v>0501/HĐKT/2013/BHBV-CMCSOFT</v>
      </c>
      <c r="B694" s="2" t="s">
        <v>2060</v>
      </c>
      <c r="C694" s="3" t="s">
        <v>2061</v>
      </c>
      <c r="D694" s="2" t="s">
        <v>666</v>
      </c>
      <c r="E694" s="5">
        <v>340000000</v>
      </c>
      <c r="F694" s="4"/>
      <c r="G694" s="4">
        <v>41294</v>
      </c>
      <c r="H694" s="4"/>
      <c r="I694" s="4"/>
      <c r="J694" s="4"/>
      <c r="K694" s="3" t="s">
        <v>667</v>
      </c>
      <c r="L694" s="7" t="b">
        <v>1</v>
      </c>
      <c r="M694" s="4">
        <v>41414</v>
      </c>
      <c r="N694" s="3" t="s">
        <v>57</v>
      </c>
      <c r="O694" s="3" t="s">
        <v>129</v>
      </c>
      <c r="P694" s="8"/>
      <c r="Q694" s="8" t="s">
        <v>2059</v>
      </c>
      <c r="R694" s="9"/>
      <c r="S694" s="7"/>
    </row>
    <row r="695" spans="1:19" x14ac:dyDescent="0.25">
      <c r="A695" t="str">
        <f>REPLACE(Table_milestone[[#This Row],[Hợp đồng]],1,FIND("#",Table_milestone[[#This Row],[Hợp đồng]],1),"")</f>
        <v>74-1212/HĐKT/CMCSOFT-TANDAT</v>
      </c>
      <c r="B695" s="2" t="s">
        <v>2064</v>
      </c>
      <c r="C695" s="3" t="s">
        <v>2065</v>
      </c>
      <c r="D695" s="2" t="s">
        <v>725</v>
      </c>
      <c r="E695" s="5">
        <v>18000000</v>
      </c>
      <c r="F695" s="4"/>
      <c r="G695" s="4">
        <v>41295</v>
      </c>
      <c r="H695" s="4"/>
      <c r="I695" s="4"/>
      <c r="J695" s="4"/>
      <c r="K695" s="3" t="s">
        <v>667</v>
      </c>
      <c r="L695" s="7" t="b">
        <v>1</v>
      </c>
      <c r="M695" s="4">
        <v>41346</v>
      </c>
      <c r="N695" s="3" t="s">
        <v>748</v>
      </c>
      <c r="O695" s="3" t="s">
        <v>685</v>
      </c>
      <c r="P695" s="8" t="s">
        <v>2062</v>
      </c>
      <c r="Q695" s="8" t="s">
        <v>2063</v>
      </c>
      <c r="R695" s="9"/>
      <c r="S695" s="7"/>
    </row>
    <row r="696" spans="1:19" x14ac:dyDescent="0.25">
      <c r="A696" t="str">
        <f>REPLACE(Table_milestone[[#This Row],[Hợp đồng]],1,FIND("#",Table_milestone[[#This Row],[Hợp đồng]],1),"")</f>
        <v>2012/SOW/Nooby-CMC/001</v>
      </c>
      <c r="B696" s="2" t="s">
        <v>1952</v>
      </c>
      <c r="C696" s="3" t="s">
        <v>1953</v>
      </c>
      <c r="D696" s="2" t="s">
        <v>2066</v>
      </c>
      <c r="E696" s="5">
        <v>67473840</v>
      </c>
      <c r="F696" s="4"/>
      <c r="G696" s="4">
        <v>41302</v>
      </c>
      <c r="H696" s="4"/>
      <c r="I696" s="4"/>
      <c r="J696" s="4"/>
      <c r="K696" s="3" t="s">
        <v>667</v>
      </c>
      <c r="L696" s="7" t="b">
        <v>1</v>
      </c>
      <c r="M696" s="4">
        <v>41351</v>
      </c>
      <c r="N696" s="3" t="s">
        <v>31</v>
      </c>
      <c r="O696" s="3" t="s">
        <v>110</v>
      </c>
      <c r="P696" s="8"/>
      <c r="Q696" s="8" t="s">
        <v>2067</v>
      </c>
      <c r="R696" s="9"/>
      <c r="S696" s="7"/>
    </row>
    <row r="697" spans="1:19" x14ac:dyDescent="0.25">
      <c r="A697" t="str">
        <f>REPLACE(Table_milestone[[#This Row],[Hợp đồng]],1,FIND("#",Table_milestone[[#This Row],[Hợp đồng]],1),"")</f>
        <v>2012/SOW/Nooby-CMC/001</v>
      </c>
      <c r="B697" s="2" t="s">
        <v>1952</v>
      </c>
      <c r="C697" s="3" t="s">
        <v>1953</v>
      </c>
      <c r="D697" s="2" t="s">
        <v>2068</v>
      </c>
      <c r="E697" s="5">
        <v>50620920</v>
      </c>
      <c r="F697" s="4"/>
      <c r="G697" s="4">
        <v>41302</v>
      </c>
      <c r="H697" s="4"/>
      <c r="I697" s="4"/>
      <c r="J697" s="4"/>
      <c r="K697" s="3" t="s">
        <v>667</v>
      </c>
      <c r="L697" s="7" t="b">
        <v>1</v>
      </c>
      <c r="M697" s="4">
        <v>41351</v>
      </c>
      <c r="N697" s="3" t="s">
        <v>31</v>
      </c>
      <c r="O697" s="3" t="s">
        <v>110</v>
      </c>
      <c r="P697" s="8"/>
      <c r="Q697" s="8" t="s">
        <v>2069</v>
      </c>
      <c r="R697" s="9"/>
      <c r="S697" s="7"/>
    </row>
    <row r="698" spans="1:19" x14ac:dyDescent="0.25">
      <c r="A698" t="str">
        <f>REPLACE(Table_milestone[[#This Row],[Hợp đồng]],1,FIND("#",Table_milestone[[#This Row],[Hợp đồng]],1),"")</f>
        <v>79-0113/HĐKT/CMCSOFT-BHBL</v>
      </c>
      <c r="B698" s="2" t="s">
        <v>2071</v>
      </c>
      <c r="C698" s="3" t="s">
        <v>630</v>
      </c>
      <c r="D698" s="2" t="s">
        <v>2070</v>
      </c>
      <c r="E698" s="5">
        <v>144000000</v>
      </c>
      <c r="F698" s="4"/>
      <c r="G698" s="4">
        <v>41303</v>
      </c>
      <c r="H698" s="4"/>
      <c r="I698" s="4"/>
      <c r="J698" s="4"/>
      <c r="K698" s="3" t="s">
        <v>667</v>
      </c>
      <c r="L698" s="7" t="b">
        <v>1</v>
      </c>
      <c r="M698" s="4">
        <v>41309</v>
      </c>
      <c r="N698" s="3" t="s">
        <v>2072</v>
      </c>
      <c r="O698" s="3" t="s">
        <v>173</v>
      </c>
      <c r="P698" s="8"/>
      <c r="Q698" s="8"/>
      <c r="R698" s="9"/>
      <c r="S698" s="7"/>
    </row>
    <row r="699" spans="1:19" x14ac:dyDescent="0.25">
      <c r="A699" t="str">
        <f>REPLACE(Table_milestone[[#This Row],[Hợp đồng]],1,FIND("#",Table_milestone[[#This Row],[Hợp đồng]],1),"")</f>
        <v xml:space="preserve">143/XMHM.KH-2012 </v>
      </c>
      <c r="B699" s="2" t="s">
        <v>1903</v>
      </c>
      <c r="C699" s="3" t="s">
        <v>1904</v>
      </c>
      <c r="D699" s="2" t="s">
        <v>2073</v>
      </c>
      <c r="E699" s="5">
        <v>120628960</v>
      </c>
      <c r="F699" s="4"/>
      <c r="G699" s="4">
        <v>41304</v>
      </c>
      <c r="H699" s="4">
        <v>41446</v>
      </c>
      <c r="I699" s="4"/>
      <c r="J699" s="4"/>
      <c r="K699" s="3" t="s">
        <v>667</v>
      </c>
      <c r="L699" s="7" t="b">
        <v>1</v>
      </c>
      <c r="M699" s="4">
        <v>41467</v>
      </c>
      <c r="N699" s="3" t="s">
        <v>694</v>
      </c>
      <c r="O699" s="3" t="s">
        <v>685</v>
      </c>
      <c r="P699" s="8" t="s">
        <v>2074</v>
      </c>
      <c r="Q699" s="8"/>
      <c r="R699" s="9"/>
      <c r="S699" s="7"/>
    </row>
    <row r="700" spans="1:19" x14ac:dyDescent="0.25">
      <c r="A700" t="str">
        <f>REPLACE(Table_milestone[[#This Row],[Hợp đồng]],1,FIND("#",Table_milestone[[#This Row],[Hợp đồng]],1),"")</f>
        <v>07122012/HĐKT/CMCSOFT-CBCVINEMATIM</v>
      </c>
      <c r="B700" s="2" t="s">
        <v>1998</v>
      </c>
      <c r="C700" s="3" t="s">
        <v>1999</v>
      </c>
      <c r="D700" s="2" t="s">
        <v>2075</v>
      </c>
      <c r="E700" s="5">
        <v>157500000</v>
      </c>
      <c r="F700" s="4"/>
      <c r="G700" s="4">
        <v>41304</v>
      </c>
      <c r="H700" s="4"/>
      <c r="I700" s="4"/>
      <c r="J700" s="4"/>
      <c r="K700" s="3" t="s">
        <v>667</v>
      </c>
      <c r="L700" s="7" t="b">
        <v>1</v>
      </c>
      <c r="M700" s="4">
        <v>41277</v>
      </c>
      <c r="N700" s="3" t="s">
        <v>748</v>
      </c>
      <c r="O700" s="3" t="s">
        <v>685</v>
      </c>
      <c r="P700" s="8"/>
      <c r="Q700" s="8"/>
      <c r="R700" s="9"/>
      <c r="S700" s="7"/>
    </row>
    <row r="701" spans="1:19" ht="105" x14ac:dyDescent="0.25">
      <c r="A701" t="str">
        <f>REPLACE(Table_milestone[[#This Row],[Hợp đồng]],1,FIND("#",Table_milestone[[#This Row],[Hợp đồng]],1),"")</f>
        <v>69/2012/HĐKT/BNG-TTTT-CMC</v>
      </c>
      <c r="B701" s="2" t="s">
        <v>1933</v>
      </c>
      <c r="C701" s="3" t="s">
        <v>1934</v>
      </c>
      <c r="D701" s="2" t="s">
        <v>2076</v>
      </c>
      <c r="E701" s="5">
        <v>260320000</v>
      </c>
      <c r="F701" s="4"/>
      <c r="G701" s="4">
        <v>41304</v>
      </c>
      <c r="H701" s="4">
        <v>41470</v>
      </c>
      <c r="I701" s="4">
        <v>41608</v>
      </c>
      <c r="J701" s="4">
        <v>41973</v>
      </c>
      <c r="K701" s="3" t="s">
        <v>667</v>
      </c>
      <c r="L701" s="7" t="b">
        <v>1</v>
      </c>
      <c r="M701" s="4">
        <v>41998</v>
      </c>
      <c r="N701" s="3" t="s">
        <v>1651</v>
      </c>
      <c r="O701" s="3" t="s">
        <v>129</v>
      </c>
      <c r="P701" s="8" t="s">
        <v>2077</v>
      </c>
      <c r="Q701" s="8"/>
      <c r="R701" s="9"/>
      <c r="S701" s="7"/>
    </row>
    <row r="702" spans="1:19" x14ac:dyDescent="0.25">
      <c r="A702" t="str">
        <f>REPLACE(Table_milestone[[#This Row],[Hợp đồng]],1,FIND("#",Table_milestone[[#This Row],[Hợp đồng]],1),"")</f>
        <v xml:space="preserve">CMCSoft-IMIP-2012 </v>
      </c>
      <c r="B702" s="2" t="s">
        <v>1633</v>
      </c>
      <c r="C702" s="3" t="s">
        <v>1634</v>
      </c>
      <c r="D702" s="2" t="s">
        <v>2078</v>
      </c>
      <c r="E702" s="5">
        <v>19093963</v>
      </c>
      <c r="F702" s="4">
        <v>41244</v>
      </c>
      <c r="G702" s="4">
        <v>41304</v>
      </c>
      <c r="H702" s="4"/>
      <c r="I702" s="4"/>
      <c r="J702" s="4"/>
      <c r="K702" s="3" t="s">
        <v>667</v>
      </c>
      <c r="L702" s="7" t="b">
        <v>1</v>
      </c>
      <c r="M702" s="4">
        <v>41269</v>
      </c>
      <c r="N702" s="3" t="s">
        <v>880</v>
      </c>
      <c r="O702" s="3" t="s">
        <v>1578</v>
      </c>
      <c r="P702" s="8"/>
      <c r="Q702" s="8"/>
      <c r="R702" s="9"/>
      <c r="S702" s="7"/>
    </row>
    <row r="703" spans="1:19" x14ac:dyDescent="0.25">
      <c r="A703" t="str">
        <f>REPLACE(Table_milestone[[#This Row],[Hợp đồng]],1,FIND("#",Table_milestone[[#This Row],[Hợp đồng]],1),"")</f>
        <v>OSD125018</v>
      </c>
      <c r="B703" s="2" t="s">
        <v>1748</v>
      </c>
      <c r="C703" s="3" t="s">
        <v>1749</v>
      </c>
      <c r="D703" s="2" t="s">
        <v>2079</v>
      </c>
      <c r="E703" s="5">
        <v>170098848</v>
      </c>
      <c r="F703" s="4">
        <v>41244</v>
      </c>
      <c r="G703" s="4">
        <v>41304</v>
      </c>
      <c r="H703" s="4"/>
      <c r="I703" s="4">
        <v>41269</v>
      </c>
      <c r="J703" s="4"/>
      <c r="K703" s="3" t="s">
        <v>667</v>
      </c>
      <c r="L703" s="7" t="b">
        <v>1</v>
      </c>
      <c r="M703" s="4">
        <v>41269</v>
      </c>
      <c r="N703" s="3" t="s">
        <v>880</v>
      </c>
      <c r="O703" s="3" t="s">
        <v>1578</v>
      </c>
      <c r="P703" s="8"/>
      <c r="Q703" s="8"/>
      <c r="R703" s="9"/>
      <c r="S703" s="7"/>
    </row>
    <row r="704" spans="1:19" x14ac:dyDescent="0.25">
      <c r="A704" t="str">
        <f>REPLACE(Table_milestone[[#This Row],[Hợp đồng]],1,FIND("#",Table_milestone[[#This Row],[Hợp đồng]],1),"")</f>
        <v>1206/HĐKT/Mega-CMCS/2012</v>
      </c>
      <c r="B704" s="2" t="s">
        <v>2013</v>
      </c>
      <c r="C704" s="3" t="s">
        <v>2014</v>
      </c>
      <c r="D704" s="2" t="s">
        <v>722</v>
      </c>
      <c r="E704" s="5">
        <v>35206050</v>
      </c>
      <c r="F704" s="4"/>
      <c r="G704" s="4">
        <v>41304</v>
      </c>
      <c r="H704" s="4"/>
      <c r="I704" s="4"/>
      <c r="J704" s="4"/>
      <c r="K704" s="3" t="s">
        <v>667</v>
      </c>
      <c r="L704" s="7" t="b">
        <v>1</v>
      </c>
      <c r="M704" s="4">
        <v>41309</v>
      </c>
      <c r="N704" s="3" t="s">
        <v>820</v>
      </c>
      <c r="O704" s="3" t="s">
        <v>819</v>
      </c>
      <c r="P704" s="8" t="s">
        <v>2080</v>
      </c>
      <c r="Q704" s="8" t="s">
        <v>2081</v>
      </c>
      <c r="R704" s="9"/>
      <c r="S704" s="7"/>
    </row>
    <row r="705" spans="1:19" x14ac:dyDescent="0.25">
      <c r="A705" t="str">
        <f>REPLACE(Table_milestone[[#This Row],[Hợp đồng]],1,FIND("#",Table_milestone[[#This Row],[Hợp đồng]],1),"")</f>
        <v>73-1212/HĐKT/CMCSOFT-ĐHTNMTHN</v>
      </c>
      <c r="B705" s="2" t="s">
        <v>2083</v>
      </c>
      <c r="C705" s="3" t="s">
        <v>2084</v>
      </c>
      <c r="D705" s="2" t="s">
        <v>2082</v>
      </c>
      <c r="E705" s="5">
        <v>25200000</v>
      </c>
      <c r="F705" s="4"/>
      <c r="G705" s="4">
        <v>41304</v>
      </c>
      <c r="H705" s="4"/>
      <c r="I705" s="4"/>
      <c r="J705" s="4"/>
      <c r="K705" s="3" t="s">
        <v>667</v>
      </c>
      <c r="L705" s="7" t="b">
        <v>1</v>
      </c>
      <c r="M705" s="4">
        <v>41304</v>
      </c>
      <c r="N705" s="3" t="s">
        <v>190</v>
      </c>
      <c r="O705" s="3" t="s">
        <v>98</v>
      </c>
      <c r="P705" s="8"/>
      <c r="Q705" s="8"/>
      <c r="R705" s="9"/>
      <c r="S705" s="7"/>
    </row>
    <row r="706" spans="1:19" ht="105" x14ac:dyDescent="0.25">
      <c r="A706" t="str">
        <f>REPLACE(Table_milestone[[#This Row],[Hợp đồng]],1,FIND("#",Table_milestone[[#This Row],[Hợp đồng]],1),"")</f>
        <v xml:space="preserve">PL12 - HĐ 08012011/HĐKT2011-CMCSOFT-CTEL </v>
      </c>
      <c r="B706" s="2" t="s">
        <v>1880</v>
      </c>
      <c r="C706" s="3" t="s">
        <v>1881</v>
      </c>
      <c r="D706" s="2" t="s">
        <v>802</v>
      </c>
      <c r="E706" s="5">
        <v>392037600</v>
      </c>
      <c r="F706" s="4"/>
      <c r="G706" s="4">
        <v>41304</v>
      </c>
      <c r="H706" s="4">
        <v>41529</v>
      </c>
      <c r="I706" s="4"/>
      <c r="J706" s="4"/>
      <c r="K706" s="3" t="s">
        <v>667</v>
      </c>
      <c r="L706" s="7" t="b">
        <v>1</v>
      </c>
      <c r="M706" s="4">
        <v>41540</v>
      </c>
      <c r="N706" s="3" t="s">
        <v>57</v>
      </c>
      <c r="O706" s="3" t="s">
        <v>129</v>
      </c>
      <c r="P706" s="8" t="s">
        <v>2085</v>
      </c>
      <c r="Q706" s="8"/>
      <c r="R706" s="9"/>
      <c r="S706" s="7"/>
    </row>
    <row r="707" spans="1:19" ht="30" x14ac:dyDescent="0.25">
      <c r="A707" t="str">
        <f>REPLACE(Table_milestone[[#This Row],[Hợp đồng]],1,FIND("#",Table_milestone[[#This Row],[Hợp đồng]],1),"")</f>
        <v>32/VCBS–CMCSoft</v>
      </c>
      <c r="B707" s="2" t="s">
        <v>1771</v>
      </c>
      <c r="C707" s="3" t="s">
        <v>1772</v>
      </c>
      <c r="D707" s="2" t="s">
        <v>688</v>
      </c>
      <c r="E707" s="5">
        <v>37588320</v>
      </c>
      <c r="F707" s="4">
        <v>41275</v>
      </c>
      <c r="G707" s="4">
        <v>41305</v>
      </c>
      <c r="H707" s="4">
        <v>41455</v>
      </c>
      <c r="I707" s="4"/>
      <c r="J707" s="4"/>
      <c r="K707" s="3" t="s">
        <v>667</v>
      </c>
      <c r="L707" s="7" t="b">
        <v>1</v>
      </c>
      <c r="M707" s="4">
        <v>41477</v>
      </c>
      <c r="N707" s="3" t="s">
        <v>89</v>
      </c>
      <c r="O707" s="3" t="s">
        <v>685</v>
      </c>
      <c r="P707" s="8" t="s">
        <v>2086</v>
      </c>
      <c r="Q707" s="8" t="s">
        <v>2087</v>
      </c>
      <c r="R707" s="9"/>
      <c r="S707" s="7"/>
    </row>
    <row r="708" spans="1:19" x14ac:dyDescent="0.25">
      <c r="A708" t="str">
        <f>REPLACE(Table_milestone[[#This Row],[Hợp đồng]],1,FIND("#",Table_milestone[[#This Row],[Hợp đồng]],1),"")</f>
        <v>OSD125042</v>
      </c>
      <c r="B708" s="2" t="s">
        <v>1996</v>
      </c>
      <c r="C708" s="3" t="s">
        <v>1997</v>
      </c>
      <c r="D708" s="2" t="s">
        <v>2088</v>
      </c>
      <c r="E708" s="5">
        <v>33741360</v>
      </c>
      <c r="F708" s="4"/>
      <c r="G708" s="4">
        <v>41305</v>
      </c>
      <c r="H708" s="4"/>
      <c r="I708" s="4"/>
      <c r="J708" s="4"/>
      <c r="K708" s="3" t="s">
        <v>667</v>
      </c>
      <c r="L708" s="7" t="b">
        <v>1</v>
      </c>
      <c r="M708" s="4">
        <v>41340</v>
      </c>
      <c r="N708" s="3" t="s">
        <v>996</v>
      </c>
      <c r="O708" s="3" t="s">
        <v>110</v>
      </c>
      <c r="P708" s="8"/>
      <c r="Q708" s="8" t="s">
        <v>1938</v>
      </c>
      <c r="R708" s="9"/>
      <c r="S708" s="7"/>
    </row>
    <row r="709" spans="1:19" x14ac:dyDescent="0.25">
      <c r="A709" t="str">
        <f>REPLACE(Table_milestone[[#This Row],[Hợp đồng]],1,FIND("#",Table_milestone[[#This Row],[Hợp đồng]],1),"")</f>
        <v>OSD125051</v>
      </c>
      <c r="B709" s="2" t="s">
        <v>2089</v>
      </c>
      <c r="C709" s="3" t="s">
        <v>2090</v>
      </c>
      <c r="D709" s="2" t="s">
        <v>666</v>
      </c>
      <c r="E709" s="5">
        <v>4977892</v>
      </c>
      <c r="F709" s="4"/>
      <c r="G709" s="4">
        <v>41305</v>
      </c>
      <c r="H709" s="4"/>
      <c r="I709" s="4"/>
      <c r="J709" s="4"/>
      <c r="K709" s="3" t="s">
        <v>667</v>
      </c>
      <c r="L709" s="7" t="b">
        <v>1</v>
      </c>
      <c r="M709" s="4">
        <v>41303</v>
      </c>
      <c r="N709" s="3" t="s">
        <v>996</v>
      </c>
      <c r="O709" s="3" t="s">
        <v>110</v>
      </c>
      <c r="P709" s="8" t="s">
        <v>1938</v>
      </c>
      <c r="Q709" s="8"/>
      <c r="R709" s="9"/>
      <c r="S709" s="7"/>
    </row>
    <row r="710" spans="1:19" x14ac:dyDescent="0.25">
      <c r="A710" t="str">
        <f>REPLACE(Table_milestone[[#This Row],[Hợp đồng]],1,FIND("#",Table_milestone[[#This Row],[Hợp đồng]],1),"")</f>
        <v>2013/SOW/Conexus-CMC/001</v>
      </c>
      <c r="B710" s="2" t="s">
        <v>2091</v>
      </c>
      <c r="C710" s="3" t="s">
        <v>2092</v>
      </c>
      <c r="D710" s="2" t="s">
        <v>725</v>
      </c>
      <c r="E710" s="5">
        <v>27888692</v>
      </c>
      <c r="F710" s="4"/>
      <c r="G710" s="4">
        <v>41305</v>
      </c>
      <c r="H710" s="4"/>
      <c r="I710" s="4"/>
      <c r="J710" s="4"/>
      <c r="K710" s="3" t="s">
        <v>667</v>
      </c>
      <c r="L710" s="7" t="b">
        <v>1</v>
      </c>
      <c r="M710" s="4">
        <v>41298</v>
      </c>
      <c r="N710" s="3" t="s">
        <v>31</v>
      </c>
      <c r="O710" s="3" t="s">
        <v>110</v>
      </c>
      <c r="P710" s="8"/>
      <c r="Q710" s="8"/>
      <c r="R710" s="9"/>
      <c r="S710" s="7"/>
    </row>
    <row r="711" spans="1:19" x14ac:dyDescent="0.25">
      <c r="A711" t="str">
        <f>REPLACE(Table_milestone[[#This Row],[Hợp đồng]],1,FIND("#",Table_milestone[[#This Row],[Hợp đồng]],1),"")</f>
        <v>2013/SOW/JUUQ-CMC/002</v>
      </c>
      <c r="B711" s="2" t="s">
        <v>2095</v>
      </c>
      <c r="C711" s="3" t="s">
        <v>2096</v>
      </c>
      <c r="D711" s="2" t="s">
        <v>2093</v>
      </c>
      <c r="E711" s="5">
        <v>20828000</v>
      </c>
      <c r="F711" s="4"/>
      <c r="G711" s="4">
        <v>41309</v>
      </c>
      <c r="H711" s="4"/>
      <c r="I711" s="4"/>
      <c r="J711" s="4">
        <v>42003</v>
      </c>
      <c r="K711" s="3" t="s">
        <v>805</v>
      </c>
      <c r="L711" s="7" t="b">
        <v>0</v>
      </c>
      <c r="M711" s="4"/>
      <c r="N711" s="3" t="s">
        <v>31</v>
      </c>
      <c r="O711" s="3" t="s">
        <v>110</v>
      </c>
      <c r="P711" s="8"/>
      <c r="Q711" s="8" t="s">
        <v>2094</v>
      </c>
      <c r="R711" s="9"/>
      <c r="S711" s="7">
        <v>1</v>
      </c>
    </row>
    <row r="712" spans="1:19" x14ac:dyDescent="0.25">
      <c r="A712" t="str">
        <f>REPLACE(Table_milestone[[#This Row],[Hợp đồng]],1,FIND("#",Table_milestone[[#This Row],[Hợp đồng]],1),"")</f>
        <v>01/BIDV-CMCSoft</v>
      </c>
      <c r="B712" s="2" t="s">
        <v>2097</v>
      </c>
      <c r="C712" s="3" t="s">
        <v>2098</v>
      </c>
      <c r="D712" s="2" t="s">
        <v>666</v>
      </c>
      <c r="E712" s="5">
        <v>26520000</v>
      </c>
      <c r="F712" s="4"/>
      <c r="G712" s="4">
        <v>41309</v>
      </c>
      <c r="H712" s="4"/>
      <c r="I712" s="4"/>
      <c r="J712" s="4"/>
      <c r="K712" s="3" t="s">
        <v>667</v>
      </c>
      <c r="L712" s="7" t="b">
        <v>1</v>
      </c>
      <c r="M712" s="4">
        <v>41312</v>
      </c>
      <c r="N712" s="3" t="s">
        <v>2099</v>
      </c>
      <c r="O712" s="3" t="s">
        <v>681</v>
      </c>
      <c r="P712" s="8"/>
      <c r="Q712" s="8"/>
      <c r="R712" s="9"/>
      <c r="S712" s="7"/>
    </row>
    <row r="713" spans="1:19" x14ac:dyDescent="0.25">
      <c r="A713" t="str">
        <f>REPLACE(Table_milestone[[#This Row],[Hợp đồng]],1,FIND("#",Table_milestone[[#This Row],[Hợp đồng]],1),"")</f>
        <v>46-0912/HĐKT/CMCSOFT-ĐHKTQD</v>
      </c>
      <c r="B713" s="2" t="s">
        <v>2100</v>
      </c>
      <c r="C713" s="3" t="s">
        <v>2101</v>
      </c>
      <c r="D713" s="2" t="s">
        <v>1781</v>
      </c>
      <c r="E713" s="5">
        <v>36000000</v>
      </c>
      <c r="F713" s="4"/>
      <c r="G713" s="4">
        <v>41309</v>
      </c>
      <c r="H713" s="4"/>
      <c r="I713" s="4"/>
      <c r="J713" s="4"/>
      <c r="K713" s="3" t="s">
        <v>667</v>
      </c>
      <c r="L713" s="7" t="b">
        <v>1</v>
      </c>
      <c r="M713" s="4">
        <v>41400</v>
      </c>
      <c r="N713" s="3" t="s">
        <v>190</v>
      </c>
      <c r="O713" s="3" t="s">
        <v>98</v>
      </c>
      <c r="P713" s="8"/>
      <c r="Q713" s="8"/>
      <c r="R713" s="9"/>
      <c r="S713" s="7"/>
    </row>
    <row r="714" spans="1:19" ht="30" x14ac:dyDescent="0.25">
      <c r="A714" t="str">
        <f>REPLACE(Table_milestone[[#This Row],[Hợp đồng]],1,FIND("#",Table_milestone[[#This Row],[Hợp đồng]],1),"")</f>
        <v>2012/SOW/MEDL-CMC/003</v>
      </c>
      <c r="B714" s="2" t="s">
        <v>1644</v>
      </c>
      <c r="C714" s="3" t="s">
        <v>1645</v>
      </c>
      <c r="D714" s="2" t="s">
        <v>1414</v>
      </c>
      <c r="E714" s="5">
        <v>59820000</v>
      </c>
      <c r="F714" s="4">
        <v>41278</v>
      </c>
      <c r="G714" s="4">
        <v>41310</v>
      </c>
      <c r="H714" s="4"/>
      <c r="I714" s="4"/>
      <c r="J714" s="4"/>
      <c r="K714" s="3" t="s">
        <v>717</v>
      </c>
      <c r="L714" s="7" t="b">
        <v>0</v>
      </c>
      <c r="M714" s="4"/>
      <c r="N714" s="3" t="s">
        <v>31</v>
      </c>
      <c r="O714" s="3" t="s">
        <v>110</v>
      </c>
      <c r="P714" s="8"/>
      <c r="Q714" s="8" t="s">
        <v>2102</v>
      </c>
      <c r="R714" s="9"/>
      <c r="S714" s="7"/>
    </row>
    <row r="715" spans="1:19" x14ac:dyDescent="0.25">
      <c r="A715" t="str">
        <f>REPLACE(Table_milestone[[#This Row],[Hợp đồng]],1,FIND("#",Table_milestone[[#This Row],[Hợp đồng]],1),"")</f>
        <v>78-0113/HĐBT/CMCSOFT-TVKG</v>
      </c>
      <c r="B715" s="2" t="s">
        <v>2104</v>
      </c>
      <c r="C715" s="3" t="s">
        <v>2105</v>
      </c>
      <c r="D715" s="2" t="s">
        <v>2103</v>
      </c>
      <c r="E715" s="5">
        <v>20000000</v>
      </c>
      <c r="F715" s="4"/>
      <c r="G715" s="4">
        <v>41311</v>
      </c>
      <c r="H715" s="4"/>
      <c r="I715" s="4"/>
      <c r="J715" s="4"/>
      <c r="K715" s="3" t="s">
        <v>667</v>
      </c>
      <c r="L715" s="7" t="b">
        <v>1</v>
      </c>
      <c r="M715" s="4">
        <v>41311</v>
      </c>
      <c r="N715" s="3" t="s">
        <v>1059</v>
      </c>
      <c r="O715" s="3" t="s">
        <v>712</v>
      </c>
      <c r="P715" s="8"/>
      <c r="Q715" s="8"/>
      <c r="R715" s="9"/>
      <c r="S715" s="7"/>
    </row>
    <row r="716" spans="1:19" x14ac:dyDescent="0.25">
      <c r="A716" t="str">
        <f>REPLACE(Table_milestone[[#This Row],[Hợp đồng]],1,FIND("#",Table_milestone[[#This Row],[Hợp đồng]],1),"")</f>
        <v>22/M1T-CMCSoft</v>
      </c>
      <c r="B716" s="2" t="s">
        <v>2108</v>
      </c>
      <c r="C716" s="3" t="s">
        <v>2109</v>
      </c>
      <c r="D716" s="2" t="s">
        <v>666</v>
      </c>
      <c r="E716" s="5">
        <v>190000000</v>
      </c>
      <c r="F716" s="4"/>
      <c r="G716" s="4">
        <v>41311</v>
      </c>
      <c r="H716" s="4"/>
      <c r="I716" s="4"/>
      <c r="J716" s="4"/>
      <c r="K716" s="3" t="s">
        <v>667</v>
      </c>
      <c r="L716" s="7" t="b">
        <v>1</v>
      </c>
      <c r="M716" s="4">
        <v>41389</v>
      </c>
      <c r="N716" s="3" t="s">
        <v>2099</v>
      </c>
      <c r="O716" s="3" t="s">
        <v>681</v>
      </c>
      <c r="P716" s="8" t="s">
        <v>2106</v>
      </c>
      <c r="Q716" s="8" t="s">
        <v>2107</v>
      </c>
      <c r="R716" s="9"/>
      <c r="S716" s="7"/>
    </row>
    <row r="717" spans="1:19" x14ac:dyDescent="0.25">
      <c r="A717" t="str">
        <f>REPLACE(Table_milestone[[#This Row],[Hợp đồng]],1,FIND("#",Table_milestone[[#This Row],[Hợp đồng]],1),"")</f>
        <v>41-0912/HĐKT/CMCSOFT-VQTKDKTQD</v>
      </c>
      <c r="B717" s="2" t="s">
        <v>2110</v>
      </c>
      <c r="C717" s="3" t="s">
        <v>2111</v>
      </c>
      <c r="D717" s="2" t="s">
        <v>776</v>
      </c>
      <c r="E717" s="5">
        <v>75000000</v>
      </c>
      <c r="F717" s="4"/>
      <c r="G717" s="4">
        <v>41312</v>
      </c>
      <c r="H717" s="4"/>
      <c r="I717" s="4"/>
      <c r="J717" s="4"/>
      <c r="K717" s="3" t="s">
        <v>667</v>
      </c>
      <c r="L717" s="7" t="b">
        <v>1</v>
      </c>
      <c r="M717" s="4">
        <v>41312</v>
      </c>
      <c r="N717" s="3" t="s">
        <v>190</v>
      </c>
      <c r="O717" s="3" t="s">
        <v>98</v>
      </c>
      <c r="P717" s="8"/>
      <c r="Q717" s="8"/>
      <c r="R717" s="9"/>
      <c r="S717" s="7"/>
    </row>
    <row r="718" spans="1:19" x14ac:dyDescent="0.25">
      <c r="A718" t="str">
        <f>REPLACE(Table_milestone[[#This Row],[Hợp đồng]],1,FIND("#",Table_milestone[[#This Row],[Hợp đồng]],1),"")</f>
        <v>OSD125038</v>
      </c>
      <c r="B718" s="2" t="s">
        <v>2114</v>
      </c>
      <c r="C718" s="3" t="s">
        <v>2115</v>
      </c>
      <c r="D718" s="2" t="s">
        <v>903</v>
      </c>
      <c r="E718" s="5">
        <v>48733920</v>
      </c>
      <c r="F718" s="4">
        <v>41281</v>
      </c>
      <c r="G718" s="4">
        <v>41313</v>
      </c>
      <c r="H718" s="4"/>
      <c r="I718" s="4"/>
      <c r="J718" s="4"/>
      <c r="K718" s="3" t="s">
        <v>667</v>
      </c>
      <c r="L718" s="7" t="b">
        <v>1</v>
      </c>
      <c r="M718" s="4">
        <v>41312</v>
      </c>
      <c r="N718" s="3" t="s">
        <v>31</v>
      </c>
      <c r="O718" s="3" t="s">
        <v>110</v>
      </c>
      <c r="P718" s="8" t="s">
        <v>2112</v>
      </c>
      <c r="Q718" s="8" t="s">
        <v>2113</v>
      </c>
      <c r="R718" s="9"/>
      <c r="S718" s="7"/>
    </row>
    <row r="719" spans="1:19" x14ac:dyDescent="0.25">
      <c r="A719" t="str">
        <f>REPLACE(Table_milestone[[#This Row],[Hợp đồng]],1,FIND("#",Table_milestone[[#This Row],[Hợp đồng]],1),"")</f>
        <v>63-1112/HĐKT/CMCSOFT-TVQGVN</v>
      </c>
      <c r="B719" s="2" t="s">
        <v>2117</v>
      </c>
      <c r="C719" s="3" t="s">
        <v>2118</v>
      </c>
      <c r="D719" s="2" t="s">
        <v>776</v>
      </c>
      <c r="E719" s="5">
        <v>82000000</v>
      </c>
      <c r="F719" s="4"/>
      <c r="G719" s="4">
        <v>41315</v>
      </c>
      <c r="H719" s="4"/>
      <c r="I719" s="4"/>
      <c r="J719" s="4"/>
      <c r="K719" s="3" t="s">
        <v>667</v>
      </c>
      <c r="L719" s="7" t="b">
        <v>1</v>
      </c>
      <c r="M719" s="4">
        <v>41352</v>
      </c>
      <c r="N719" s="3" t="s">
        <v>1059</v>
      </c>
      <c r="O719" s="3" t="s">
        <v>621</v>
      </c>
      <c r="P719" s="8"/>
      <c r="Q719" s="8" t="s">
        <v>2116</v>
      </c>
      <c r="R719" s="9"/>
      <c r="S719" s="7"/>
    </row>
    <row r="720" spans="1:19" ht="30" x14ac:dyDescent="0.25">
      <c r="A720" t="str">
        <f>REPLACE(Table_milestone[[#This Row],[Hợp đồng]],1,FIND("#",Table_milestone[[#This Row],[Hợp đồng]],1),"")</f>
        <v>14-2012/HĐKT/CMCSOFT-TTKT</v>
      </c>
      <c r="B720" s="2" t="s">
        <v>2037</v>
      </c>
      <c r="C720" s="3" t="s">
        <v>2038</v>
      </c>
      <c r="D720" s="2" t="s">
        <v>672</v>
      </c>
      <c r="E720" s="5">
        <v>311500000</v>
      </c>
      <c r="F720" s="4"/>
      <c r="G720" s="4">
        <v>41315</v>
      </c>
      <c r="H720" s="4"/>
      <c r="I720" s="4"/>
      <c r="J720" s="4"/>
      <c r="K720" s="3" t="s">
        <v>667</v>
      </c>
      <c r="L720" s="7" t="b">
        <v>1</v>
      </c>
      <c r="M720" s="4">
        <v>41410</v>
      </c>
      <c r="N720" s="3" t="s">
        <v>1651</v>
      </c>
      <c r="O720" s="3" t="s">
        <v>129</v>
      </c>
      <c r="P720" s="8"/>
      <c r="Q720" s="8" t="s">
        <v>2119</v>
      </c>
      <c r="R720" s="9"/>
      <c r="S720" s="7"/>
    </row>
    <row r="721" spans="1:19" ht="30" x14ac:dyDescent="0.25">
      <c r="A721" t="str">
        <f>REPLACE(Table_milestone[[#This Row],[Hợp đồng]],1,FIND("#",Table_milestone[[#This Row],[Hợp đồng]],1),"")</f>
        <v>81-0113/HĐKT/TCHQ-CMC</v>
      </c>
      <c r="B721" s="2" t="s">
        <v>2122</v>
      </c>
      <c r="C721" s="3" t="s">
        <v>2123</v>
      </c>
      <c r="D721" s="2" t="s">
        <v>666</v>
      </c>
      <c r="E721" s="5">
        <v>834195000</v>
      </c>
      <c r="F721" s="4"/>
      <c r="G721" s="4">
        <v>41315</v>
      </c>
      <c r="H721" s="4"/>
      <c r="I721" s="4"/>
      <c r="J721" s="4"/>
      <c r="K721" s="3" t="s">
        <v>667</v>
      </c>
      <c r="L721" s="7" t="b">
        <v>1</v>
      </c>
      <c r="M721" s="4">
        <v>41347</v>
      </c>
      <c r="N721" s="3" t="s">
        <v>1342</v>
      </c>
      <c r="O721" s="3" t="s">
        <v>681</v>
      </c>
      <c r="P721" s="8" t="s">
        <v>2120</v>
      </c>
      <c r="Q721" s="8" t="s">
        <v>2121</v>
      </c>
      <c r="R721" s="9"/>
      <c r="S721" s="7"/>
    </row>
    <row r="722" spans="1:19" x14ac:dyDescent="0.25">
      <c r="A722" t="str">
        <f>REPLACE(Table_milestone[[#This Row],[Hợp đồng]],1,FIND("#",Table_milestone[[#This Row],[Hợp đồng]],1),"")</f>
        <v>62-1112/HĐKT/CMCSOFT-CDKTKTDHTN</v>
      </c>
      <c r="B722" s="2" t="s">
        <v>1922</v>
      </c>
      <c r="C722" s="3" t="s">
        <v>1923</v>
      </c>
      <c r="D722" s="2" t="s">
        <v>666</v>
      </c>
      <c r="E722" s="5">
        <v>65000000</v>
      </c>
      <c r="F722" s="4"/>
      <c r="G722" s="4">
        <v>41315</v>
      </c>
      <c r="H722" s="4">
        <v>41435</v>
      </c>
      <c r="I722" s="4"/>
      <c r="J722" s="4"/>
      <c r="K722" s="3" t="s">
        <v>667</v>
      </c>
      <c r="L722" s="7" t="b">
        <v>1</v>
      </c>
      <c r="M722" s="4">
        <v>41508</v>
      </c>
      <c r="N722" s="3" t="s">
        <v>190</v>
      </c>
      <c r="O722" s="3" t="s">
        <v>98</v>
      </c>
      <c r="P722" s="8"/>
      <c r="Q722" s="8" t="s">
        <v>2124</v>
      </c>
      <c r="R722" s="9"/>
      <c r="S722" s="7"/>
    </row>
    <row r="723" spans="1:19" ht="60" x14ac:dyDescent="0.25">
      <c r="A723" t="str">
        <f>REPLACE(Table_milestone[[#This Row],[Hợp đồng]],1,FIND("#",Table_milestone[[#This Row],[Hợp đồng]],1),"")</f>
        <v>PM01-2012/HĐKT-CMCSOFT-ATENA</v>
      </c>
      <c r="B723" s="2" t="s">
        <v>2127</v>
      </c>
      <c r="C723" s="3" t="s">
        <v>2128</v>
      </c>
      <c r="D723" s="2" t="s">
        <v>725</v>
      </c>
      <c r="E723" s="5">
        <v>240000000</v>
      </c>
      <c r="F723" s="4"/>
      <c r="G723" s="4">
        <v>41316</v>
      </c>
      <c r="H723" s="4"/>
      <c r="I723" s="4"/>
      <c r="J723" s="4"/>
      <c r="K723" s="3" t="s">
        <v>1002</v>
      </c>
      <c r="L723" s="7" t="b">
        <v>0</v>
      </c>
      <c r="M723" s="4"/>
      <c r="N723" s="3" t="s">
        <v>2129</v>
      </c>
      <c r="O723" s="3" t="s">
        <v>129</v>
      </c>
      <c r="P723" s="8" t="s">
        <v>2125</v>
      </c>
      <c r="Q723" s="8" t="s">
        <v>2126</v>
      </c>
      <c r="R723" s="9"/>
      <c r="S723" s="7"/>
    </row>
    <row r="724" spans="1:19" ht="30" x14ac:dyDescent="0.25">
      <c r="A724" t="str">
        <f>REPLACE(Table_milestone[[#This Row],[Hợp đồng]],1,FIND("#",Table_milestone[[#This Row],[Hợp đồng]],1),"")</f>
        <v>2013/SOW/Conexus-CMC/001</v>
      </c>
      <c r="B724" s="2" t="s">
        <v>2091</v>
      </c>
      <c r="C724" s="3" t="s">
        <v>2092</v>
      </c>
      <c r="D724" s="2" t="s">
        <v>722</v>
      </c>
      <c r="E724" s="5">
        <v>28638500</v>
      </c>
      <c r="F724" s="4"/>
      <c r="G724" s="4">
        <v>41319</v>
      </c>
      <c r="H724" s="4"/>
      <c r="I724" s="4"/>
      <c r="J724" s="4"/>
      <c r="K724" s="3" t="s">
        <v>667</v>
      </c>
      <c r="L724" s="7" t="b">
        <v>1</v>
      </c>
      <c r="M724" s="4">
        <v>41323</v>
      </c>
      <c r="N724" s="3" t="s">
        <v>31</v>
      </c>
      <c r="O724" s="3" t="s">
        <v>110</v>
      </c>
      <c r="P724" s="8" t="s">
        <v>2130</v>
      </c>
      <c r="Q724" s="8"/>
      <c r="R724" s="9"/>
      <c r="S724" s="7"/>
    </row>
    <row r="725" spans="1:19" x14ac:dyDescent="0.25">
      <c r="A725" t="str">
        <f>REPLACE(Table_milestone[[#This Row],[Hợp đồng]],1,FIND("#",Table_milestone[[#This Row],[Hợp đồng]],1),"")</f>
        <v>03/PRDCV-CMCSOFT/1112</v>
      </c>
      <c r="B725" s="2" t="s">
        <v>2133</v>
      </c>
      <c r="C725" s="3" t="s">
        <v>2134</v>
      </c>
      <c r="D725" s="2" t="s">
        <v>2131</v>
      </c>
      <c r="E725" s="5">
        <v>69961252</v>
      </c>
      <c r="F725" s="4">
        <v>41304</v>
      </c>
      <c r="G725" s="4">
        <v>41320</v>
      </c>
      <c r="H725" s="4"/>
      <c r="I725" s="4"/>
      <c r="J725" s="4"/>
      <c r="K725" s="3" t="s">
        <v>667</v>
      </c>
      <c r="L725" s="7" t="b">
        <v>1</v>
      </c>
      <c r="M725" s="4">
        <v>41325</v>
      </c>
      <c r="N725" s="3" t="s">
        <v>961</v>
      </c>
      <c r="O725" s="3" t="s">
        <v>110</v>
      </c>
      <c r="P725" s="8" t="s">
        <v>2132</v>
      </c>
      <c r="Q725" s="8"/>
      <c r="R725" s="9"/>
      <c r="S725" s="7"/>
    </row>
    <row r="726" spans="1:19" x14ac:dyDescent="0.25">
      <c r="A726" t="str">
        <f>REPLACE(Table_milestone[[#This Row],[Hợp đồng]],1,FIND("#",Table_milestone[[#This Row],[Hợp đồng]],1),"")</f>
        <v>62-1112/HĐKT/CMCSOFT-CDKTKTDHTN</v>
      </c>
      <c r="B726" s="2" t="s">
        <v>1922</v>
      </c>
      <c r="C726" s="3" t="s">
        <v>1923</v>
      </c>
      <c r="D726" s="2" t="s">
        <v>672</v>
      </c>
      <c r="E726" s="5">
        <v>40000000</v>
      </c>
      <c r="F726" s="4"/>
      <c r="G726" s="4">
        <v>41327</v>
      </c>
      <c r="H726" s="4">
        <v>41435</v>
      </c>
      <c r="I726" s="4"/>
      <c r="J726" s="4"/>
      <c r="K726" s="3" t="s">
        <v>667</v>
      </c>
      <c r="L726" s="7" t="b">
        <v>1</v>
      </c>
      <c r="M726" s="4">
        <v>41508</v>
      </c>
      <c r="N726" s="3" t="s">
        <v>190</v>
      </c>
      <c r="O726" s="3" t="s">
        <v>98</v>
      </c>
      <c r="P726" s="8"/>
      <c r="Q726" s="8" t="s">
        <v>2135</v>
      </c>
      <c r="R726" s="9"/>
      <c r="S726" s="7"/>
    </row>
    <row r="727" spans="1:19" ht="30" x14ac:dyDescent="0.25">
      <c r="A727" t="str">
        <f>REPLACE(Table_milestone[[#This Row],[Hợp đồng]],1,FIND("#",Table_milestone[[#This Row],[Hợp đồng]],1),"")</f>
        <v>2012/SOW/Isolve-CMC/004</v>
      </c>
      <c r="B727" s="2" t="s">
        <v>2137</v>
      </c>
      <c r="C727" s="3" t="s">
        <v>2138</v>
      </c>
      <c r="D727" s="2" t="s">
        <v>903</v>
      </c>
      <c r="E727" s="5">
        <v>7056000</v>
      </c>
      <c r="F727" s="4"/>
      <c r="G727" s="4">
        <v>41330</v>
      </c>
      <c r="H727" s="4"/>
      <c r="I727" s="4"/>
      <c r="J727" s="4"/>
      <c r="K727" s="3" t="s">
        <v>667</v>
      </c>
      <c r="L727" s="7" t="b">
        <v>1</v>
      </c>
      <c r="M727" s="4">
        <v>41311</v>
      </c>
      <c r="N727" s="3" t="s">
        <v>31</v>
      </c>
      <c r="O727" s="3" t="s">
        <v>110</v>
      </c>
      <c r="P727" s="8" t="s">
        <v>2136</v>
      </c>
      <c r="Q727" s="8"/>
      <c r="R727" s="9"/>
      <c r="S727" s="7"/>
    </row>
    <row r="728" spans="1:19" ht="30" x14ac:dyDescent="0.25">
      <c r="A728" t="str">
        <f>REPLACE(Table_milestone[[#This Row],[Hợp đồng]],1,FIND("#",Table_milestone[[#This Row],[Hợp đồng]],1),"")</f>
        <v>13-0712/HĐKT/CMCSOFT-MIC</v>
      </c>
      <c r="B728" s="2" t="s">
        <v>1630</v>
      </c>
      <c r="C728" s="3" t="s">
        <v>645</v>
      </c>
      <c r="D728" s="2" t="s">
        <v>2139</v>
      </c>
      <c r="E728" s="5">
        <v>150000000</v>
      </c>
      <c r="F728" s="4"/>
      <c r="G728" s="4">
        <v>41333</v>
      </c>
      <c r="H728" s="4"/>
      <c r="I728" s="4"/>
      <c r="J728" s="4"/>
      <c r="K728" s="3" t="s">
        <v>667</v>
      </c>
      <c r="L728" s="7" t="b">
        <v>1</v>
      </c>
      <c r="M728" s="4">
        <v>41354</v>
      </c>
      <c r="N728" s="3" t="s">
        <v>46</v>
      </c>
      <c r="O728" s="3" t="s">
        <v>173</v>
      </c>
      <c r="P728" s="8"/>
      <c r="Q728" s="8" t="s">
        <v>2140</v>
      </c>
      <c r="R728" s="9"/>
      <c r="S728" s="7"/>
    </row>
    <row r="729" spans="1:19" x14ac:dyDescent="0.25">
      <c r="A729" t="str">
        <f>REPLACE(Table_milestone[[#This Row],[Hợp đồng]],1,FIND("#",Table_milestone[[#This Row],[Hợp đồng]],1),"")</f>
        <v>1201/HĐKT/CMCSS-JOHNON</v>
      </c>
      <c r="B729" s="2" t="s">
        <v>2142</v>
      </c>
      <c r="C729" s="3" t="s">
        <v>2143</v>
      </c>
      <c r="D729" s="2" t="s">
        <v>2141</v>
      </c>
      <c r="E729" s="5">
        <v>640152000</v>
      </c>
      <c r="F729" s="4">
        <v>41123</v>
      </c>
      <c r="G729" s="4">
        <v>41333</v>
      </c>
      <c r="H729" s="4"/>
      <c r="I729" s="4"/>
      <c r="J729" s="4"/>
      <c r="K729" s="3" t="s">
        <v>667</v>
      </c>
      <c r="L729" s="7" t="b">
        <v>1</v>
      </c>
      <c r="M729" s="4">
        <v>41264</v>
      </c>
      <c r="N729" s="3" t="s">
        <v>2144</v>
      </c>
      <c r="O729" s="3" t="s">
        <v>819</v>
      </c>
      <c r="P729" s="8"/>
      <c r="Q729" s="8"/>
      <c r="R729" s="9"/>
      <c r="S729" s="7"/>
    </row>
    <row r="730" spans="1:19" x14ac:dyDescent="0.25">
      <c r="A730" t="str">
        <f>REPLACE(Table_milestone[[#This Row],[Hợp đồng]],1,FIND("#",Table_milestone[[#This Row],[Hợp đồng]],1),"")</f>
        <v>OSD125042</v>
      </c>
      <c r="B730" s="2" t="s">
        <v>1996</v>
      </c>
      <c r="C730" s="3" t="s">
        <v>1997</v>
      </c>
      <c r="D730" s="2" t="s">
        <v>2145</v>
      </c>
      <c r="E730" s="5">
        <v>25306020</v>
      </c>
      <c r="F730" s="4"/>
      <c r="G730" s="4">
        <v>41333</v>
      </c>
      <c r="H730" s="4"/>
      <c r="I730" s="4"/>
      <c r="J730" s="4"/>
      <c r="K730" s="3" t="s">
        <v>667</v>
      </c>
      <c r="L730" s="7" t="b">
        <v>1</v>
      </c>
      <c r="M730" s="4">
        <v>41366</v>
      </c>
      <c r="N730" s="3" t="s">
        <v>996</v>
      </c>
      <c r="O730" s="3" t="s">
        <v>110</v>
      </c>
      <c r="P730" s="8"/>
      <c r="Q730" s="8" t="s">
        <v>1938</v>
      </c>
      <c r="R730" s="9"/>
      <c r="S730" s="7"/>
    </row>
    <row r="731" spans="1:19" x14ac:dyDescent="0.25">
      <c r="A731" t="str">
        <f>REPLACE(Table_milestone[[#This Row],[Hợp đồng]],1,FIND("#",Table_milestone[[#This Row],[Hợp đồng]],1),"")</f>
        <v>74-1212/HĐKT/CMCSOFT-TANDAT</v>
      </c>
      <c r="B731" s="2" t="s">
        <v>2064</v>
      </c>
      <c r="C731" s="3" t="s">
        <v>2065</v>
      </c>
      <c r="D731" s="2" t="s">
        <v>722</v>
      </c>
      <c r="E731" s="5">
        <v>42000000</v>
      </c>
      <c r="F731" s="4"/>
      <c r="G731" s="4">
        <v>41333</v>
      </c>
      <c r="H731" s="4"/>
      <c r="I731" s="4"/>
      <c r="J731" s="4"/>
      <c r="K731" s="3" t="s">
        <v>667</v>
      </c>
      <c r="L731" s="7" t="b">
        <v>1</v>
      </c>
      <c r="M731" s="4">
        <v>41351</v>
      </c>
      <c r="N731" s="3" t="s">
        <v>748</v>
      </c>
      <c r="O731" s="3" t="s">
        <v>685</v>
      </c>
      <c r="P731" s="8" t="s">
        <v>2062</v>
      </c>
      <c r="Q731" s="8"/>
      <c r="R731" s="9"/>
      <c r="S731" s="7"/>
    </row>
    <row r="732" spans="1:19" x14ac:dyDescent="0.25">
      <c r="A732" t="str">
        <f>REPLACE(Table_milestone[[#This Row],[Hợp đồng]],1,FIND("#",Table_milestone[[#This Row],[Hợp đồng]],1),"")</f>
        <v>OSD125018</v>
      </c>
      <c r="B732" s="2" t="s">
        <v>1748</v>
      </c>
      <c r="C732" s="3" t="s">
        <v>1749</v>
      </c>
      <c r="D732" s="2" t="s">
        <v>2146</v>
      </c>
      <c r="E732" s="5">
        <v>156107600</v>
      </c>
      <c r="F732" s="4">
        <v>41275</v>
      </c>
      <c r="G732" s="4">
        <v>41333</v>
      </c>
      <c r="H732" s="4"/>
      <c r="I732" s="4">
        <v>41269</v>
      </c>
      <c r="J732" s="4"/>
      <c r="K732" s="3" t="s">
        <v>667</v>
      </c>
      <c r="L732" s="7" t="b">
        <v>1</v>
      </c>
      <c r="M732" s="4">
        <v>41269</v>
      </c>
      <c r="N732" s="3" t="s">
        <v>880</v>
      </c>
      <c r="O732" s="3" t="s">
        <v>1578</v>
      </c>
      <c r="P732" s="8"/>
      <c r="Q732" s="8"/>
      <c r="R732" s="9"/>
      <c r="S732" s="7"/>
    </row>
    <row r="733" spans="1:19" ht="45" x14ac:dyDescent="0.25">
      <c r="A733" t="str">
        <f>REPLACE(Table_milestone[[#This Row],[Hợp đồng]],1,FIND("#",Table_milestone[[#This Row],[Hợp đồng]],1),"")</f>
        <v>67/2012/HĐTB/THTK-CMC</v>
      </c>
      <c r="B733" s="2" t="s">
        <v>2057</v>
      </c>
      <c r="C733" s="3" t="s">
        <v>2058</v>
      </c>
      <c r="D733" s="2" t="s">
        <v>672</v>
      </c>
      <c r="E733" s="5">
        <v>3864000000</v>
      </c>
      <c r="F733" s="4"/>
      <c r="G733" s="4">
        <v>41333</v>
      </c>
      <c r="H733" s="4"/>
      <c r="I733" s="4"/>
      <c r="J733" s="4"/>
      <c r="K733" s="3" t="s">
        <v>667</v>
      </c>
      <c r="L733" s="7" t="b">
        <v>1</v>
      </c>
      <c r="M733" s="4">
        <v>41424</v>
      </c>
      <c r="N733" s="3" t="s">
        <v>1651</v>
      </c>
      <c r="O733" s="3" t="s">
        <v>129</v>
      </c>
      <c r="P733" s="8"/>
      <c r="Q733" s="8" t="s">
        <v>2147</v>
      </c>
      <c r="R733" s="9"/>
      <c r="S733" s="7"/>
    </row>
    <row r="734" spans="1:19" x14ac:dyDescent="0.25">
      <c r="A734" t="str">
        <f>REPLACE(Table_milestone[[#This Row],[Hợp đồng]],1,FIND("#",Table_milestone[[#This Row],[Hợp đồng]],1),"")</f>
        <v>62/HĐPM/THTK-CMC</v>
      </c>
      <c r="B734" s="2" t="s">
        <v>2007</v>
      </c>
      <c r="C734" s="3" t="s">
        <v>2008</v>
      </c>
      <c r="D734" s="2" t="s">
        <v>672</v>
      </c>
      <c r="E734" s="5">
        <v>4493300000</v>
      </c>
      <c r="F734" s="4"/>
      <c r="G734" s="4">
        <v>41333</v>
      </c>
      <c r="H734" s="4"/>
      <c r="I734" s="4"/>
      <c r="J734" s="4"/>
      <c r="K734" s="3" t="s">
        <v>667</v>
      </c>
      <c r="L734" s="7" t="b">
        <v>1</v>
      </c>
      <c r="M734" s="4">
        <v>41425</v>
      </c>
      <c r="N734" s="3" t="s">
        <v>1651</v>
      </c>
      <c r="O734" s="3" t="s">
        <v>129</v>
      </c>
      <c r="P734" s="8"/>
      <c r="Q734" s="8"/>
      <c r="R734" s="9"/>
      <c r="S734" s="7"/>
    </row>
    <row r="735" spans="1:19" x14ac:dyDescent="0.25">
      <c r="A735" t="str">
        <f>REPLACE(Table_milestone[[#This Row],[Hợp đồng]],1,FIND("#",Table_milestone[[#This Row],[Hợp đồng]],1),"")</f>
        <v>OSD125049</v>
      </c>
      <c r="B735" s="2" t="s">
        <v>1957</v>
      </c>
      <c r="C735" s="3" t="s">
        <v>1958</v>
      </c>
      <c r="D735" s="2" t="s">
        <v>722</v>
      </c>
      <c r="E735" s="5">
        <v>25306020</v>
      </c>
      <c r="F735" s="4"/>
      <c r="G735" s="4">
        <v>41333</v>
      </c>
      <c r="H735" s="4"/>
      <c r="I735" s="4"/>
      <c r="J735" s="4"/>
      <c r="K735" s="3" t="s">
        <v>667</v>
      </c>
      <c r="L735" s="7" t="b">
        <v>1</v>
      </c>
      <c r="M735" s="4">
        <v>41366</v>
      </c>
      <c r="N735" s="3" t="s">
        <v>996</v>
      </c>
      <c r="O735" s="3" t="s">
        <v>110</v>
      </c>
      <c r="P735" s="8"/>
      <c r="Q735" s="8"/>
      <c r="R735" s="9"/>
      <c r="S735" s="7"/>
    </row>
    <row r="736" spans="1:19" x14ac:dyDescent="0.25">
      <c r="A736" t="str">
        <f>REPLACE(Table_milestone[[#This Row],[Hợp đồng]],1,FIND("#",Table_milestone[[#This Row],[Hợp đồng]],1),"")</f>
        <v>OSD125052</v>
      </c>
      <c r="B736" s="2" t="s">
        <v>2149</v>
      </c>
      <c r="C736" s="3" t="s">
        <v>2150</v>
      </c>
      <c r="D736" s="2" t="s">
        <v>666</v>
      </c>
      <c r="E736" s="5">
        <v>21465545</v>
      </c>
      <c r="F736" s="4"/>
      <c r="G736" s="4">
        <v>41333</v>
      </c>
      <c r="H736" s="4"/>
      <c r="I736" s="4"/>
      <c r="J736" s="4"/>
      <c r="K736" s="3" t="s">
        <v>667</v>
      </c>
      <c r="L736" s="7" t="b">
        <v>1</v>
      </c>
      <c r="M736" s="4">
        <v>41366</v>
      </c>
      <c r="N736" s="3" t="s">
        <v>996</v>
      </c>
      <c r="O736" s="3" t="s">
        <v>110</v>
      </c>
      <c r="P736" s="8" t="s">
        <v>2148</v>
      </c>
      <c r="Q736" s="8"/>
      <c r="R736" s="9"/>
      <c r="S736" s="7"/>
    </row>
    <row r="737" spans="1:19" x14ac:dyDescent="0.25">
      <c r="A737" t="str">
        <f>REPLACE(Table_milestone[[#This Row],[Hợp đồng]],1,FIND("#",Table_milestone[[#This Row],[Hợp đồng]],1),"")</f>
        <v>OSD125061</v>
      </c>
      <c r="B737" s="2" t="s">
        <v>2152</v>
      </c>
      <c r="C737" s="3" t="s">
        <v>2153</v>
      </c>
      <c r="D737" s="2" t="s">
        <v>2131</v>
      </c>
      <c r="E737" s="5">
        <v>13721695</v>
      </c>
      <c r="F737" s="4"/>
      <c r="G737" s="4">
        <v>41333</v>
      </c>
      <c r="H737" s="4"/>
      <c r="I737" s="4"/>
      <c r="J737" s="4"/>
      <c r="K737" s="3" t="s">
        <v>667</v>
      </c>
      <c r="L737" s="7" t="b">
        <v>1</v>
      </c>
      <c r="M737" s="4">
        <v>41366</v>
      </c>
      <c r="N737" s="3" t="s">
        <v>996</v>
      </c>
      <c r="O737" s="3" t="s">
        <v>110</v>
      </c>
      <c r="P737" s="8" t="s">
        <v>2151</v>
      </c>
      <c r="Q737" s="8"/>
      <c r="R737" s="9"/>
      <c r="S737" s="7"/>
    </row>
    <row r="738" spans="1:19" x14ac:dyDescent="0.25">
      <c r="A738" t="str">
        <f>REPLACE(Table_milestone[[#This Row],[Hợp đồng]],1,FIND("#",Table_milestone[[#This Row],[Hợp đồng]],1),"")</f>
        <v>OSD125053</v>
      </c>
      <c r="B738" s="2" t="s">
        <v>2155</v>
      </c>
      <c r="C738" s="3" t="s">
        <v>2156</v>
      </c>
      <c r="D738" s="2" t="s">
        <v>666</v>
      </c>
      <c r="E738" s="5">
        <v>41282971</v>
      </c>
      <c r="F738" s="4"/>
      <c r="G738" s="4">
        <v>41333</v>
      </c>
      <c r="H738" s="4"/>
      <c r="I738" s="4"/>
      <c r="J738" s="4"/>
      <c r="K738" s="3" t="s">
        <v>667</v>
      </c>
      <c r="L738" s="7" t="b">
        <v>1</v>
      </c>
      <c r="M738" s="4">
        <v>41366</v>
      </c>
      <c r="N738" s="3" t="s">
        <v>996</v>
      </c>
      <c r="O738" s="3" t="s">
        <v>110</v>
      </c>
      <c r="P738" s="8" t="s">
        <v>2154</v>
      </c>
      <c r="Q738" s="8"/>
      <c r="R738" s="9"/>
      <c r="S738" s="7"/>
    </row>
    <row r="739" spans="1:19" x14ac:dyDescent="0.25">
      <c r="A739" t="str">
        <f>REPLACE(Table_milestone[[#This Row],[Hợp đồng]],1,FIND("#",Table_milestone[[#This Row],[Hợp đồng]],1),"")</f>
        <v>OSD125059</v>
      </c>
      <c r="B739" s="2" t="s">
        <v>2158</v>
      </c>
      <c r="C739" s="3" t="s">
        <v>2159</v>
      </c>
      <c r="D739" s="2" t="s">
        <v>2131</v>
      </c>
      <c r="E739" s="5">
        <v>33741777</v>
      </c>
      <c r="F739" s="4"/>
      <c r="G739" s="4">
        <v>41333</v>
      </c>
      <c r="H739" s="4"/>
      <c r="I739" s="4"/>
      <c r="J739" s="4"/>
      <c r="K739" s="3" t="s">
        <v>667</v>
      </c>
      <c r="L739" s="7" t="b">
        <v>1</v>
      </c>
      <c r="M739" s="4">
        <v>41366</v>
      </c>
      <c r="N739" s="3" t="s">
        <v>996</v>
      </c>
      <c r="O739" s="3" t="s">
        <v>110</v>
      </c>
      <c r="P739" s="8" t="s">
        <v>2157</v>
      </c>
      <c r="Q739" s="8"/>
      <c r="R739" s="9"/>
      <c r="S739" s="7"/>
    </row>
    <row r="740" spans="1:19" x14ac:dyDescent="0.25">
      <c r="A740" t="str">
        <f>REPLACE(Table_milestone[[#This Row],[Hợp đồng]],1,FIND("#",Table_milestone[[#This Row],[Hợp đồng]],1),"")</f>
        <v xml:space="preserve">PL13 - HĐ 08012011/HĐKT2011-CMCSOFT-CTEL </v>
      </c>
      <c r="B740" s="2" t="s">
        <v>2160</v>
      </c>
      <c r="C740" s="3" t="s">
        <v>2161</v>
      </c>
      <c r="D740" s="2" t="s">
        <v>903</v>
      </c>
      <c r="E740" s="5">
        <v>95349600</v>
      </c>
      <c r="F740" s="4"/>
      <c r="G740" s="4">
        <v>41333</v>
      </c>
      <c r="H740" s="4"/>
      <c r="I740" s="4"/>
      <c r="J740" s="4"/>
      <c r="K740" s="3" t="s">
        <v>667</v>
      </c>
      <c r="L740" s="7" t="b">
        <v>1</v>
      </c>
      <c r="M740" s="4">
        <v>41409</v>
      </c>
      <c r="N740" s="3" t="s">
        <v>57</v>
      </c>
      <c r="O740" s="3" t="s">
        <v>129</v>
      </c>
      <c r="P740" s="8"/>
      <c r="Q740" s="8"/>
      <c r="R740" s="9"/>
      <c r="S740" s="7"/>
    </row>
    <row r="741" spans="1:19" x14ac:dyDescent="0.25">
      <c r="A741" t="str">
        <f>REPLACE(Table_milestone[[#This Row],[Hợp đồng]],1,FIND("#",Table_milestone[[#This Row],[Hợp đồng]],1),"")</f>
        <v>2013/SOW/JUUQ-CMC/002</v>
      </c>
      <c r="B741" s="2" t="s">
        <v>2095</v>
      </c>
      <c r="C741" s="3" t="s">
        <v>2096</v>
      </c>
      <c r="D741" s="2" t="s">
        <v>2162</v>
      </c>
      <c r="E741" s="5">
        <v>32804100</v>
      </c>
      <c r="F741" s="4"/>
      <c r="G741" s="4">
        <v>41333</v>
      </c>
      <c r="H741" s="4"/>
      <c r="I741" s="4"/>
      <c r="J741" s="4"/>
      <c r="K741" s="3" t="s">
        <v>667</v>
      </c>
      <c r="L741" s="7" t="b">
        <v>1</v>
      </c>
      <c r="M741" s="4">
        <v>41324</v>
      </c>
      <c r="N741" s="3" t="s">
        <v>31</v>
      </c>
      <c r="O741" s="3" t="s">
        <v>110</v>
      </c>
      <c r="P741" s="8"/>
      <c r="Q741" s="8"/>
      <c r="R741" s="9"/>
      <c r="S741" s="7"/>
    </row>
    <row r="742" spans="1:19" x14ac:dyDescent="0.25">
      <c r="A742" t="str">
        <f>REPLACE(Table_milestone[[#This Row],[Hợp đồng]],1,FIND("#",Table_milestone[[#This Row],[Hợp đồng]],1),"")</f>
        <v>42/HĐ-CĐCNH</v>
      </c>
      <c r="B742" s="2" t="s">
        <v>2163</v>
      </c>
      <c r="C742" s="3" t="s">
        <v>601</v>
      </c>
      <c r="D742" s="2" t="s">
        <v>666</v>
      </c>
      <c r="E742" s="5">
        <v>16500000</v>
      </c>
      <c r="F742" s="4"/>
      <c r="G742" s="4">
        <v>41334</v>
      </c>
      <c r="H742" s="4"/>
      <c r="I742" s="4"/>
      <c r="J742" s="4"/>
      <c r="K742" s="3" t="s">
        <v>667</v>
      </c>
      <c r="L742" s="7" t="b">
        <v>1</v>
      </c>
      <c r="M742" s="4">
        <v>41558</v>
      </c>
      <c r="N742" s="3" t="s">
        <v>190</v>
      </c>
      <c r="O742" s="3" t="s">
        <v>98</v>
      </c>
      <c r="P742" s="8"/>
      <c r="Q742" s="8"/>
      <c r="R742" s="9"/>
      <c r="S742" s="7"/>
    </row>
    <row r="743" spans="1:19" ht="30" x14ac:dyDescent="0.25">
      <c r="A743" t="str">
        <f>REPLACE(Table_milestone[[#This Row],[Hợp đồng]],1,FIND("#",Table_milestone[[#This Row],[Hợp đồng]],1),"")</f>
        <v>02/HĐKT/VPTWĐ-CMCSOFT</v>
      </c>
      <c r="B743" s="2" t="s">
        <v>2020</v>
      </c>
      <c r="C743" s="3" t="s">
        <v>2021</v>
      </c>
      <c r="D743" s="2" t="s">
        <v>2053</v>
      </c>
      <c r="E743" s="5">
        <v>99000000</v>
      </c>
      <c r="F743" s="4"/>
      <c r="G743" s="4">
        <v>41338</v>
      </c>
      <c r="H743" s="4">
        <v>41530</v>
      </c>
      <c r="I743" s="4"/>
      <c r="J743" s="4"/>
      <c r="K743" s="3" t="s">
        <v>667</v>
      </c>
      <c r="L743" s="7" t="b">
        <v>1</v>
      </c>
      <c r="M743" s="4">
        <v>41534</v>
      </c>
      <c r="N743" s="3" t="s">
        <v>1651</v>
      </c>
      <c r="O743" s="3" t="s">
        <v>129</v>
      </c>
      <c r="P743" s="8"/>
      <c r="Q743" s="8" t="s">
        <v>2164</v>
      </c>
      <c r="R743" s="9"/>
      <c r="S743" s="7"/>
    </row>
    <row r="744" spans="1:19" x14ac:dyDescent="0.25">
      <c r="A744" t="str">
        <f>REPLACE(Table_milestone[[#This Row],[Hợp đồng]],1,FIND("#",Table_milestone[[#This Row],[Hợp đồng]],1),"")</f>
        <v>OSD125051</v>
      </c>
      <c r="B744" s="2" t="s">
        <v>2089</v>
      </c>
      <c r="C744" s="3" t="s">
        <v>2090</v>
      </c>
      <c r="D744" s="2" t="s">
        <v>2165</v>
      </c>
      <c r="E744" s="5">
        <v>22994112</v>
      </c>
      <c r="F744" s="4"/>
      <c r="G744" s="4">
        <v>41340</v>
      </c>
      <c r="H744" s="4"/>
      <c r="I744" s="4"/>
      <c r="J744" s="4"/>
      <c r="K744" s="3" t="s">
        <v>667</v>
      </c>
      <c r="L744" s="7" t="b">
        <v>1</v>
      </c>
      <c r="M744" s="4">
        <v>41340</v>
      </c>
      <c r="N744" s="3" t="s">
        <v>996</v>
      </c>
      <c r="O744" s="3" t="s">
        <v>110</v>
      </c>
      <c r="P744" s="8"/>
      <c r="Q744" s="8"/>
      <c r="R744" s="9"/>
      <c r="S744" s="7"/>
    </row>
    <row r="745" spans="1:19" x14ac:dyDescent="0.25">
      <c r="A745" t="str">
        <f>REPLACE(Table_milestone[[#This Row],[Hợp đồng]],1,FIND("#",Table_milestone[[#This Row],[Hợp đồng]],1),"")</f>
        <v>OSD125051</v>
      </c>
      <c r="B745" s="2" t="s">
        <v>2089</v>
      </c>
      <c r="C745" s="3" t="s">
        <v>2090</v>
      </c>
      <c r="D745" s="2" t="s">
        <v>1186</v>
      </c>
      <c r="E745" s="5">
        <v>26045280</v>
      </c>
      <c r="F745" s="4"/>
      <c r="G745" s="4">
        <v>41340</v>
      </c>
      <c r="H745" s="4"/>
      <c r="I745" s="4"/>
      <c r="J745" s="4"/>
      <c r="K745" s="3" t="s">
        <v>717</v>
      </c>
      <c r="L745" s="7" t="b">
        <v>0</v>
      </c>
      <c r="M745" s="4"/>
      <c r="N745" s="3" t="s">
        <v>996</v>
      </c>
      <c r="O745" s="3" t="s">
        <v>110</v>
      </c>
      <c r="P745" s="8"/>
      <c r="Q745" s="8" t="s">
        <v>1418</v>
      </c>
      <c r="R745" s="9"/>
      <c r="S745" s="7"/>
    </row>
    <row r="746" spans="1:19" x14ac:dyDescent="0.25">
      <c r="A746" t="str">
        <f>REPLACE(Table_milestone[[#This Row],[Hợp đồng]],1,FIND("#",Table_milestone[[#This Row],[Hợp đồng]],1),"")</f>
        <v>CMCSoft-Jupiter-2012</v>
      </c>
      <c r="B746" s="2" t="s">
        <v>1576</v>
      </c>
      <c r="C746" s="3" t="s">
        <v>1577</v>
      </c>
      <c r="D746" s="2" t="s">
        <v>2166</v>
      </c>
      <c r="E746" s="5">
        <v>212758020</v>
      </c>
      <c r="F746" s="4">
        <v>41299</v>
      </c>
      <c r="G746" s="4">
        <v>41343</v>
      </c>
      <c r="H746" s="4"/>
      <c r="I746" s="4"/>
      <c r="J746" s="4"/>
      <c r="K746" s="3" t="s">
        <v>667</v>
      </c>
      <c r="L746" s="7" t="b">
        <v>1</v>
      </c>
      <c r="M746" s="4">
        <v>41338</v>
      </c>
      <c r="N746" s="3" t="s">
        <v>880</v>
      </c>
      <c r="O746" s="3" t="s">
        <v>1578</v>
      </c>
      <c r="P746" s="8" t="s">
        <v>2167</v>
      </c>
      <c r="Q746" s="8" t="s">
        <v>2168</v>
      </c>
      <c r="R746" s="9"/>
      <c r="S746" s="7"/>
    </row>
    <row r="747" spans="1:19" x14ac:dyDescent="0.25">
      <c r="A747" t="str">
        <f>REPLACE(Table_milestone[[#This Row],[Hợp đồng]],1,FIND("#",Table_milestone[[#This Row],[Hợp đồng]],1),"")</f>
        <v>13-0712/HĐKT/CMCSOFT-MIC</v>
      </c>
      <c r="B747" s="2" t="s">
        <v>1630</v>
      </c>
      <c r="C747" s="3" t="s">
        <v>645</v>
      </c>
      <c r="D747" s="2" t="s">
        <v>2070</v>
      </c>
      <c r="E747" s="5">
        <v>62500000</v>
      </c>
      <c r="F747" s="4"/>
      <c r="G747" s="4">
        <v>41348</v>
      </c>
      <c r="H747" s="4"/>
      <c r="I747" s="4"/>
      <c r="J747" s="4"/>
      <c r="K747" s="3" t="s">
        <v>667</v>
      </c>
      <c r="L747" s="7" t="b">
        <v>1</v>
      </c>
      <c r="M747" s="4">
        <v>41388</v>
      </c>
      <c r="N747" s="3" t="s">
        <v>46</v>
      </c>
      <c r="O747" s="3" t="s">
        <v>173</v>
      </c>
      <c r="P747" s="8"/>
      <c r="Q747" s="8"/>
      <c r="R747" s="9"/>
      <c r="S747" s="7"/>
    </row>
    <row r="748" spans="1:19" x14ac:dyDescent="0.25">
      <c r="A748" t="str">
        <f>REPLACE(Table_milestone[[#This Row],[Hợp đồng]],1,FIND("#",Table_milestone[[#This Row],[Hợp đồng]],1),"")</f>
        <v>OSD125046</v>
      </c>
      <c r="B748" s="2" t="s">
        <v>2171</v>
      </c>
      <c r="C748" s="3" t="s">
        <v>2172</v>
      </c>
      <c r="D748" s="2" t="s">
        <v>725</v>
      </c>
      <c r="E748" s="5">
        <v>13755000</v>
      </c>
      <c r="F748" s="4">
        <v>41325</v>
      </c>
      <c r="G748" s="4">
        <v>41355</v>
      </c>
      <c r="H748" s="4"/>
      <c r="I748" s="4"/>
      <c r="J748" s="4"/>
      <c r="K748" s="3" t="s">
        <v>667</v>
      </c>
      <c r="L748" s="7" t="b">
        <v>1</v>
      </c>
      <c r="M748" s="4">
        <v>41311</v>
      </c>
      <c r="N748" s="3" t="s">
        <v>31</v>
      </c>
      <c r="O748" s="3" t="s">
        <v>110</v>
      </c>
      <c r="P748" s="8" t="s">
        <v>2169</v>
      </c>
      <c r="Q748" s="8" t="s">
        <v>2170</v>
      </c>
      <c r="R748" s="9"/>
      <c r="S748" s="7"/>
    </row>
    <row r="749" spans="1:19" ht="30" x14ac:dyDescent="0.25">
      <c r="A749" t="str">
        <f>REPLACE(Table_milestone[[#This Row],[Hợp đồng]],1,FIND("#",Table_milestone[[#This Row],[Hợp đồng]],1),"")</f>
        <v>60-1012/HĐKT/CMCSOFT-THIENMINH</v>
      </c>
      <c r="B749" s="2" t="s">
        <v>1898</v>
      </c>
      <c r="C749" s="3" t="s">
        <v>1899</v>
      </c>
      <c r="D749" s="2" t="s">
        <v>672</v>
      </c>
      <c r="E749" s="5">
        <v>150000000</v>
      </c>
      <c r="F749" s="4"/>
      <c r="G749" s="4">
        <v>41358</v>
      </c>
      <c r="H749" s="4"/>
      <c r="I749" s="4"/>
      <c r="J749" s="4"/>
      <c r="K749" s="3" t="s">
        <v>717</v>
      </c>
      <c r="L749" s="7" t="b">
        <v>0</v>
      </c>
      <c r="M749" s="4"/>
      <c r="N749" s="3" t="s">
        <v>96</v>
      </c>
      <c r="O749" s="3" t="s">
        <v>685</v>
      </c>
      <c r="P749" s="8" t="s">
        <v>2173</v>
      </c>
      <c r="Q749" s="8"/>
      <c r="R749" s="9"/>
      <c r="S749" s="7"/>
    </row>
    <row r="750" spans="1:19" x14ac:dyDescent="0.25">
      <c r="A750" t="str">
        <f>REPLACE(Table_milestone[[#This Row],[Hợp đồng]],1,FIND("#",Table_milestone[[#This Row],[Hợp đồng]],1),"")</f>
        <v>12/2012/HDPM/CTM-CMC</v>
      </c>
      <c r="B750" s="2" t="s">
        <v>2176</v>
      </c>
      <c r="C750" s="3" t="s">
        <v>2177</v>
      </c>
      <c r="D750" s="2" t="s">
        <v>2174</v>
      </c>
      <c r="E750" s="5">
        <v>94605000</v>
      </c>
      <c r="F750" s="4">
        <v>41347</v>
      </c>
      <c r="G750" s="4">
        <v>41361</v>
      </c>
      <c r="H750" s="4">
        <v>41418</v>
      </c>
      <c r="I750" s="4"/>
      <c r="J750" s="4"/>
      <c r="K750" s="3" t="s">
        <v>667</v>
      </c>
      <c r="L750" s="7" t="b">
        <v>1</v>
      </c>
      <c r="M750" s="4">
        <v>41550</v>
      </c>
      <c r="N750" s="3" t="s">
        <v>57</v>
      </c>
      <c r="O750" s="3" t="s">
        <v>129</v>
      </c>
      <c r="P750" s="8"/>
      <c r="Q750" s="8" t="s">
        <v>2175</v>
      </c>
      <c r="R750" s="9"/>
      <c r="S750" s="7"/>
    </row>
    <row r="751" spans="1:19" x14ac:dyDescent="0.25">
      <c r="A751" t="str">
        <f>REPLACE(Table_milestone[[#This Row],[Hợp đồng]],1,FIND("#",Table_milestone[[#This Row],[Hợp đồng]],1),"")</f>
        <v>OSD135015</v>
      </c>
      <c r="B751" s="2" t="s">
        <v>2179</v>
      </c>
      <c r="C751" s="3" t="s">
        <v>2180</v>
      </c>
      <c r="D751" s="2" t="s">
        <v>739</v>
      </c>
      <c r="E751" s="5">
        <v>33858000</v>
      </c>
      <c r="F751" s="4"/>
      <c r="G751" s="4">
        <v>41361</v>
      </c>
      <c r="H751" s="4"/>
      <c r="I751" s="4"/>
      <c r="J751" s="4"/>
      <c r="K751" s="3" t="s">
        <v>667</v>
      </c>
      <c r="L751" s="7" t="b">
        <v>1</v>
      </c>
      <c r="M751" s="4">
        <v>41414</v>
      </c>
      <c r="N751" s="3" t="s">
        <v>996</v>
      </c>
      <c r="O751" s="3" t="s">
        <v>110</v>
      </c>
      <c r="P751" s="8" t="s">
        <v>2178</v>
      </c>
      <c r="Q751" s="8"/>
      <c r="R751" s="9"/>
      <c r="S751" s="7"/>
    </row>
    <row r="752" spans="1:19" x14ac:dyDescent="0.25">
      <c r="A752" t="str">
        <f>REPLACE(Table_milestone[[#This Row],[Hợp đồng]],1,FIND("#",Table_milestone[[#This Row],[Hợp đồng]],1),"")</f>
        <v>OSD125060</v>
      </c>
      <c r="B752" s="2" t="s">
        <v>2183</v>
      </c>
      <c r="C752" s="3" t="s">
        <v>2184</v>
      </c>
      <c r="D752" s="2" t="s">
        <v>666</v>
      </c>
      <c r="E752" s="5">
        <v>20328000</v>
      </c>
      <c r="F752" s="4"/>
      <c r="G752" s="4">
        <v>41362</v>
      </c>
      <c r="H752" s="4"/>
      <c r="I752" s="4"/>
      <c r="J752" s="4"/>
      <c r="K752" s="3" t="s">
        <v>667</v>
      </c>
      <c r="L752" s="7" t="b">
        <v>1</v>
      </c>
      <c r="M752" s="4">
        <v>41676</v>
      </c>
      <c r="N752" s="3" t="s">
        <v>31</v>
      </c>
      <c r="O752" s="3" t="s">
        <v>110</v>
      </c>
      <c r="P752" s="8" t="s">
        <v>2181</v>
      </c>
      <c r="Q752" s="8" t="s">
        <v>2182</v>
      </c>
      <c r="R752" s="9"/>
      <c r="S752" s="7"/>
    </row>
    <row r="753" spans="1:19" ht="30" x14ac:dyDescent="0.25">
      <c r="A753" t="str">
        <f>REPLACE(Table_milestone[[#This Row],[Hợp đồng]],1,FIND("#",Table_milestone[[#This Row],[Hợp đồng]],1),"")</f>
        <v>11/2010/HĐKT/TCT-CMC</v>
      </c>
      <c r="B753" s="2" t="s">
        <v>815</v>
      </c>
      <c r="C753" s="3" t="s">
        <v>816</v>
      </c>
      <c r="D753" s="2" t="s">
        <v>902</v>
      </c>
      <c r="E753" s="5">
        <v>83710000</v>
      </c>
      <c r="F753" s="4">
        <v>41182</v>
      </c>
      <c r="G753" s="4">
        <v>41363</v>
      </c>
      <c r="H753" s="4">
        <v>41547</v>
      </c>
      <c r="I753" s="4"/>
      <c r="J753" s="4"/>
      <c r="K753" s="3" t="s">
        <v>667</v>
      </c>
      <c r="L753" s="7" t="b">
        <v>1</v>
      </c>
      <c r="M753" s="4">
        <v>41639</v>
      </c>
      <c r="N753" s="3" t="s">
        <v>57</v>
      </c>
      <c r="O753" s="3" t="s">
        <v>129</v>
      </c>
      <c r="P753" s="8" t="s">
        <v>2185</v>
      </c>
      <c r="Q753" s="8" t="s">
        <v>2186</v>
      </c>
      <c r="R753" s="9"/>
      <c r="S753" s="7"/>
    </row>
    <row r="754" spans="1:19" ht="30" x14ac:dyDescent="0.25">
      <c r="A754" t="str">
        <f>REPLACE(Table_milestone[[#This Row],[Hợp đồng]],1,FIND("#",Table_milestone[[#This Row],[Hợp đồng]],1),"")</f>
        <v>51-0912/CMCSOFT</v>
      </c>
      <c r="B754" s="2" t="s">
        <v>1818</v>
      </c>
      <c r="C754" s="3" t="s">
        <v>1819</v>
      </c>
      <c r="D754" s="2" t="s">
        <v>902</v>
      </c>
      <c r="E754" s="5">
        <v>471763000</v>
      </c>
      <c r="F754" s="4"/>
      <c r="G754" s="4">
        <v>41363</v>
      </c>
      <c r="H754" s="4"/>
      <c r="I754" s="4"/>
      <c r="J754" s="4"/>
      <c r="K754" s="3" t="s">
        <v>667</v>
      </c>
      <c r="L754" s="7" t="b">
        <v>1</v>
      </c>
      <c r="M754" s="4">
        <v>41698</v>
      </c>
      <c r="N754" s="3" t="s">
        <v>57</v>
      </c>
      <c r="O754" s="3" t="s">
        <v>129</v>
      </c>
      <c r="P754" s="8" t="s">
        <v>2187</v>
      </c>
      <c r="Q754" s="8"/>
      <c r="R754" s="9"/>
      <c r="S754" s="7"/>
    </row>
    <row r="755" spans="1:19" x14ac:dyDescent="0.25">
      <c r="A755" t="str">
        <f>REPLACE(Table_milestone[[#This Row],[Hợp đồng]],1,FIND("#",Table_milestone[[#This Row],[Hợp đồng]],1),"")</f>
        <v>0501/HĐKT/2013/BHBV-CMCSOFT</v>
      </c>
      <c r="B755" s="2" t="s">
        <v>2060</v>
      </c>
      <c r="C755" s="3" t="s">
        <v>2061</v>
      </c>
      <c r="D755" s="2" t="s">
        <v>672</v>
      </c>
      <c r="E755" s="5">
        <v>340000000</v>
      </c>
      <c r="F755" s="4"/>
      <c r="G755" s="4">
        <v>41363</v>
      </c>
      <c r="H755" s="4">
        <v>41557</v>
      </c>
      <c r="I755" s="4"/>
      <c r="J755" s="4"/>
      <c r="K755" s="3" t="s">
        <v>667</v>
      </c>
      <c r="L755" s="7" t="b">
        <v>1</v>
      </c>
      <c r="M755" s="4">
        <v>41722</v>
      </c>
      <c r="N755" s="3" t="s">
        <v>57</v>
      </c>
      <c r="O755" s="3" t="s">
        <v>129</v>
      </c>
      <c r="P755" s="8"/>
      <c r="Q755" s="8" t="s">
        <v>2188</v>
      </c>
      <c r="R755" s="9"/>
      <c r="S755" s="7"/>
    </row>
    <row r="756" spans="1:19" x14ac:dyDescent="0.25">
      <c r="A756" t="str">
        <f>REPLACE(Table_milestone[[#This Row],[Hợp đồng]],1,FIND("#",Table_milestone[[#This Row],[Hợp đồng]],1),"")</f>
        <v>OSD125018</v>
      </c>
      <c r="B756" s="2" t="s">
        <v>1748</v>
      </c>
      <c r="C756" s="3" t="s">
        <v>1749</v>
      </c>
      <c r="D756" s="2" t="s">
        <v>2189</v>
      </c>
      <c r="E756" s="5">
        <v>133540728</v>
      </c>
      <c r="F756" s="4">
        <v>41306</v>
      </c>
      <c r="G756" s="4">
        <v>41363</v>
      </c>
      <c r="H756" s="4"/>
      <c r="I756" s="4">
        <v>41369</v>
      </c>
      <c r="J756" s="4"/>
      <c r="K756" s="3" t="s">
        <v>667</v>
      </c>
      <c r="L756" s="7" t="b">
        <v>1</v>
      </c>
      <c r="M756" s="4">
        <v>41369</v>
      </c>
      <c r="N756" s="3" t="s">
        <v>880</v>
      </c>
      <c r="O756" s="3" t="s">
        <v>1578</v>
      </c>
      <c r="P756" s="8"/>
      <c r="Q756" s="8" t="s">
        <v>2190</v>
      </c>
      <c r="R756" s="9"/>
      <c r="S756" s="7"/>
    </row>
    <row r="757" spans="1:19" x14ac:dyDescent="0.25">
      <c r="A757" t="str">
        <f>REPLACE(Table_milestone[[#This Row],[Hợp đồng]],1,FIND("#",Table_milestone[[#This Row],[Hợp đồng]],1),"")</f>
        <v>CMCSoft-Jupiter-2012</v>
      </c>
      <c r="B757" s="2" t="s">
        <v>1576</v>
      </c>
      <c r="C757" s="3" t="s">
        <v>1577</v>
      </c>
      <c r="D757" s="2" t="s">
        <v>2162</v>
      </c>
      <c r="E757" s="5">
        <v>240875820</v>
      </c>
      <c r="F757" s="4">
        <v>41334</v>
      </c>
      <c r="G757" s="4">
        <v>41363</v>
      </c>
      <c r="H757" s="4"/>
      <c r="I757" s="4"/>
      <c r="J757" s="4"/>
      <c r="K757" s="3" t="s">
        <v>667</v>
      </c>
      <c r="L757" s="7" t="b">
        <v>1</v>
      </c>
      <c r="M757" s="4">
        <v>41361</v>
      </c>
      <c r="N757" s="3" t="s">
        <v>880</v>
      </c>
      <c r="O757" s="3" t="s">
        <v>1578</v>
      </c>
      <c r="P757" s="8" t="s">
        <v>2191</v>
      </c>
      <c r="Q757" s="8" t="s">
        <v>2192</v>
      </c>
      <c r="R757" s="9"/>
      <c r="S757" s="7"/>
    </row>
    <row r="758" spans="1:19" x14ac:dyDescent="0.25">
      <c r="A758" t="str">
        <f>REPLACE(Table_milestone[[#This Row],[Hợp đồng]],1,FIND("#",Table_milestone[[#This Row],[Hợp đồng]],1),"")</f>
        <v>77-0113/HĐBT/CMCSOFT-STCDL</v>
      </c>
      <c r="B758" s="2" t="s">
        <v>2195</v>
      </c>
      <c r="C758" s="3" t="s">
        <v>2196</v>
      </c>
      <c r="D758" s="2" t="s">
        <v>2193</v>
      </c>
      <c r="E758" s="5">
        <v>15000000</v>
      </c>
      <c r="F758" s="4"/>
      <c r="G758" s="4">
        <v>41363</v>
      </c>
      <c r="H758" s="4"/>
      <c r="I758" s="4"/>
      <c r="J758" s="4"/>
      <c r="K758" s="3" t="s">
        <v>667</v>
      </c>
      <c r="L758" s="7" t="b">
        <v>1</v>
      </c>
      <c r="M758" s="4">
        <v>41415</v>
      </c>
      <c r="N758" s="3" t="s">
        <v>748</v>
      </c>
      <c r="O758" s="3" t="s">
        <v>685</v>
      </c>
      <c r="P758" s="8"/>
      <c r="Q758" s="8" t="s">
        <v>2194</v>
      </c>
      <c r="R758" s="9"/>
      <c r="S758" s="7"/>
    </row>
    <row r="759" spans="1:19" x14ac:dyDescent="0.25">
      <c r="A759" t="str">
        <f>REPLACE(Table_milestone[[#This Row],[Hợp đồng]],1,FIND("#",Table_milestone[[#This Row],[Hợp đồng]],1),"")</f>
        <v>A1303002</v>
      </c>
      <c r="B759" s="2" t="s">
        <v>2198</v>
      </c>
      <c r="C759" s="3" t="s">
        <v>2199</v>
      </c>
      <c r="D759" s="2" t="s">
        <v>2197</v>
      </c>
      <c r="E759" s="5">
        <v>49046400</v>
      </c>
      <c r="F759" s="4"/>
      <c r="G759" s="4">
        <v>41363</v>
      </c>
      <c r="H759" s="4"/>
      <c r="I759" s="4"/>
      <c r="J759" s="4"/>
      <c r="K759" s="3" t="s">
        <v>667</v>
      </c>
      <c r="L759" s="7" t="b">
        <v>1</v>
      </c>
      <c r="M759" s="4">
        <v>41360</v>
      </c>
      <c r="N759" s="3" t="s">
        <v>2099</v>
      </c>
      <c r="O759" s="3" t="s">
        <v>681</v>
      </c>
      <c r="P759" s="8"/>
      <c r="Q759" s="8"/>
      <c r="R759" s="9"/>
      <c r="S759" s="7"/>
    </row>
    <row r="760" spans="1:19" x14ac:dyDescent="0.25">
      <c r="A760" t="str">
        <f>REPLACE(Table_milestone[[#This Row],[Hợp đồng]],1,FIND("#",Table_milestone[[#This Row],[Hợp đồng]],1),"")</f>
        <v>84-0213/HDDV/CSOFT - NK/CEAC</v>
      </c>
      <c r="B760" s="2" t="s">
        <v>2201</v>
      </c>
      <c r="C760" s="3" t="s">
        <v>625</v>
      </c>
      <c r="D760" s="2" t="s">
        <v>2200</v>
      </c>
      <c r="E760" s="5">
        <v>6000000</v>
      </c>
      <c r="F760" s="4"/>
      <c r="G760" s="4">
        <v>41363</v>
      </c>
      <c r="H760" s="4"/>
      <c r="I760" s="4"/>
      <c r="J760" s="4"/>
      <c r="K760" s="3" t="s">
        <v>667</v>
      </c>
      <c r="L760" s="7" t="b">
        <v>1</v>
      </c>
      <c r="M760" s="4">
        <v>41367</v>
      </c>
      <c r="N760" s="3" t="s">
        <v>626</v>
      </c>
      <c r="O760" s="3" t="s">
        <v>173</v>
      </c>
      <c r="P760" s="8"/>
      <c r="Q760" s="8"/>
      <c r="R760" s="9"/>
      <c r="S760" s="7"/>
    </row>
    <row r="761" spans="1:19" x14ac:dyDescent="0.25">
      <c r="A761" t="str">
        <f>REPLACE(Table_milestone[[#This Row],[Hợp đồng]],1,FIND("#",Table_milestone[[#This Row],[Hợp đồng]],1),"")</f>
        <v>82-0213/HDDV/CSOFT-ĐMTM/CEAC</v>
      </c>
      <c r="B761" s="2" t="s">
        <v>2202</v>
      </c>
      <c r="C761" s="3" t="s">
        <v>625</v>
      </c>
      <c r="D761" s="2" t="s">
        <v>2070</v>
      </c>
      <c r="E761" s="5">
        <v>2400000</v>
      </c>
      <c r="F761" s="4"/>
      <c r="G761" s="4">
        <v>41363</v>
      </c>
      <c r="H761" s="4"/>
      <c r="I761" s="4"/>
      <c r="J761" s="4"/>
      <c r="K761" s="3" t="s">
        <v>667</v>
      </c>
      <c r="L761" s="7" t="b">
        <v>1</v>
      </c>
      <c r="M761" s="4">
        <v>41380</v>
      </c>
      <c r="N761" s="3" t="s">
        <v>626</v>
      </c>
      <c r="O761" s="3" t="s">
        <v>173</v>
      </c>
      <c r="P761" s="8"/>
      <c r="Q761" s="8"/>
      <c r="R761" s="9"/>
      <c r="S761" s="7"/>
    </row>
    <row r="762" spans="1:19" x14ac:dyDescent="0.25">
      <c r="A762" t="str">
        <f>REPLACE(Table_milestone[[#This Row],[Hợp đồng]],1,FIND("#",Table_milestone[[#This Row],[Hợp đồng]],1),"")</f>
        <v>OSD135014</v>
      </c>
      <c r="B762" s="2" t="s">
        <v>2205</v>
      </c>
      <c r="C762" s="3" t="s">
        <v>2206</v>
      </c>
      <c r="D762" s="2" t="s">
        <v>2203</v>
      </c>
      <c r="E762" s="5">
        <v>33858000</v>
      </c>
      <c r="F762" s="4"/>
      <c r="G762" s="4">
        <v>41363</v>
      </c>
      <c r="H762" s="4"/>
      <c r="I762" s="4"/>
      <c r="J762" s="4"/>
      <c r="K762" s="3" t="s">
        <v>667</v>
      </c>
      <c r="L762" s="7" t="b">
        <v>1</v>
      </c>
      <c r="M762" s="4">
        <v>41414</v>
      </c>
      <c r="N762" s="3" t="s">
        <v>996</v>
      </c>
      <c r="O762" s="3" t="s">
        <v>110</v>
      </c>
      <c r="P762" s="8" t="s">
        <v>2204</v>
      </c>
      <c r="Q762" s="8"/>
      <c r="R762" s="9"/>
      <c r="S762" s="7"/>
    </row>
    <row r="763" spans="1:19" x14ac:dyDescent="0.25">
      <c r="A763" t="str">
        <f>REPLACE(Table_milestone[[#This Row],[Hợp đồng]],1,FIND("#",Table_milestone[[#This Row],[Hợp đồng]],1),"")</f>
        <v>OSD125053</v>
      </c>
      <c r="B763" s="2" t="s">
        <v>2155</v>
      </c>
      <c r="C763" s="3" t="s">
        <v>2156</v>
      </c>
      <c r="D763" s="2" t="s">
        <v>672</v>
      </c>
      <c r="E763" s="5">
        <v>29657100</v>
      </c>
      <c r="F763" s="4"/>
      <c r="G763" s="4">
        <v>41363</v>
      </c>
      <c r="H763" s="4"/>
      <c r="I763" s="4"/>
      <c r="J763" s="4"/>
      <c r="K763" s="3" t="s">
        <v>667</v>
      </c>
      <c r="L763" s="7" t="b">
        <v>1</v>
      </c>
      <c r="M763" s="4">
        <v>41414</v>
      </c>
      <c r="N763" s="3" t="s">
        <v>996</v>
      </c>
      <c r="O763" s="3" t="s">
        <v>110</v>
      </c>
      <c r="P763" s="8" t="s">
        <v>2207</v>
      </c>
      <c r="Q763" s="8"/>
      <c r="R763" s="9"/>
      <c r="S763" s="7"/>
    </row>
    <row r="764" spans="1:19" x14ac:dyDescent="0.25">
      <c r="A764" t="str">
        <f>REPLACE(Table_milestone[[#This Row],[Hợp đồng]],1,FIND("#",Table_milestone[[#This Row],[Hợp đồng]],1),"")</f>
        <v>OSD125059</v>
      </c>
      <c r="B764" s="2" t="s">
        <v>2158</v>
      </c>
      <c r="C764" s="3" t="s">
        <v>2159</v>
      </c>
      <c r="D764" s="2" t="s">
        <v>672</v>
      </c>
      <c r="E764" s="5">
        <v>83546496</v>
      </c>
      <c r="F764" s="4"/>
      <c r="G764" s="4">
        <v>41363</v>
      </c>
      <c r="H764" s="4"/>
      <c r="I764" s="4"/>
      <c r="J764" s="4"/>
      <c r="K764" s="3" t="s">
        <v>667</v>
      </c>
      <c r="L764" s="7" t="b">
        <v>1</v>
      </c>
      <c r="M764" s="4">
        <v>41414</v>
      </c>
      <c r="N764" s="3" t="s">
        <v>996</v>
      </c>
      <c r="O764" s="3" t="s">
        <v>110</v>
      </c>
      <c r="P764" s="8" t="s">
        <v>2208</v>
      </c>
      <c r="Q764" s="8"/>
      <c r="R764" s="9"/>
      <c r="S764" s="7"/>
    </row>
    <row r="765" spans="1:19" x14ac:dyDescent="0.25">
      <c r="A765" t="str">
        <f>REPLACE(Table_milestone[[#This Row],[Hợp đồng]],1,FIND("#",Table_milestone[[#This Row],[Hợp đồng]],1),"")</f>
        <v>OSD125064</v>
      </c>
      <c r="B765" s="2" t="s">
        <v>2210</v>
      </c>
      <c r="C765" s="3" t="s">
        <v>2211</v>
      </c>
      <c r="D765" s="2" t="s">
        <v>666</v>
      </c>
      <c r="E765" s="5">
        <v>25080000</v>
      </c>
      <c r="F765" s="4"/>
      <c r="G765" s="4">
        <v>41363</v>
      </c>
      <c r="H765" s="4"/>
      <c r="I765" s="4"/>
      <c r="J765" s="4"/>
      <c r="K765" s="3" t="s">
        <v>667</v>
      </c>
      <c r="L765" s="7" t="b">
        <v>1</v>
      </c>
      <c r="M765" s="4">
        <v>41414</v>
      </c>
      <c r="N765" s="3" t="s">
        <v>996</v>
      </c>
      <c r="O765" s="3" t="s">
        <v>110</v>
      </c>
      <c r="P765" s="8" t="s">
        <v>2209</v>
      </c>
      <c r="Q765" s="8"/>
      <c r="R765" s="9"/>
      <c r="S765" s="7"/>
    </row>
    <row r="766" spans="1:19" x14ac:dyDescent="0.25">
      <c r="A766" t="str">
        <f>REPLACE(Table_milestone[[#This Row],[Hợp đồng]],1,FIND("#",Table_milestone[[#This Row],[Hợp đồng]],1),"")</f>
        <v>07072011/HĐKT/CMCSoft-BAOMINH</v>
      </c>
      <c r="B766" s="2" t="s">
        <v>1051</v>
      </c>
      <c r="C766" s="3" t="s">
        <v>1052</v>
      </c>
      <c r="D766" s="2" t="s">
        <v>2212</v>
      </c>
      <c r="E766" s="5">
        <v>64800000</v>
      </c>
      <c r="F766" s="4"/>
      <c r="G766" s="4">
        <v>41364</v>
      </c>
      <c r="H766" s="4">
        <v>41533</v>
      </c>
      <c r="I766" s="4"/>
      <c r="J766" s="4"/>
      <c r="K766" s="3" t="s">
        <v>717</v>
      </c>
      <c r="L766" s="7" t="b">
        <v>0</v>
      </c>
      <c r="M766" s="4"/>
      <c r="N766" s="3" t="s">
        <v>57</v>
      </c>
      <c r="O766" s="3" t="s">
        <v>129</v>
      </c>
      <c r="P766" s="8"/>
      <c r="Q766" s="8" t="s">
        <v>1853</v>
      </c>
      <c r="R766" s="9"/>
      <c r="S766" s="7"/>
    </row>
    <row r="767" spans="1:19" x14ac:dyDescent="0.25">
      <c r="A767" t="str">
        <f>REPLACE(Table_milestone[[#This Row],[Hợp đồng]],1,FIND("#",Table_milestone[[#This Row],[Hợp đồng]],1),"")</f>
        <v>2013/SOW/JUUQ-CMC/002</v>
      </c>
      <c r="B767" s="2" t="s">
        <v>2095</v>
      </c>
      <c r="C767" s="3" t="s">
        <v>2096</v>
      </c>
      <c r="D767" s="2" t="s">
        <v>2213</v>
      </c>
      <c r="E767" s="5">
        <v>43738800</v>
      </c>
      <c r="F767" s="4"/>
      <c r="G767" s="4">
        <v>41364</v>
      </c>
      <c r="H767" s="4"/>
      <c r="I767" s="4"/>
      <c r="J767" s="4"/>
      <c r="K767" s="3" t="s">
        <v>667</v>
      </c>
      <c r="L767" s="7" t="b">
        <v>1</v>
      </c>
      <c r="M767" s="4">
        <v>41354</v>
      </c>
      <c r="N767" s="3" t="s">
        <v>31</v>
      </c>
      <c r="O767" s="3" t="s">
        <v>110</v>
      </c>
      <c r="P767" s="8"/>
      <c r="Q767" s="8"/>
      <c r="R767" s="9"/>
      <c r="S767" s="7"/>
    </row>
    <row r="768" spans="1:19" x14ac:dyDescent="0.25">
      <c r="A768" t="str">
        <f>REPLACE(Table_milestone[[#This Row],[Hợp đồng]],1,FIND("#",Table_milestone[[#This Row],[Hợp đồng]],1),"")</f>
        <v>OSD125062</v>
      </c>
      <c r="B768" s="2" t="s">
        <v>2215</v>
      </c>
      <c r="C768" s="3" t="s">
        <v>2216</v>
      </c>
      <c r="D768" s="2" t="s">
        <v>666</v>
      </c>
      <c r="E768" s="5">
        <v>20828000</v>
      </c>
      <c r="F768" s="4"/>
      <c r="G768" s="4">
        <v>41364</v>
      </c>
      <c r="H768" s="4"/>
      <c r="I768" s="4"/>
      <c r="J768" s="4"/>
      <c r="K768" s="3" t="s">
        <v>667</v>
      </c>
      <c r="L768" s="7" t="b">
        <v>1</v>
      </c>
      <c r="M768" s="4">
        <v>41359</v>
      </c>
      <c r="N768" s="3" t="s">
        <v>996</v>
      </c>
      <c r="O768" s="3" t="s">
        <v>110</v>
      </c>
      <c r="P768" s="8" t="s">
        <v>2214</v>
      </c>
      <c r="Q768" s="8"/>
      <c r="R768" s="9"/>
      <c r="S768" s="7"/>
    </row>
    <row r="769" spans="1:19" ht="45" x14ac:dyDescent="0.25">
      <c r="A769" t="str">
        <f>REPLACE(Table_milestone[[#This Row],[Hợp đồng]],1,FIND("#",Table_milestone[[#This Row],[Hợp đồng]],1),"")</f>
        <v>60-1012/HĐKT/CMCSOFT-THIENMINH</v>
      </c>
      <c r="B769" s="2" t="s">
        <v>1898</v>
      </c>
      <c r="C769" s="3" t="s">
        <v>1899</v>
      </c>
      <c r="D769" s="2" t="s">
        <v>688</v>
      </c>
      <c r="E769" s="5">
        <v>350000000</v>
      </c>
      <c r="F769" s="4"/>
      <c r="G769" s="4">
        <v>41369</v>
      </c>
      <c r="H769" s="4"/>
      <c r="I769" s="4"/>
      <c r="J769" s="4"/>
      <c r="K769" s="3" t="s">
        <v>717</v>
      </c>
      <c r="L769" s="7" t="b">
        <v>0</v>
      </c>
      <c r="M769" s="4"/>
      <c r="N769" s="3" t="s">
        <v>96</v>
      </c>
      <c r="O769" s="3" t="s">
        <v>685</v>
      </c>
      <c r="P769" s="8"/>
      <c r="Q769" s="8" t="s">
        <v>2217</v>
      </c>
      <c r="R769" s="9"/>
      <c r="S769" s="7"/>
    </row>
    <row r="770" spans="1:19" x14ac:dyDescent="0.25">
      <c r="A770" t="str">
        <f>REPLACE(Table_milestone[[#This Row],[Hợp đồng]],1,FIND("#",Table_milestone[[#This Row],[Hợp đồng]],1),"")</f>
        <v>01/2013/YHP-CMC</v>
      </c>
      <c r="B770" s="2" t="s">
        <v>2219</v>
      </c>
      <c r="C770" s="3" t="s">
        <v>2220</v>
      </c>
      <c r="D770" s="2" t="s">
        <v>1781</v>
      </c>
      <c r="E770" s="5">
        <v>190000000</v>
      </c>
      <c r="F770" s="4"/>
      <c r="G770" s="4">
        <v>41369</v>
      </c>
      <c r="H770" s="4"/>
      <c r="I770" s="4"/>
      <c r="J770" s="4"/>
      <c r="K770" s="3" t="s">
        <v>667</v>
      </c>
      <c r="L770" s="7" t="b">
        <v>1</v>
      </c>
      <c r="M770" s="4">
        <v>41407</v>
      </c>
      <c r="N770" s="3" t="s">
        <v>190</v>
      </c>
      <c r="O770" s="3" t="s">
        <v>98</v>
      </c>
      <c r="P770" s="8"/>
      <c r="Q770" s="8" t="s">
        <v>2218</v>
      </c>
      <c r="R770" s="9"/>
      <c r="S770" s="7"/>
    </row>
    <row r="771" spans="1:19" ht="30" x14ac:dyDescent="0.25">
      <c r="A771" t="str">
        <f>REPLACE(Table_milestone[[#This Row],[Hợp đồng]],1,FIND("#",Table_milestone[[#This Row],[Hợp đồng]],1),"")</f>
        <v>20-0812/HĐKT/CMCSOFT-CMCTI</v>
      </c>
      <c r="B771" s="2" t="s">
        <v>2222</v>
      </c>
      <c r="C771" s="3" t="s">
        <v>2223</v>
      </c>
      <c r="D771" s="2" t="s">
        <v>666</v>
      </c>
      <c r="E771" s="5">
        <v>260400000</v>
      </c>
      <c r="F771" s="4"/>
      <c r="G771" s="4">
        <v>41369</v>
      </c>
      <c r="H771" s="4"/>
      <c r="I771" s="4"/>
      <c r="J771" s="4"/>
      <c r="K771" s="3" t="s">
        <v>667</v>
      </c>
      <c r="L771" s="7" t="b">
        <v>1</v>
      </c>
      <c r="M771" s="4">
        <v>41381</v>
      </c>
      <c r="N771" s="3" t="s">
        <v>46</v>
      </c>
      <c r="O771" s="3" t="s">
        <v>173</v>
      </c>
      <c r="P771" s="8"/>
      <c r="Q771" s="8" t="s">
        <v>2221</v>
      </c>
      <c r="R771" s="9"/>
      <c r="S771" s="7"/>
    </row>
    <row r="772" spans="1:19" x14ac:dyDescent="0.25">
      <c r="A772" t="str">
        <f>REPLACE(Table_milestone[[#This Row],[Hợp đồng]],1,FIND("#",Table_milestone[[#This Row],[Hợp đồng]],1),"")</f>
        <v>PL02-0267/TCB-CMC</v>
      </c>
      <c r="B772" s="2" t="s">
        <v>1887</v>
      </c>
      <c r="C772" s="3" t="s">
        <v>1888</v>
      </c>
      <c r="D772" s="2" t="s">
        <v>688</v>
      </c>
      <c r="E772" s="5">
        <v>1089648000</v>
      </c>
      <c r="F772" s="4"/>
      <c r="G772" s="4">
        <v>41374</v>
      </c>
      <c r="H772" s="4"/>
      <c r="I772" s="4"/>
      <c r="J772" s="4"/>
      <c r="K772" s="3" t="s">
        <v>667</v>
      </c>
      <c r="L772" s="7" t="b">
        <v>1</v>
      </c>
      <c r="M772" s="4">
        <v>41389</v>
      </c>
      <c r="N772" s="3" t="s">
        <v>1102</v>
      </c>
      <c r="O772" s="3" t="s">
        <v>681</v>
      </c>
      <c r="P772" s="8" t="s">
        <v>2224</v>
      </c>
      <c r="Q772" s="8"/>
      <c r="R772" s="9"/>
      <c r="S772" s="7"/>
    </row>
    <row r="773" spans="1:19" ht="60" x14ac:dyDescent="0.25">
      <c r="A773" t="str">
        <f>REPLACE(Table_milestone[[#This Row],[Hợp đồng]],1,FIND("#",Table_milestone[[#This Row],[Hợp đồng]],1),"")</f>
        <v>67/2012/HĐTB/THTK-CMC</v>
      </c>
      <c r="B773" s="2" t="s">
        <v>2057</v>
      </c>
      <c r="C773" s="3" t="s">
        <v>2058</v>
      </c>
      <c r="D773" s="2" t="s">
        <v>688</v>
      </c>
      <c r="E773" s="5">
        <v>2898250000</v>
      </c>
      <c r="F773" s="4"/>
      <c r="G773" s="4">
        <v>41378</v>
      </c>
      <c r="H773" s="4">
        <v>41547</v>
      </c>
      <c r="I773" s="4">
        <v>41608</v>
      </c>
      <c r="J773" s="4"/>
      <c r="K773" s="3" t="s">
        <v>667</v>
      </c>
      <c r="L773" s="7" t="b">
        <v>1</v>
      </c>
      <c r="M773" s="4">
        <v>41614</v>
      </c>
      <c r="N773" s="3" t="s">
        <v>1651</v>
      </c>
      <c r="O773" s="3" t="s">
        <v>129</v>
      </c>
      <c r="P773" s="8"/>
      <c r="Q773" s="8" t="s">
        <v>2225</v>
      </c>
      <c r="R773" s="9"/>
      <c r="S773" s="7"/>
    </row>
    <row r="774" spans="1:19" x14ac:dyDescent="0.25">
      <c r="A774" t="str">
        <f>REPLACE(Table_milestone[[#This Row],[Hợp đồng]],1,FIND("#",Table_milestone[[#This Row],[Hợp đồng]],1),"")</f>
        <v>03/PRDCV-CMCSOFT/1112</v>
      </c>
      <c r="B774" s="2" t="s">
        <v>2133</v>
      </c>
      <c r="C774" s="3" t="s">
        <v>2134</v>
      </c>
      <c r="D774" s="2" t="s">
        <v>672</v>
      </c>
      <c r="E774" s="5">
        <v>57651904</v>
      </c>
      <c r="F774" s="4">
        <v>41362</v>
      </c>
      <c r="G774" s="4">
        <v>41379</v>
      </c>
      <c r="H774" s="4"/>
      <c r="I774" s="4"/>
      <c r="J774" s="4"/>
      <c r="K774" s="3" t="s">
        <v>667</v>
      </c>
      <c r="L774" s="7" t="b">
        <v>1</v>
      </c>
      <c r="M774" s="4">
        <v>41374</v>
      </c>
      <c r="N774" s="3" t="s">
        <v>961</v>
      </c>
      <c r="O774" s="3" t="s">
        <v>110</v>
      </c>
      <c r="P774" s="8" t="s">
        <v>2224</v>
      </c>
      <c r="Q774" s="8"/>
      <c r="R774" s="9"/>
      <c r="S774" s="7"/>
    </row>
    <row r="775" spans="1:19" x14ac:dyDescent="0.25">
      <c r="A775" t="str">
        <f>REPLACE(Table_milestone[[#This Row],[Hợp đồng]],1,FIND("#",Table_milestone[[#This Row],[Hợp đồng]],1),"")</f>
        <v>83-0313/HĐBT/CMCSOFT-TVHT</v>
      </c>
      <c r="B775" s="2" t="s">
        <v>2228</v>
      </c>
      <c r="C775" s="3" t="s">
        <v>2229</v>
      </c>
      <c r="D775" s="2" t="s">
        <v>2226</v>
      </c>
      <c r="E775" s="5">
        <v>25000000</v>
      </c>
      <c r="F775" s="4"/>
      <c r="G775" s="4">
        <v>41379</v>
      </c>
      <c r="H775" s="4"/>
      <c r="I775" s="4"/>
      <c r="J775" s="4"/>
      <c r="K775" s="3" t="s">
        <v>667</v>
      </c>
      <c r="L775" s="7" t="b">
        <v>1</v>
      </c>
      <c r="M775" s="4">
        <v>41396</v>
      </c>
      <c r="N775" s="3" t="s">
        <v>748</v>
      </c>
      <c r="O775" s="3" t="s">
        <v>685</v>
      </c>
      <c r="P775" s="8"/>
      <c r="Q775" s="8" t="s">
        <v>2227</v>
      </c>
      <c r="R775" s="9"/>
      <c r="S775" s="7"/>
    </row>
    <row r="776" spans="1:19" x14ac:dyDescent="0.25">
      <c r="A776" t="str">
        <f>REPLACE(Table_milestone[[#This Row],[Hợp đồng]],1,FIND("#",Table_milestone[[#This Row],[Hợp đồng]],1),"")</f>
        <v>02-0413/HĐBT/CMCSOFT-CĐYTCT</v>
      </c>
      <c r="B776" s="2" t="s">
        <v>2231</v>
      </c>
      <c r="C776" s="3" t="s">
        <v>1586</v>
      </c>
      <c r="D776" s="2" t="s">
        <v>666</v>
      </c>
      <c r="E776" s="5">
        <v>21000000</v>
      </c>
      <c r="F776" s="4"/>
      <c r="G776" s="4">
        <v>41384</v>
      </c>
      <c r="H776" s="4"/>
      <c r="I776" s="4"/>
      <c r="J776" s="4"/>
      <c r="K776" s="3" t="s">
        <v>667</v>
      </c>
      <c r="L776" s="7" t="b">
        <v>1</v>
      </c>
      <c r="M776" s="4">
        <v>41451</v>
      </c>
      <c r="N776" s="3" t="s">
        <v>190</v>
      </c>
      <c r="O776" s="3" t="s">
        <v>98</v>
      </c>
      <c r="P776" s="8"/>
      <c r="Q776" s="8" t="s">
        <v>2230</v>
      </c>
      <c r="R776" s="9"/>
      <c r="S776" s="7"/>
    </row>
    <row r="777" spans="1:19" ht="30" x14ac:dyDescent="0.25">
      <c r="A777" t="str">
        <f>REPLACE(Table_milestone[[#This Row],[Hợp đồng]],1,FIND("#",Table_milestone[[#This Row],[Hợp đồng]],1),"")</f>
        <v>2013/SOW/LABYRINT-CMC/001</v>
      </c>
      <c r="B777" s="2" t="s">
        <v>2233</v>
      </c>
      <c r="C777" s="3" t="s">
        <v>2234</v>
      </c>
      <c r="D777" s="2" t="s">
        <v>666</v>
      </c>
      <c r="E777" s="5">
        <v>10976356</v>
      </c>
      <c r="F777" s="4"/>
      <c r="G777" s="4">
        <v>41386</v>
      </c>
      <c r="H777" s="4"/>
      <c r="I777" s="4"/>
      <c r="J777" s="4"/>
      <c r="K777" s="3" t="s">
        <v>667</v>
      </c>
      <c r="L777" s="7" t="b">
        <v>1</v>
      </c>
      <c r="M777" s="4">
        <v>41397</v>
      </c>
      <c r="N777" s="3" t="s">
        <v>2235</v>
      </c>
      <c r="O777" s="3" t="s">
        <v>110</v>
      </c>
      <c r="P777" s="8"/>
      <c r="Q777" s="8" t="s">
        <v>2232</v>
      </c>
      <c r="R777" s="9"/>
      <c r="S777" s="7"/>
    </row>
    <row r="778" spans="1:19" ht="45" x14ac:dyDescent="0.25">
      <c r="A778" t="str">
        <f>REPLACE(Table_milestone[[#This Row],[Hợp đồng]],1,FIND("#",Table_milestone[[#This Row],[Hợp đồng]],1),"")</f>
        <v>HĐ-12-11-VMS/CMCSOFT</v>
      </c>
      <c r="B778" s="2" t="s">
        <v>2237</v>
      </c>
      <c r="C778" s="3" t="s">
        <v>2238</v>
      </c>
      <c r="D778" s="2" t="s">
        <v>666</v>
      </c>
      <c r="E778" s="5">
        <v>381320000</v>
      </c>
      <c r="F778" s="4"/>
      <c r="G778" s="4">
        <v>41386</v>
      </c>
      <c r="H778" s="4"/>
      <c r="I778" s="4"/>
      <c r="J778" s="4"/>
      <c r="K778" s="3" t="s">
        <v>667</v>
      </c>
      <c r="L778" s="7" t="b">
        <v>1</v>
      </c>
      <c r="M778" s="4">
        <v>41429</v>
      </c>
      <c r="N778" s="3" t="s">
        <v>792</v>
      </c>
      <c r="O778" s="3" t="s">
        <v>621</v>
      </c>
      <c r="P778" s="8"/>
      <c r="Q778" s="8" t="s">
        <v>2236</v>
      </c>
      <c r="R778" s="9"/>
      <c r="S778" s="7"/>
    </row>
    <row r="779" spans="1:19" ht="45" x14ac:dyDescent="0.25">
      <c r="A779" t="str">
        <f>REPLACE(Table_milestone[[#This Row],[Hợp đồng]],1,FIND("#",Table_milestone[[#This Row],[Hợp đồng]],1),"")</f>
        <v>PM01-2012/HĐKT-CMCSOFT-ATENA</v>
      </c>
      <c r="B779" s="2" t="s">
        <v>2127</v>
      </c>
      <c r="C779" s="3" t="s">
        <v>2128</v>
      </c>
      <c r="D779" s="2" t="s">
        <v>722</v>
      </c>
      <c r="E779" s="5">
        <v>240000000</v>
      </c>
      <c r="F779" s="4"/>
      <c r="G779" s="4">
        <v>41387</v>
      </c>
      <c r="H779" s="4">
        <v>41455</v>
      </c>
      <c r="I779" s="4"/>
      <c r="J779" s="4"/>
      <c r="K779" s="3" t="s">
        <v>1002</v>
      </c>
      <c r="L779" s="7" t="b">
        <v>0</v>
      </c>
      <c r="M779" s="4"/>
      <c r="N779" s="3" t="s">
        <v>2129</v>
      </c>
      <c r="O779" s="3" t="s">
        <v>129</v>
      </c>
      <c r="P779" s="8"/>
      <c r="Q779" s="8" t="s">
        <v>2239</v>
      </c>
      <c r="R779" s="9"/>
      <c r="S779" s="7"/>
    </row>
    <row r="780" spans="1:19" ht="45" x14ac:dyDescent="0.25">
      <c r="A780" t="str">
        <f>REPLACE(Table_milestone[[#This Row],[Hợp đồng]],1,FIND("#",Table_milestone[[#This Row],[Hợp đồng]],1),"")</f>
        <v>44/HĐPM/CTH-CMC</v>
      </c>
      <c r="B780" s="2" t="s">
        <v>1809</v>
      </c>
      <c r="C780" s="3" t="s">
        <v>1810</v>
      </c>
      <c r="D780" s="2" t="s">
        <v>672</v>
      </c>
      <c r="E780" s="5">
        <v>711600000</v>
      </c>
      <c r="F780" s="4"/>
      <c r="G780" s="4">
        <v>41394</v>
      </c>
      <c r="H780" s="4">
        <v>41550</v>
      </c>
      <c r="I780" s="4"/>
      <c r="J780" s="4"/>
      <c r="K780" s="3" t="s">
        <v>667</v>
      </c>
      <c r="L780" s="7" t="b">
        <v>1</v>
      </c>
      <c r="M780" s="4">
        <v>41666</v>
      </c>
      <c r="N780" s="3" t="s">
        <v>702</v>
      </c>
      <c r="O780" s="3" t="s">
        <v>129</v>
      </c>
      <c r="P780" s="8"/>
      <c r="Q780" s="8" t="s">
        <v>2240</v>
      </c>
      <c r="R780" s="9"/>
      <c r="S780" s="7"/>
    </row>
    <row r="781" spans="1:19" ht="45" x14ac:dyDescent="0.25">
      <c r="A781" t="str">
        <f>REPLACE(Table_milestone[[#This Row],[Hợp đồng]],1,FIND("#",Table_milestone[[#This Row],[Hợp đồng]],1),"")</f>
        <v>50/HĐPM/THTK-CMC</v>
      </c>
      <c r="B781" s="2" t="s">
        <v>1989</v>
      </c>
      <c r="C781" s="3" t="s">
        <v>1990</v>
      </c>
      <c r="D781" s="2" t="s">
        <v>2241</v>
      </c>
      <c r="E781" s="5">
        <v>840000000</v>
      </c>
      <c r="F781" s="4"/>
      <c r="G781" s="4">
        <v>41394</v>
      </c>
      <c r="H781" s="4">
        <v>41455</v>
      </c>
      <c r="I781" s="4">
        <v>41547</v>
      </c>
      <c r="J781" s="4"/>
      <c r="K781" s="3" t="s">
        <v>667</v>
      </c>
      <c r="L781" s="7" t="b">
        <v>1</v>
      </c>
      <c r="M781" s="4">
        <v>41624</v>
      </c>
      <c r="N781" s="3" t="s">
        <v>702</v>
      </c>
      <c r="O781" s="3" t="s">
        <v>129</v>
      </c>
      <c r="P781" s="8"/>
      <c r="Q781" s="8" t="s">
        <v>2242</v>
      </c>
      <c r="R781" s="9"/>
      <c r="S781" s="7"/>
    </row>
    <row r="782" spans="1:19" x14ac:dyDescent="0.25">
      <c r="A782" t="str">
        <f>REPLACE(Table_milestone[[#This Row],[Hợp đồng]],1,FIND("#",Table_milestone[[#This Row],[Hợp đồng]],1),"")</f>
        <v>2013/SOW/JUUQ-CMC/002</v>
      </c>
      <c r="B782" s="2" t="s">
        <v>2095</v>
      </c>
      <c r="C782" s="3" t="s">
        <v>2096</v>
      </c>
      <c r="D782" s="2" t="s">
        <v>2243</v>
      </c>
      <c r="E782" s="5">
        <v>43738800</v>
      </c>
      <c r="F782" s="4"/>
      <c r="G782" s="4">
        <v>41394</v>
      </c>
      <c r="H782" s="4"/>
      <c r="I782" s="4"/>
      <c r="J782" s="4"/>
      <c r="K782" s="3" t="s">
        <v>667</v>
      </c>
      <c r="L782" s="7" t="b">
        <v>1</v>
      </c>
      <c r="M782" s="4">
        <v>41398</v>
      </c>
      <c r="N782" s="3" t="s">
        <v>31</v>
      </c>
      <c r="O782" s="3" t="s">
        <v>110</v>
      </c>
      <c r="P782" s="8" t="s">
        <v>2244</v>
      </c>
      <c r="Q782" s="8"/>
      <c r="R782" s="9"/>
      <c r="S782" s="7"/>
    </row>
    <row r="783" spans="1:19" x14ac:dyDescent="0.25">
      <c r="A783" t="str">
        <f>REPLACE(Table_milestone[[#This Row],[Hợp đồng]],1,FIND("#",Table_milestone[[#This Row],[Hợp đồng]],1),"")</f>
        <v>OSD125018</v>
      </c>
      <c r="B783" s="2" t="s">
        <v>1748</v>
      </c>
      <c r="C783" s="3" t="s">
        <v>1749</v>
      </c>
      <c r="D783" s="2" t="s">
        <v>2245</v>
      </c>
      <c r="E783" s="5">
        <v>107943016</v>
      </c>
      <c r="F783" s="4">
        <v>41334</v>
      </c>
      <c r="G783" s="4">
        <v>41394</v>
      </c>
      <c r="H783" s="4"/>
      <c r="I783" s="4">
        <v>41394</v>
      </c>
      <c r="J783" s="4"/>
      <c r="K783" s="3" t="s">
        <v>667</v>
      </c>
      <c r="L783" s="7" t="b">
        <v>1</v>
      </c>
      <c r="M783" s="4">
        <v>41400</v>
      </c>
      <c r="N783" s="3" t="s">
        <v>880</v>
      </c>
      <c r="O783" s="3" t="s">
        <v>1578</v>
      </c>
      <c r="P783" s="8" t="s">
        <v>2246</v>
      </c>
      <c r="Q783" s="8" t="s">
        <v>2247</v>
      </c>
      <c r="R783" s="9"/>
      <c r="S783" s="7"/>
    </row>
    <row r="784" spans="1:19" ht="30" x14ac:dyDescent="0.25">
      <c r="A784" t="str">
        <f>REPLACE(Table_milestone[[#This Row],[Hợp đồng]],1,FIND("#",Table_milestone[[#This Row],[Hợp đồng]],1),"")</f>
        <v>OSD125063</v>
      </c>
      <c r="B784" s="2" t="s">
        <v>2251</v>
      </c>
      <c r="C784" s="3" t="s">
        <v>2252</v>
      </c>
      <c r="D784" s="2" t="s">
        <v>2248</v>
      </c>
      <c r="E784" s="5">
        <v>25722580</v>
      </c>
      <c r="F784" s="4"/>
      <c r="G784" s="4">
        <v>41394</v>
      </c>
      <c r="H784" s="4"/>
      <c r="I784" s="4"/>
      <c r="J784" s="4"/>
      <c r="K784" s="3" t="s">
        <v>667</v>
      </c>
      <c r="L784" s="7" t="b">
        <v>1</v>
      </c>
      <c r="M784" s="4">
        <v>41436</v>
      </c>
      <c r="N784" s="3" t="s">
        <v>31</v>
      </c>
      <c r="O784" s="3" t="s">
        <v>110</v>
      </c>
      <c r="P784" s="8" t="s">
        <v>2249</v>
      </c>
      <c r="Q784" s="8" t="s">
        <v>2250</v>
      </c>
      <c r="R784" s="9"/>
      <c r="S784" s="7"/>
    </row>
    <row r="785" spans="1:19" x14ac:dyDescent="0.25">
      <c r="A785" t="str">
        <f>REPLACE(Table_milestone[[#This Row],[Hợp đồng]],1,FIND("#",Table_milestone[[#This Row],[Hợp đồng]],1),"")</f>
        <v>EFSCLOUD13689</v>
      </c>
      <c r="B785" s="2" t="s">
        <v>2253</v>
      </c>
      <c r="C785" s="3" t="s">
        <v>2254</v>
      </c>
      <c r="D785" s="2" t="s">
        <v>2243</v>
      </c>
      <c r="E785" s="5">
        <v>3600000</v>
      </c>
      <c r="F785" s="4"/>
      <c r="G785" s="4">
        <v>41394</v>
      </c>
      <c r="H785" s="4"/>
      <c r="I785" s="4"/>
      <c r="J785" s="4"/>
      <c r="K785" s="3" t="s">
        <v>667</v>
      </c>
      <c r="L785" s="7" t="b">
        <v>1</v>
      </c>
      <c r="M785" s="4">
        <v>41390</v>
      </c>
      <c r="N785" s="3" t="s">
        <v>626</v>
      </c>
      <c r="O785" s="3" t="s">
        <v>173</v>
      </c>
      <c r="P785" s="8"/>
      <c r="Q785" s="8"/>
      <c r="R785" s="9"/>
      <c r="S785" s="7"/>
    </row>
    <row r="786" spans="1:19" x14ac:dyDescent="0.25">
      <c r="A786" t="str">
        <f>REPLACE(Table_milestone[[#This Row],[Hợp đồng]],1,FIND("#",Table_milestone[[#This Row],[Hợp đồng]],1),"")</f>
        <v>OSD135014</v>
      </c>
      <c r="B786" s="2" t="s">
        <v>2205</v>
      </c>
      <c r="C786" s="3" t="s">
        <v>2206</v>
      </c>
      <c r="D786" s="2" t="s">
        <v>2243</v>
      </c>
      <c r="E786" s="5">
        <v>33858000</v>
      </c>
      <c r="F786" s="4"/>
      <c r="G786" s="4">
        <v>41394</v>
      </c>
      <c r="H786" s="4"/>
      <c r="I786" s="4"/>
      <c r="J786" s="4"/>
      <c r="K786" s="3" t="s">
        <v>667</v>
      </c>
      <c r="L786" s="7" t="b">
        <v>1</v>
      </c>
      <c r="M786" s="4">
        <v>41438</v>
      </c>
      <c r="N786" s="3" t="s">
        <v>996</v>
      </c>
      <c r="O786" s="3" t="s">
        <v>110</v>
      </c>
      <c r="P786" s="8" t="s">
        <v>2255</v>
      </c>
      <c r="Q786" s="8"/>
      <c r="R786" s="9"/>
      <c r="S786" s="7"/>
    </row>
    <row r="787" spans="1:19" x14ac:dyDescent="0.25">
      <c r="A787" t="str">
        <f>REPLACE(Table_milestone[[#This Row],[Hợp đồng]],1,FIND("#",Table_milestone[[#This Row],[Hợp đồng]],1),"")</f>
        <v>OSD135015</v>
      </c>
      <c r="B787" s="2" t="s">
        <v>2179</v>
      </c>
      <c r="C787" s="3" t="s">
        <v>2180</v>
      </c>
      <c r="D787" s="2" t="s">
        <v>2243</v>
      </c>
      <c r="E787" s="5">
        <v>33858000</v>
      </c>
      <c r="F787" s="4"/>
      <c r="G787" s="4">
        <v>41394</v>
      </c>
      <c r="H787" s="4"/>
      <c r="I787" s="4"/>
      <c r="J787" s="4"/>
      <c r="K787" s="3" t="s">
        <v>667</v>
      </c>
      <c r="L787" s="7" t="b">
        <v>1</v>
      </c>
      <c r="M787" s="4">
        <v>41438</v>
      </c>
      <c r="N787" s="3" t="s">
        <v>996</v>
      </c>
      <c r="O787" s="3" t="s">
        <v>110</v>
      </c>
      <c r="P787" s="8" t="s">
        <v>2255</v>
      </c>
      <c r="Q787" s="8"/>
      <c r="R787" s="9"/>
      <c r="S787" s="7"/>
    </row>
    <row r="788" spans="1:19" x14ac:dyDescent="0.25">
      <c r="A788" t="str">
        <f>REPLACE(Table_milestone[[#This Row],[Hợp đồng]],1,FIND("#",Table_milestone[[#This Row],[Hợp đồng]],1),"")</f>
        <v>08012011/CMCSOFT-CTEL</v>
      </c>
      <c r="B788" s="2" t="s">
        <v>947</v>
      </c>
      <c r="C788" s="3" t="s">
        <v>648</v>
      </c>
      <c r="D788" s="2" t="s">
        <v>2256</v>
      </c>
      <c r="E788" s="5">
        <v>327194416</v>
      </c>
      <c r="F788" s="4"/>
      <c r="G788" s="4">
        <v>41394</v>
      </c>
      <c r="H788" s="4"/>
      <c r="I788" s="4">
        <v>41759</v>
      </c>
      <c r="J788" s="4"/>
      <c r="K788" s="3" t="s">
        <v>667</v>
      </c>
      <c r="L788" s="7" t="b">
        <v>1</v>
      </c>
      <c r="M788" s="4">
        <v>41411</v>
      </c>
      <c r="N788" s="3" t="s">
        <v>26</v>
      </c>
      <c r="O788" s="3" t="s">
        <v>129</v>
      </c>
      <c r="P788" s="8"/>
      <c r="Q788" s="8"/>
      <c r="R788" s="9"/>
      <c r="S788" s="7"/>
    </row>
    <row r="789" spans="1:19" x14ac:dyDescent="0.25">
      <c r="A789" t="str">
        <f>REPLACE(Table_milestone[[#This Row],[Hợp đồng]],1,FIND("#",Table_milestone[[#This Row],[Hợp đồng]],1),"")</f>
        <v>PL14-HDD08012011/HĐKT2011</v>
      </c>
      <c r="B789" s="2" t="s">
        <v>2257</v>
      </c>
      <c r="C789" s="3" t="s">
        <v>2258</v>
      </c>
      <c r="D789" s="2" t="s">
        <v>903</v>
      </c>
      <c r="E789" s="5">
        <v>63225000</v>
      </c>
      <c r="F789" s="4"/>
      <c r="G789" s="4">
        <v>41396</v>
      </c>
      <c r="H789" s="4"/>
      <c r="I789" s="4"/>
      <c r="J789" s="4"/>
      <c r="K789" s="3" t="s">
        <v>667</v>
      </c>
      <c r="L789" s="7" t="b">
        <v>1</v>
      </c>
      <c r="M789" s="4">
        <v>41639</v>
      </c>
      <c r="N789" s="3" t="s">
        <v>57</v>
      </c>
      <c r="O789" s="3" t="s">
        <v>129</v>
      </c>
      <c r="P789" s="8"/>
      <c r="Q789" s="8"/>
      <c r="R789" s="9"/>
      <c r="S789" s="7"/>
    </row>
    <row r="790" spans="1:19" x14ac:dyDescent="0.25">
      <c r="A790" t="str">
        <f>REPLACE(Table_milestone[[#This Row],[Hợp đồng]],1,FIND("#",Table_milestone[[#This Row],[Hợp đồng]],1),"")</f>
        <v>2304/HĐKT/2013/BHBV-CMCSOFT</v>
      </c>
      <c r="B790" s="2" t="s">
        <v>2262</v>
      </c>
      <c r="C790" s="3" t="s">
        <v>56</v>
      </c>
      <c r="D790" s="2" t="s">
        <v>2259</v>
      </c>
      <c r="E790" s="5">
        <v>154678000</v>
      </c>
      <c r="F790" s="4"/>
      <c r="G790" s="4">
        <v>41401</v>
      </c>
      <c r="H790" s="4"/>
      <c r="I790" s="4"/>
      <c r="J790" s="4"/>
      <c r="K790" s="3" t="s">
        <v>667</v>
      </c>
      <c r="L790" s="7" t="b">
        <v>1</v>
      </c>
      <c r="M790" s="4">
        <v>41470</v>
      </c>
      <c r="N790" s="3" t="s">
        <v>57</v>
      </c>
      <c r="O790" s="3" t="s">
        <v>129</v>
      </c>
      <c r="P790" s="8" t="s">
        <v>2260</v>
      </c>
      <c r="Q790" s="8" t="s">
        <v>2261</v>
      </c>
      <c r="R790" s="9"/>
      <c r="S790" s="7"/>
    </row>
    <row r="791" spans="1:19" ht="30" x14ac:dyDescent="0.25">
      <c r="A791" t="str">
        <f>REPLACE(Table_milestone[[#This Row],[Hợp đồng]],1,FIND("#",Table_milestone[[#This Row],[Hợp đồng]],1),"")</f>
        <v>2013/SOW/LABYRINT-CMC/001</v>
      </c>
      <c r="B791" s="2" t="s">
        <v>2233</v>
      </c>
      <c r="C791" s="3" t="s">
        <v>2234</v>
      </c>
      <c r="D791" s="2" t="s">
        <v>672</v>
      </c>
      <c r="E791" s="5">
        <v>15942150</v>
      </c>
      <c r="F791" s="4"/>
      <c r="G791" s="4">
        <v>41402</v>
      </c>
      <c r="H791" s="4"/>
      <c r="I791" s="4"/>
      <c r="J791" s="4"/>
      <c r="K791" s="3" t="s">
        <v>667</v>
      </c>
      <c r="L791" s="7" t="b">
        <v>1</v>
      </c>
      <c r="M791" s="4">
        <v>41424</v>
      </c>
      <c r="N791" s="3" t="s">
        <v>2235</v>
      </c>
      <c r="O791" s="3" t="s">
        <v>110</v>
      </c>
      <c r="P791" s="8"/>
      <c r="Q791" s="8" t="s">
        <v>2263</v>
      </c>
      <c r="R791" s="9"/>
      <c r="S791" s="7"/>
    </row>
    <row r="792" spans="1:19" x14ac:dyDescent="0.25">
      <c r="A792" t="str">
        <f>REPLACE(Table_milestone[[#This Row],[Hợp đồng]],1,FIND("#",Table_milestone[[#This Row],[Hợp đồng]],1),"")</f>
        <v>2013/PO/21CTL-CMC/001</v>
      </c>
      <c r="B792" s="2" t="s">
        <v>2265</v>
      </c>
      <c r="C792" s="3" t="s">
        <v>2266</v>
      </c>
      <c r="D792" s="2" t="s">
        <v>903</v>
      </c>
      <c r="E792" s="5">
        <v>398017410</v>
      </c>
      <c r="F792" s="4"/>
      <c r="G792" s="4">
        <v>41403</v>
      </c>
      <c r="H792" s="4"/>
      <c r="I792" s="4"/>
      <c r="J792" s="4"/>
      <c r="K792" s="3" t="s">
        <v>667</v>
      </c>
      <c r="L792" s="7" t="b">
        <v>1</v>
      </c>
      <c r="M792" s="4">
        <v>41415</v>
      </c>
      <c r="N792" s="3" t="s">
        <v>31</v>
      </c>
      <c r="O792" s="3" t="s">
        <v>110</v>
      </c>
      <c r="P792" s="8" t="s">
        <v>2264</v>
      </c>
      <c r="Q792" s="8"/>
      <c r="R792" s="9"/>
      <c r="S792" s="7"/>
    </row>
    <row r="793" spans="1:19" x14ac:dyDescent="0.25">
      <c r="A793" t="str">
        <f>REPLACE(Table_milestone[[#This Row],[Hợp đồng]],1,FIND("#",Table_milestone[[#This Row],[Hợp đồng]],1),"")</f>
        <v>OSD125060</v>
      </c>
      <c r="B793" s="2" t="s">
        <v>2183</v>
      </c>
      <c r="C793" s="3" t="s">
        <v>2184</v>
      </c>
      <c r="D793" s="2" t="s">
        <v>672</v>
      </c>
      <c r="E793" s="5">
        <v>47460000</v>
      </c>
      <c r="F793" s="4"/>
      <c r="G793" s="4">
        <v>41404</v>
      </c>
      <c r="H793" s="4"/>
      <c r="I793" s="4"/>
      <c r="J793" s="4"/>
      <c r="K793" s="3" t="s">
        <v>667</v>
      </c>
      <c r="L793" s="7" t="b">
        <v>1</v>
      </c>
      <c r="M793" s="4">
        <v>41450</v>
      </c>
      <c r="N793" s="3" t="s">
        <v>31</v>
      </c>
      <c r="O793" s="3" t="s">
        <v>110</v>
      </c>
      <c r="P793" s="8" t="s">
        <v>2267</v>
      </c>
      <c r="Q793" s="8" t="s">
        <v>2268</v>
      </c>
      <c r="R793" s="9"/>
      <c r="S793" s="7"/>
    </row>
    <row r="794" spans="1:19" x14ac:dyDescent="0.25">
      <c r="A794" t="str">
        <f>REPLACE(Table_milestone[[#This Row],[Hợp đồng]],1,FIND("#",Table_milestone[[#This Row],[Hợp đồng]],1),"")</f>
        <v>0505/TTHT/CMCSOFT</v>
      </c>
      <c r="B794" s="2" t="s">
        <v>1558</v>
      </c>
      <c r="C794" s="3" t="s">
        <v>1559</v>
      </c>
      <c r="D794" s="2" t="s">
        <v>722</v>
      </c>
      <c r="E794" s="5">
        <v>45459636</v>
      </c>
      <c r="F794" s="4"/>
      <c r="G794" s="4">
        <v>41407</v>
      </c>
      <c r="H794" s="4"/>
      <c r="I794" s="4"/>
      <c r="J794" s="4"/>
      <c r="K794" s="3" t="s">
        <v>1002</v>
      </c>
      <c r="L794" s="7" t="b">
        <v>0</v>
      </c>
      <c r="M794" s="4"/>
      <c r="N794" s="3" t="s">
        <v>190</v>
      </c>
      <c r="O794" s="3" t="s">
        <v>98</v>
      </c>
      <c r="P794" s="8" t="s">
        <v>2269</v>
      </c>
      <c r="Q794" s="8" t="s">
        <v>1259</v>
      </c>
      <c r="R794" s="9"/>
      <c r="S794" s="7"/>
    </row>
    <row r="795" spans="1:19" ht="30" x14ac:dyDescent="0.25">
      <c r="A795" t="str">
        <f>REPLACE(Table_milestone[[#This Row],[Hợp đồng]],1,FIND("#",Table_milestone[[#This Row],[Hợp đồng]],1),"")</f>
        <v>07/2012/HĐPM/TTTT-CMC</v>
      </c>
      <c r="B795" s="2" t="s">
        <v>2034</v>
      </c>
      <c r="C795" s="3" t="s">
        <v>2035</v>
      </c>
      <c r="D795" s="2" t="s">
        <v>666</v>
      </c>
      <c r="E795" s="5">
        <v>551029250</v>
      </c>
      <c r="F795" s="4"/>
      <c r="G795" s="4">
        <v>41409</v>
      </c>
      <c r="H795" s="4">
        <v>41541</v>
      </c>
      <c r="I795" s="4"/>
      <c r="J795" s="4"/>
      <c r="K795" s="3" t="s">
        <v>667</v>
      </c>
      <c r="L795" s="7" t="b">
        <v>1</v>
      </c>
      <c r="M795" s="4">
        <v>41618</v>
      </c>
      <c r="N795" s="3" t="s">
        <v>57</v>
      </c>
      <c r="O795" s="3" t="s">
        <v>129</v>
      </c>
      <c r="P795" s="8"/>
      <c r="Q795" s="8" t="s">
        <v>2270</v>
      </c>
      <c r="R795" s="9"/>
      <c r="S795" s="7"/>
    </row>
    <row r="796" spans="1:19" ht="45" x14ac:dyDescent="0.25">
      <c r="A796" t="str">
        <f>REPLACE(Table_milestone[[#This Row],[Hợp đồng]],1,FIND("#",Table_milestone[[#This Row],[Hợp đồng]],1),"")</f>
        <v>22/M1T-CMCSoft</v>
      </c>
      <c r="B796" s="2" t="s">
        <v>2108</v>
      </c>
      <c r="C796" s="3" t="s">
        <v>2109</v>
      </c>
      <c r="D796" s="2" t="s">
        <v>672</v>
      </c>
      <c r="E796" s="5">
        <v>285000000</v>
      </c>
      <c r="F796" s="4"/>
      <c r="G796" s="4">
        <v>41409</v>
      </c>
      <c r="H796" s="4">
        <v>41563</v>
      </c>
      <c r="I796" s="4"/>
      <c r="J796" s="4"/>
      <c r="K796" s="3" t="s">
        <v>667</v>
      </c>
      <c r="L796" s="7" t="b">
        <v>1</v>
      </c>
      <c r="M796" s="4">
        <v>41663</v>
      </c>
      <c r="N796" s="3" t="s">
        <v>2099</v>
      </c>
      <c r="O796" s="3" t="s">
        <v>681</v>
      </c>
      <c r="P796" s="8"/>
      <c r="Q796" s="8" t="s">
        <v>2271</v>
      </c>
      <c r="R796" s="9"/>
      <c r="S796" s="7"/>
    </row>
    <row r="797" spans="1:19" ht="45" x14ac:dyDescent="0.25">
      <c r="A797" t="str">
        <f>REPLACE(Table_milestone[[#This Row],[Hợp đồng]],1,FIND("#",Table_milestone[[#This Row],[Hợp đồng]],1),"")</f>
        <v>VP – 60 / PVFC – CMC / 03 - 2013</v>
      </c>
      <c r="B797" s="2" t="s">
        <v>2274</v>
      </c>
      <c r="C797" s="3" t="s">
        <v>2275</v>
      </c>
      <c r="D797" s="2" t="s">
        <v>2272</v>
      </c>
      <c r="E797" s="5">
        <v>182500000</v>
      </c>
      <c r="F797" s="4"/>
      <c r="G797" s="4">
        <v>41409</v>
      </c>
      <c r="H797" s="4"/>
      <c r="I797" s="4"/>
      <c r="J797" s="4"/>
      <c r="K797" s="3" t="s">
        <v>667</v>
      </c>
      <c r="L797" s="7" t="b">
        <v>1</v>
      </c>
      <c r="M797" s="4">
        <v>41423</v>
      </c>
      <c r="N797" s="3" t="s">
        <v>694</v>
      </c>
      <c r="O797" s="3" t="s">
        <v>685</v>
      </c>
      <c r="P797" s="8"/>
      <c r="Q797" s="8" t="s">
        <v>2273</v>
      </c>
      <c r="R797" s="9"/>
      <c r="S797" s="7"/>
    </row>
    <row r="798" spans="1:19" ht="135" x14ac:dyDescent="0.25">
      <c r="A798" t="str">
        <f>REPLACE(Table_milestone[[#This Row],[Hợp đồng]],1,FIND("#",Table_milestone[[#This Row],[Hợp đồng]],1),"")</f>
        <v xml:space="preserve">64-1112/HĐKT/CMCSoft-SuperSoft </v>
      </c>
      <c r="B798" s="2" t="s">
        <v>2015</v>
      </c>
      <c r="C798" s="3" t="s">
        <v>2016</v>
      </c>
      <c r="D798" s="2" t="s">
        <v>2276</v>
      </c>
      <c r="E798" s="5">
        <v>211000000</v>
      </c>
      <c r="F798" s="4"/>
      <c r="G798" s="4">
        <v>41414</v>
      </c>
      <c r="H798" s="4">
        <v>41455</v>
      </c>
      <c r="I798" s="4"/>
      <c r="J798" s="4"/>
      <c r="K798" s="3" t="s">
        <v>667</v>
      </c>
      <c r="L798" s="7" t="b">
        <v>1</v>
      </c>
      <c r="M798" s="4">
        <v>41467</v>
      </c>
      <c r="N798" s="3" t="s">
        <v>89</v>
      </c>
      <c r="O798" s="3" t="s">
        <v>685</v>
      </c>
      <c r="P798" s="8" t="s">
        <v>2277</v>
      </c>
      <c r="Q798" s="8"/>
      <c r="R798" s="9"/>
      <c r="S798" s="7"/>
    </row>
    <row r="799" spans="1:19" x14ac:dyDescent="0.25">
      <c r="A799" t="str">
        <f>REPLACE(Table_milestone[[#This Row],[Hợp đồng]],1,FIND("#",Table_milestone[[#This Row],[Hợp đồng]],1),"")</f>
        <v>PM01-2012/HĐKT-CMCSOFT-ATENA</v>
      </c>
      <c r="B799" s="2" t="s">
        <v>2127</v>
      </c>
      <c r="C799" s="3" t="s">
        <v>2128</v>
      </c>
      <c r="D799" s="2" t="s">
        <v>2278</v>
      </c>
      <c r="E799" s="5">
        <v>160000000</v>
      </c>
      <c r="F799" s="4"/>
      <c r="G799" s="4">
        <v>41423</v>
      </c>
      <c r="H799" s="4">
        <v>41485</v>
      </c>
      <c r="I799" s="4"/>
      <c r="J799" s="4"/>
      <c r="K799" s="3" t="s">
        <v>1002</v>
      </c>
      <c r="L799" s="7" t="b">
        <v>0</v>
      </c>
      <c r="M799" s="4"/>
      <c r="N799" s="3" t="s">
        <v>2129</v>
      </c>
      <c r="O799" s="3" t="s">
        <v>129</v>
      </c>
      <c r="P799" s="8"/>
      <c r="Q799" s="8" t="s">
        <v>2279</v>
      </c>
      <c r="R799" s="9"/>
      <c r="S799" s="7"/>
    </row>
    <row r="800" spans="1:19" x14ac:dyDescent="0.25">
      <c r="A800" t="str">
        <f>REPLACE(Table_milestone[[#This Row],[Hợp đồng]],1,FIND("#",Table_milestone[[#This Row],[Hợp đồng]],1),"")</f>
        <v>OSD125018</v>
      </c>
      <c r="B800" s="2" t="s">
        <v>1748</v>
      </c>
      <c r="C800" s="3" t="s">
        <v>1749</v>
      </c>
      <c r="D800" s="2" t="s">
        <v>2280</v>
      </c>
      <c r="E800" s="5">
        <v>157080000</v>
      </c>
      <c r="F800" s="4">
        <v>41365</v>
      </c>
      <c r="G800" s="4">
        <v>41424</v>
      </c>
      <c r="H800" s="4"/>
      <c r="I800" s="4">
        <v>41424</v>
      </c>
      <c r="J800" s="4"/>
      <c r="K800" s="3" t="s">
        <v>667</v>
      </c>
      <c r="L800" s="7" t="b">
        <v>1</v>
      </c>
      <c r="M800" s="4">
        <v>41431</v>
      </c>
      <c r="N800" s="3" t="s">
        <v>880</v>
      </c>
      <c r="O800" s="3" t="s">
        <v>1578</v>
      </c>
      <c r="P800" s="8"/>
      <c r="Q800" s="8" t="s">
        <v>2281</v>
      </c>
      <c r="R800" s="9"/>
      <c r="S800" s="7"/>
    </row>
    <row r="801" spans="1:19" x14ac:dyDescent="0.25">
      <c r="A801" t="str">
        <f>REPLACE(Table_milestone[[#This Row],[Hợp đồng]],1,FIND("#",Table_milestone[[#This Row],[Hợp đồng]],1),"")</f>
        <v>2013/SOW/JUUQ-CMC/002</v>
      </c>
      <c r="B801" s="2" t="s">
        <v>2095</v>
      </c>
      <c r="C801" s="3" t="s">
        <v>2096</v>
      </c>
      <c r="D801" s="2" t="s">
        <v>2282</v>
      </c>
      <c r="E801" s="5">
        <v>43911000</v>
      </c>
      <c r="F801" s="4"/>
      <c r="G801" s="4">
        <v>41424</v>
      </c>
      <c r="H801" s="4"/>
      <c r="I801" s="4"/>
      <c r="J801" s="4"/>
      <c r="K801" s="3" t="s">
        <v>667</v>
      </c>
      <c r="L801" s="7" t="b">
        <v>1</v>
      </c>
      <c r="M801" s="4">
        <v>41409</v>
      </c>
      <c r="N801" s="3" t="s">
        <v>31</v>
      </c>
      <c r="O801" s="3" t="s">
        <v>110</v>
      </c>
      <c r="P801" s="8"/>
      <c r="Q801" s="8"/>
      <c r="R801" s="9"/>
      <c r="S801" s="7"/>
    </row>
    <row r="802" spans="1:19" x14ac:dyDescent="0.25">
      <c r="A802" t="str">
        <f>REPLACE(Table_milestone[[#This Row],[Hợp đồng]],1,FIND("#",Table_milestone[[#This Row],[Hợp đồng]],1),"")</f>
        <v>20130521/AVNET-CMCSOFT</v>
      </c>
      <c r="B802" s="2" t="s">
        <v>2283</v>
      </c>
      <c r="C802" s="3" t="s">
        <v>2284</v>
      </c>
      <c r="D802" s="2" t="s">
        <v>903</v>
      </c>
      <c r="E802" s="5">
        <v>69300000</v>
      </c>
      <c r="F802" s="4"/>
      <c r="G802" s="4">
        <v>41424</v>
      </c>
      <c r="H802" s="4"/>
      <c r="I802" s="4"/>
      <c r="J802" s="4"/>
      <c r="K802" s="3" t="s">
        <v>667</v>
      </c>
      <c r="L802" s="7" t="b">
        <v>1</v>
      </c>
      <c r="M802" s="4">
        <v>41439</v>
      </c>
      <c r="N802" s="3" t="s">
        <v>2285</v>
      </c>
      <c r="O802" s="3" t="s">
        <v>197</v>
      </c>
      <c r="P802" s="8"/>
      <c r="Q802" s="8"/>
      <c r="R802" s="9"/>
      <c r="S802" s="7"/>
    </row>
    <row r="803" spans="1:19" x14ac:dyDescent="0.25">
      <c r="A803" t="str">
        <f>REPLACE(Table_milestone[[#This Row],[Hợp đồng]],1,FIND("#",Table_milestone[[#This Row],[Hợp đồng]],1),"")</f>
        <v>CMCSoft-Jupiter-2012</v>
      </c>
      <c r="B803" s="2" t="s">
        <v>1576</v>
      </c>
      <c r="C803" s="3" t="s">
        <v>1577</v>
      </c>
      <c r="D803" s="2" t="s">
        <v>2286</v>
      </c>
      <c r="E803" s="5">
        <v>157500000</v>
      </c>
      <c r="F803" s="4"/>
      <c r="G803" s="4">
        <v>41424</v>
      </c>
      <c r="H803" s="4"/>
      <c r="I803" s="4"/>
      <c r="J803" s="4"/>
      <c r="K803" s="3" t="s">
        <v>717</v>
      </c>
      <c r="L803" s="7" t="b">
        <v>0</v>
      </c>
      <c r="M803" s="4"/>
      <c r="N803" s="3" t="s">
        <v>880</v>
      </c>
      <c r="O803" s="3" t="s">
        <v>1578</v>
      </c>
      <c r="P803" s="8"/>
      <c r="Q803" s="8"/>
      <c r="R803" s="9"/>
      <c r="S803" s="7"/>
    </row>
    <row r="804" spans="1:19" ht="45" x14ac:dyDescent="0.25">
      <c r="A804" t="str">
        <f>REPLACE(Table_milestone[[#This Row],[Hợp đồng]],1,FIND("#",Table_milestone[[#This Row],[Hợp đồng]],1),"")</f>
        <v>44-0912/KĐKT/CMCSoft-GTVT2</v>
      </c>
      <c r="B804" s="2" t="s">
        <v>1585</v>
      </c>
      <c r="C804" s="3" t="s">
        <v>1586</v>
      </c>
      <c r="D804" s="2" t="s">
        <v>1824</v>
      </c>
      <c r="E804" s="5">
        <v>16500000</v>
      </c>
      <c r="F804" s="4"/>
      <c r="G804" s="4">
        <v>41425</v>
      </c>
      <c r="H804" s="4"/>
      <c r="I804" s="4"/>
      <c r="J804" s="4"/>
      <c r="K804" s="3" t="s">
        <v>667</v>
      </c>
      <c r="L804" s="7" t="b">
        <v>1</v>
      </c>
      <c r="M804" s="4">
        <v>41500</v>
      </c>
      <c r="N804" s="3" t="s">
        <v>190</v>
      </c>
      <c r="O804" s="3" t="s">
        <v>98</v>
      </c>
      <c r="P804" s="8"/>
      <c r="Q804" s="8" t="s">
        <v>2287</v>
      </c>
      <c r="R804" s="9"/>
      <c r="S804" s="7"/>
    </row>
    <row r="805" spans="1:19" x14ac:dyDescent="0.25">
      <c r="A805" t="str">
        <f>REPLACE(Table_milestone[[#This Row],[Hợp đồng]],1,FIND("#",Table_milestone[[#This Row],[Hợp đồng]],1),"")</f>
        <v>OSD125063</v>
      </c>
      <c r="B805" s="2" t="s">
        <v>2251</v>
      </c>
      <c r="C805" s="3" t="s">
        <v>2252</v>
      </c>
      <c r="D805" s="2" t="s">
        <v>2288</v>
      </c>
      <c r="E805" s="5">
        <v>27274000</v>
      </c>
      <c r="F805" s="4"/>
      <c r="G805" s="4">
        <v>41425</v>
      </c>
      <c r="H805" s="4"/>
      <c r="I805" s="4"/>
      <c r="J805" s="4"/>
      <c r="K805" s="3" t="s">
        <v>667</v>
      </c>
      <c r="L805" s="7" t="b">
        <v>1</v>
      </c>
      <c r="M805" s="4">
        <v>41436</v>
      </c>
      <c r="N805" s="3" t="s">
        <v>31</v>
      </c>
      <c r="O805" s="3" t="s">
        <v>110</v>
      </c>
      <c r="P805" s="8" t="s">
        <v>2289</v>
      </c>
      <c r="Q805" s="8"/>
      <c r="R805" s="9"/>
      <c r="S805" s="7"/>
    </row>
    <row r="806" spans="1:19" x14ac:dyDescent="0.25">
      <c r="A806" t="str">
        <f>REPLACE(Table_milestone[[#This Row],[Hợp đồng]],1,FIND("#",Table_milestone[[#This Row],[Hợp đồng]],1),"")</f>
        <v>OSD125062</v>
      </c>
      <c r="B806" s="2" t="s">
        <v>2215</v>
      </c>
      <c r="C806" s="3" t="s">
        <v>2216</v>
      </c>
      <c r="D806" s="2" t="s">
        <v>672</v>
      </c>
      <c r="E806" s="5">
        <v>38038000</v>
      </c>
      <c r="F806" s="4"/>
      <c r="G806" s="4">
        <v>41425</v>
      </c>
      <c r="H806" s="4"/>
      <c r="I806" s="4"/>
      <c r="J806" s="4"/>
      <c r="K806" s="3" t="s">
        <v>667</v>
      </c>
      <c r="L806" s="7" t="b">
        <v>1</v>
      </c>
      <c r="M806" s="4">
        <v>41444</v>
      </c>
      <c r="N806" s="3" t="s">
        <v>996</v>
      </c>
      <c r="O806" s="3" t="s">
        <v>110</v>
      </c>
      <c r="P806" s="8" t="s">
        <v>2290</v>
      </c>
      <c r="Q806" s="8"/>
      <c r="R806" s="9"/>
      <c r="S806" s="7"/>
    </row>
    <row r="807" spans="1:19" ht="30" x14ac:dyDescent="0.25">
      <c r="A807" t="str">
        <f>REPLACE(Table_milestone[[#This Row],[Hợp đồng]],1,FIND("#",Table_milestone[[#This Row],[Hợp đồng]],1),"")</f>
        <v>22-0713/HĐKT/CMCSsoft-GTVT2</v>
      </c>
      <c r="B807" s="2" t="s">
        <v>2292</v>
      </c>
      <c r="C807" s="3" t="s">
        <v>2293</v>
      </c>
      <c r="D807" s="2" t="s">
        <v>666</v>
      </c>
      <c r="E807" s="5">
        <v>22000000</v>
      </c>
      <c r="F807" s="4"/>
      <c r="G807" s="4">
        <v>41426</v>
      </c>
      <c r="H807" s="4"/>
      <c r="I807" s="4"/>
      <c r="J807" s="4"/>
      <c r="K807" s="3" t="s">
        <v>667</v>
      </c>
      <c r="L807" s="7" t="b">
        <v>1</v>
      </c>
      <c r="M807" s="4">
        <v>41529</v>
      </c>
      <c r="N807" s="3" t="s">
        <v>190</v>
      </c>
      <c r="O807" s="3" t="s">
        <v>98</v>
      </c>
      <c r="P807" s="8"/>
      <c r="Q807" s="8" t="s">
        <v>2291</v>
      </c>
      <c r="R807" s="9"/>
      <c r="S807" s="7"/>
    </row>
    <row r="808" spans="1:19" ht="30" x14ac:dyDescent="0.25">
      <c r="A808" t="str">
        <f>REPLACE(Table_milestone[[#This Row],[Hợp đồng]],1,FIND("#",Table_milestone[[#This Row],[Hợp đồng]],1),"")</f>
        <v>01/2013/YHP-CMC</v>
      </c>
      <c r="B808" s="2" t="s">
        <v>2219</v>
      </c>
      <c r="C808" s="3" t="s">
        <v>2220</v>
      </c>
      <c r="D808" s="2" t="s">
        <v>1121</v>
      </c>
      <c r="E808" s="5">
        <v>366200000</v>
      </c>
      <c r="F808" s="4"/>
      <c r="G808" s="4">
        <v>41430</v>
      </c>
      <c r="H808" s="4">
        <v>41450</v>
      </c>
      <c r="I808" s="4"/>
      <c r="J808" s="4"/>
      <c r="K808" s="3" t="s">
        <v>667</v>
      </c>
      <c r="L808" s="7" t="b">
        <v>1</v>
      </c>
      <c r="M808" s="4">
        <v>41652</v>
      </c>
      <c r="N808" s="3" t="s">
        <v>190</v>
      </c>
      <c r="O808" s="3" t="s">
        <v>98</v>
      </c>
      <c r="P808" s="8"/>
      <c r="Q808" s="8" t="s">
        <v>2294</v>
      </c>
      <c r="R808" s="9"/>
      <c r="S808" s="7"/>
    </row>
    <row r="809" spans="1:19" ht="30" x14ac:dyDescent="0.25">
      <c r="A809" t="str">
        <f>REPLACE(Table_milestone[[#This Row],[Hợp đồng]],1,FIND("#",Table_milestone[[#This Row],[Hợp đồng]],1),"")</f>
        <v>OSD135010</v>
      </c>
      <c r="B809" s="2" t="s">
        <v>2298</v>
      </c>
      <c r="C809" s="3" t="s">
        <v>2299</v>
      </c>
      <c r="D809" s="2" t="s">
        <v>2295</v>
      </c>
      <c r="E809" s="5">
        <v>21420000</v>
      </c>
      <c r="F809" s="4">
        <v>41417</v>
      </c>
      <c r="G809" s="4">
        <v>41432</v>
      </c>
      <c r="H809" s="4"/>
      <c r="I809" s="4"/>
      <c r="J809" s="4"/>
      <c r="K809" s="3" t="s">
        <v>667</v>
      </c>
      <c r="L809" s="7" t="b">
        <v>1</v>
      </c>
      <c r="M809" s="4">
        <v>41429</v>
      </c>
      <c r="N809" s="3" t="s">
        <v>31</v>
      </c>
      <c r="O809" s="3" t="s">
        <v>110</v>
      </c>
      <c r="P809" s="8" t="s">
        <v>2296</v>
      </c>
      <c r="Q809" s="8" t="s">
        <v>2297</v>
      </c>
      <c r="R809" s="9"/>
      <c r="S809" s="7"/>
    </row>
    <row r="810" spans="1:19" ht="30" x14ac:dyDescent="0.25">
      <c r="A810" t="str">
        <f>REPLACE(Table_milestone[[#This Row],[Hợp đồng]],1,FIND("#",Table_milestone[[#This Row],[Hợp đồng]],1),"")</f>
        <v>OSD135010</v>
      </c>
      <c r="B810" s="2" t="s">
        <v>2298</v>
      </c>
      <c r="C810" s="3" t="s">
        <v>2299</v>
      </c>
      <c r="D810" s="2" t="s">
        <v>2300</v>
      </c>
      <c r="E810" s="5">
        <v>8928150</v>
      </c>
      <c r="F810" s="4">
        <v>41425</v>
      </c>
      <c r="G810" s="4">
        <v>41432</v>
      </c>
      <c r="H810" s="4"/>
      <c r="I810" s="4"/>
      <c r="J810" s="4"/>
      <c r="K810" s="3" t="s">
        <v>667</v>
      </c>
      <c r="L810" s="7" t="b">
        <v>1</v>
      </c>
      <c r="M810" s="4">
        <v>41429</v>
      </c>
      <c r="N810" s="3" t="s">
        <v>31</v>
      </c>
      <c r="O810" s="3" t="s">
        <v>110</v>
      </c>
      <c r="P810" s="8" t="s">
        <v>2301</v>
      </c>
      <c r="Q810" s="8" t="s">
        <v>2297</v>
      </c>
      <c r="R810" s="9"/>
      <c r="S810" s="7"/>
    </row>
    <row r="811" spans="1:19" ht="30" x14ac:dyDescent="0.25">
      <c r="A811" t="str">
        <f>REPLACE(Table_milestone[[#This Row],[Hợp đồng]],1,FIND("#",Table_milestone[[#This Row],[Hợp đồng]],1),"")</f>
        <v>OSD135011</v>
      </c>
      <c r="B811" s="2" t="s">
        <v>2305</v>
      </c>
      <c r="C811" s="3" t="s">
        <v>2306</v>
      </c>
      <c r="D811" s="2" t="s">
        <v>2302</v>
      </c>
      <c r="E811" s="5">
        <v>45327600</v>
      </c>
      <c r="F811" s="4">
        <v>41417</v>
      </c>
      <c r="G811" s="4">
        <v>41432</v>
      </c>
      <c r="H811" s="4"/>
      <c r="I811" s="4"/>
      <c r="J811" s="4"/>
      <c r="K811" s="3" t="s">
        <v>667</v>
      </c>
      <c r="L811" s="7" t="b">
        <v>1</v>
      </c>
      <c r="M811" s="4">
        <v>41429</v>
      </c>
      <c r="N811" s="3" t="s">
        <v>31</v>
      </c>
      <c r="O811" s="3" t="s">
        <v>110</v>
      </c>
      <c r="P811" s="8" t="s">
        <v>2303</v>
      </c>
      <c r="Q811" s="8" t="s">
        <v>2304</v>
      </c>
      <c r="R811" s="9"/>
      <c r="S811" s="7"/>
    </row>
    <row r="812" spans="1:19" x14ac:dyDescent="0.25">
      <c r="A812" t="str">
        <f>REPLACE(Table_milestone[[#This Row],[Hợp đồng]],1,FIND("#",Table_milestone[[#This Row],[Hợp đồng]],1),"")</f>
        <v>11/2013/HĐKT/CNTT-CMCSOFT</v>
      </c>
      <c r="B812" s="2" t="s">
        <v>2307</v>
      </c>
      <c r="C812" s="3" t="s">
        <v>2308</v>
      </c>
      <c r="D812" s="2" t="s">
        <v>1322</v>
      </c>
      <c r="E812" s="5">
        <v>960120000</v>
      </c>
      <c r="F812" s="4"/>
      <c r="G812" s="4">
        <v>41432</v>
      </c>
      <c r="H812" s="4"/>
      <c r="I812" s="4"/>
      <c r="J812" s="4"/>
      <c r="K812" s="3" t="s">
        <v>667</v>
      </c>
      <c r="L812" s="7" t="b">
        <v>1</v>
      </c>
      <c r="M812" s="4">
        <v>41431</v>
      </c>
      <c r="N812" s="3" t="s">
        <v>57</v>
      </c>
      <c r="O812" s="3" t="s">
        <v>129</v>
      </c>
      <c r="P812" s="8"/>
      <c r="Q812" s="8"/>
      <c r="R812" s="9"/>
      <c r="S812" s="7"/>
    </row>
    <row r="813" spans="1:19" x14ac:dyDescent="0.25">
      <c r="A813" t="str">
        <f>REPLACE(Table_milestone[[#This Row],[Hợp đồng]],1,FIND("#",Table_milestone[[#This Row],[Hợp đồng]],1),"")</f>
        <v>12/2013/HĐKT/CNTT-CMCSOFT</v>
      </c>
      <c r="B813" s="2" t="s">
        <v>2309</v>
      </c>
      <c r="C813" s="3" t="s">
        <v>2310</v>
      </c>
      <c r="D813" s="2" t="s">
        <v>1322</v>
      </c>
      <c r="E813" s="5">
        <v>834003600</v>
      </c>
      <c r="F813" s="4"/>
      <c r="G813" s="4">
        <v>41432</v>
      </c>
      <c r="H813" s="4"/>
      <c r="I813" s="4"/>
      <c r="J813" s="4"/>
      <c r="K813" s="3" t="s">
        <v>667</v>
      </c>
      <c r="L813" s="7" t="b">
        <v>1</v>
      </c>
      <c r="M813" s="4">
        <v>41431</v>
      </c>
      <c r="N813" s="3" t="s">
        <v>57</v>
      </c>
      <c r="O813" s="3" t="s">
        <v>129</v>
      </c>
      <c r="P813" s="8"/>
      <c r="Q813" s="8"/>
      <c r="R813" s="9"/>
      <c r="S813" s="7"/>
    </row>
    <row r="814" spans="1:19" ht="30" x14ac:dyDescent="0.25">
      <c r="A814" t="str">
        <f>REPLACE(Table_milestone[[#This Row],[Hợp đồng]],1,FIND("#",Table_milestone[[#This Row],[Hợp đồng]],1),"")</f>
        <v>0042/12/TTCNTTLL</v>
      </c>
      <c r="B814" s="2" t="s">
        <v>2029</v>
      </c>
      <c r="C814" s="3" t="s">
        <v>2030</v>
      </c>
      <c r="D814" s="2" t="s">
        <v>1824</v>
      </c>
      <c r="E814" s="5">
        <v>259458000</v>
      </c>
      <c r="F814" s="4"/>
      <c r="G814" s="4">
        <v>41435</v>
      </c>
      <c r="H814" s="4"/>
      <c r="I814" s="4"/>
      <c r="J814" s="4"/>
      <c r="K814" s="3" t="s">
        <v>667</v>
      </c>
      <c r="L814" s="7" t="b">
        <v>1</v>
      </c>
      <c r="M814" s="4">
        <v>41452</v>
      </c>
      <c r="N814" s="3" t="s">
        <v>1059</v>
      </c>
      <c r="O814" s="3" t="s">
        <v>712</v>
      </c>
      <c r="P814" s="8"/>
      <c r="Q814" s="8" t="s">
        <v>2311</v>
      </c>
      <c r="R814" s="9"/>
      <c r="S814" s="7"/>
    </row>
    <row r="815" spans="1:19" ht="45" x14ac:dyDescent="0.25">
      <c r="A815" t="str">
        <f>REPLACE(Table_milestone[[#This Row],[Hợp đồng]],1,FIND("#",Table_milestone[[#This Row],[Hợp đồng]],1),"")</f>
        <v>13-0712/HĐKT/CMCSOFT-MIC</v>
      </c>
      <c r="B815" s="2" t="s">
        <v>1630</v>
      </c>
      <c r="C815" s="3" t="s">
        <v>645</v>
      </c>
      <c r="D815" s="2" t="s">
        <v>2312</v>
      </c>
      <c r="E815" s="5">
        <v>62500000</v>
      </c>
      <c r="F815" s="4"/>
      <c r="G815" s="4">
        <v>41440</v>
      </c>
      <c r="H815" s="4"/>
      <c r="I815" s="4"/>
      <c r="J815" s="4"/>
      <c r="K815" s="3" t="s">
        <v>667</v>
      </c>
      <c r="L815" s="7" t="b">
        <v>1</v>
      </c>
      <c r="M815" s="4">
        <v>41457</v>
      </c>
      <c r="N815" s="3" t="s">
        <v>46</v>
      </c>
      <c r="O815" s="3" t="s">
        <v>173</v>
      </c>
      <c r="P815" s="8"/>
      <c r="Q815" s="8" t="s">
        <v>2313</v>
      </c>
      <c r="R815" s="9"/>
      <c r="S815" s="7"/>
    </row>
    <row r="816" spans="1:19" x14ac:dyDescent="0.25">
      <c r="A816" t="str">
        <f>REPLACE(Table_milestone[[#This Row],[Hợp đồng]],1,FIND("#",Table_milestone[[#This Row],[Hợp đồng]],1),"")</f>
        <v>03-0513/HĐKT/CMCSOFT-MIC</v>
      </c>
      <c r="B816" s="2" t="s">
        <v>2314</v>
      </c>
      <c r="C816" s="3" t="s">
        <v>2315</v>
      </c>
      <c r="D816" s="2" t="s">
        <v>666</v>
      </c>
      <c r="E816" s="5">
        <v>146000000</v>
      </c>
      <c r="F816" s="4"/>
      <c r="G816" s="4">
        <v>41445</v>
      </c>
      <c r="H816" s="4"/>
      <c r="I816" s="4"/>
      <c r="J816" s="4"/>
      <c r="K816" s="3" t="s">
        <v>667</v>
      </c>
      <c r="L816" s="7" t="b">
        <v>1</v>
      </c>
      <c r="M816" s="4">
        <v>41450</v>
      </c>
      <c r="N816" s="3" t="s">
        <v>2072</v>
      </c>
      <c r="O816" s="3" t="s">
        <v>173</v>
      </c>
      <c r="P816" s="8"/>
      <c r="Q816" s="8"/>
      <c r="R816" s="9"/>
      <c r="S816" s="7"/>
    </row>
    <row r="817" spans="1:19" x14ac:dyDescent="0.25">
      <c r="A817" t="str">
        <f>REPLACE(Table_milestone[[#This Row],[Hợp đồng]],1,FIND("#",Table_milestone[[#This Row],[Hợp đồng]],1),"")</f>
        <v>03-0513/HĐKT/CMCSOFT-MIC</v>
      </c>
      <c r="B817" s="2" t="s">
        <v>2314</v>
      </c>
      <c r="C817" s="3" t="s">
        <v>2315</v>
      </c>
      <c r="D817" s="2" t="s">
        <v>672</v>
      </c>
      <c r="E817" s="5">
        <v>116800000</v>
      </c>
      <c r="F817" s="4"/>
      <c r="G817" s="4">
        <v>41445</v>
      </c>
      <c r="H817" s="4"/>
      <c r="I817" s="4"/>
      <c r="J817" s="4"/>
      <c r="K817" s="3" t="s">
        <v>667</v>
      </c>
      <c r="L817" s="7" t="b">
        <v>1</v>
      </c>
      <c r="M817" s="4">
        <v>41639</v>
      </c>
      <c r="N817" s="3" t="s">
        <v>2072</v>
      </c>
      <c r="O817" s="3" t="s">
        <v>173</v>
      </c>
      <c r="P817" s="8" t="s">
        <v>2316</v>
      </c>
      <c r="Q817" s="8"/>
      <c r="R817" s="9"/>
      <c r="S817" s="7"/>
    </row>
    <row r="818" spans="1:19" ht="30" x14ac:dyDescent="0.25">
      <c r="A818" t="str">
        <f>REPLACE(Table_milestone[[#This Row],[Hợp đồng]],1,FIND("#",Table_milestone[[#This Row],[Hợp đồng]],1),"")</f>
        <v>83/2011/HĐKT/VAS-CMCSOFT</v>
      </c>
      <c r="B818" s="2" t="s">
        <v>1319</v>
      </c>
      <c r="C818" s="3" t="s">
        <v>1320</v>
      </c>
      <c r="D818" s="2" t="s">
        <v>688</v>
      </c>
      <c r="E818" s="5">
        <v>465246275</v>
      </c>
      <c r="F818" s="4">
        <v>41432</v>
      </c>
      <c r="G818" s="4">
        <v>41447</v>
      </c>
      <c r="H818" s="4"/>
      <c r="I818" s="4"/>
      <c r="J818" s="4"/>
      <c r="K818" s="3" t="s">
        <v>667</v>
      </c>
      <c r="L818" s="7" t="b">
        <v>1</v>
      </c>
      <c r="M818" s="4">
        <v>41243</v>
      </c>
      <c r="N818" s="3" t="s">
        <v>1321</v>
      </c>
      <c r="O818" s="3" t="s">
        <v>670</v>
      </c>
      <c r="P818" s="8"/>
      <c r="Q818" s="8" t="s">
        <v>2317</v>
      </c>
      <c r="R818" s="9"/>
      <c r="S818" s="7"/>
    </row>
    <row r="819" spans="1:19" x14ac:dyDescent="0.25">
      <c r="A819" t="str">
        <f>REPLACE(Table_milestone[[#This Row],[Hợp đồng]],1,FIND("#",Table_milestone[[#This Row],[Hợp đồng]],1),"")</f>
        <v>83/2011/HĐKT/VAS-CMCSOFT</v>
      </c>
      <c r="B819" s="2" t="s">
        <v>1319</v>
      </c>
      <c r="C819" s="3" t="s">
        <v>1320</v>
      </c>
      <c r="D819" s="2" t="s">
        <v>902</v>
      </c>
      <c r="E819" s="5">
        <v>279147765</v>
      </c>
      <c r="F819" s="4">
        <v>41432</v>
      </c>
      <c r="G819" s="4">
        <v>41447</v>
      </c>
      <c r="H819" s="4"/>
      <c r="I819" s="4"/>
      <c r="J819" s="4"/>
      <c r="K819" s="3" t="s">
        <v>667</v>
      </c>
      <c r="L819" s="7" t="b">
        <v>1</v>
      </c>
      <c r="M819" s="4">
        <v>41374</v>
      </c>
      <c r="N819" s="3" t="s">
        <v>1321</v>
      </c>
      <c r="O819" s="3" t="s">
        <v>670</v>
      </c>
      <c r="P819" s="8"/>
      <c r="Q819" s="8"/>
      <c r="R819" s="9"/>
      <c r="S819" s="7"/>
    </row>
    <row r="820" spans="1:19" x14ac:dyDescent="0.25">
      <c r="A820" t="str">
        <f>REPLACE(Table_milestone[[#This Row],[Hợp đồng]],1,FIND("#",Table_milestone[[#This Row],[Hợp đồng]],1),"")</f>
        <v>PM01-2012/HĐKT-CMCSOFT-ATENA</v>
      </c>
      <c r="B820" s="2" t="s">
        <v>2127</v>
      </c>
      <c r="C820" s="3" t="s">
        <v>2128</v>
      </c>
      <c r="D820" s="2" t="s">
        <v>802</v>
      </c>
      <c r="E820" s="5">
        <v>160000000</v>
      </c>
      <c r="F820" s="4"/>
      <c r="G820" s="4">
        <v>41450</v>
      </c>
      <c r="H820" s="4"/>
      <c r="I820" s="4"/>
      <c r="J820" s="4"/>
      <c r="K820" s="3" t="s">
        <v>1002</v>
      </c>
      <c r="L820" s="7" t="b">
        <v>0</v>
      </c>
      <c r="M820" s="4"/>
      <c r="N820" s="3" t="s">
        <v>2129</v>
      </c>
      <c r="O820" s="3" t="s">
        <v>129</v>
      </c>
      <c r="P820" s="8" t="s">
        <v>2318</v>
      </c>
      <c r="Q820" s="8"/>
      <c r="R820" s="9"/>
      <c r="S820" s="7"/>
    </row>
    <row r="821" spans="1:19" x14ac:dyDescent="0.25">
      <c r="A821" t="str">
        <f>REPLACE(Table_milestone[[#This Row],[Hợp đồng]],1,FIND("#",Table_milestone[[#This Row],[Hợp đồng]],1),"")</f>
        <v>20130620/BIDV-CMC</v>
      </c>
      <c r="B821" s="2" t="s">
        <v>2320</v>
      </c>
      <c r="C821" s="3" t="s">
        <v>2321</v>
      </c>
      <c r="D821" s="2" t="s">
        <v>1018</v>
      </c>
      <c r="E821" s="5">
        <v>83397000</v>
      </c>
      <c r="F821" s="4"/>
      <c r="G821" s="4">
        <v>41452</v>
      </c>
      <c r="H821" s="4"/>
      <c r="I821" s="4"/>
      <c r="J821" s="4"/>
      <c r="K821" s="3" t="s">
        <v>667</v>
      </c>
      <c r="L821" s="7" t="b">
        <v>1</v>
      </c>
      <c r="M821" s="4">
        <v>41459</v>
      </c>
      <c r="N821" s="3" t="s">
        <v>1102</v>
      </c>
      <c r="O821" s="3" t="s">
        <v>681</v>
      </c>
      <c r="P821" s="8"/>
      <c r="Q821" s="8" t="s">
        <v>2319</v>
      </c>
      <c r="R821" s="9"/>
      <c r="S821" s="7"/>
    </row>
    <row r="822" spans="1:19" ht="30" x14ac:dyDescent="0.25">
      <c r="A822" t="str">
        <f>REPLACE(Table_milestone[[#This Row],[Hợp đồng]],1,FIND("#",Table_milestone[[#This Row],[Hợp đồng]],1),"")</f>
        <v>20-0812/HĐKT/CMCSOFT-CMCTI</v>
      </c>
      <c r="B822" s="2" t="s">
        <v>2222</v>
      </c>
      <c r="C822" s="3" t="s">
        <v>2223</v>
      </c>
      <c r="D822" s="2" t="s">
        <v>2322</v>
      </c>
      <c r="E822" s="5">
        <v>85800000</v>
      </c>
      <c r="F822" s="4"/>
      <c r="G822" s="4">
        <v>41453</v>
      </c>
      <c r="H822" s="4"/>
      <c r="I822" s="4">
        <v>41575</v>
      </c>
      <c r="J822" s="4"/>
      <c r="K822" s="3" t="s">
        <v>667</v>
      </c>
      <c r="L822" s="7" t="b">
        <v>1</v>
      </c>
      <c r="M822" s="4">
        <v>41535</v>
      </c>
      <c r="N822" s="3" t="s">
        <v>46</v>
      </c>
      <c r="O822" s="3" t="s">
        <v>173</v>
      </c>
      <c r="P822" s="8"/>
      <c r="Q822" s="8" t="s">
        <v>2323</v>
      </c>
      <c r="R822" s="9"/>
      <c r="S822" s="7"/>
    </row>
    <row r="823" spans="1:19" ht="30" x14ac:dyDescent="0.25">
      <c r="A823" t="str">
        <f>REPLACE(Table_milestone[[#This Row],[Hợp đồng]],1,FIND("#",Table_milestone[[#This Row],[Hợp đồng]],1),"")</f>
        <v>01/2013/YHP-CMC</v>
      </c>
      <c r="B823" s="2" t="s">
        <v>2219</v>
      </c>
      <c r="C823" s="3" t="s">
        <v>2220</v>
      </c>
      <c r="D823" s="2" t="s">
        <v>1419</v>
      </c>
      <c r="E823" s="5">
        <v>89800000</v>
      </c>
      <c r="F823" s="4"/>
      <c r="G823" s="4">
        <v>41455</v>
      </c>
      <c r="H823" s="4"/>
      <c r="I823" s="4"/>
      <c r="J823" s="4"/>
      <c r="K823" s="3" t="s">
        <v>667</v>
      </c>
      <c r="L823" s="7" t="b">
        <v>1</v>
      </c>
      <c r="M823" s="4">
        <v>41652</v>
      </c>
      <c r="N823" s="3" t="s">
        <v>190</v>
      </c>
      <c r="O823" s="3" t="s">
        <v>98</v>
      </c>
      <c r="P823" s="8"/>
      <c r="Q823" s="8" t="s">
        <v>2324</v>
      </c>
      <c r="R823" s="9"/>
      <c r="S823" s="7"/>
    </row>
    <row r="824" spans="1:19" x14ac:dyDescent="0.25">
      <c r="A824" t="str">
        <f>REPLACE(Table_milestone[[#This Row],[Hợp đồng]],1,FIND("#",Table_milestone[[#This Row],[Hợp đồng]],1),"")</f>
        <v>OSD135004</v>
      </c>
      <c r="B824" s="2" t="s">
        <v>2326</v>
      </c>
      <c r="C824" s="3" t="s">
        <v>2327</v>
      </c>
      <c r="D824" s="2" t="s">
        <v>2325</v>
      </c>
      <c r="E824" s="5">
        <v>210269924</v>
      </c>
      <c r="F824" s="4"/>
      <c r="G824" s="4">
        <v>41455</v>
      </c>
      <c r="H824" s="4"/>
      <c r="I824" s="4"/>
      <c r="J824" s="4"/>
      <c r="K824" s="3" t="s">
        <v>667</v>
      </c>
      <c r="L824" s="7" t="b">
        <v>1</v>
      </c>
      <c r="M824" s="4">
        <v>41450</v>
      </c>
      <c r="N824" s="3" t="s">
        <v>880</v>
      </c>
      <c r="O824" s="3" t="s">
        <v>1578</v>
      </c>
      <c r="P824" s="8"/>
      <c r="Q824" s="8"/>
      <c r="R824" s="9"/>
      <c r="S824" s="7"/>
    </row>
    <row r="825" spans="1:19" x14ac:dyDescent="0.25">
      <c r="A825" t="str">
        <f>REPLACE(Table_milestone[[#This Row],[Hợp đồng]],1,FIND("#",Table_milestone[[#This Row],[Hợp đồng]],1),"")</f>
        <v>CMCSoft-Jupiter-2012</v>
      </c>
      <c r="B825" s="2" t="s">
        <v>1576</v>
      </c>
      <c r="C825" s="3" t="s">
        <v>1577</v>
      </c>
      <c r="D825" s="2" t="s">
        <v>2328</v>
      </c>
      <c r="E825" s="5">
        <v>163706940</v>
      </c>
      <c r="F825" s="4">
        <v>41426</v>
      </c>
      <c r="G825" s="4">
        <v>41455</v>
      </c>
      <c r="H825" s="4">
        <v>41426</v>
      </c>
      <c r="I825" s="4"/>
      <c r="J825" s="4"/>
      <c r="K825" s="3" t="s">
        <v>667</v>
      </c>
      <c r="L825" s="7" t="b">
        <v>1</v>
      </c>
      <c r="M825" s="4">
        <v>41453</v>
      </c>
      <c r="N825" s="3" t="s">
        <v>880</v>
      </c>
      <c r="O825" s="3" t="s">
        <v>1578</v>
      </c>
      <c r="P825" s="8"/>
      <c r="Q825" s="8"/>
      <c r="R825" s="9"/>
      <c r="S825" s="7"/>
    </row>
    <row r="826" spans="1:19" x14ac:dyDescent="0.25">
      <c r="A826" t="str">
        <f>REPLACE(Table_milestone[[#This Row],[Hợp đồng]],1,FIND("#",Table_milestone[[#This Row],[Hợp đồng]],1),"")</f>
        <v>03-0513/HĐKT/CMCSOFT-MIC</v>
      </c>
      <c r="B826" s="2" t="s">
        <v>2314</v>
      </c>
      <c r="C826" s="3" t="s">
        <v>2315</v>
      </c>
      <c r="D826" s="2" t="s">
        <v>688</v>
      </c>
      <c r="E826" s="5">
        <v>29200000</v>
      </c>
      <c r="F826" s="4"/>
      <c r="G826" s="4">
        <v>41455</v>
      </c>
      <c r="H826" s="4">
        <v>41820</v>
      </c>
      <c r="I826" s="4">
        <v>41835</v>
      </c>
      <c r="J826" s="4"/>
      <c r="K826" s="3" t="s">
        <v>717</v>
      </c>
      <c r="L826" s="7" t="b">
        <v>0</v>
      </c>
      <c r="M826" s="4"/>
      <c r="N826" s="3" t="s">
        <v>2072</v>
      </c>
      <c r="O826" s="3" t="s">
        <v>173</v>
      </c>
      <c r="P826" s="8" t="s">
        <v>2329</v>
      </c>
      <c r="Q826" s="8"/>
      <c r="R826" s="9"/>
      <c r="S826" s="7"/>
    </row>
    <row r="827" spans="1:19" x14ac:dyDescent="0.25">
      <c r="A827" t="str">
        <f>REPLACE(Table_milestone[[#This Row],[Hợp đồng]],1,FIND("#",Table_milestone[[#This Row],[Hợp đồng]],1),"")</f>
        <v>OSD125005</v>
      </c>
      <c r="B827" s="2" t="s">
        <v>1722</v>
      </c>
      <c r="C827" s="3" t="s">
        <v>1723</v>
      </c>
      <c r="D827" s="2" t="s">
        <v>2330</v>
      </c>
      <c r="E827" s="5">
        <v>48054577</v>
      </c>
      <c r="F827" s="4"/>
      <c r="G827" s="4">
        <v>41455</v>
      </c>
      <c r="H827" s="4"/>
      <c r="I827" s="4"/>
      <c r="J827" s="4"/>
      <c r="K827" s="3" t="s">
        <v>667</v>
      </c>
      <c r="L827" s="7" t="b">
        <v>1</v>
      </c>
      <c r="M827" s="4">
        <v>41458</v>
      </c>
      <c r="N827" s="3" t="s">
        <v>996</v>
      </c>
      <c r="O827" s="3" t="s">
        <v>110</v>
      </c>
      <c r="P827" s="8" t="s">
        <v>2331</v>
      </c>
      <c r="Q827" s="8"/>
      <c r="R827" s="9"/>
      <c r="S827" s="7"/>
    </row>
    <row r="828" spans="1:19" x14ac:dyDescent="0.25">
      <c r="A828" t="str">
        <f>REPLACE(Table_milestone[[#This Row],[Hợp đồng]],1,FIND("#",Table_milestone[[#This Row],[Hợp đồng]],1),"")</f>
        <v>OSD125064</v>
      </c>
      <c r="B828" s="2" t="s">
        <v>2210</v>
      </c>
      <c r="C828" s="3" t="s">
        <v>2211</v>
      </c>
      <c r="D828" s="2" t="s">
        <v>672</v>
      </c>
      <c r="E828" s="5">
        <v>105314812</v>
      </c>
      <c r="F828" s="4"/>
      <c r="G828" s="4">
        <v>41455</v>
      </c>
      <c r="H828" s="4"/>
      <c r="I828" s="4"/>
      <c r="J828" s="4"/>
      <c r="K828" s="3" t="s">
        <v>667</v>
      </c>
      <c r="L828" s="7" t="b">
        <v>1</v>
      </c>
      <c r="M828" s="4">
        <v>41465</v>
      </c>
      <c r="N828" s="3" t="s">
        <v>996</v>
      </c>
      <c r="O828" s="3" t="s">
        <v>110</v>
      </c>
      <c r="P828" s="8" t="s">
        <v>2332</v>
      </c>
      <c r="Q828" s="8"/>
      <c r="R828" s="9"/>
      <c r="S828" s="7"/>
    </row>
    <row r="829" spans="1:19" x14ac:dyDescent="0.25">
      <c r="A829" t="str">
        <f>REPLACE(Table_milestone[[#This Row],[Hợp đồng]],1,FIND("#",Table_milestone[[#This Row],[Hợp đồng]],1),"")</f>
        <v>14062013/HĐCĐ/TVVP-CMCSOFT</v>
      </c>
      <c r="B829" s="2" t="s">
        <v>2333</v>
      </c>
      <c r="C829" s="3" t="s">
        <v>2334</v>
      </c>
      <c r="D829" s="2" t="s">
        <v>776</v>
      </c>
      <c r="E829" s="5">
        <v>5000000</v>
      </c>
      <c r="F829" s="4"/>
      <c r="G829" s="4">
        <v>41455</v>
      </c>
      <c r="H829" s="4"/>
      <c r="I829" s="4"/>
      <c r="J829" s="4"/>
      <c r="K829" s="3" t="s">
        <v>667</v>
      </c>
      <c r="L829" s="7" t="b">
        <v>1</v>
      </c>
      <c r="M829" s="4">
        <v>41492</v>
      </c>
      <c r="N829" s="3" t="s">
        <v>36</v>
      </c>
      <c r="O829" s="3" t="s">
        <v>32</v>
      </c>
      <c r="P829" s="8"/>
      <c r="Q829" s="8"/>
      <c r="R829" s="9"/>
      <c r="S829" s="7"/>
    </row>
    <row r="830" spans="1:19" x14ac:dyDescent="0.25">
      <c r="A830" t="str">
        <f>REPLACE(Table_milestone[[#This Row],[Hợp đồng]],1,FIND("#",Table_milestone[[#This Row],[Hợp đồng]],1),"")</f>
        <v>08012011/CMCSOFT-CTEL</v>
      </c>
      <c r="B830" s="2" t="s">
        <v>947</v>
      </c>
      <c r="C830" s="3" t="s">
        <v>648</v>
      </c>
      <c r="D830" s="2" t="s">
        <v>2335</v>
      </c>
      <c r="E830" s="5">
        <v>327194416</v>
      </c>
      <c r="F830" s="4"/>
      <c r="G830" s="4">
        <v>41455</v>
      </c>
      <c r="H830" s="4"/>
      <c r="I830" s="4">
        <v>41455</v>
      </c>
      <c r="J830" s="4"/>
      <c r="K830" s="3" t="s">
        <v>667</v>
      </c>
      <c r="L830" s="7" t="b">
        <v>1</v>
      </c>
      <c r="M830" s="4">
        <v>41495</v>
      </c>
      <c r="N830" s="3" t="s">
        <v>26</v>
      </c>
      <c r="O830" s="3" t="s">
        <v>129</v>
      </c>
      <c r="P830" s="8"/>
      <c r="Q830" s="8"/>
      <c r="R830" s="9"/>
      <c r="S830" s="7"/>
    </row>
    <row r="831" spans="1:19" x14ac:dyDescent="0.25">
      <c r="A831" t="str">
        <f>REPLACE(Table_milestone[[#This Row],[Hợp đồng]],1,FIND("#",Table_milestone[[#This Row],[Hợp đồng]],1),"")</f>
        <v>2013/SOW/JUUQ-CMC/002</v>
      </c>
      <c r="B831" s="2" t="s">
        <v>2095</v>
      </c>
      <c r="C831" s="3" t="s">
        <v>2096</v>
      </c>
      <c r="D831" s="2" t="s">
        <v>2336</v>
      </c>
      <c r="E831" s="5">
        <v>44296000</v>
      </c>
      <c r="F831" s="4"/>
      <c r="G831" s="4">
        <v>41455</v>
      </c>
      <c r="H831" s="4"/>
      <c r="I831" s="4"/>
      <c r="J831" s="4"/>
      <c r="K831" s="3" t="s">
        <v>805</v>
      </c>
      <c r="L831" s="7" t="b">
        <v>0</v>
      </c>
      <c r="M831" s="4"/>
      <c r="N831" s="3" t="s">
        <v>31</v>
      </c>
      <c r="O831" s="3" t="s">
        <v>110</v>
      </c>
      <c r="P831" s="8"/>
      <c r="Q831" s="8" t="s">
        <v>2094</v>
      </c>
      <c r="R831" s="9">
        <v>1</v>
      </c>
      <c r="S831" s="7">
        <v>1</v>
      </c>
    </row>
    <row r="832" spans="1:19" x14ac:dyDescent="0.25">
      <c r="A832" t="str">
        <f>REPLACE(Table_milestone[[#This Row],[Hợp đồng]],1,FIND("#",Table_milestone[[#This Row],[Hợp đồng]],1),"")</f>
        <v>01/2013-ĐHV-VIETINBANK-CMC</v>
      </c>
      <c r="B832" s="2" t="s">
        <v>2339</v>
      </c>
      <c r="C832" s="3" t="s">
        <v>616</v>
      </c>
      <c r="D832" s="2" t="s">
        <v>2337</v>
      </c>
      <c r="E832" s="5">
        <v>10000000</v>
      </c>
      <c r="F832" s="4"/>
      <c r="G832" s="4">
        <v>41456</v>
      </c>
      <c r="H832" s="4"/>
      <c r="I832" s="4"/>
      <c r="J832" s="4"/>
      <c r="K832" s="3" t="s">
        <v>667</v>
      </c>
      <c r="L832" s="7" t="b">
        <v>0</v>
      </c>
      <c r="M832" s="4"/>
      <c r="N832" s="3" t="s">
        <v>190</v>
      </c>
      <c r="O832" s="3" t="s">
        <v>98</v>
      </c>
      <c r="P832" s="8"/>
      <c r="Q832" s="8" t="s">
        <v>2338</v>
      </c>
      <c r="R832" s="9"/>
      <c r="S832" s="7"/>
    </row>
    <row r="833" spans="1:19" ht="30" x14ac:dyDescent="0.25">
      <c r="A833" t="str">
        <f>REPLACE(Table_milestone[[#This Row],[Hợp đồng]],1,FIND("#",Table_milestone[[#This Row],[Hợp đồng]],1),"")</f>
        <v>OSD135013</v>
      </c>
      <c r="B833" s="2" t="s">
        <v>2343</v>
      </c>
      <c r="C833" s="3" t="s">
        <v>2344</v>
      </c>
      <c r="D833" s="2" t="s">
        <v>2340</v>
      </c>
      <c r="E833" s="5">
        <v>45150000</v>
      </c>
      <c r="F833" s="4"/>
      <c r="G833" s="4">
        <v>41460</v>
      </c>
      <c r="H833" s="4"/>
      <c r="I833" s="4"/>
      <c r="J833" s="4"/>
      <c r="K833" s="3" t="s">
        <v>667</v>
      </c>
      <c r="L833" s="7" t="b">
        <v>1</v>
      </c>
      <c r="M833" s="4">
        <v>41459</v>
      </c>
      <c r="N833" s="3" t="s">
        <v>31</v>
      </c>
      <c r="O833" s="3" t="s">
        <v>110</v>
      </c>
      <c r="P833" s="8" t="s">
        <v>2341</v>
      </c>
      <c r="Q833" s="8" t="s">
        <v>2342</v>
      </c>
      <c r="R833" s="9"/>
      <c r="S833" s="7"/>
    </row>
    <row r="834" spans="1:19" x14ac:dyDescent="0.25">
      <c r="A834" t="str">
        <f>REPLACE(Table_milestone[[#This Row],[Hợp đồng]],1,FIND("#",Table_milestone[[#This Row],[Hợp đồng]],1),"")</f>
        <v>OSD135018</v>
      </c>
      <c r="B834" s="2" t="s">
        <v>2347</v>
      </c>
      <c r="C834" s="3" t="s">
        <v>2348</v>
      </c>
      <c r="D834" s="2" t="s">
        <v>2345</v>
      </c>
      <c r="E834" s="5">
        <v>58800000</v>
      </c>
      <c r="F834" s="4"/>
      <c r="G834" s="4">
        <v>41460</v>
      </c>
      <c r="H834" s="4"/>
      <c r="I834" s="4"/>
      <c r="J834" s="4"/>
      <c r="K834" s="3" t="s">
        <v>667</v>
      </c>
      <c r="L834" s="7" t="b">
        <v>1</v>
      </c>
      <c r="M834" s="4">
        <v>41460</v>
      </c>
      <c r="N834" s="3" t="s">
        <v>996</v>
      </c>
      <c r="O834" s="3" t="s">
        <v>110</v>
      </c>
      <c r="P834" s="8" t="s">
        <v>2346</v>
      </c>
      <c r="Q834" s="8"/>
      <c r="R834" s="9"/>
      <c r="S834" s="7"/>
    </row>
    <row r="835" spans="1:19" x14ac:dyDescent="0.25">
      <c r="A835" t="str">
        <f>REPLACE(Table_milestone[[#This Row],[Hợp đồng]],1,FIND("#",Table_milestone[[#This Row],[Hợp đồng]],1),"")</f>
        <v>07/2012/HĐPM/TTTT-CMC</v>
      </c>
      <c r="B835" s="2" t="s">
        <v>2034</v>
      </c>
      <c r="C835" s="3" t="s">
        <v>2035</v>
      </c>
      <c r="D835" s="2" t="s">
        <v>672</v>
      </c>
      <c r="E835" s="5">
        <v>124350000</v>
      </c>
      <c r="F835" s="4"/>
      <c r="G835" s="4">
        <v>41465</v>
      </c>
      <c r="H835" s="4"/>
      <c r="I835" s="4"/>
      <c r="J835" s="4"/>
      <c r="K835" s="3" t="s">
        <v>667</v>
      </c>
      <c r="L835" s="7" t="b">
        <v>1</v>
      </c>
      <c r="M835" s="4">
        <v>41907</v>
      </c>
      <c r="N835" s="3" t="s">
        <v>57</v>
      </c>
      <c r="O835" s="3" t="s">
        <v>129</v>
      </c>
      <c r="P835" s="8"/>
      <c r="Q835" s="8"/>
      <c r="R835" s="9"/>
      <c r="S835" s="7"/>
    </row>
    <row r="836" spans="1:19" ht="60" x14ac:dyDescent="0.25">
      <c r="A836" t="str">
        <f>REPLACE(Table_milestone[[#This Row],[Hợp đồng]],1,FIND("#",Table_milestone[[#This Row],[Hợp đồng]],1),"")</f>
        <v>56a/2012/HĐPM/THTK-CMC</v>
      </c>
      <c r="B836" s="2" t="s">
        <v>2040</v>
      </c>
      <c r="C836" s="3" t="s">
        <v>2041</v>
      </c>
      <c r="D836" s="2" t="s">
        <v>672</v>
      </c>
      <c r="E836" s="5">
        <v>386720000</v>
      </c>
      <c r="F836" s="4"/>
      <c r="G836" s="4">
        <v>41469</v>
      </c>
      <c r="H836" s="4"/>
      <c r="I836" s="4">
        <v>41547</v>
      </c>
      <c r="J836" s="4"/>
      <c r="K836" s="3" t="s">
        <v>667</v>
      </c>
      <c r="L836" s="7" t="b">
        <v>1</v>
      </c>
      <c r="M836" s="4">
        <v>41637</v>
      </c>
      <c r="N836" s="3" t="s">
        <v>1651</v>
      </c>
      <c r="O836" s="3" t="s">
        <v>129</v>
      </c>
      <c r="P836" s="8"/>
      <c r="Q836" s="8" t="s">
        <v>2349</v>
      </c>
      <c r="R836" s="9"/>
      <c r="S836" s="7"/>
    </row>
    <row r="837" spans="1:19" x14ac:dyDescent="0.25">
      <c r="A837" t="str">
        <f>REPLACE(Table_milestone[[#This Row],[Hợp đồng]],1,FIND("#",Table_milestone[[#This Row],[Hợp đồng]],1),"")</f>
        <v>05-0613/HĐKT/PP-CMCSOFT</v>
      </c>
      <c r="B837" s="2" t="s">
        <v>2350</v>
      </c>
      <c r="C837" s="3" t="s">
        <v>2351</v>
      </c>
      <c r="D837" s="2" t="s">
        <v>1018</v>
      </c>
      <c r="E837" s="5">
        <v>79600000</v>
      </c>
      <c r="F837" s="4"/>
      <c r="G837" s="4">
        <v>41470</v>
      </c>
      <c r="H837" s="4"/>
      <c r="I837" s="4"/>
      <c r="J837" s="4"/>
      <c r="K837" s="3" t="s">
        <v>667</v>
      </c>
      <c r="L837" s="7" t="b">
        <v>1</v>
      </c>
      <c r="M837" s="4">
        <v>41508</v>
      </c>
      <c r="N837" s="3" t="s">
        <v>820</v>
      </c>
      <c r="O837" s="3" t="s">
        <v>819</v>
      </c>
      <c r="P837" s="8"/>
      <c r="Q837" s="8"/>
      <c r="R837" s="9"/>
      <c r="S837" s="7"/>
    </row>
    <row r="838" spans="1:19" x14ac:dyDescent="0.25">
      <c r="A838" t="str">
        <f>REPLACE(Table_milestone[[#This Row],[Hợp đồng]],1,FIND("#",Table_milestone[[#This Row],[Hợp đồng]],1),"")</f>
        <v>1207/HĐ-CMCSOFT-TN</v>
      </c>
      <c r="B838" s="2" t="s">
        <v>2352</v>
      </c>
      <c r="C838" s="3" t="s">
        <v>2353</v>
      </c>
      <c r="D838" s="2" t="s">
        <v>776</v>
      </c>
      <c r="E838" s="5">
        <v>28000000</v>
      </c>
      <c r="F838" s="4"/>
      <c r="G838" s="4">
        <v>41471</v>
      </c>
      <c r="H838" s="4"/>
      <c r="I838" s="4"/>
      <c r="J838" s="4"/>
      <c r="K838" s="3" t="s">
        <v>667</v>
      </c>
      <c r="L838" s="7" t="b">
        <v>1</v>
      </c>
      <c r="M838" s="4">
        <v>41597</v>
      </c>
      <c r="N838" s="3" t="s">
        <v>1651</v>
      </c>
      <c r="O838" s="3" t="s">
        <v>129</v>
      </c>
      <c r="P838" s="8"/>
      <c r="Q838" s="8"/>
      <c r="R838" s="9"/>
      <c r="S838" s="7"/>
    </row>
    <row r="839" spans="1:19" x14ac:dyDescent="0.25">
      <c r="A839" t="str">
        <f>REPLACE(Table_milestone[[#This Row],[Hợp đồng]],1,FIND("#",Table_milestone[[#This Row],[Hợp đồng]],1),"")</f>
        <v>04/PRDCV-CMCSOFT/0513</v>
      </c>
      <c r="B839" s="2" t="s">
        <v>2357</v>
      </c>
      <c r="C839" s="3" t="s">
        <v>2358</v>
      </c>
      <c r="D839" s="2" t="s">
        <v>2354</v>
      </c>
      <c r="E839" s="5">
        <v>89872820</v>
      </c>
      <c r="F839" s="4">
        <v>41458</v>
      </c>
      <c r="G839" s="4">
        <v>41473</v>
      </c>
      <c r="H839" s="4"/>
      <c r="I839" s="4">
        <v>41477</v>
      </c>
      <c r="J839" s="4"/>
      <c r="K839" s="3" t="s">
        <v>667</v>
      </c>
      <c r="L839" s="7" t="b">
        <v>1</v>
      </c>
      <c r="M839" s="4">
        <v>41474</v>
      </c>
      <c r="N839" s="3" t="s">
        <v>961</v>
      </c>
      <c r="O839" s="3" t="s">
        <v>110</v>
      </c>
      <c r="P839" s="8" t="s">
        <v>2355</v>
      </c>
      <c r="Q839" s="8" t="s">
        <v>2356</v>
      </c>
      <c r="R839" s="9"/>
      <c r="S839" s="7"/>
    </row>
    <row r="840" spans="1:19" x14ac:dyDescent="0.25">
      <c r="A840" t="str">
        <f>REPLACE(Table_milestone[[#This Row],[Hợp đồng]],1,FIND("#",Table_milestone[[#This Row],[Hợp đồng]],1),"")</f>
        <v>15072013/BIDV-CMC</v>
      </c>
      <c r="B840" s="2" t="s">
        <v>2360</v>
      </c>
      <c r="C840" s="3" t="s">
        <v>2361</v>
      </c>
      <c r="D840" s="2" t="s">
        <v>1018</v>
      </c>
      <c r="E840" s="5">
        <v>91872000</v>
      </c>
      <c r="F840" s="4"/>
      <c r="G840" s="4">
        <v>41475</v>
      </c>
      <c r="H840" s="4">
        <v>41537</v>
      </c>
      <c r="I840" s="4"/>
      <c r="J840" s="4"/>
      <c r="K840" s="3" t="s">
        <v>667</v>
      </c>
      <c r="L840" s="7" t="b">
        <v>1</v>
      </c>
      <c r="M840" s="4">
        <v>41557</v>
      </c>
      <c r="N840" s="3" t="s">
        <v>1102</v>
      </c>
      <c r="O840" s="3" t="s">
        <v>681</v>
      </c>
      <c r="P840" s="8"/>
      <c r="Q840" s="8" t="s">
        <v>2359</v>
      </c>
      <c r="R840" s="9"/>
      <c r="S840" s="7"/>
    </row>
    <row r="841" spans="1:19" ht="30" x14ac:dyDescent="0.25">
      <c r="A841" t="str">
        <f>REPLACE(Table_milestone[[#This Row],[Hợp đồng]],1,FIND("#",Table_milestone[[#This Row],[Hợp đồng]],1),"")</f>
        <v xml:space="preserve">64-1112/HĐKT/CMCSoft-SuperSoft </v>
      </c>
      <c r="B841" s="2" t="s">
        <v>2015</v>
      </c>
      <c r="C841" s="3" t="s">
        <v>2016</v>
      </c>
      <c r="D841" s="2" t="s">
        <v>688</v>
      </c>
      <c r="E841" s="5">
        <v>283000000</v>
      </c>
      <c r="F841" s="4"/>
      <c r="G841" s="4">
        <v>41480</v>
      </c>
      <c r="H841" s="4"/>
      <c r="I841" s="4"/>
      <c r="J841" s="4"/>
      <c r="K841" s="3" t="s">
        <v>667</v>
      </c>
      <c r="L841" s="7" t="b">
        <v>1</v>
      </c>
      <c r="M841" s="4">
        <v>41467</v>
      </c>
      <c r="N841" s="3" t="s">
        <v>89</v>
      </c>
      <c r="O841" s="3" t="s">
        <v>685</v>
      </c>
      <c r="P841" s="8"/>
      <c r="Q841" s="8" t="s">
        <v>2362</v>
      </c>
      <c r="R841" s="9"/>
      <c r="S841" s="7"/>
    </row>
    <row r="842" spans="1:19" ht="30" x14ac:dyDescent="0.25">
      <c r="A842" t="str">
        <f>REPLACE(Table_milestone[[#This Row],[Hợp đồng]],1,FIND("#",Table_milestone[[#This Row],[Hợp đồng]],1),"")</f>
        <v>06/2012/HĐKT/PVEP-CMSOFT</v>
      </c>
      <c r="B842" s="2" t="s">
        <v>1457</v>
      </c>
      <c r="C842" s="3" t="s">
        <v>1458</v>
      </c>
      <c r="D842" s="2" t="s">
        <v>902</v>
      </c>
      <c r="E842" s="5">
        <v>115000000</v>
      </c>
      <c r="F842" s="4">
        <v>41090</v>
      </c>
      <c r="G842" s="4">
        <v>41485</v>
      </c>
      <c r="H842" s="4">
        <v>41850</v>
      </c>
      <c r="I842" s="4">
        <v>41850</v>
      </c>
      <c r="J842" s="4">
        <v>41973</v>
      </c>
      <c r="K842" s="3" t="s">
        <v>667</v>
      </c>
      <c r="L842" s="7" t="b">
        <v>1</v>
      </c>
      <c r="M842" s="4">
        <v>42004</v>
      </c>
      <c r="N842" s="3" t="s">
        <v>52</v>
      </c>
      <c r="O842" s="3" t="s">
        <v>685</v>
      </c>
      <c r="P842" s="8" t="s">
        <v>2363</v>
      </c>
      <c r="Q842" s="8"/>
      <c r="R842" s="9"/>
      <c r="S842" s="7"/>
    </row>
    <row r="843" spans="1:19" ht="30" x14ac:dyDescent="0.25">
      <c r="A843" t="str">
        <f>REPLACE(Table_milestone[[#This Row],[Hợp đồng]],1,FIND("#",Table_milestone[[#This Row],[Hợp đồng]],1),"")</f>
        <v>20-0812/HĐKT/CMCSOFT-CMCTI</v>
      </c>
      <c r="B843" s="2" t="s">
        <v>2222</v>
      </c>
      <c r="C843" s="3" t="s">
        <v>2223</v>
      </c>
      <c r="D843" s="2" t="s">
        <v>2322</v>
      </c>
      <c r="E843" s="5">
        <v>9200000</v>
      </c>
      <c r="F843" s="4"/>
      <c r="G843" s="4">
        <v>41485</v>
      </c>
      <c r="H843" s="4">
        <v>41557</v>
      </c>
      <c r="I843" s="4">
        <v>41575</v>
      </c>
      <c r="J843" s="4"/>
      <c r="K843" s="3" t="s">
        <v>667</v>
      </c>
      <c r="L843" s="7" t="b">
        <v>1</v>
      </c>
      <c r="M843" s="4">
        <v>41547</v>
      </c>
      <c r="N843" s="3" t="s">
        <v>46</v>
      </c>
      <c r="O843" s="3" t="s">
        <v>173</v>
      </c>
      <c r="P843" s="8"/>
      <c r="Q843" s="8" t="s">
        <v>2364</v>
      </c>
      <c r="R843" s="9"/>
      <c r="S843" s="7"/>
    </row>
    <row r="844" spans="1:19" x14ac:dyDescent="0.25">
      <c r="A844" t="str">
        <f>REPLACE(Table_milestone[[#This Row],[Hợp đồng]],1,FIND("#",Table_milestone[[#This Row],[Hợp đồng]],1),"")</f>
        <v>04/PRDCV-CMCSOFT/0513</v>
      </c>
      <c r="B844" s="2" t="s">
        <v>2357</v>
      </c>
      <c r="C844" s="3" t="s">
        <v>2358</v>
      </c>
      <c r="D844" s="2" t="s">
        <v>2365</v>
      </c>
      <c r="E844" s="5">
        <v>26976402</v>
      </c>
      <c r="F844" s="4"/>
      <c r="G844" s="4">
        <v>41485</v>
      </c>
      <c r="H844" s="4"/>
      <c r="I844" s="4"/>
      <c r="J844" s="4"/>
      <c r="K844" s="3" t="s">
        <v>667</v>
      </c>
      <c r="L844" s="7" t="b">
        <v>1</v>
      </c>
      <c r="M844" s="4">
        <v>41507</v>
      </c>
      <c r="N844" s="3" t="s">
        <v>961</v>
      </c>
      <c r="O844" s="3" t="s">
        <v>110</v>
      </c>
      <c r="P844" s="8"/>
      <c r="Q844" s="8"/>
      <c r="R844" s="9"/>
      <c r="S844" s="7"/>
    </row>
    <row r="845" spans="1:19" x14ac:dyDescent="0.25">
      <c r="A845" t="str">
        <f>REPLACE(Table_milestone[[#This Row],[Hợp đồng]],1,FIND("#",Table_milestone[[#This Row],[Hợp đồng]],1),"")</f>
        <v>OSD135015</v>
      </c>
      <c r="B845" s="2" t="s">
        <v>2179</v>
      </c>
      <c r="C845" s="3" t="s">
        <v>2180</v>
      </c>
      <c r="D845" s="2" t="s">
        <v>2366</v>
      </c>
      <c r="E845" s="5">
        <v>68040000</v>
      </c>
      <c r="F845" s="4"/>
      <c r="G845" s="4">
        <v>41485</v>
      </c>
      <c r="H845" s="4"/>
      <c r="I845" s="4"/>
      <c r="J845" s="4"/>
      <c r="K845" s="3" t="s">
        <v>667</v>
      </c>
      <c r="L845" s="7" t="b">
        <v>1</v>
      </c>
      <c r="M845" s="4">
        <v>41572</v>
      </c>
      <c r="N845" s="3" t="s">
        <v>996</v>
      </c>
      <c r="O845" s="3" t="s">
        <v>110</v>
      </c>
      <c r="P845" s="8" t="s">
        <v>2367</v>
      </c>
      <c r="Q845" s="8"/>
      <c r="R845" s="9"/>
      <c r="S845" s="7"/>
    </row>
    <row r="846" spans="1:19" x14ac:dyDescent="0.25">
      <c r="A846" t="str">
        <f>REPLACE(Table_milestone[[#This Row],[Hợp đồng]],1,FIND("#",Table_milestone[[#This Row],[Hợp đồng]],1),"")</f>
        <v>01/Jupiter-CMCSoft/MOU-0613</v>
      </c>
      <c r="B846" s="2" t="s">
        <v>2370</v>
      </c>
      <c r="C846" s="3" t="s">
        <v>2371</v>
      </c>
      <c r="D846" s="2" t="s">
        <v>2368</v>
      </c>
      <c r="E846" s="5">
        <v>53000000</v>
      </c>
      <c r="F846" s="4">
        <v>41456</v>
      </c>
      <c r="G846" s="4">
        <v>41486</v>
      </c>
      <c r="H846" s="4"/>
      <c r="I846" s="4"/>
      <c r="J846" s="4"/>
      <c r="K846" s="3" t="s">
        <v>667</v>
      </c>
      <c r="L846" s="7" t="b">
        <v>1</v>
      </c>
      <c r="M846" s="4">
        <v>41487</v>
      </c>
      <c r="N846" s="3" t="s">
        <v>961</v>
      </c>
      <c r="O846" s="3" t="s">
        <v>110</v>
      </c>
      <c r="P846" s="8"/>
      <c r="Q846" s="8" t="s">
        <v>2369</v>
      </c>
      <c r="R846" s="9"/>
      <c r="S846" s="7"/>
    </row>
    <row r="847" spans="1:19" x14ac:dyDescent="0.25">
      <c r="A847" t="str">
        <f>REPLACE(Table_milestone[[#This Row],[Hợp đồng]],1,FIND("#",Table_milestone[[#This Row],[Hợp đồng]],1),"")</f>
        <v>42-0912/HĐKT/CMCSOFT-VQTKDKTQD</v>
      </c>
      <c r="B847" s="2" t="s">
        <v>2372</v>
      </c>
      <c r="C847" s="3" t="s">
        <v>2373</v>
      </c>
      <c r="D847" s="2" t="s">
        <v>776</v>
      </c>
      <c r="E847" s="5">
        <v>70000000</v>
      </c>
      <c r="F847" s="4"/>
      <c r="G847" s="4">
        <v>41486</v>
      </c>
      <c r="H847" s="4"/>
      <c r="I847" s="4"/>
      <c r="J847" s="4"/>
      <c r="K847" s="3" t="s">
        <v>667</v>
      </c>
      <c r="L847" s="7" t="b">
        <v>1</v>
      </c>
      <c r="M847" s="4">
        <v>41484</v>
      </c>
      <c r="N847" s="3" t="s">
        <v>190</v>
      </c>
      <c r="O847" s="3" t="s">
        <v>98</v>
      </c>
      <c r="P847" s="8"/>
      <c r="Q847" s="8"/>
      <c r="R847" s="9"/>
      <c r="S847" s="7"/>
    </row>
    <row r="848" spans="1:19" x14ac:dyDescent="0.25">
      <c r="A848" t="str">
        <f>REPLACE(Table_milestone[[#This Row],[Hợp đồng]],1,FIND("#",Table_milestone[[#This Row],[Hợp đồng]],1),"")</f>
        <v>OSD135007</v>
      </c>
      <c r="B848" s="2" t="s">
        <v>2376</v>
      </c>
      <c r="C848" s="3" t="s">
        <v>2377</v>
      </c>
      <c r="D848" s="2" t="s">
        <v>2374</v>
      </c>
      <c r="E848" s="5">
        <v>31479000</v>
      </c>
      <c r="F848" s="4"/>
      <c r="G848" s="4">
        <v>41486</v>
      </c>
      <c r="H848" s="4"/>
      <c r="I848" s="4"/>
      <c r="J848" s="4"/>
      <c r="K848" s="3" t="s">
        <v>667</v>
      </c>
      <c r="L848" s="7" t="b">
        <v>1</v>
      </c>
      <c r="M848" s="4">
        <v>41486</v>
      </c>
      <c r="N848" s="3" t="s">
        <v>31</v>
      </c>
      <c r="O848" s="3" t="s">
        <v>110</v>
      </c>
      <c r="P848" s="8" t="s">
        <v>2375</v>
      </c>
      <c r="Q848" s="8"/>
      <c r="R848" s="9"/>
      <c r="S848" s="7"/>
    </row>
    <row r="849" spans="1:19" x14ac:dyDescent="0.25">
      <c r="A849" t="str">
        <f>REPLACE(Table_milestone[[#This Row],[Hợp đồng]],1,FIND("#",Table_milestone[[#This Row],[Hợp đồng]],1),"")</f>
        <v>OSD125063</v>
      </c>
      <c r="B849" s="2" t="s">
        <v>2251</v>
      </c>
      <c r="C849" s="3" t="s">
        <v>2252</v>
      </c>
      <c r="D849" s="2" t="s">
        <v>2378</v>
      </c>
      <c r="E849" s="5">
        <v>26775000</v>
      </c>
      <c r="F849" s="4"/>
      <c r="G849" s="4">
        <v>41486</v>
      </c>
      <c r="H849" s="4"/>
      <c r="I849" s="4"/>
      <c r="J849" s="4"/>
      <c r="K849" s="3" t="s">
        <v>667</v>
      </c>
      <c r="L849" s="7" t="b">
        <v>1</v>
      </c>
      <c r="M849" s="4">
        <v>41484</v>
      </c>
      <c r="N849" s="3" t="s">
        <v>31</v>
      </c>
      <c r="O849" s="3" t="s">
        <v>110</v>
      </c>
      <c r="P849" s="8" t="s">
        <v>2379</v>
      </c>
      <c r="Q849" s="8"/>
      <c r="R849" s="9"/>
      <c r="S849" s="7"/>
    </row>
    <row r="850" spans="1:19" x14ac:dyDescent="0.25">
      <c r="A850" t="str">
        <f>REPLACE(Table_milestone[[#This Row],[Hợp đồng]],1,FIND("#",Table_milestone[[#This Row],[Hợp đồng]],1),"")</f>
        <v>OSD135028</v>
      </c>
      <c r="B850" s="2" t="s">
        <v>2381</v>
      </c>
      <c r="C850" s="3" t="s">
        <v>2382</v>
      </c>
      <c r="D850" s="2" t="s">
        <v>688</v>
      </c>
      <c r="E850" s="5">
        <v>10085800</v>
      </c>
      <c r="F850" s="4"/>
      <c r="G850" s="4">
        <v>41486</v>
      </c>
      <c r="H850" s="4"/>
      <c r="I850" s="4"/>
      <c r="J850" s="4"/>
      <c r="K850" s="3" t="s">
        <v>667</v>
      </c>
      <c r="L850" s="7" t="b">
        <v>1</v>
      </c>
      <c r="M850" s="4">
        <v>41488</v>
      </c>
      <c r="N850" s="3" t="s">
        <v>996</v>
      </c>
      <c r="O850" s="3" t="s">
        <v>110</v>
      </c>
      <c r="P850" s="8" t="s">
        <v>2380</v>
      </c>
      <c r="Q850" s="8"/>
      <c r="R850" s="9"/>
      <c r="S850" s="7"/>
    </row>
    <row r="851" spans="1:19" x14ac:dyDescent="0.25">
      <c r="A851" t="str">
        <f>REPLACE(Table_milestone[[#This Row],[Hợp đồng]],1,FIND("#",Table_milestone[[#This Row],[Hợp đồng]],1),"")</f>
        <v>OSD125064</v>
      </c>
      <c r="B851" s="2" t="s">
        <v>2210</v>
      </c>
      <c r="C851" s="3" t="s">
        <v>2211</v>
      </c>
      <c r="D851" s="2" t="s">
        <v>688</v>
      </c>
      <c r="E851" s="5">
        <v>45344250</v>
      </c>
      <c r="F851" s="4"/>
      <c r="G851" s="4">
        <v>41486</v>
      </c>
      <c r="H851" s="4"/>
      <c r="I851" s="4"/>
      <c r="J851" s="4"/>
      <c r="K851" s="3" t="s">
        <v>667</v>
      </c>
      <c r="L851" s="7" t="b">
        <v>1</v>
      </c>
      <c r="M851" s="4">
        <v>41479</v>
      </c>
      <c r="N851" s="3" t="s">
        <v>996</v>
      </c>
      <c r="O851" s="3" t="s">
        <v>110</v>
      </c>
      <c r="P851" s="8" t="s">
        <v>2383</v>
      </c>
      <c r="Q851" s="8"/>
      <c r="R851" s="9"/>
      <c r="S851" s="7"/>
    </row>
    <row r="852" spans="1:19" x14ac:dyDescent="0.25">
      <c r="A852" t="str">
        <f>REPLACE(Table_milestone[[#This Row],[Hợp đồng]],1,FIND("#",Table_milestone[[#This Row],[Hợp đồng]],1),"")</f>
        <v>OSD135011</v>
      </c>
      <c r="B852" s="2" t="s">
        <v>2305</v>
      </c>
      <c r="C852" s="3" t="s">
        <v>2306</v>
      </c>
      <c r="D852" s="2" t="s">
        <v>2302</v>
      </c>
      <c r="E852" s="5">
        <v>45327000</v>
      </c>
      <c r="F852" s="4"/>
      <c r="G852" s="4">
        <v>41486</v>
      </c>
      <c r="H852" s="4"/>
      <c r="I852" s="4"/>
      <c r="J852" s="4"/>
      <c r="K852" s="3" t="s">
        <v>667</v>
      </c>
      <c r="L852" s="7" t="b">
        <v>1</v>
      </c>
      <c r="M852" s="4">
        <v>41480</v>
      </c>
      <c r="N852" s="3" t="s">
        <v>31</v>
      </c>
      <c r="O852" s="3" t="s">
        <v>110</v>
      </c>
      <c r="P852" s="8" t="s">
        <v>2384</v>
      </c>
      <c r="Q852" s="8"/>
      <c r="R852" s="9"/>
      <c r="S852" s="7"/>
    </row>
    <row r="853" spans="1:19" x14ac:dyDescent="0.25">
      <c r="A853" t="str">
        <f>REPLACE(Table_milestone[[#This Row],[Hợp đồng]],1,FIND("#",Table_milestone[[#This Row],[Hợp đồng]],1),"")</f>
        <v>21-07/13/HĐKT/CMCSOFT-HUD</v>
      </c>
      <c r="B853" s="2" t="s">
        <v>2385</v>
      </c>
      <c r="C853" s="3" t="s">
        <v>2386</v>
      </c>
      <c r="D853" s="2" t="s">
        <v>666</v>
      </c>
      <c r="E853" s="5">
        <v>183600000</v>
      </c>
      <c r="F853" s="4"/>
      <c r="G853" s="4">
        <v>41486</v>
      </c>
      <c r="H853" s="4">
        <v>41517</v>
      </c>
      <c r="I853" s="4"/>
      <c r="J853" s="4"/>
      <c r="K853" s="3" t="s">
        <v>667</v>
      </c>
      <c r="L853" s="7" t="b">
        <v>1</v>
      </c>
      <c r="M853" s="4">
        <v>41542</v>
      </c>
      <c r="N853" s="3" t="s">
        <v>832</v>
      </c>
      <c r="O853" s="3" t="s">
        <v>47</v>
      </c>
      <c r="P853" s="8"/>
      <c r="Q853" s="8"/>
      <c r="R853" s="9"/>
      <c r="S853" s="7"/>
    </row>
    <row r="854" spans="1:19" ht="60" x14ac:dyDescent="0.25">
      <c r="A854" t="str">
        <f>REPLACE(Table_milestone[[#This Row],[Hợp đồng]],1,FIND("#",Table_milestone[[#This Row],[Hợp đồng]],1),"")</f>
        <v>OSD135019</v>
      </c>
      <c r="B854" s="2" t="s">
        <v>2390</v>
      </c>
      <c r="C854" s="3" t="s">
        <v>2391</v>
      </c>
      <c r="D854" s="2" t="s">
        <v>2387</v>
      </c>
      <c r="E854" s="5">
        <v>6930000</v>
      </c>
      <c r="F854" s="4"/>
      <c r="G854" s="4">
        <v>41486</v>
      </c>
      <c r="H854" s="4"/>
      <c r="I854" s="4"/>
      <c r="J854" s="4"/>
      <c r="K854" s="3" t="s">
        <v>805</v>
      </c>
      <c r="L854" s="7" t="b">
        <v>0</v>
      </c>
      <c r="M854" s="4"/>
      <c r="N854" s="3" t="s">
        <v>31</v>
      </c>
      <c r="O854" s="3" t="s">
        <v>110</v>
      </c>
      <c r="P854" s="8" t="s">
        <v>2388</v>
      </c>
      <c r="Q854" s="8" t="s">
        <v>2389</v>
      </c>
      <c r="R854" s="9">
        <v>1</v>
      </c>
      <c r="S854" s="7">
        <v>1</v>
      </c>
    </row>
    <row r="855" spans="1:19" x14ac:dyDescent="0.25">
      <c r="A855" t="str">
        <f>REPLACE(Table_milestone[[#This Row],[Hợp đồng]],1,FIND("#",Table_milestone[[#This Row],[Hợp đồng]],1),"")</f>
        <v>2013/SOW/JUUQ-CMC/002</v>
      </c>
      <c r="B855" s="2" t="s">
        <v>2095</v>
      </c>
      <c r="C855" s="3" t="s">
        <v>2096</v>
      </c>
      <c r="D855" s="2" t="s">
        <v>2392</v>
      </c>
      <c r="E855" s="5">
        <v>44296000</v>
      </c>
      <c r="F855" s="4"/>
      <c r="G855" s="4">
        <v>41486</v>
      </c>
      <c r="H855" s="4"/>
      <c r="I855" s="4"/>
      <c r="J855" s="4"/>
      <c r="K855" s="3" t="s">
        <v>805</v>
      </c>
      <c r="L855" s="7" t="b">
        <v>0</v>
      </c>
      <c r="M855" s="4"/>
      <c r="N855" s="3" t="s">
        <v>31</v>
      </c>
      <c r="O855" s="3" t="s">
        <v>110</v>
      </c>
      <c r="P855" s="8"/>
      <c r="Q855" s="8" t="s">
        <v>2094</v>
      </c>
      <c r="R855" s="9">
        <v>1</v>
      </c>
      <c r="S855" s="7">
        <v>1</v>
      </c>
    </row>
    <row r="856" spans="1:19" x14ac:dyDescent="0.25">
      <c r="A856" t="str">
        <f>REPLACE(Table_milestone[[#This Row],[Hợp đồng]],1,FIND("#",Table_milestone[[#This Row],[Hợp đồng]],1),"")</f>
        <v>20130703/BIDV-CMC</v>
      </c>
      <c r="B856" s="2" t="s">
        <v>2393</v>
      </c>
      <c r="C856" s="3" t="s">
        <v>2394</v>
      </c>
      <c r="D856" s="2" t="s">
        <v>1018</v>
      </c>
      <c r="E856" s="5">
        <v>89000000</v>
      </c>
      <c r="F856" s="4"/>
      <c r="G856" s="4">
        <v>41487</v>
      </c>
      <c r="H856" s="4"/>
      <c r="I856" s="4"/>
      <c r="J856" s="4"/>
      <c r="K856" s="3" t="s">
        <v>667</v>
      </c>
      <c r="L856" s="7" t="b">
        <v>1</v>
      </c>
      <c r="M856" s="4">
        <v>41612</v>
      </c>
      <c r="N856" s="3" t="s">
        <v>1102</v>
      </c>
      <c r="O856" s="3" t="s">
        <v>681</v>
      </c>
      <c r="P856" s="8"/>
      <c r="Q856" s="8"/>
      <c r="R856" s="9"/>
      <c r="S856" s="7"/>
    </row>
    <row r="857" spans="1:19" x14ac:dyDescent="0.25">
      <c r="A857" t="str">
        <f>REPLACE(Table_milestone[[#This Row],[Hợp đồng]],1,FIND("#",Table_milestone[[#This Row],[Hợp đồng]],1),"")</f>
        <v>16-0713/HĐKT/CMCSOFT-DHV</v>
      </c>
      <c r="B857" s="2" t="s">
        <v>2396</v>
      </c>
      <c r="C857" s="3" t="s">
        <v>2397</v>
      </c>
      <c r="D857" s="2" t="s">
        <v>2395</v>
      </c>
      <c r="E857" s="5">
        <v>114000000</v>
      </c>
      <c r="F857" s="4"/>
      <c r="G857" s="4">
        <v>41489</v>
      </c>
      <c r="H857" s="4"/>
      <c r="I857" s="4"/>
      <c r="J857" s="4"/>
      <c r="K857" s="3" t="s">
        <v>667</v>
      </c>
      <c r="L857" s="7" t="b">
        <v>1</v>
      </c>
      <c r="M857" s="4">
        <v>41499</v>
      </c>
      <c r="N857" s="3" t="s">
        <v>190</v>
      </c>
      <c r="O857" s="3" t="s">
        <v>98</v>
      </c>
      <c r="P857" s="8"/>
      <c r="Q857" s="8"/>
      <c r="R857" s="9"/>
      <c r="S857" s="7"/>
    </row>
    <row r="858" spans="1:19" x14ac:dyDescent="0.25">
      <c r="A858" t="str">
        <f>REPLACE(Table_milestone[[#This Row],[Hợp đồng]],1,FIND("#",Table_milestone[[#This Row],[Hợp đồng]],1),"")</f>
        <v>15-0713/HĐKT/CMCSOFT-DHV</v>
      </c>
      <c r="B858" s="2" t="s">
        <v>2399</v>
      </c>
      <c r="C858" s="3" t="s">
        <v>2400</v>
      </c>
      <c r="D858" s="2" t="s">
        <v>2398</v>
      </c>
      <c r="E858" s="5">
        <v>103500000</v>
      </c>
      <c r="F858" s="4"/>
      <c r="G858" s="4">
        <v>41489</v>
      </c>
      <c r="H858" s="4"/>
      <c r="I858" s="4"/>
      <c r="J858" s="4"/>
      <c r="K858" s="3" t="s">
        <v>667</v>
      </c>
      <c r="L858" s="7" t="b">
        <v>1</v>
      </c>
      <c r="M858" s="4">
        <v>41499</v>
      </c>
      <c r="N858" s="3" t="s">
        <v>190</v>
      </c>
      <c r="O858" s="3" t="s">
        <v>98</v>
      </c>
      <c r="P858" s="8"/>
      <c r="Q858" s="8"/>
      <c r="R858" s="9"/>
      <c r="S858" s="7"/>
    </row>
    <row r="859" spans="1:19" x14ac:dyDescent="0.25">
      <c r="A859" t="str">
        <f>REPLACE(Table_milestone[[#This Row],[Hợp đồng]],1,FIND("#",Table_milestone[[#This Row],[Hợp đồng]],1),"")</f>
        <v>15-0713/HĐKT/CMCSOFT-DHV</v>
      </c>
      <c r="B859" s="2" t="s">
        <v>2399</v>
      </c>
      <c r="C859" s="3" t="s">
        <v>2400</v>
      </c>
      <c r="D859" s="2" t="s">
        <v>672</v>
      </c>
      <c r="E859" s="5">
        <v>176750000</v>
      </c>
      <c r="F859" s="4"/>
      <c r="G859" s="4">
        <v>41493</v>
      </c>
      <c r="H859" s="4"/>
      <c r="I859" s="4">
        <v>41547</v>
      </c>
      <c r="J859" s="4"/>
      <c r="K859" s="3" t="s">
        <v>667</v>
      </c>
      <c r="L859" s="7" t="b">
        <v>1</v>
      </c>
      <c r="M859" s="4">
        <v>41663</v>
      </c>
      <c r="N859" s="3" t="s">
        <v>190</v>
      </c>
      <c r="O859" s="3" t="s">
        <v>98</v>
      </c>
      <c r="P859" s="8" t="s">
        <v>2401</v>
      </c>
      <c r="Q859" s="8"/>
      <c r="R859" s="9"/>
      <c r="S859" s="7"/>
    </row>
    <row r="860" spans="1:19" x14ac:dyDescent="0.25">
      <c r="A860" t="str">
        <f>REPLACE(Table_milestone[[#This Row],[Hợp đồng]],1,FIND("#",Table_milestone[[#This Row],[Hợp đồng]],1),"")</f>
        <v>16-0713/HĐKT/CMCSOFT-DHV</v>
      </c>
      <c r="B860" s="2" t="s">
        <v>2396</v>
      </c>
      <c r="C860" s="3" t="s">
        <v>2397</v>
      </c>
      <c r="D860" s="2" t="s">
        <v>672</v>
      </c>
      <c r="E860" s="5">
        <v>152000000</v>
      </c>
      <c r="F860" s="4"/>
      <c r="G860" s="4">
        <v>41493</v>
      </c>
      <c r="H860" s="4"/>
      <c r="I860" s="4"/>
      <c r="J860" s="4"/>
      <c r="K860" s="3" t="s">
        <v>667</v>
      </c>
      <c r="L860" s="7" t="b">
        <v>1</v>
      </c>
      <c r="M860" s="4">
        <v>41663</v>
      </c>
      <c r="N860" s="3" t="s">
        <v>190</v>
      </c>
      <c r="O860" s="3" t="s">
        <v>98</v>
      </c>
      <c r="P860" s="8" t="s">
        <v>2401</v>
      </c>
      <c r="Q860" s="8"/>
      <c r="R860" s="9"/>
      <c r="S860" s="7"/>
    </row>
    <row r="861" spans="1:19" x14ac:dyDescent="0.25">
      <c r="A861" t="str">
        <f>REPLACE(Table_milestone[[#This Row],[Hợp đồng]],1,FIND("#",Table_milestone[[#This Row],[Hợp đồng]],1),"")</f>
        <v>OSD135022</v>
      </c>
      <c r="B861" s="2" t="s">
        <v>2403</v>
      </c>
      <c r="C861" s="3" t="s">
        <v>30</v>
      </c>
      <c r="D861" s="2" t="s">
        <v>725</v>
      </c>
      <c r="E861" s="5">
        <v>347256000</v>
      </c>
      <c r="F861" s="4"/>
      <c r="G861" s="4">
        <v>41494</v>
      </c>
      <c r="H861" s="4"/>
      <c r="I861" s="4"/>
      <c r="J861" s="4"/>
      <c r="K861" s="3" t="s">
        <v>667</v>
      </c>
      <c r="L861" s="7" t="b">
        <v>1</v>
      </c>
      <c r="M861" s="4">
        <v>41494</v>
      </c>
      <c r="N861" s="3" t="s">
        <v>31</v>
      </c>
      <c r="O861" s="3" t="s">
        <v>110</v>
      </c>
      <c r="P861" s="8" t="s">
        <v>2402</v>
      </c>
      <c r="Q861" s="8"/>
      <c r="R861" s="9"/>
      <c r="S861" s="7"/>
    </row>
    <row r="862" spans="1:19" x14ac:dyDescent="0.25">
      <c r="A862" t="str">
        <f>REPLACE(Table_milestone[[#This Row],[Hợp đồng]],1,FIND("#",Table_milestone[[#This Row],[Hợp đồng]],1),"")</f>
        <v>81-0113/HĐKT/TCHQ-CMC</v>
      </c>
      <c r="B862" s="2" t="s">
        <v>2122</v>
      </c>
      <c r="C862" s="3" t="s">
        <v>2123</v>
      </c>
      <c r="D862" s="2" t="s">
        <v>672</v>
      </c>
      <c r="E862" s="5">
        <v>1946455000</v>
      </c>
      <c r="F862" s="4"/>
      <c r="G862" s="4">
        <v>41496</v>
      </c>
      <c r="H862" s="4"/>
      <c r="I862" s="4"/>
      <c r="J862" s="4"/>
      <c r="K862" s="3" t="s">
        <v>667</v>
      </c>
      <c r="L862" s="7" t="b">
        <v>1</v>
      </c>
      <c r="M862" s="4">
        <v>41544</v>
      </c>
      <c r="N862" s="3" t="s">
        <v>1342</v>
      </c>
      <c r="O862" s="3" t="s">
        <v>681</v>
      </c>
      <c r="P862" s="8"/>
      <c r="Q862" s="8"/>
      <c r="R862" s="9"/>
      <c r="S862" s="7"/>
    </row>
    <row r="863" spans="1:19" x14ac:dyDescent="0.25">
      <c r="A863" t="str">
        <f>REPLACE(Table_milestone[[#This Row],[Hợp đồng]],1,FIND("#",Table_milestone[[#This Row],[Hợp đồng]],1),"")</f>
        <v>01/BIDV-CMCSoft</v>
      </c>
      <c r="B863" s="2" t="s">
        <v>2097</v>
      </c>
      <c r="C863" s="3" t="s">
        <v>2098</v>
      </c>
      <c r="D863" s="2" t="s">
        <v>672</v>
      </c>
      <c r="E863" s="5">
        <v>26520000</v>
      </c>
      <c r="F863" s="4"/>
      <c r="G863" s="4">
        <v>41497</v>
      </c>
      <c r="H863" s="4"/>
      <c r="I863" s="4"/>
      <c r="J863" s="4"/>
      <c r="K863" s="3" t="s">
        <v>667</v>
      </c>
      <c r="L863" s="7" t="b">
        <v>1</v>
      </c>
      <c r="M863" s="4">
        <v>41646</v>
      </c>
      <c r="N863" s="3" t="s">
        <v>2099</v>
      </c>
      <c r="O863" s="3" t="s">
        <v>681</v>
      </c>
      <c r="P863" s="8"/>
      <c r="Q863" s="8"/>
      <c r="R863" s="9"/>
      <c r="S863" s="7"/>
    </row>
    <row r="864" spans="1:19" x14ac:dyDescent="0.25">
      <c r="A864" t="str">
        <f>REPLACE(Table_milestone[[#This Row],[Hợp đồng]],1,FIND("#",Table_milestone[[#This Row],[Hợp đồng]],1),"")</f>
        <v>68/2013/HĐPM/VTVCAB-CMC</v>
      </c>
      <c r="B864" s="2" t="s">
        <v>2404</v>
      </c>
      <c r="C864" s="3" t="s">
        <v>2405</v>
      </c>
      <c r="D864" s="2" t="s">
        <v>2131</v>
      </c>
      <c r="E864" s="5">
        <v>190800000</v>
      </c>
      <c r="F864" s="4"/>
      <c r="G864" s="4">
        <v>41497</v>
      </c>
      <c r="H864" s="4"/>
      <c r="I864" s="4"/>
      <c r="J864" s="4"/>
      <c r="K864" s="3" t="s">
        <v>667</v>
      </c>
      <c r="L864" s="7" t="b">
        <v>1</v>
      </c>
      <c r="M864" s="4">
        <v>41522</v>
      </c>
      <c r="N864" s="3" t="s">
        <v>1651</v>
      </c>
      <c r="O864" s="3" t="s">
        <v>129</v>
      </c>
      <c r="P864" s="8"/>
      <c r="Q864" s="8"/>
      <c r="R864" s="9"/>
      <c r="S864" s="7"/>
    </row>
    <row r="865" spans="1:19" x14ac:dyDescent="0.25">
      <c r="A865" t="str">
        <f>REPLACE(Table_milestone[[#This Row],[Hợp đồng]],1,FIND("#",Table_milestone[[#This Row],[Hợp đồng]],1),"")</f>
        <v>87/2013/VAS-CMCSOFT</v>
      </c>
      <c r="B865" s="2" t="s">
        <v>2406</v>
      </c>
      <c r="C865" s="3" t="s">
        <v>2407</v>
      </c>
      <c r="D865" s="2" t="s">
        <v>1018</v>
      </c>
      <c r="E865" s="5">
        <v>616880000</v>
      </c>
      <c r="F865" s="4"/>
      <c r="G865" s="4">
        <v>41498</v>
      </c>
      <c r="H865" s="4"/>
      <c r="I865" s="4"/>
      <c r="J865" s="4"/>
      <c r="K865" s="3" t="s">
        <v>667</v>
      </c>
      <c r="L865" s="7" t="b">
        <v>1</v>
      </c>
      <c r="M865" s="4">
        <v>41554</v>
      </c>
      <c r="N865" s="3" t="s">
        <v>1342</v>
      </c>
      <c r="O865" s="3" t="s">
        <v>681</v>
      </c>
      <c r="P865" s="8"/>
      <c r="Q865" s="8"/>
      <c r="R865" s="9"/>
      <c r="S865" s="7"/>
    </row>
    <row r="866" spans="1:19" x14ac:dyDescent="0.25">
      <c r="A866" t="str">
        <f>REPLACE(Table_milestone[[#This Row],[Hợp đồng]],1,FIND("#",Table_milestone[[#This Row],[Hợp đồng]],1),"")</f>
        <v>20130620/BIDV-CMC</v>
      </c>
      <c r="B866" s="2" t="s">
        <v>2320</v>
      </c>
      <c r="C866" s="3" t="s">
        <v>2321</v>
      </c>
      <c r="D866" s="2" t="s">
        <v>1094</v>
      </c>
      <c r="E866" s="5">
        <v>194593000</v>
      </c>
      <c r="F866" s="4"/>
      <c r="G866" s="4">
        <v>41501</v>
      </c>
      <c r="H866" s="4"/>
      <c r="I866" s="4"/>
      <c r="J866" s="4"/>
      <c r="K866" s="3" t="s">
        <v>667</v>
      </c>
      <c r="L866" s="7" t="b">
        <v>1</v>
      </c>
      <c r="M866" s="4">
        <v>41610</v>
      </c>
      <c r="N866" s="3" t="s">
        <v>1102</v>
      </c>
      <c r="O866" s="3" t="s">
        <v>681</v>
      </c>
      <c r="P866" s="8"/>
      <c r="Q866" s="8"/>
      <c r="R866" s="9"/>
      <c r="S866" s="7"/>
    </row>
    <row r="867" spans="1:19" x14ac:dyDescent="0.25">
      <c r="A867" t="str">
        <f>REPLACE(Table_milestone[[#This Row],[Hợp đồng]],1,FIND("#",Table_milestone[[#This Row],[Hợp đồng]],1),"")</f>
        <v>11/2013/HĐKT/CNTT-CMCSOFT</v>
      </c>
      <c r="B867" s="2" t="s">
        <v>2307</v>
      </c>
      <c r="C867" s="3" t="s">
        <v>2308</v>
      </c>
      <c r="D867" s="2" t="s">
        <v>666</v>
      </c>
      <c r="E867" s="5">
        <v>1135380000</v>
      </c>
      <c r="F867" s="4"/>
      <c r="G867" s="4">
        <v>41502</v>
      </c>
      <c r="H867" s="4">
        <v>41537</v>
      </c>
      <c r="I867" s="4"/>
      <c r="J867" s="4"/>
      <c r="K867" s="3" t="s">
        <v>667</v>
      </c>
      <c r="L867" s="7" t="b">
        <v>1</v>
      </c>
      <c r="M867" s="4">
        <v>41536</v>
      </c>
      <c r="N867" s="3" t="s">
        <v>57</v>
      </c>
      <c r="O867" s="3" t="s">
        <v>129</v>
      </c>
      <c r="P867" s="8" t="s">
        <v>2408</v>
      </c>
      <c r="Q867" s="8" t="s">
        <v>2409</v>
      </c>
      <c r="R867" s="9"/>
      <c r="S867" s="7"/>
    </row>
    <row r="868" spans="1:19" x14ac:dyDescent="0.25">
      <c r="A868" t="str">
        <f>REPLACE(Table_milestone[[#This Row],[Hợp đồng]],1,FIND("#",Table_milestone[[#This Row],[Hợp đồng]],1),"")</f>
        <v>PL16-HĐ 08012011/HĐKT2011-CMCSOFT-CTEL</v>
      </c>
      <c r="B868" s="2" t="s">
        <v>2410</v>
      </c>
      <c r="C868" s="3" t="s">
        <v>2411</v>
      </c>
      <c r="D868" s="2" t="s">
        <v>903</v>
      </c>
      <c r="E868" s="5">
        <v>45522000</v>
      </c>
      <c r="F868" s="4"/>
      <c r="G868" s="4">
        <v>41506</v>
      </c>
      <c r="H868" s="4"/>
      <c r="I868" s="4"/>
      <c r="J868" s="4"/>
      <c r="K868" s="3" t="s">
        <v>667</v>
      </c>
      <c r="L868" s="7" t="b">
        <v>1</v>
      </c>
      <c r="M868" s="4">
        <v>41639</v>
      </c>
      <c r="N868" s="3" t="s">
        <v>57</v>
      </c>
      <c r="O868" s="3" t="s">
        <v>129</v>
      </c>
      <c r="P868" s="8"/>
      <c r="Q868" s="8"/>
      <c r="R868" s="9"/>
      <c r="S868" s="7"/>
    </row>
    <row r="869" spans="1:19" x14ac:dyDescent="0.25">
      <c r="A869" t="str">
        <f>REPLACE(Table_milestone[[#This Row],[Hợp đồng]],1,FIND("#",Table_milestone[[#This Row],[Hợp đồng]],1),"")</f>
        <v>15-0713/HĐKT/CMCSOFT-DHV</v>
      </c>
      <c r="B869" s="2" t="s">
        <v>2399</v>
      </c>
      <c r="C869" s="3" t="s">
        <v>2400</v>
      </c>
      <c r="D869" s="2" t="s">
        <v>688</v>
      </c>
      <c r="E869" s="5">
        <v>64750000</v>
      </c>
      <c r="F869" s="4"/>
      <c r="G869" s="4">
        <v>41508</v>
      </c>
      <c r="H869" s="4"/>
      <c r="I869" s="4">
        <v>41547</v>
      </c>
      <c r="J869" s="4"/>
      <c r="K869" s="3" t="s">
        <v>667</v>
      </c>
      <c r="L869" s="7" t="b">
        <v>1</v>
      </c>
      <c r="M869" s="4">
        <v>41663</v>
      </c>
      <c r="N869" s="3" t="s">
        <v>190</v>
      </c>
      <c r="O869" s="3" t="s">
        <v>98</v>
      </c>
      <c r="P869" s="8" t="s">
        <v>2412</v>
      </c>
      <c r="Q869" s="8"/>
      <c r="R869" s="9"/>
      <c r="S869" s="7"/>
    </row>
    <row r="870" spans="1:19" x14ac:dyDescent="0.25">
      <c r="A870" t="str">
        <f>REPLACE(Table_milestone[[#This Row],[Hợp đồng]],1,FIND("#",Table_milestone[[#This Row],[Hợp đồng]],1),"")</f>
        <v>16-0713/HĐKT/CMCSOFT-DHV</v>
      </c>
      <c r="B870" s="2" t="s">
        <v>2396</v>
      </c>
      <c r="C870" s="3" t="s">
        <v>2397</v>
      </c>
      <c r="D870" s="2" t="s">
        <v>688</v>
      </c>
      <c r="E870" s="5">
        <v>114000000</v>
      </c>
      <c r="F870" s="4"/>
      <c r="G870" s="4">
        <v>41508</v>
      </c>
      <c r="H870" s="4"/>
      <c r="I870" s="4"/>
      <c r="J870" s="4"/>
      <c r="K870" s="3" t="s">
        <v>667</v>
      </c>
      <c r="L870" s="7" t="b">
        <v>1</v>
      </c>
      <c r="M870" s="4">
        <v>41663</v>
      </c>
      <c r="N870" s="3" t="s">
        <v>190</v>
      </c>
      <c r="O870" s="3" t="s">
        <v>98</v>
      </c>
      <c r="P870" s="8" t="s">
        <v>2413</v>
      </c>
      <c r="Q870" s="8"/>
      <c r="R870" s="9"/>
      <c r="S870" s="7"/>
    </row>
    <row r="871" spans="1:19" x14ac:dyDescent="0.25">
      <c r="A871" t="str">
        <f>REPLACE(Table_milestone[[#This Row],[Hợp đồng]],1,FIND("#",Table_milestone[[#This Row],[Hợp đồng]],1),"")</f>
        <v>44/HĐPM/CTH-CMC</v>
      </c>
      <c r="B871" s="2" t="s">
        <v>1809</v>
      </c>
      <c r="C871" s="3" t="s">
        <v>1810</v>
      </c>
      <c r="D871" s="2" t="s">
        <v>688</v>
      </c>
      <c r="E871" s="5">
        <v>474400000</v>
      </c>
      <c r="F871" s="4"/>
      <c r="G871" s="4">
        <v>41509</v>
      </c>
      <c r="H871" s="4">
        <v>41631</v>
      </c>
      <c r="I871" s="4"/>
      <c r="J871" s="4"/>
      <c r="K871" s="3" t="s">
        <v>667</v>
      </c>
      <c r="L871" s="7" t="b">
        <v>1</v>
      </c>
      <c r="M871" s="4">
        <v>41666</v>
      </c>
      <c r="N871" s="3" t="s">
        <v>702</v>
      </c>
      <c r="O871" s="3" t="s">
        <v>129</v>
      </c>
      <c r="P871" s="8"/>
      <c r="Q871" s="8"/>
      <c r="R871" s="9"/>
      <c r="S871" s="7"/>
    </row>
    <row r="872" spans="1:19" x14ac:dyDescent="0.25">
      <c r="A872" t="str">
        <f>REPLACE(Table_milestone[[#This Row],[Hợp đồng]],1,FIND("#",Table_milestone[[#This Row],[Hợp đồng]],1),"")</f>
        <v>62/HĐPM/THTK-CMC</v>
      </c>
      <c r="B872" s="2" t="s">
        <v>2007</v>
      </c>
      <c r="C872" s="3" t="s">
        <v>2008</v>
      </c>
      <c r="D872" s="2" t="s">
        <v>688</v>
      </c>
      <c r="E872" s="5">
        <v>1797320000</v>
      </c>
      <c r="F872" s="4"/>
      <c r="G872" s="4">
        <v>41516</v>
      </c>
      <c r="H872" s="4"/>
      <c r="I872" s="4">
        <v>41516</v>
      </c>
      <c r="J872" s="4"/>
      <c r="K872" s="3" t="s">
        <v>667</v>
      </c>
      <c r="L872" s="7" t="b">
        <v>1</v>
      </c>
      <c r="M872" s="4">
        <v>41628</v>
      </c>
      <c r="N872" s="3" t="s">
        <v>1651</v>
      </c>
      <c r="O872" s="3" t="s">
        <v>129</v>
      </c>
      <c r="P872" s="8"/>
      <c r="Q872" s="8"/>
      <c r="R872" s="9"/>
      <c r="S872" s="7"/>
    </row>
    <row r="873" spans="1:19" x14ac:dyDescent="0.25">
      <c r="A873" t="str">
        <f>REPLACE(Table_milestone[[#This Row],[Hợp đồng]],1,FIND("#",Table_milestone[[#This Row],[Hợp đồng]],1),"")</f>
        <v>12/2013/HĐKT/CNTT-CMCSOFT</v>
      </c>
      <c r="B873" s="2" t="s">
        <v>2309</v>
      </c>
      <c r="C873" s="3" t="s">
        <v>2310</v>
      </c>
      <c r="D873" s="2" t="s">
        <v>666</v>
      </c>
      <c r="E873" s="5">
        <v>956996400</v>
      </c>
      <c r="F873" s="4"/>
      <c r="G873" s="4">
        <v>41516</v>
      </c>
      <c r="H873" s="4"/>
      <c r="I873" s="4">
        <v>41611</v>
      </c>
      <c r="J873" s="4"/>
      <c r="K873" s="3" t="s">
        <v>667</v>
      </c>
      <c r="L873" s="7" t="b">
        <v>1</v>
      </c>
      <c r="M873" s="4">
        <v>41639</v>
      </c>
      <c r="N873" s="3" t="s">
        <v>57</v>
      </c>
      <c r="O873" s="3" t="s">
        <v>129</v>
      </c>
      <c r="P873" s="8"/>
      <c r="Q873" s="8"/>
      <c r="R873" s="9"/>
      <c r="S873" s="7"/>
    </row>
    <row r="874" spans="1:19" x14ac:dyDescent="0.25">
      <c r="A874" t="str">
        <f>REPLACE(Table_milestone[[#This Row],[Hợp đồng]],1,FIND("#",Table_milestone[[#This Row],[Hợp đồng]],1),"")</f>
        <v>20130703/BIDV-CMC</v>
      </c>
      <c r="B874" s="2" t="s">
        <v>2393</v>
      </c>
      <c r="C874" s="3" t="s">
        <v>2394</v>
      </c>
      <c r="D874" s="2" t="s">
        <v>1094</v>
      </c>
      <c r="E874" s="5">
        <v>89000000</v>
      </c>
      <c r="F874" s="4"/>
      <c r="G874" s="4">
        <v>41516</v>
      </c>
      <c r="H874" s="4"/>
      <c r="I874" s="4"/>
      <c r="J874" s="4"/>
      <c r="K874" s="3" t="s">
        <v>667</v>
      </c>
      <c r="L874" s="7" t="b">
        <v>1</v>
      </c>
      <c r="M874" s="4">
        <v>41612</v>
      </c>
      <c r="N874" s="3" t="s">
        <v>1102</v>
      </c>
      <c r="O874" s="3" t="s">
        <v>681</v>
      </c>
      <c r="P874" s="8"/>
      <c r="Q874" s="8"/>
      <c r="R874" s="9"/>
      <c r="S874" s="7"/>
    </row>
    <row r="875" spans="1:19" x14ac:dyDescent="0.25">
      <c r="A875" t="str">
        <f>REPLACE(Table_milestone[[#This Row],[Hợp đồng]],1,FIND("#",Table_milestone[[#This Row],[Hợp đồng]],1),"")</f>
        <v>16/2013/HĐKT/CNTT-CMCSOFT</v>
      </c>
      <c r="B875" s="2" t="s">
        <v>2414</v>
      </c>
      <c r="C875" s="3" t="s">
        <v>2415</v>
      </c>
      <c r="D875" s="2" t="s">
        <v>1781</v>
      </c>
      <c r="E875" s="5">
        <v>1416600000</v>
      </c>
      <c r="F875" s="4"/>
      <c r="G875" s="4">
        <v>41516</v>
      </c>
      <c r="H875" s="4"/>
      <c r="I875" s="4"/>
      <c r="J875" s="4"/>
      <c r="K875" s="3" t="s">
        <v>667</v>
      </c>
      <c r="L875" s="7" t="b">
        <v>1</v>
      </c>
      <c r="M875" s="4">
        <v>41500</v>
      </c>
      <c r="N875" s="3" t="s">
        <v>57</v>
      </c>
      <c r="O875" s="3" t="s">
        <v>129</v>
      </c>
      <c r="P875" s="8"/>
      <c r="Q875" s="8"/>
      <c r="R875" s="9"/>
      <c r="S875" s="7"/>
    </row>
    <row r="876" spans="1:19" x14ac:dyDescent="0.25">
      <c r="A876" t="str">
        <f>REPLACE(Table_milestone[[#This Row],[Hợp đồng]],1,FIND("#",Table_milestone[[#This Row],[Hợp đồng]],1),"")</f>
        <v>18/2013/HĐKT/CNTT-CMCSOFT</v>
      </c>
      <c r="B876" s="2" t="s">
        <v>2416</v>
      </c>
      <c r="C876" s="3" t="s">
        <v>2417</v>
      </c>
      <c r="D876" s="2" t="s">
        <v>1781</v>
      </c>
      <c r="E876" s="5">
        <v>493200000</v>
      </c>
      <c r="F876" s="4"/>
      <c r="G876" s="4">
        <v>41516</v>
      </c>
      <c r="H876" s="4"/>
      <c r="I876" s="4"/>
      <c r="J876" s="4"/>
      <c r="K876" s="3" t="s">
        <v>667</v>
      </c>
      <c r="L876" s="7" t="b">
        <v>1</v>
      </c>
      <c r="M876" s="4">
        <v>41500</v>
      </c>
      <c r="N876" s="3" t="s">
        <v>57</v>
      </c>
      <c r="O876" s="3" t="s">
        <v>129</v>
      </c>
      <c r="P876" s="8"/>
      <c r="Q876" s="8"/>
      <c r="R876" s="9"/>
      <c r="S876" s="7"/>
    </row>
    <row r="877" spans="1:19" x14ac:dyDescent="0.25">
      <c r="A877" t="str">
        <f>REPLACE(Table_milestone[[#This Row],[Hợp đồng]],1,FIND("#",Table_milestone[[#This Row],[Hợp đồng]],1),"")</f>
        <v>01/Jupiter-CMCSoft/MOU-0613</v>
      </c>
      <c r="B877" s="2" t="s">
        <v>2370</v>
      </c>
      <c r="C877" s="3" t="s">
        <v>2371</v>
      </c>
      <c r="D877" s="2" t="s">
        <v>2418</v>
      </c>
      <c r="E877" s="5">
        <v>52500000</v>
      </c>
      <c r="F877" s="4"/>
      <c r="G877" s="4">
        <v>41516</v>
      </c>
      <c r="H877" s="4"/>
      <c r="I877" s="4"/>
      <c r="J877" s="4"/>
      <c r="K877" s="3" t="s">
        <v>667</v>
      </c>
      <c r="L877" s="7" t="b">
        <v>1</v>
      </c>
      <c r="M877" s="4">
        <v>41512</v>
      </c>
      <c r="N877" s="3" t="s">
        <v>961</v>
      </c>
      <c r="O877" s="3" t="s">
        <v>110</v>
      </c>
      <c r="P877" s="8" t="s">
        <v>2419</v>
      </c>
      <c r="Q877" s="8"/>
      <c r="R877" s="9"/>
      <c r="S877" s="7"/>
    </row>
    <row r="878" spans="1:19" x14ac:dyDescent="0.25">
      <c r="A878" t="str">
        <f>REPLACE(Table_milestone[[#This Row],[Hợp đồng]],1,FIND("#",Table_milestone[[#This Row],[Hợp đồng]],1),"")</f>
        <v>OSD135004</v>
      </c>
      <c r="B878" s="2" t="s">
        <v>2326</v>
      </c>
      <c r="C878" s="3" t="s">
        <v>2327</v>
      </c>
      <c r="D878" s="2" t="s">
        <v>2420</v>
      </c>
      <c r="E878" s="5">
        <v>154341567</v>
      </c>
      <c r="F878" s="4"/>
      <c r="G878" s="4">
        <v>41516</v>
      </c>
      <c r="H878" s="4"/>
      <c r="I878" s="4"/>
      <c r="J878" s="4"/>
      <c r="K878" s="3" t="s">
        <v>667</v>
      </c>
      <c r="L878" s="7" t="b">
        <v>1</v>
      </c>
      <c r="M878" s="4">
        <v>41523</v>
      </c>
      <c r="N878" s="3" t="s">
        <v>880</v>
      </c>
      <c r="O878" s="3" t="s">
        <v>1578</v>
      </c>
      <c r="P878" s="8"/>
      <c r="Q878" s="8"/>
      <c r="R878" s="9"/>
      <c r="S878" s="7"/>
    </row>
    <row r="879" spans="1:19" x14ac:dyDescent="0.25">
      <c r="A879" t="str">
        <f>REPLACE(Table_milestone[[#This Row],[Hợp đồng]],1,FIND("#",Table_milestone[[#This Row],[Hợp đồng]],1),"")</f>
        <v>PL15-HĐ 08012011/HĐKT2011-CMCSOFT-CTEL</v>
      </c>
      <c r="B879" s="2" t="s">
        <v>2421</v>
      </c>
      <c r="C879" s="3" t="s">
        <v>2422</v>
      </c>
      <c r="D879" s="2" t="s">
        <v>903</v>
      </c>
      <c r="E879" s="5">
        <v>349002000</v>
      </c>
      <c r="F879" s="4"/>
      <c r="G879" s="4">
        <v>41516</v>
      </c>
      <c r="H879" s="4"/>
      <c r="I879" s="4"/>
      <c r="J879" s="4"/>
      <c r="K879" s="3" t="s">
        <v>667</v>
      </c>
      <c r="L879" s="7" t="b">
        <v>1</v>
      </c>
      <c r="M879" s="4">
        <v>41639</v>
      </c>
      <c r="N879" s="3" t="s">
        <v>57</v>
      </c>
      <c r="O879" s="3" t="s">
        <v>129</v>
      </c>
      <c r="P879" s="8"/>
      <c r="Q879" s="8"/>
      <c r="R879" s="9"/>
      <c r="S879" s="7"/>
    </row>
    <row r="880" spans="1:19" x14ac:dyDescent="0.25">
      <c r="A880" t="str">
        <f>REPLACE(Table_milestone[[#This Row],[Hợp đồng]],1,FIND("#",Table_milestone[[#This Row],[Hợp đồng]],1),"")</f>
        <v>OSD135013</v>
      </c>
      <c r="B880" s="2" t="s">
        <v>2343</v>
      </c>
      <c r="C880" s="3" t="s">
        <v>2344</v>
      </c>
      <c r="D880" s="2" t="s">
        <v>2423</v>
      </c>
      <c r="E880" s="5">
        <v>60108600</v>
      </c>
      <c r="F880" s="4"/>
      <c r="G880" s="4">
        <v>41516</v>
      </c>
      <c r="H880" s="4"/>
      <c r="I880" s="4"/>
      <c r="J880" s="4"/>
      <c r="K880" s="3" t="s">
        <v>667</v>
      </c>
      <c r="L880" s="7" t="b">
        <v>1</v>
      </c>
      <c r="M880" s="4">
        <v>42030</v>
      </c>
      <c r="N880" s="3" t="s">
        <v>31</v>
      </c>
      <c r="O880" s="3" t="s">
        <v>110</v>
      </c>
      <c r="P880" s="8"/>
      <c r="Q880" s="8"/>
      <c r="R880" s="9"/>
      <c r="S880" s="7"/>
    </row>
    <row r="881" spans="1:19" x14ac:dyDescent="0.25">
      <c r="A881" t="str">
        <f>REPLACE(Table_milestone[[#This Row],[Hợp đồng]],1,FIND("#",Table_milestone[[#This Row],[Hợp đồng]],1),"")</f>
        <v>2013/SOW/JUUQ-CMC/002</v>
      </c>
      <c r="B881" s="2" t="s">
        <v>2095</v>
      </c>
      <c r="C881" s="3" t="s">
        <v>2096</v>
      </c>
      <c r="D881" s="2" t="s">
        <v>2424</v>
      </c>
      <c r="E881" s="5">
        <v>44247000</v>
      </c>
      <c r="F881" s="4"/>
      <c r="G881" s="4">
        <v>41517</v>
      </c>
      <c r="H881" s="4"/>
      <c r="I881" s="4"/>
      <c r="J881" s="4"/>
      <c r="K881" s="3" t="s">
        <v>667</v>
      </c>
      <c r="L881" s="7" t="b">
        <v>1</v>
      </c>
      <c r="M881" s="4">
        <v>41494</v>
      </c>
      <c r="N881" s="3" t="s">
        <v>31</v>
      </c>
      <c r="O881" s="3" t="s">
        <v>110</v>
      </c>
      <c r="P881" s="8"/>
      <c r="Q881" s="8"/>
      <c r="R881" s="9"/>
      <c r="S881" s="7"/>
    </row>
    <row r="882" spans="1:19" x14ac:dyDescent="0.25">
      <c r="A882" t="str">
        <f>REPLACE(Table_milestone[[#This Row],[Hợp đồng]],1,FIND("#",Table_milestone[[#This Row],[Hợp đồng]],1),"")</f>
        <v>01/MIO-CMCSOFT/AG-0713</v>
      </c>
      <c r="B882" s="2" t="s">
        <v>2427</v>
      </c>
      <c r="C882" s="3" t="s">
        <v>2428</v>
      </c>
      <c r="D882" s="2" t="s">
        <v>2425</v>
      </c>
      <c r="E882" s="5">
        <v>143392730</v>
      </c>
      <c r="F882" s="4">
        <v>41486</v>
      </c>
      <c r="G882" s="4">
        <v>41517</v>
      </c>
      <c r="H882" s="4"/>
      <c r="I882" s="4">
        <v>41494</v>
      </c>
      <c r="J882" s="4"/>
      <c r="K882" s="3" t="s">
        <v>667</v>
      </c>
      <c r="L882" s="7" t="b">
        <v>1</v>
      </c>
      <c r="M882" s="4">
        <v>41494</v>
      </c>
      <c r="N882" s="3" t="s">
        <v>961</v>
      </c>
      <c r="O882" s="3" t="s">
        <v>110</v>
      </c>
      <c r="P882" s="8" t="s">
        <v>2426</v>
      </c>
      <c r="Q882" s="8"/>
      <c r="R882" s="9"/>
      <c r="S882" s="7"/>
    </row>
    <row r="883" spans="1:19" x14ac:dyDescent="0.25">
      <c r="A883" t="str">
        <f>REPLACE(Table_milestone[[#This Row],[Hợp đồng]],1,FIND("#",Table_milestone[[#This Row],[Hợp đồng]],1),"")</f>
        <v>OSD135012</v>
      </c>
      <c r="B883" s="2" t="s">
        <v>2429</v>
      </c>
      <c r="C883" s="3" t="s">
        <v>2430</v>
      </c>
      <c r="D883" s="2" t="s">
        <v>776</v>
      </c>
      <c r="E883" s="5">
        <v>34650000</v>
      </c>
      <c r="F883" s="4"/>
      <c r="G883" s="4">
        <v>41517</v>
      </c>
      <c r="H883" s="4"/>
      <c r="I883" s="4"/>
      <c r="J883" s="4"/>
      <c r="K883" s="3" t="s">
        <v>667</v>
      </c>
      <c r="L883" s="7" t="b">
        <v>1</v>
      </c>
      <c r="M883" s="4">
        <v>41541</v>
      </c>
      <c r="N883" s="3" t="s">
        <v>31</v>
      </c>
      <c r="O883" s="3" t="s">
        <v>110</v>
      </c>
      <c r="P883" s="8"/>
      <c r="Q883" s="8"/>
      <c r="R883" s="9"/>
      <c r="S883" s="7"/>
    </row>
    <row r="884" spans="1:19" x14ac:dyDescent="0.25">
      <c r="A884" t="str">
        <f>REPLACE(Table_milestone[[#This Row],[Hợp đồng]],1,FIND("#",Table_milestone[[#This Row],[Hợp đồng]],1),"")</f>
        <v>OSD125063</v>
      </c>
      <c r="B884" s="2" t="s">
        <v>2251</v>
      </c>
      <c r="C884" s="3" t="s">
        <v>2252</v>
      </c>
      <c r="D884" s="2" t="s">
        <v>2431</v>
      </c>
      <c r="E884" s="5">
        <v>27436500</v>
      </c>
      <c r="F884" s="4"/>
      <c r="G884" s="4">
        <v>41517</v>
      </c>
      <c r="H884" s="4"/>
      <c r="I884" s="4"/>
      <c r="J884" s="4"/>
      <c r="K884" s="3" t="s">
        <v>667</v>
      </c>
      <c r="L884" s="7" t="b">
        <v>1</v>
      </c>
      <c r="M884" s="4">
        <v>41548</v>
      </c>
      <c r="N884" s="3" t="s">
        <v>31</v>
      </c>
      <c r="O884" s="3" t="s">
        <v>110</v>
      </c>
      <c r="P884" s="8" t="s">
        <v>2432</v>
      </c>
      <c r="Q884" s="8"/>
      <c r="R884" s="9"/>
      <c r="S884" s="7"/>
    </row>
    <row r="885" spans="1:19" x14ac:dyDescent="0.25">
      <c r="A885" t="str">
        <f>REPLACE(Table_milestone[[#This Row],[Hợp đồng]],1,FIND("#",Table_milestone[[#This Row],[Hợp đồng]],1),"")</f>
        <v>OSD125064</v>
      </c>
      <c r="B885" s="2" t="s">
        <v>2210</v>
      </c>
      <c r="C885" s="3" t="s">
        <v>2211</v>
      </c>
      <c r="D885" s="2" t="s">
        <v>902</v>
      </c>
      <c r="E885" s="5">
        <v>182471500</v>
      </c>
      <c r="F885" s="4"/>
      <c r="G885" s="4">
        <v>41517</v>
      </c>
      <c r="H885" s="4"/>
      <c r="I885" s="4"/>
      <c r="J885" s="4"/>
      <c r="K885" s="3" t="s">
        <v>667</v>
      </c>
      <c r="L885" s="7" t="b">
        <v>1</v>
      </c>
      <c r="M885" s="4">
        <v>41526</v>
      </c>
      <c r="N885" s="3" t="s">
        <v>996</v>
      </c>
      <c r="O885" s="3" t="s">
        <v>110</v>
      </c>
      <c r="P885" s="8" t="s">
        <v>2433</v>
      </c>
      <c r="Q885" s="8"/>
      <c r="R885" s="9"/>
      <c r="S885" s="7"/>
    </row>
    <row r="886" spans="1:19" x14ac:dyDescent="0.25">
      <c r="A886" t="str">
        <f>REPLACE(Table_milestone[[#This Row],[Hợp đồng]],1,FIND("#",Table_milestone[[#This Row],[Hợp đồng]],1),"")</f>
        <v>OSD135011</v>
      </c>
      <c r="B886" s="2" t="s">
        <v>2305</v>
      </c>
      <c r="C886" s="3" t="s">
        <v>2306</v>
      </c>
      <c r="D886" s="2" t="s">
        <v>2434</v>
      </c>
      <c r="E886" s="5">
        <v>60436800</v>
      </c>
      <c r="F886" s="4"/>
      <c r="G886" s="4">
        <v>41517</v>
      </c>
      <c r="H886" s="4"/>
      <c r="I886" s="4"/>
      <c r="J886" s="4"/>
      <c r="K886" s="3" t="s">
        <v>667</v>
      </c>
      <c r="L886" s="7" t="b">
        <v>1</v>
      </c>
      <c r="M886" s="4">
        <v>41529</v>
      </c>
      <c r="N886" s="3" t="s">
        <v>31</v>
      </c>
      <c r="O886" s="3" t="s">
        <v>110</v>
      </c>
      <c r="P886" s="8" t="s">
        <v>2435</v>
      </c>
      <c r="Q886" s="8"/>
      <c r="R886" s="9"/>
      <c r="S886" s="7"/>
    </row>
    <row r="887" spans="1:19" x14ac:dyDescent="0.25">
      <c r="A887" t="str">
        <f>REPLACE(Table_milestone[[#This Row],[Hợp đồng]],1,FIND("#",Table_milestone[[#This Row],[Hợp đồng]],1),"")</f>
        <v xml:space="preserve">OSD135016 </v>
      </c>
      <c r="B887" s="2" t="s">
        <v>2437</v>
      </c>
      <c r="C887" s="3" t="s">
        <v>2438</v>
      </c>
      <c r="D887" s="2" t="s">
        <v>725</v>
      </c>
      <c r="E887" s="5">
        <v>35437500</v>
      </c>
      <c r="F887" s="4"/>
      <c r="G887" s="4">
        <v>41517</v>
      </c>
      <c r="H887" s="4"/>
      <c r="I887" s="4"/>
      <c r="J887" s="4"/>
      <c r="K887" s="3" t="s">
        <v>667</v>
      </c>
      <c r="L887" s="7" t="b">
        <v>1</v>
      </c>
      <c r="M887" s="4">
        <v>41536</v>
      </c>
      <c r="N887" s="3" t="s">
        <v>31</v>
      </c>
      <c r="O887" s="3" t="s">
        <v>110</v>
      </c>
      <c r="P887" s="8"/>
      <c r="Q887" s="8" t="s">
        <v>2436</v>
      </c>
      <c r="R887" s="9"/>
      <c r="S887" s="7"/>
    </row>
    <row r="888" spans="1:19" x14ac:dyDescent="0.25">
      <c r="A888" t="str">
        <f>REPLACE(Table_milestone[[#This Row],[Hợp đồng]],1,FIND("#",Table_milestone[[#This Row],[Hợp đồng]],1),"")</f>
        <v>OSD135032</v>
      </c>
      <c r="B888" s="2" t="s">
        <v>2440</v>
      </c>
      <c r="C888" s="3" t="s">
        <v>2441</v>
      </c>
      <c r="D888" s="2" t="s">
        <v>903</v>
      </c>
      <c r="E888" s="5">
        <v>15750000</v>
      </c>
      <c r="F888" s="4"/>
      <c r="G888" s="4">
        <v>41517</v>
      </c>
      <c r="H888" s="4"/>
      <c r="I888" s="4"/>
      <c r="J888" s="4"/>
      <c r="K888" s="3" t="s">
        <v>667</v>
      </c>
      <c r="L888" s="7" t="b">
        <v>1</v>
      </c>
      <c r="M888" s="4">
        <v>41536</v>
      </c>
      <c r="N888" s="3" t="s">
        <v>31</v>
      </c>
      <c r="O888" s="3" t="s">
        <v>110</v>
      </c>
      <c r="P888" s="8"/>
      <c r="Q888" s="8" t="s">
        <v>2439</v>
      </c>
      <c r="R888" s="9"/>
      <c r="S888" s="7"/>
    </row>
    <row r="889" spans="1:19" x14ac:dyDescent="0.25">
      <c r="A889" t="str">
        <f>REPLACE(Table_milestone[[#This Row],[Hợp đồng]],1,FIND("#",Table_milestone[[#This Row],[Hợp đồng]],1),"")</f>
        <v>EFSCLOUD13689</v>
      </c>
      <c r="B889" s="2" t="s">
        <v>2253</v>
      </c>
      <c r="C889" s="3" t="s">
        <v>2254</v>
      </c>
      <c r="D889" s="2" t="s">
        <v>722</v>
      </c>
      <c r="E889" s="5">
        <v>6400000</v>
      </c>
      <c r="F889" s="4"/>
      <c r="G889" s="4">
        <v>41517</v>
      </c>
      <c r="H889" s="4"/>
      <c r="I889" s="4"/>
      <c r="J889" s="4"/>
      <c r="K889" s="3" t="s">
        <v>667</v>
      </c>
      <c r="L889" s="7" t="b">
        <v>1</v>
      </c>
      <c r="M889" s="4">
        <v>41544</v>
      </c>
      <c r="N889" s="3" t="s">
        <v>626</v>
      </c>
      <c r="O889" s="3" t="s">
        <v>173</v>
      </c>
      <c r="P889" s="8"/>
      <c r="Q889" s="8"/>
      <c r="R889" s="9"/>
      <c r="S889" s="7"/>
    </row>
    <row r="890" spans="1:19" x14ac:dyDescent="0.25">
      <c r="A890" t="str">
        <f>REPLACE(Table_milestone[[#This Row],[Hợp đồng]],1,FIND("#",Table_milestone[[#This Row],[Hợp đồng]],1),"")</f>
        <v>OSD135031</v>
      </c>
      <c r="B890" s="2" t="s">
        <v>2443</v>
      </c>
      <c r="C890" s="3" t="s">
        <v>2444</v>
      </c>
      <c r="D890" s="2" t="s">
        <v>2442</v>
      </c>
      <c r="E890" s="5">
        <v>6048000</v>
      </c>
      <c r="F890" s="4"/>
      <c r="G890" s="4">
        <v>41517</v>
      </c>
      <c r="H890" s="4"/>
      <c r="I890" s="4"/>
      <c r="J890" s="4"/>
      <c r="K890" s="3" t="s">
        <v>717</v>
      </c>
      <c r="L890" s="7" t="b">
        <v>0</v>
      </c>
      <c r="M890" s="4"/>
      <c r="N890" s="3" t="s">
        <v>996</v>
      </c>
      <c r="O890" s="3" t="s">
        <v>110</v>
      </c>
      <c r="P890" s="8"/>
      <c r="Q890" s="8"/>
      <c r="R890" s="9"/>
      <c r="S890" s="7"/>
    </row>
    <row r="891" spans="1:19" x14ac:dyDescent="0.25">
      <c r="A891" t="str">
        <f>REPLACE(Table_milestone[[#This Row],[Hợp đồng]],1,FIND("#",Table_milestone[[#This Row],[Hợp đồng]],1),"")</f>
        <v>01/2013-ĐHV-VIETINBANK-CMC</v>
      </c>
      <c r="B891" s="2" t="s">
        <v>2339</v>
      </c>
      <c r="C891" s="3" t="s">
        <v>616</v>
      </c>
      <c r="D891" s="2" t="s">
        <v>2445</v>
      </c>
      <c r="E891" s="5">
        <v>20000000</v>
      </c>
      <c r="F891" s="4"/>
      <c r="G891" s="4">
        <v>41518</v>
      </c>
      <c r="H891" s="4"/>
      <c r="I891" s="4"/>
      <c r="J891" s="4"/>
      <c r="K891" s="3" t="s">
        <v>667</v>
      </c>
      <c r="L891" s="7" t="b">
        <v>1</v>
      </c>
      <c r="M891" s="4">
        <v>41500</v>
      </c>
      <c r="N891" s="3" t="s">
        <v>190</v>
      </c>
      <c r="O891" s="3" t="s">
        <v>98</v>
      </c>
      <c r="P891" s="8"/>
      <c r="Q891" s="8"/>
      <c r="R891" s="9"/>
      <c r="S891" s="7"/>
    </row>
    <row r="892" spans="1:19" x14ac:dyDescent="0.25">
      <c r="A892" t="str">
        <f>REPLACE(Table_milestone[[#This Row],[Hợp đồng]],1,FIND("#",Table_milestone[[#This Row],[Hợp đồng]],1),"")</f>
        <v>10-0613/HĐKT/CMCSOFT-DHKTDHTN</v>
      </c>
      <c r="B892" s="2" t="s">
        <v>2446</v>
      </c>
      <c r="C892" s="3" t="s">
        <v>555</v>
      </c>
      <c r="D892" s="2" t="s">
        <v>666</v>
      </c>
      <c r="E892" s="5">
        <v>25000000</v>
      </c>
      <c r="F892" s="4"/>
      <c r="G892" s="4">
        <v>41518</v>
      </c>
      <c r="H892" s="4"/>
      <c r="I892" s="4"/>
      <c r="J892" s="4"/>
      <c r="K892" s="3" t="s">
        <v>667</v>
      </c>
      <c r="L892" s="7" t="b">
        <v>1</v>
      </c>
      <c r="M892" s="4">
        <v>41914</v>
      </c>
      <c r="N892" s="3" t="s">
        <v>190</v>
      </c>
      <c r="O892" s="3" t="s">
        <v>98</v>
      </c>
      <c r="P892" s="8"/>
      <c r="Q892" s="8"/>
      <c r="R892" s="9"/>
      <c r="S892" s="7"/>
    </row>
    <row r="893" spans="1:19" x14ac:dyDescent="0.25">
      <c r="A893" t="str">
        <f>REPLACE(Table_milestone[[#This Row],[Hợp đồng]],1,FIND("#",Table_milestone[[#This Row],[Hợp đồng]],1),"")</f>
        <v>16-08/2013/HĐPM/ĐHQGHN-CMCSOFT</v>
      </c>
      <c r="B893" s="2" t="s">
        <v>2447</v>
      </c>
      <c r="C893" s="3" t="s">
        <v>2448</v>
      </c>
      <c r="D893" s="2" t="s">
        <v>1322</v>
      </c>
      <c r="E893" s="5">
        <v>1025400000</v>
      </c>
      <c r="F893" s="4"/>
      <c r="G893" s="4">
        <v>41522</v>
      </c>
      <c r="H893" s="4"/>
      <c r="I893" s="4"/>
      <c r="J893" s="4"/>
      <c r="K893" s="3" t="s">
        <v>667</v>
      </c>
      <c r="L893" s="7" t="b">
        <v>1</v>
      </c>
      <c r="M893" s="4">
        <v>41533</v>
      </c>
      <c r="N893" s="3" t="s">
        <v>2449</v>
      </c>
      <c r="O893" s="3" t="s">
        <v>47</v>
      </c>
      <c r="P893" s="8"/>
      <c r="Q893" s="8"/>
      <c r="R893" s="9"/>
      <c r="S893" s="7"/>
    </row>
    <row r="894" spans="1:19" x14ac:dyDescent="0.25">
      <c r="A894" t="str">
        <f>REPLACE(Table_milestone[[#This Row],[Hợp đồng]],1,FIND("#",Table_milestone[[#This Row],[Hợp đồng]],1),"")</f>
        <v>osd135035</v>
      </c>
      <c r="B894" s="2" t="s">
        <v>2451</v>
      </c>
      <c r="C894" s="3" t="s">
        <v>2452</v>
      </c>
      <c r="D894" s="2" t="s">
        <v>2450</v>
      </c>
      <c r="E894" s="5">
        <v>7641820</v>
      </c>
      <c r="F894" s="4"/>
      <c r="G894" s="4">
        <v>41523</v>
      </c>
      <c r="H894" s="4"/>
      <c r="I894" s="4"/>
      <c r="J894" s="4"/>
      <c r="K894" s="3" t="s">
        <v>667</v>
      </c>
      <c r="L894" s="7" t="b">
        <v>1</v>
      </c>
      <c r="M894" s="4">
        <v>41523</v>
      </c>
      <c r="N894" s="3" t="s">
        <v>996</v>
      </c>
      <c r="O894" s="3" t="s">
        <v>110</v>
      </c>
      <c r="P894" s="8"/>
      <c r="Q894" s="8"/>
      <c r="R894" s="9"/>
      <c r="S894" s="7"/>
    </row>
    <row r="895" spans="1:19" x14ac:dyDescent="0.25">
      <c r="A895" t="str">
        <f>REPLACE(Table_milestone[[#This Row],[Hợp đồng]],1,FIND("#",Table_milestone[[#This Row],[Hợp đồng]],1),"")</f>
        <v>OSD135017</v>
      </c>
      <c r="B895" s="2" t="s">
        <v>2455</v>
      </c>
      <c r="C895" s="3" t="s">
        <v>2456</v>
      </c>
      <c r="D895" s="2" t="s">
        <v>2453</v>
      </c>
      <c r="E895" s="5">
        <v>12096000</v>
      </c>
      <c r="F895" s="4"/>
      <c r="G895" s="4">
        <v>41526</v>
      </c>
      <c r="H895" s="4"/>
      <c r="I895" s="4">
        <v>41522</v>
      </c>
      <c r="J895" s="4"/>
      <c r="K895" s="3" t="s">
        <v>667</v>
      </c>
      <c r="L895" s="7" t="b">
        <v>1</v>
      </c>
      <c r="M895" s="4">
        <v>41522</v>
      </c>
      <c r="N895" s="3" t="s">
        <v>31</v>
      </c>
      <c r="O895" s="3" t="s">
        <v>110</v>
      </c>
      <c r="P895" s="8" t="s">
        <v>2454</v>
      </c>
      <c r="Q895" s="8"/>
      <c r="R895" s="9"/>
      <c r="S895" s="7"/>
    </row>
    <row r="896" spans="1:19" x14ac:dyDescent="0.25">
      <c r="A896" t="str">
        <f>REPLACE(Table_milestone[[#This Row],[Hợp đồng]],1,FIND("#",Table_milestone[[#This Row],[Hợp đồng]],1),"")</f>
        <v xml:space="preserve">70-1212/HĐKT/CMCSOFT-BHV </v>
      </c>
      <c r="B896" s="2" t="s">
        <v>2457</v>
      </c>
      <c r="C896" s="3" t="s">
        <v>2458</v>
      </c>
      <c r="D896" s="2" t="s">
        <v>1018</v>
      </c>
      <c r="E896" s="5">
        <v>770000000</v>
      </c>
      <c r="F896" s="4"/>
      <c r="G896" s="4">
        <v>41530</v>
      </c>
      <c r="H896" s="4"/>
      <c r="I896" s="4"/>
      <c r="J896" s="4"/>
      <c r="K896" s="3" t="s">
        <v>667</v>
      </c>
      <c r="L896" s="7" t="b">
        <v>1</v>
      </c>
      <c r="M896" s="4">
        <v>41530</v>
      </c>
      <c r="N896" s="3" t="s">
        <v>2072</v>
      </c>
      <c r="O896" s="3" t="s">
        <v>173</v>
      </c>
      <c r="P896" s="8"/>
      <c r="Q896" s="8"/>
      <c r="R896" s="9"/>
      <c r="S896" s="7"/>
    </row>
    <row r="897" spans="1:19" x14ac:dyDescent="0.25">
      <c r="A897" t="str">
        <f>REPLACE(Table_milestone[[#This Row],[Hợp đồng]],1,FIND("#",Table_milestone[[#This Row],[Hợp đồng]],1),"")</f>
        <v>OSD135036</v>
      </c>
      <c r="B897" s="2" t="s">
        <v>2459</v>
      </c>
      <c r="C897" s="3" t="s">
        <v>2460</v>
      </c>
      <c r="D897" s="2" t="s">
        <v>1322</v>
      </c>
      <c r="E897" s="5">
        <v>10038000</v>
      </c>
      <c r="F897" s="4"/>
      <c r="G897" s="4">
        <v>41530</v>
      </c>
      <c r="H897" s="4"/>
      <c r="I897" s="4"/>
      <c r="J897" s="4"/>
      <c r="K897" s="3" t="s">
        <v>667</v>
      </c>
      <c r="L897" s="7" t="b">
        <v>1</v>
      </c>
      <c r="M897" s="4">
        <v>41528</v>
      </c>
      <c r="N897" s="3" t="s">
        <v>996</v>
      </c>
      <c r="O897" s="3" t="s">
        <v>110</v>
      </c>
      <c r="P897" s="8"/>
      <c r="Q897" s="8"/>
      <c r="R897" s="9"/>
      <c r="S897" s="7"/>
    </row>
    <row r="898" spans="1:19" x14ac:dyDescent="0.25">
      <c r="A898" t="str">
        <f>REPLACE(Table_milestone[[#This Row],[Hợp đồng]],1,FIND("#",Table_milestone[[#This Row],[Hợp đồng]],1),"")</f>
        <v>27-0813/HĐKT/CMCSOFT-VR</v>
      </c>
      <c r="B898" s="2" t="s">
        <v>2462</v>
      </c>
      <c r="C898" s="3" t="s">
        <v>25</v>
      </c>
      <c r="D898" s="2" t="s">
        <v>666</v>
      </c>
      <c r="E898" s="5">
        <v>278400000</v>
      </c>
      <c r="F898" s="4"/>
      <c r="G898" s="4">
        <v>41531</v>
      </c>
      <c r="H898" s="4"/>
      <c r="I898" s="4"/>
      <c r="J898" s="4"/>
      <c r="K898" s="3" t="s">
        <v>667</v>
      </c>
      <c r="L898" s="7" t="b">
        <v>1</v>
      </c>
      <c r="M898" s="4">
        <v>41529</v>
      </c>
      <c r="N898" s="3" t="s">
        <v>27</v>
      </c>
      <c r="O898" s="3" t="s">
        <v>197</v>
      </c>
      <c r="P898" s="8" t="s">
        <v>2461</v>
      </c>
      <c r="Q898" s="8"/>
      <c r="R898" s="9"/>
      <c r="S898" s="7"/>
    </row>
    <row r="899" spans="1:19" x14ac:dyDescent="0.25">
      <c r="A899" t="str">
        <f>REPLACE(Table_milestone[[#This Row],[Hợp đồng]],1,FIND("#",Table_milestone[[#This Row],[Hợp đồng]],1),"")</f>
        <v>13-0712/HĐKT/CMCSOFT-MIC</v>
      </c>
      <c r="B899" s="2" t="s">
        <v>1630</v>
      </c>
      <c r="C899" s="3" t="s">
        <v>645</v>
      </c>
      <c r="D899" s="2" t="s">
        <v>2002</v>
      </c>
      <c r="E899" s="5">
        <v>62500000</v>
      </c>
      <c r="F899" s="4"/>
      <c r="G899" s="4">
        <v>41532</v>
      </c>
      <c r="H899" s="4"/>
      <c r="I899" s="4"/>
      <c r="J899" s="4"/>
      <c r="K899" s="3" t="s">
        <v>667</v>
      </c>
      <c r="L899" s="7" t="b">
        <v>1</v>
      </c>
      <c r="M899" s="4">
        <v>41541</v>
      </c>
      <c r="N899" s="3" t="s">
        <v>46</v>
      </c>
      <c r="O899" s="3" t="s">
        <v>173</v>
      </c>
      <c r="P899" s="8"/>
      <c r="Q899" s="8"/>
      <c r="R899" s="9"/>
      <c r="S899" s="7"/>
    </row>
    <row r="900" spans="1:19" x14ac:dyDescent="0.25">
      <c r="A900" t="str">
        <f>REPLACE(Table_milestone[[#This Row],[Hợp đồng]],1,FIND("#",Table_milestone[[#This Row],[Hợp đồng]],1),"")</f>
        <v xml:space="preserve">PL03-0267/TCB-CMC </v>
      </c>
      <c r="B900" s="2" t="s">
        <v>2463</v>
      </c>
      <c r="C900" s="3" t="s">
        <v>2464</v>
      </c>
      <c r="D900" s="2" t="s">
        <v>666</v>
      </c>
      <c r="E900" s="5">
        <v>396144000</v>
      </c>
      <c r="F900" s="4"/>
      <c r="G900" s="4">
        <v>41532</v>
      </c>
      <c r="H900" s="4"/>
      <c r="I900" s="4"/>
      <c r="J900" s="4"/>
      <c r="K900" s="3" t="s">
        <v>667</v>
      </c>
      <c r="L900" s="7" t="b">
        <v>1</v>
      </c>
      <c r="M900" s="4">
        <v>41551</v>
      </c>
      <c r="N900" s="3" t="s">
        <v>37</v>
      </c>
      <c r="O900" s="3" t="s">
        <v>681</v>
      </c>
      <c r="P900" s="8"/>
      <c r="Q900" s="8"/>
      <c r="R900" s="9"/>
      <c r="S900" s="7"/>
    </row>
    <row r="901" spans="1:19" x14ac:dyDescent="0.25">
      <c r="A901" t="str">
        <f>REPLACE(Table_milestone[[#This Row],[Hợp đồng]],1,FIND("#",Table_milestone[[#This Row],[Hợp đồng]],1),"")</f>
        <v>14-0613/HĐKT/CMCSOFT-MIC</v>
      </c>
      <c r="B901" s="2" t="s">
        <v>2466</v>
      </c>
      <c r="C901" s="3" t="s">
        <v>612</v>
      </c>
      <c r="D901" s="2" t="s">
        <v>2465</v>
      </c>
      <c r="E901" s="5">
        <v>298320000</v>
      </c>
      <c r="F901" s="4"/>
      <c r="G901" s="4">
        <v>41533</v>
      </c>
      <c r="H901" s="4"/>
      <c r="I901" s="4"/>
      <c r="J901" s="4"/>
      <c r="K901" s="3" t="s">
        <v>667</v>
      </c>
      <c r="L901" s="7" t="b">
        <v>1</v>
      </c>
      <c r="M901" s="4">
        <v>41534</v>
      </c>
      <c r="N901" s="3" t="s">
        <v>96</v>
      </c>
      <c r="O901" s="3" t="s">
        <v>173</v>
      </c>
      <c r="P901" s="8"/>
      <c r="Q901" s="8"/>
      <c r="R901" s="9"/>
      <c r="S901" s="7"/>
    </row>
    <row r="902" spans="1:19" x14ac:dyDescent="0.25">
      <c r="A902" t="str">
        <f>REPLACE(Table_milestone[[#This Row],[Hợp đồng]],1,FIND("#",Table_milestone[[#This Row],[Hợp đồng]],1),"")</f>
        <v>25-0813/HĐKT/CMCSOFT-VH</v>
      </c>
      <c r="B902" s="2" t="s">
        <v>2467</v>
      </c>
      <c r="C902" s="3" t="s">
        <v>2468</v>
      </c>
      <c r="D902" s="2" t="s">
        <v>666</v>
      </c>
      <c r="E902" s="5">
        <v>60000000</v>
      </c>
      <c r="F902" s="4"/>
      <c r="G902" s="4">
        <v>41534</v>
      </c>
      <c r="H902" s="4"/>
      <c r="I902" s="4"/>
      <c r="J902" s="4"/>
      <c r="K902" s="3" t="s">
        <v>667</v>
      </c>
      <c r="L902" s="7" t="b">
        <v>1</v>
      </c>
      <c r="M902" s="4">
        <v>41613</v>
      </c>
      <c r="N902" s="3" t="s">
        <v>832</v>
      </c>
      <c r="O902" s="3" t="s">
        <v>32</v>
      </c>
      <c r="P902" s="8"/>
      <c r="Q902" s="8"/>
      <c r="R902" s="9"/>
      <c r="S902" s="7"/>
    </row>
    <row r="903" spans="1:19" x14ac:dyDescent="0.25">
      <c r="A903" t="str">
        <f>REPLACE(Table_milestone[[#This Row],[Hợp đồng]],1,FIND("#",Table_milestone[[#This Row],[Hợp đồng]],1),"")</f>
        <v>21-07/13/HĐKT/CMCSOFT-HUD</v>
      </c>
      <c r="B903" s="2" t="s">
        <v>2385</v>
      </c>
      <c r="C903" s="3" t="s">
        <v>2386</v>
      </c>
      <c r="D903" s="2" t="s">
        <v>672</v>
      </c>
      <c r="E903" s="5">
        <v>183600000</v>
      </c>
      <c r="F903" s="4"/>
      <c r="G903" s="4">
        <v>41535</v>
      </c>
      <c r="H903" s="4"/>
      <c r="I903" s="4"/>
      <c r="J903" s="4"/>
      <c r="K903" s="3" t="s">
        <v>667</v>
      </c>
      <c r="L903" s="7" t="b">
        <v>1</v>
      </c>
      <c r="M903" s="4">
        <v>41584</v>
      </c>
      <c r="N903" s="3" t="s">
        <v>832</v>
      </c>
      <c r="O903" s="3" t="s">
        <v>47</v>
      </c>
      <c r="P903" s="8"/>
      <c r="Q903" s="8"/>
      <c r="R903" s="9"/>
      <c r="S903" s="7"/>
    </row>
    <row r="904" spans="1:19" x14ac:dyDescent="0.25">
      <c r="A904" t="str">
        <f>REPLACE(Table_milestone[[#This Row],[Hợp đồng]],1,FIND("#",Table_milestone[[#This Row],[Hợp đồng]],1),"")</f>
        <v>OSD135027</v>
      </c>
      <c r="B904" s="2" t="s">
        <v>2470</v>
      </c>
      <c r="C904" s="3" t="s">
        <v>2471</v>
      </c>
      <c r="D904" s="2" t="s">
        <v>2453</v>
      </c>
      <c r="E904" s="5">
        <v>25284000</v>
      </c>
      <c r="F904" s="4"/>
      <c r="G904" s="4">
        <v>41535</v>
      </c>
      <c r="H904" s="4"/>
      <c r="I904" s="4"/>
      <c r="J904" s="4"/>
      <c r="K904" s="3" t="s">
        <v>667</v>
      </c>
      <c r="L904" s="7" t="b">
        <v>1</v>
      </c>
      <c r="M904" s="4">
        <v>41535</v>
      </c>
      <c r="N904" s="3" t="s">
        <v>31</v>
      </c>
      <c r="O904" s="3" t="s">
        <v>110</v>
      </c>
      <c r="P904" s="8" t="s">
        <v>2469</v>
      </c>
      <c r="Q904" s="8"/>
      <c r="R904" s="9"/>
      <c r="S904" s="7"/>
    </row>
    <row r="905" spans="1:19" ht="150" x14ac:dyDescent="0.25">
      <c r="A905" t="str">
        <f>REPLACE(Table_milestone[[#This Row],[Hợp đồng]],1,FIND("#",Table_milestone[[#This Row],[Hợp đồng]],1),"")</f>
        <v>05-0613/HĐKT/PP-CMCSOFT</v>
      </c>
      <c r="B905" s="2" t="s">
        <v>2350</v>
      </c>
      <c r="C905" s="3" t="s">
        <v>2351</v>
      </c>
      <c r="D905" s="2" t="s">
        <v>1094</v>
      </c>
      <c r="E905" s="5">
        <v>119400000</v>
      </c>
      <c r="F905" s="4"/>
      <c r="G905" s="4">
        <v>41536</v>
      </c>
      <c r="H905" s="4"/>
      <c r="I905" s="4">
        <v>41577</v>
      </c>
      <c r="J905" s="4"/>
      <c r="K905" s="3" t="s">
        <v>667</v>
      </c>
      <c r="L905" s="7" t="b">
        <v>0</v>
      </c>
      <c r="M905" s="4"/>
      <c r="N905" s="3" t="s">
        <v>820</v>
      </c>
      <c r="O905" s="3" t="s">
        <v>819</v>
      </c>
      <c r="P905" s="8"/>
      <c r="Q905" s="8" t="s">
        <v>2472</v>
      </c>
      <c r="R905" s="9"/>
      <c r="S905" s="7"/>
    </row>
    <row r="906" spans="1:19" x14ac:dyDescent="0.25">
      <c r="A906" t="str">
        <f>REPLACE(Table_milestone[[#This Row],[Hợp đồng]],1,FIND("#",Table_milestone[[#This Row],[Hợp đồng]],1),"")</f>
        <v>OSD125063</v>
      </c>
      <c r="B906" s="2" t="s">
        <v>2251</v>
      </c>
      <c r="C906" s="3" t="s">
        <v>2252</v>
      </c>
      <c r="D906" s="2" t="s">
        <v>2473</v>
      </c>
      <c r="E906" s="5">
        <v>27436500</v>
      </c>
      <c r="F906" s="4"/>
      <c r="G906" s="4">
        <v>41536</v>
      </c>
      <c r="H906" s="4"/>
      <c r="I906" s="4"/>
      <c r="J906" s="4"/>
      <c r="K906" s="3" t="s">
        <v>667</v>
      </c>
      <c r="L906" s="7" t="b">
        <v>1</v>
      </c>
      <c r="M906" s="4">
        <v>41879</v>
      </c>
      <c r="N906" s="3" t="s">
        <v>31</v>
      </c>
      <c r="O906" s="3" t="s">
        <v>110</v>
      </c>
      <c r="P906" s="8" t="s">
        <v>2474</v>
      </c>
      <c r="Q906" s="8"/>
      <c r="R906" s="9"/>
      <c r="S906" s="7"/>
    </row>
    <row r="907" spans="1:19" x14ac:dyDescent="0.25">
      <c r="A907" t="str">
        <f>REPLACE(Table_milestone[[#This Row],[Hợp đồng]],1,FIND("#",Table_milestone[[#This Row],[Hợp đồng]],1),"")</f>
        <v>20-0812/HĐKT/CMCSOFT-CMCTI</v>
      </c>
      <c r="B907" s="2" t="s">
        <v>2222</v>
      </c>
      <c r="C907" s="3" t="s">
        <v>2223</v>
      </c>
      <c r="D907" s="2" t="s">
        <v>672</v>
      </c>
      <c r="E907" s="5">
        <v>110600000</v>
      </c>
      <c r="F907" s="4"/>
      <c r="G907" s="4">
        <v>41537</v>
      </c>
      <c r="H907" s="4">
        <v>41578</v>
      </c>
      <c r="I907" s="4">
        <v>41648</v>
      </c>
      <c r="J907" s="4"/>
      <c r="K907" s="3" t="s">
        <v>667</v>
      </c>
      <c r="L907" s="7" t="b">
        <v>1</v>
      </c>
      <c r="M907" s="4">
        <v>41572</v>
      </c>
      <c r="N907" s="3" t="s">
        <v>46</v>
      </c>
      <c r="O907" s="3" t="s">
        <v>173</v>
      </c>
      <c r="P907" s="8"/>
      <c r="Q907" s="8"/>
      <c r="R907" s="9"/>
      <c r="S907" s="7"/>
    </row>
    <row r="908" spans="1:19" ht="60" x14ac:dyDescent="0.25">
      <c r="A908" t="str">
        <f>REPLACE(Table_milestone[[#This Row],[Hợp đồng]],1,FIND("#",Table_milestone[[#This Row],[Hợp đồng]],1),"")</f>
        <v>OSD135030</v>
      </c>
      <c r="B908" s="2" t="s">
        <v>2478</v>
      </c>
      <c r="C908" s="3" t="s">
        <v>2479</v>
      </c>
      <c r="D908" s="2" t="s">
        <v>2475</v>
      </c>
      <c r="E908" s="5">
        <v>19035240</v>
      </c>
      <c r="F908" s="4"/>
      <c r="G908" s="4">
        <v>41538</v>
      </c>
      <c r="H908" s="4"/>
      <c r="I908" s="4"/>
      <c r="J908" s="4"/>
      <c r="K908" s="3" t="s">
        <v>667</v>
      </c>
      <c r="L908" s="7" t="b">
        <v>1</v>
      </c>
      <c r="M908" s="4">
        <v>41600</v>
      </c>
      <c r="N908" s="3" t="s">
        <v>31</v>
      </c>
      <c r="O908" s="3" t="s">
        <v>110</v>
      </c>
      <c r="P908" s="8" t="s">
        <v>2476</v>
      </c>
      <c r="Q908" s="8" t="s">
        <v>2477</v>
      </c>
      <c r="R908" s="9"/>
      <c r="S908" s="7"/>
    </row>
    <row r="909" spans="1:19" x14ac:dyDescent="0.25">
      <c r="A909" t="str">
        <f>REPLACE(Table_milestone[[#This Row],[Hợp đồng]],1,FIND("#",Table_milestone[[#This Row],[Hợp đồng]],1),"")</f>
        <v>10/52012/HĐKT</v>
      </c>
      <c r="B909" s="2" t="s">
        <v>1779</v>
      </c>
      <c r="C909" s="3" t="s">
        <v>1780</v>
      </c>
      <c r="D909" s="2" t="s">
        <v>722</v>
      </c>
      <c r="E909" s="5">
        <v>24000000</v>
      </c>
      <c r="F909" s="4">
        <v>41532</v>
      </c>
      <c r="G909" s="4">
        <v>41547</v>
      </c>
      <c r="H909" s="4"/>
      <c r="I909" s="4"/>
      <c r="J909" s="4"/>
      <c r="K909" s="3" t="s">
        <v>667</v>
      </c>
      <c r="L909" s="7" t="b">
        <v>1</v>
      </c>
      <c r="M909" s="4">
        <v>41589</v>
      </c>
      <c r="N909" s="3" t="s">
        <v>748</v>
      </c>
      <c r="O909" s="3" t="s">
        <v>685</v>
      </c>
      <c r="P909" s="8"/>
      <c r="Q909" s="8" t="s">
        <v>2480</v>
      </c>
      <c r="R909" s="9"/>
      <c r="S909" s="7"/>
    </row>
    <row r="910" spans="1:19" x14ac:dyDescent="0.25">
      <c r="A910" t="str">
        <f>REPLACE(Table_milestone[[#This Row],[Hợp đồng]],1,FIND("#",Table_milestone[[#This Row],[Hợp đồng]],1),"")</f>
        <v>11/2013/HĐKT/CNTT-CMCSOFT</v>
      </c>
      <c r="B910" s="2" t="s">
        <v>2307</v>
      </c>
      <c r="C910" s="3" t="s">
        <v>2308</v>
      </c>
      <c r="D910" s="2" t="s">
        <v>672</v>
      </c>
      <c r="E910" s="5">
        <v>1104900000</v>
      </c>
      <c r="F910" s="4"/>
      <c r="G910" s="4">
        <v>41547</v>
      </c>
      <c r="H910" s="4"/>
      <c r="I910" s="4"/>
      <c r="J910" s="4"/>
      <c r="K910" s="3" t="s">
        <v>667</v>
      </c>
      <c r="L910" s="7" t="b">
        <v>1</v>
      </c>
      <c r="M910" s="4">
        <v>41604</v>
      </c>
      <c r="N910" s="3" t="s">
        <v>57</v>
      </c>
      <c r="O910" s="3" t="s">
        <v>129</v>
      </c>
      <c r="P910" s="8"/>
      <c r="Q910" s="8"/>
      <c r="R910" s="9"/>
      <c r="S910" s="7"/>
    </row>
    <row r="911" spans="1:19" x14ac:dyDescent="0.25">
      <c r="A911" t="str">
        <f>REPLACE(Table_milestone[[#This Row],[Hợp đồng]],1,FIND("#",Table_milestone[[#This Row],[Hợp đồng]],1),"")</f>
        <v>25-0813/HĐKT/CMCSOFT-VH</v>
      </c>
      <c r="B911" s="2" t="s">
        <v>2467</v>
      </c>
      <c r="C911" s="3" t="s">
        <v>2468</v>
      </c>
      <c r="D911" s="2" t="s">
        <v>672</v>
      </c>
      <c r="E911" s="5">
        <v>40000000</v>
      </c>
      <c r="F911" s="4"/>
      <c r="G911" s="4">
        <v>41547</v>
      </c>
      <c r="H911" s="4"/>
      <c r="I911" s="4"/>
      <c r="J911" s="4"/>
      <c r="K911" s="3" t="s">
        <v>667</v>
      </c>
      <c r="L911" s="7" t="b">
        <v>1</v>
      </c>
      <c r="M911" s="4">
        <v>41613</v>
      </c>
      <c r="N911" s="3" t="s">
        <v>832</v>
      </c>
      <c r="O911" s="3" t="s">
        <v>32</v>
      </c>
      <c r="P911" s="8"/>
      <c r="Q911" s="8"/>
      <c r="R911" s="9"/>
      <c r="S911" s="7"/>
    </row>
    <row r="912" spans="1:19" x14ac:dyDescent="0.25">
      <c r="A912" t="str">
        <f>REPLACE(Table_milestone[[#This Row],[Hợp đồng]],1,FIND("#",Table_milestone[[#This Row],[Hợp đồng]],1),"")</f>
        <v>01/Jupiter-CMCSoft/MOU-0613</v>
      </c>
      <c r="B912" s="2" t="s">
        <v>2370</v>
      </c>
      <c r="C912" s="3" t="s">
        <v>2371</v>
      </c>
      <c r="D912" s="2" t="s">
        <v>2473</v>
      </c>
      <c r="E912" s="5">
        <v>52500000</v>
      </c>
      <c r="F912" s="4"/>
      <c r="G912" s="4">
        <v>41547</v>
      </c>
      <c r="H912" s="4"/>
      <c r="I912" s="4"/>
      <c r="J912" s="4"/>
      <c r="K912" s="3" t="s">
        <v>667</v>
      </c>
      <c r="L912" s="7" t="b">
        <v>1</v>
      </c>
      <c r="M912" s="4">
        <v>41544</v>
      </c>
      <c r="N912" s="3" t="s">
        <v>961</v>
      </c>
      <c r="O912" s="3" t="s">
        <v>110</v>
      </c>
      <c r="P912" s="8" t="s">
        <v>2481</v>
      </c>
      <c r="Q912" s="8"/>
      <c r="R912" s="9"/>
      <c r="S912" s="7"/>
    </row>
    <row r="913" spans="1:19" x14ac:dyDescent="0.25">
      <c r="A913" t="str">
        <f>REPLACE(Table_milestone[[#This Row],[Hợp đồng]],1,FIND("#",Table_milestone[[#This Row],[Hợp đồng]],1),"")</f>
        <v>2013/SOW/JUUQ-CMC/002</v>
      </c>
      <c r="B913" s="2" t="s">
        <v>2095</v>
      </c>
      <c r="C913" s="3" t="s">
        <v>2096</v>
      </c>
      <c r="D913" s="2" t="s">
        <v>2482</v>
      </c>
      <c r="E913" s="5">
        <v>86529540</v>
      </c>
      <c r="F913" s="4"/>
      <c r="G913" s="4">
        <v>41547</v>
      </c>
      <c r="H913" s="4"/>
      <c r="I913" s="4"/>
      <c r="J913" s="4"/>
      <c r="K913" s="3" t="s">
        <v>667</v>
      </c>
      <c r="L913" s="7" t="b">
        <v>1</v>
      </c>
      <c r="M913" s="4">
        <v>41529</v>
      </c>
      <c r="N913" s="3" t="s">
        <v>31</v>
      </c>
      <c r="O913" s="3" t="s">
        <v>110</v>
      </c>
      <c r="P913" s="8" t="s">
        <v>2483</v>
      </c>
      <c r="Q913" s="8"/>
      <c r="R913" s="9"/>
      <c r="S913" s="7"/>
    </row>
    <row r="914" spans="1:19" x14ac:dyDescent="0.25">
      <c r="A914" t="str">
        <f>REPLACE(Table_milestone[[#This Row],[Hợp đồng]],1,FIND("#",Table_milestone[[#This Row],[Hợp đồng]],1),"")</f>
        <v>30-0813/HĐPM/CMCSOFT-BHBL</v>
      </c>
      <c r="B914" s="2" t="s">
        <v>2484</v>
      </c>
      <c r="C914" s="3" t="s">
        <v>605</v>
      </c>
      <c r="D914" s="2" t="s">
        <v>1018</v>
      </c>
      <c r="E914" s="5">
        <v>196020000</v>
      </c>
      <c r="F914" s="4"/>
      <c r="G914" s="4">
        <v>41547</v>
      </c>
      <c r="H914" s="4"/>
      <c r="I914" s="4"/>
      <c r="J914" s="4"/>
      <c r="K914" s="3" t="s">
        <v>667</v>
      </c>
      <c r="L914" s="7" t="b">
        <v>1</v>
      </c>
      <c r="M914" s="4">
        <v>41547</v>
      </c>
      <c r="N914" s="3" t="s">
        <v>96</v>
      </c>
      <c r="O914" s="3" t="s">
        <v>173</v>
      </c>
      <c r="P914" s="8"/>
      <c r="Q914" s="8"/>
      <c r="R914" s="9"/>
      <c r="S914" s="7"/>
    </row>
    <row r="915" spans="1:19" x14ac:dyDescent="0.25">
      <c r="A915" t="str">
        <f>REPLACE(Table_milestone[[#This Row],[Hợp đồng]],1,FIND("#",Table_milestone[[#This Row],[Hợp đồng]],1),"")</f>
        <v>OSD135033</v>
      </c>
      <c r="B915" s="2" t="s">
        <v>2485</v>
      </c>
      <c r="C915" s="3" t="s">
        <v>2486</v>
      </c>
      <c r="D915" s="2" t="s">
        <v>2482</v>
      </c>
      <c r="E915" s="5">
        <v>199128575</v>
      </c>
      <c r="F915" s="4"/>
      <c r="G915" s="4">
        <v>41547</v>
      </c>
      <c r="H915" s="4"/>
      <c r="I915" s="4"/>
      <c r="J915" s="4"/>
      <c r="K915" s="3" t="s">
        <v>667</v>
      </c>
      <c r="L915" s="7" t="b">
        <v>1</v>
      </c>
      <c r="M915" s="4">
        <v>41575</v>
      </c>
      <c r="N915" s="3" t="s">
        <v>961</v>
      </c>
      <c r="O915" s="3" t="s">
        <v>110</v>
      </c>
      <c r="P915" s="8"/>
      <c r="Q915" s="8"/>
      <c r="R915" s="9"/>
      <c r="S915" s="7"/>
    </row>
    <row r="916" spans="1:19" x14ac:dyDescent="0.25">
      <c r="A916" t="str">
        <f>REPLACE(Table_milestone[[#This Row],[Hợp đồng]],1,FIND("#",Table_milestone[[#This Row],[Hợp đồng]],1),"")</f>
        <v>01/MIO-CMCSOFT/AG-0713</v>
      </c>
      <c r="B916" s="2" t="s">
        <v>2427</v>
      </c>
      <c r="C916" s="3" t="s">
        <v>2428</v>
      </c>
      <c r="D916" s="2" t="s">
        <v>672</v>
      </c>
      <c r="E916" s="5">
        <v>240639000</v>
      </c>
      <c r="F916" s="4"/>
      <c r="G916" s="4">
        <v>41547</v>
      </c>
      <c r="H916" s="4"/>
      <c r="I916" s="4"/>
      <c r="J916" s="4"/>
      <c r="K916" s="3" t="s">
        <v>667</v>
      </c>
      <c r="L916" s="7" t="b">
        <v>1</v>
      </c>
      <c r="M916" s="4">
        <v>41548</v>
      </c>
      <c r="N916" s="3" t="s">
        <v>961</v>
      </c>
      <c r="O916" s="3" t="s">
        <v>110</v>
      </c>
      <c r="P916" s="8" t="s">
        <v>2487</v>
      </c>
      <c r="Q916" s="8"/>
      <c r="R916" s="9"/>
      <c r="S916" s="7"/>
    </row>
    <row r="917" spans="1:19" x14ac:dyDescent="0.25">
      <c r="A917" t="str">
        <f>REPLACE(Table_milestone[[#This Row],[Hợp đồng]],1,FIND("#",Table_milestone[[#This Row],[Hợp đồng]],1),"")</f>
        <v>OSD125064</v>
      </c>
      <c r="B917" s="2" t="s">
        <v>2210</v>
      </c>
      <c r="C917" s="3" t="s">
        <v>2211</v>
      </c>
      <c r="D917" s="2" t="s">
        <v>1610</v>
      </c>
      <c r="E917" s="5">
        <v>161316520</v>
      </c>
      <c r="F917" s="4"/>
      <c r="G917" s="4">
        <v>41547</v>
      </c>
      <c r="H917" s="4"/>
      <c r="I917" s="4"/>
      <c r="J917" s="4"/>
      <c r="K917" s="3" t="s">
        <v>667</v>
      </c>
      <c r="L917" s="7" t="b">
        <v>1</v>
      </c>
      <c r="M917" s="4">
        <v>41491</v>
      </c>
      <c r="N917" s="3" t="s">
        <v>996</v>
      </c>
      <c r="O917" s="3" t="s">
        <v>110</v>
      </c>
      <c r="P917" s="8"/>
      <c r="Q917" s="8"/>
      <c r="R917" s="9"/>
      <c r="S917" s="7"/>
    </row>
    <row r="918" spans="1:19" x14ac:dyDescent="0.25">
      <c r="A918" t="str">
        <f>REPLACE(Table_milestone[[#This Row],[Hợp đồng]],1,FIND("#",Table_milestone[[#This Row],[Hợp đồng]],1),"")</f>
        <v>OSD135004</v>
      </c>
      <c r="B918" s="2" t="s">
        <v>2326</v>
      </c>
      <c r="C918" s="3" t="s">
        <v>2327</v>
      </c>
      <c r="D918" s="2" t="s">
        <v>2488</v>
      </c>
      <c r="E918" s="5">
        <v>157977600</v>
      </c>
      <c r="F918" s="4"/>
      <c r="G918" s="4">
        <v>41547</v>
      </c>
      <c r="H918" s="4"/>
      <c r="I918" s="4"/>
      <c r="J918" s="4"/>
      <c r="K918" s="3" t="s">
        <v>667</v>
      </c>
      <c r="L918" s="7" t="b">
        <v>1</v>
      </c>
      <c r="M918" s="4">
        <v>41551</v>
      </c>
      <c r="N918" s="3" t="s">
        <v>880</v>
      </c>
      <c r="O918" s="3" t="s">
        <v>1578</v>
      </c>
      <c r="P918" s="8"/>
      <c r="Q918" s="8"/>
      <c r="R918" s="9"/>
      <c r="S918" s="7"/>
    </row>
    <row r="919" spans="1:19" x14ac:dyDescent="0.25">
      <c r="A919" t="str">
        <f>REPLACE(Table_milestone[[#This Row],[Hợp đồng]],1,FIND("#",Table_milestone[[#This Row],[Hợp đồng]],1),"")</f>
        <v>OSD135034</v>
      </c>
      <c r="B919" s="2" t="s">
        <v>2490</v>
      </c>
      <c r="C919" s="3" t="s">
        <v>65</v>
      </c>
      <c r="D919" s="2" t="s">
        <v>666</v>
      </c>
      <c r="E919" s="5">
        <v>332276451</v>
      </c>
      <c r="F919" s="4"/>
      <c r="G919" s="4">
        <v>41547</v>
      </c>
      <c r="H919" s="4"/>
      <c r="I919" s="4"/>
      <c r="J919" s="4"/>
      <c r="K919" s="3" t="s">
        <v>667</v>
      </c>
      <c r="L919" s="7" t="b">
        <v>1</v>
      </c>
      <c r="M919" s="4">
        <v>41555</v>
      </c>
      <c r="N919" s="3" t="s">
        <v>31</v>
      </c>
      <c r="O919" s="3" t="s">
        <v>110</v>
      </c>
      <c r="P919" s="8" t="s">
        <v>2489</v>
      </c>
      <c r="Q919" s="8"/>
      <c r="R919" s="9"/>
      <c r="S919" s="7"/>
    </row>
    <row r="920" spans="1:19" x14ac:dyDescent="0.25">
      <c r="A920" t="str">
        <f>REPLACE(Table_milestone[[#This Row],[Hợp đồng]],1,FIND("#",Table_milestone[[#This Row],[Hợp đồng]],1),"")</f>
        <v>20092013/HĐKT/CMCSOFT-VINEMATIM</v>
      </c>
      <c r="B920" s="2" t="s">
        <v>2491</v>
      </c>
      <c r="C920" s="3" t="s">
        <v>2492</v>
      </c>
      <c r="D920" s="2" t="s">
        <v>666</v>
      </c>
      <c r="E920" s="5">
        <v>52500000</v>
      </c>
      <c r="F920" s="4"/>
      <c r="G920" s="4">
        <v>41547</v>
      </c>
      <c r="H920" s="4"/>
      <c r="I920" s="4"/>
      <c r="J920" s="4"/>
      <c r="K920" s="3" t="s">
        <v>667</v>
      </c>
      <c r="L920" s="7" t="b">
        <v>1</v>
      </c>
      <c r="M920" s="4">
        <v>41563</v>
      </c>
      <c r="N920" s="3" t="s">
        <v>748</v>
      </c>
      <c r="O920" s="3" t="s">
        <v>32</v>
      </c>
      <c r="P920" s="8"/>
      <c r="Q920" s="8"/>
      <c r="R920" s="9"/>
      <c r="S920" s="7"/>
    </row>
    <row r="921" spans="1:19" x14ac:dyDescent="0.25">
      <c r="A921" t="str">
        <f>REPLACE(Table_milestone[[#This Row],[Hợp đồng]],1,FIND("#",Table_milestone[[#This Row],[Hợp đồng]],1),"")</f>
        <v>01/Jupiter-CMCSoft/MOU-0613</v>
      </c>
      <c r="B921" s="2" t="s">
        <v>2370</v>
      </c>
      <c r="C921" s="3" t="s">
        <v>2371</v>
      </c>
      <c r="D921" s="2" t="s">
        <v>2493</v>
      </c>
      <c r="E921" s="5">
        <v>52500000</v>
      </c>
      <c r="F921" s="4"/>
      <c r="G921" s="4">
        <v>41547</v>
      </c>
      <c r="H921" s="4"/>
      <c r="I921" s="4"/>
      <c r="J921" s="4"/>
      <c r="K921" s="3" t="s">
        <v>667</v>
      </c>
      <c r="L921" s="7" t="b">
        <v>1</v>
      </c>
      <c r="M921" s="4">
        <v>41576</v>
      </c>
      <c r="N921" s="3" t="s">
        <v>961</v>
      </c>
      <c r="O921" s="3" t="s">
        <v>110</v>
      </c>
      <c r="P921" s="8" t="s">
        <v>2494</v>
      </c>
      <c r="Q921" s="8"/>
      <c r="R921" s="9"/>
      <c r="S921" s="7"/>
    </row>
    <row r="922" spans="1:19" x14ac:dyDescent="0.25">
      <c r="A922" t="str">
        <f>REPLACE(Table_milestone[[#This Row],[Hợp đồng]],1,FIND("#",Table_milestone[[#This Row],[Hợp đồng]],1),"")</f>
        <v>51-0912/CMCSOFT</v>
      </c>
      <c r="B922" s="2" t="s">
        <v>1818</v>
      </c>
      <c r="C922" s="3" t="s">
        <v>1819</v>
      </c>
      <c r="D922" s="2" t="s">
        <v>2495</v>
      </c>
      <c r="E922" s="5">
        <v>800000000</v>
      </c>
      <c r="F922" s="4"/>
      <c r="G922" s="4">
        <v>41547</v>
      </c>
      <c r="H922" s="4"/>
      <c r="I922" s="4"/>
      <c r="J922" s="4"/>
      <c r="K922" s="3" t="s">
        <v>667</v>
      </c>
      <c r="L922" s="7" t="b">
        <v>1</v>
      </c>
      <c r="M922" s="4">
        <v>41809</v>
      </c>
      <c r="N922" s="3" t="s">
        <v>57</v>
      </c>
      <c r="O922" s="3" t="s">
        <v>129</v>
      </c>
      <c r="P922" s="8"/>
      <c r="Q922" s="8"/>
      <c r="R922" s="9"/>
      <c r="S922" s="7"/>
    </row>
    <row r="923" spans="1:19" ht="60" x14ac:dyDescent="0.25">
      <c r="A923" t="str">
        <f>REPLACE(Table_milestone[[#This Row],[Hợp đồng]],1,FIND("#",Table_milestone[[#This Row],[Hợp đồng]],1),"")</f>
        <v>OSD135030</v>
      </c>
      <c r="B923" s="2" t="s">
        <v>2478</v>
      </c>
      <c r="C923" s="3" t="s">
        <v>2479</v>
      </c>
      <c r="D923" s="2" t="s">
        <v>2496</v>
      </c>
      <c r="E923" s="5">
        <v>52038000</v>
      </c>
      <c r="F923" s="4"/>
      <c r="G923" s="4">
        <v>41547</v>
      </c>
      <c r="H923" s="4"/>
      <c r="I923" s="4"/>
      <c r="J923" s="4"/>
      <c r="K923" s="3" t="s">
        <v>717</v>
      </c>
      <c r="L923" s="7" t="b">
        <v>0</v>
      </c>
      <c r="M923" s="4"/>
      <c r="N923" s="3" t="s">
        <v>31</v>
      </c>
      <c r="O923" s="3" t="s">
        <v>110</v>
      </c>
      <c r="P923" s="8" t="s">
        <v>2497</v>
      </c>
      <c r="Q923" s="8" t="s">
        <v>2498</v>
      </c>
      <c r="R923" s="9"/>
      <c r="S923" s="7"/>
    </row>
    <row r="924" spans="1:19" x14ac:dyDescent="0.25">
      <c r="A924" t="str">
        <f>REPLACE(Table_milestone[[#This Row],[Hợp đồng]],1,FIND("#",Table_milestone[[#This Row],[Hợp đồng]],1),"")</f>
        <v>OSD135030</v>
      </c>
      <c r="B924" s="2" t="s">
        <v>2478</v>
      </c>
      <c r="C924" s="3" t="s">
        <v>2479</v>
      </c>
      <c r="D924" s="2" t="s">
        <v>2499</v>
      </c>
      <c r="E924" s="5">
        <v>107930760</v>
      </c>
      <c r="F924" s="4"/>
      <c r="G924" s="4">
        <v>41547</v>
      </c>
      <c r="H924" s="4"/>
      <c r="I924" s="4"/>
      <c r="J924" s="4"/>
      <c r="K924" s="3" t="s">
        <v>717</v>
      </c>
      <c r="L924" s="7" t="b">
        <v>0</v>
      </c>
      <c r="M924" s="4"/>
      <c r="N924" s="3" t="s">
        <v>31</v>
      </c>
      <c r="O924" s="3" t="s">
        <v>110</v>
      </c>
      <c r="P924" s="8"/>
      <c r="Q924" s="8"/>
      <c r="R924" s="9"/>
      <c r="S924" s="7"/>
    </row>
    <row r="925" spans="1:19" x14ac:dyDescent="0.25">
      <c r="A925" t="str">
        <f>REPLACE(Table_milestone[[#This Row],[Hợp đồng]],1,FIND("#",Table_milestone[[#This Row],[Hợp đồng]],1),"")</f>
        <v>08012011/CMCSOFT-CTEL</v>
      </c>
      <c r="B925" s="2" t="s">
        <v>947</v>
      </c>
      <c r="C925" s="3" t="s">
        <v>648</v>
      </c>
      <c r="D925" s="2" t="s">
        <v>2500</v>
      </c>
      <c r="E925" s="5">
        <v>327194420</v>
      </c>
      <c r="F925" s="4"/>
      <c r="G925" s="4">
        <v>41547</v>
      </c>
      <c r="H925" s="4"/>
      <c r="I925" s="4">
        <v>41547</v>
      </c>
      <c r="J925" s="4"/>
      <c r="K925" s="3" t="s">
        <v>667</v>
      </c>
      <c r="L925" s="7" t="b">
        <v>1</v>
      </c>
      <c r="M925" s="4">
        <v>41608</v>
      </c>
      <c r="N925" s="3" t="s">
        <v>26</v>
      </c>
      <c r="O925" s="3" t="s">
        <v>129</v>
      </c>
      <c r="P925" s="8"/>
      <c r="Q925" s="8"/>
      <c r="R925" s="9"/>
      <c r="S925" s="7"/>
    </row>
    <row r="926" spans="1:19" x14ac:dyDescent="0.25">
      <c r="A926" t="str">
        <f>REPLACE(Table_milestone[[#This Row],[Hợp đồng]],1,FIND("#",Table_milestone[[#This Row],[Hợp đồng]],1),"")</f>
        <v>15072013/BIDV-CMC</v>
      </c>
      <c r="B926" s="2" t="s">
        <v>2360</v>
      </c>
      <c r="C926" s="3" t="s">
        <v>2361</v>
      </c>
      <c r="D926" s="2" t="s">
        <v>1094</v>
      </c>
      <c r="E926" s="5">
        <v>214368000</v>
      </c>
      <c r="F926" s="4"/>
      <c r="G926" s="4">
        <v>41548</v>
      </c>
      <c r="H926" s="4"/>
      <c r="I926" s="4"/>
      <c r="J926" s="4">
        <v>42003</v>
      </c>
      <c r="K926" s="3" t="s">
        <v>667</v>
      </c>
      <c r="L926" s="7" t="b">
        <v>1</v>
      </c>
      <c r="M926" s="4">
        <v>41990</v>
      </c>
      <c r="N926" s="3" t="s">
        <v>1102</v>
      </c>
      <c r="O926" s="3" t="s">
        <v>681</v>
      </c>
      <c r="P926" s="8"/>
      <c r="Q926" s="8"/>
      <c r="R926" s="9"/>
      <c r="S926" s="7"/>
    </row>
    <row r="927" spans="1:19" x14ac:dyDescent="0.25">
      <c r="A927" t="str">
        <f>REPLACE(Table_milestone[[#This Row],[Hợp đồng]],1,FIND("#",Table_milestone[[#This Row],[Hợp đồng]],1),"")</f>
        <v>68/2013/HĐPM/VTVCAB-CMC</v>
      </c>
      <c r="B927" s="2" t="s">
        <v>2404</v>
      </c>
      <c r="C927" s="3" t="s">
        <v>2405</v>
      </c>
      <c r="D927" s="2" t="s">
        <v>2165</v>
      </c>
      <c r="E927" s="5">
        <v>254400000</v>
      </c>
      <c r="F927" s="4"/>
      <c r="G927" s="4">
        <v>41550</v>
      </c>
      <c r="H927" s="4"/>
      <c r="I927" s="4">
        <v>41565</v>
      </c>
      <c r="J927" s="4"/>
      <c r="K927" s="3" t="s">
        <v>667</v>
      </c>
      <c r="L927" s="7" t="b">
        <v>1</v>
      </c>
      <c r="M927" s="4">
        <v>41639</v>
      </c>
      <c r="N927" s="3" t="s">
        <v>1651</v>
      </c>
      <c r="O927" s="3" t="s">
        <v>129</v>
      </c>
      <c r="P927" s="8"/>
      <c r="Q927" s="8"/>
      <c r="R927" s="9"/>
      <c r="S927" s="7"/>
    </row>
    <row r="928" spans="1:19" x14ac:dyDescent="0.25">
      <c r="A928" t="str">
        <f>REPLACE(Table_milestone[[#This Row],[Hợp đồng]],1,FIND("#",Table_milestone[[#This Row],[Hợp đồng]],1),"")</f>
        <v>33-0913/HĐKT/CMCSOFT-DHLN</v>
      </c>
      <c r="B928" s="2" t="s">
        <v>2501</v>
      </c>
      <c r="C928" s="3" t="s">
        <v>2502</v>
      </c>
      <c r="D928" s="2" t="s">
        <v>1018</v>
      </c>
      <c r="E928" s="5">
        <v>147000000</v>
      </c>
      <c r="F928" s="4"/>
      <c r="G928" s="4">
        <v>41554</v>
      </c>
      <c r="H928" s="4"/>
      <c r="I928" s="4"/>
      <c r="J928" s="4"/>
      <c r="K928" s="3" t="s">
        <v>667</v>
      </c>
      <c r="L928" s="7" t="b">
        <v>1</v>
      </c>
      <c r="M928" s="4">
        <v>41555</v>
      </c>
      <c r="N928" s="3" t="s">
        <v>190</v>
      </c>
      <c r="O928" s="3" t="s">
        <v>98</v>
      </c>
      <c r="P928" s="8"/>
      <c r="Q928" s="8"/>
      <c r="R928" s="9"/>
      <c r="S928" s="7"/>
    </row>
    <row r="929" spans="1:19" x14ac:dyDescent="0.25">
      <c r="A929" t="str">
        <f>REPLACE(Table_milestone[[#This Row],[Hợp đồng]],1,FIND("#",Table_milestone[[#This Row],[Hợp đồng]],1),"")</f>
        <v>30.9.2013/HĐKT/CMCSOFT-VNCTQ</v>
      </c>
      <c r="B929" s="2" t="s">
        <v>2503</v>
      </c>
      <c r="C929" s="3" t="s">
        <v>2504</v>
      </c>
      <c r="D929" s="2" t="s">
        <v>666</v>
      </c>
      <c r="E929" s="5">
        <v>16500000</v>
      </c>
      <c r="F929" s="4"/>
      <c r="G929" s="4">
        <v>41557</v>
      </c>
      <c r="H929" s="4"/>
      <c r="I929" s="4"/>
      <c r="J929" s="4"/>
      <c r="K929" s="3" t="s">
        <v>667</v>
      </c>
      <c r="L929" s="7" t="b">
        <v>1</v>
      </c>
      <c r="M929" s="4">
        <v>41570</v>
      </c>
      <c r="N929" s="3" t="s">
        <v>748</v>
      </c>
      <c r="O929" s="3" t="s">
        <v>32</v>
      </c>
      <c r="P929" s="8"/>
      <c r="Q929" s="8"/>
      <c r="R929" s="9"/>
      <c r="S929" s="7"/>
    </row>
    <row r="930" spans="1:19" x14ac:dyDescent="0.25">
      <c r="A930" t="str">
        <f>REPLACE(Table_milestone[[#This Row],[Hợp đồng]],1,FIND("#",Table_milestone[[#This Row],[Hợp đồng]],1),"")</f>
        <v>OSD135046</v>
      </c>
      <c r="B930" s="2" t="s">
        <v>2505</v>
      </c>
      <c r="C930" s="3" t="s">
        <v>2506</v>
      </c>
      <c r="D930" s="2" t="s">
        <v>666</v>
      </c>
      <c r="E930" s="5">
        <v>24757250</v>
      </c>
      <c r="F930" s="4"/>
      <c r="G930" s="4">
        <v>41557</v>
      </c>
      <c r="H930" s="4"/>
      <c r="I930" s="4"/>
      <c r="J930" s="4"/>
      <c r="K930" s="3" t="s">
        <v>667</v>
      </c>
      <c r="L930" s="7" t="b">
        <v>1</v>
      </c>
      <c r="M930" s="4">
        <v>41563</v>
      </c>
      <c r="N930" s="3" t="s">
        <v>31</v>
      </c>
      <c r="O930" s="3" t="s">
        <v>110</v>
      </c>
      <c r="P930" s="8"/>
      <c r="Q930" s="8"/>
      <c r="R930" s="9"/>
      <c r="S930" s="7"/>
    </row>
    <row r="931" spans="1:19" x14ac:dyDescent="0.25">
      <c r="A931" t="str">
        <f>REPLACE(Table_milestone[[#This Row],[Hợp đồng]],1,FIND("#",Table_milestone[[#This Row],[Hợp đồng]],1),"")</f>
        <v>249/2013/HĐKT/VKSNDTC-CMCSOFT</v>
      </c>
      <c r="B931" s="2" t="s">
        <v>2507</v>
      </c>
      <c r="C931" s="3" t="s">
        <v>2508</v>
      </c>
      <c r="D931" s="2" t="s">
        <v>666</v>
      </c>
      <c r="E931" s="5">
        <v>294000000</v>
      </c>
      <c r="F931" s="4"/>
      <c r="G931" s="4">
        <v>41557</v>
      </c>
      <c r="H931" s="4"/>
      <c r="I931" s="4"/>
      <c r="J931" s="4"/>
      <c r="K931" s="3" t="s">
        <v>667</v>
      </c>
      <c r="L931" s="7" t="b">
        <v>1</v>
      </c>
      <c r="M931" s="4">
        <v>41639</v>
      </c>
      <c r="N931" s="3" t="s">
        <v>127</v>
      </c>
      <c r="O931" s="3" t="s">
        <v>129</v>
      </c>
      <c r="P931" s="8"/>
      <c r="Q931" s="8"/>
      <c r="R931" s="9"/>
      <c r="S931" s="7"/>
    </row>
    <row r="932" spans="1:19" x14ac:dyDescent="0.25">
      <c r="A932" t="str">
        <f>REPLACE(Table_milestone[[#This Row],[Hợp đồng]],1,FIND("#",Table_milestone[[#This Row],[Hợp đồng]],1),"")</f>
        <v>HĐ-12-11-VMS/CMCSOFT</v>
      </c>
      <c r="B932" s="2" t="s">
        <v>2237</v>
      </c>
      <c r="C932" s="3" t="s">
        <v>2238</v>
      </c>
      <c r="D932" s="2" t="s">
        <v>672</v>
      </c>
      <c r="E932" s="5">
        <v>1143960000</v>
      </c>
      <c r="F932" s="4"/>
      <c r="G932" s="4">
        <v>41559</v>
      </c>
      <c r="H932" s="4"/>
      <c r="I932" s="4"/>
      <c r="J932" s="4"/>
      <c r="K932" s="3" t="s">
        <v>667</v>
      </c>
      <c r="L932" s="7" t="b">
        <v>1</v>
      </c>
      <c r="M932" s="4">
        <v>41607</v>
      </c>
      <c r="N932" s="3" t="s">
        <v>792</v>
      </c>
      <c r="O932" s="3" t="s">
        <v>621</v>
      </c>
      <c r="P932" s="8"/>
      <c r="Q932" s="8"/>
      <c r="R932" s="9"/>
      <c r="S932" s="7"/>
    </row>
    <row r="933" spans="1:19" x14ac:dyDescent="0.25">
      <c r="A933" t="str">
        <f>REPLACE(Table_milestone[[#This Row],[Hợp đồng]],1,FIND("#",Table_milestone[[#This Row],[Hợp đồng]],1),"")</f>
        <v>36-0913/HĐBT/CMCSOFT-YCC</v>
      </c>
      <c r="B933" s="2" t="s">
        <v>2510</v>
      </c>
      <c r="C933" s="3" t="s">
        <v>589</v>
      </c>
      <c r="D933" s="2" t="s">
        <v>2509</v>
      </c>
      <c r="E933" s="5">
        <v>12500000</v>
      </c>
      <c r="F933" s="4"/>
      <c r="G933" s="4">
        <v>41562</v>
      </c>
      <c r="H933" s="4"/>
      <c r="I933" s="4"/>
      <c r="J933" s="4"/>
      <c r="K933" s="3" t="s">
        <v>667</v>
      </c>
      <c r="L933" s="7" t="b">
        <v>1</v>
      </c>
      <c r="M933" s="4">
        <v>41653</v>
      </c>
      <c r="N933" s="3" t="s">
        <v>190</v>
      </c>
      <c r="O933" s="3" t="s">
        <v>98</v>
      </c>
      <c r="P933" s="8"/>
      <c r="Q933" s="8"/>
      <c r="R933" s="9"/>
      <c r="S933" s="7"/>
    </row>
    <row r="934" spans="1:19" x14ac:dyDescent="0.25">
      <c r="A934" t="str">
        <f>REPLACE(Table_milestone[[#This Row],[Hợp đồng]],1,FIND("#",Table_milestone[[#This Row],[Hợp đồng]],1),"")</f>
        <v>25102013/HĐPM/T&amp;H-CMCSOFT</v>
      </c>
      <c r="B934" s="2" t="s">
        <v>2511</v>
      </c>
      <c r="C934" s="3" t="s">
        <v>2512</v>
      </c>
      <c r="D934" s="2" t="s">
        <v>776</v>
      </c>
      <c r="E934" s="5">
        <v>50000000</v>
      </c>
      <c r="F934" s="4"/>
      <c r="G934" s="4">
        <v>41564</v>
      </c>
      <c r="H934" s="4"/>
      <c r="I934" s="4"/>
      <c r="J934" s="4"/>
      <c r="K934" s="3" t="s">
        <v>667</v>
      </c>
      <c r="L934" s="7" t="b">
        <v>1</v>
      </c>
      <c r="M934" s="4">
        <v>41597</v>
      </c>
      <c r="N934" s="3" t="s">
        <v>2513</v>
      </c>
      <c r="O934" s="3" t="s">
        <v>32</v>
      </c>
      <c r="P934" s="8"/>
      <c r="Q934" s="8"/>
      <c r="R934" s="9"/>
      <c r="S934" s="7"/>
    </row>
    <row r="935" spans="1:19" x14ac:dyDescent="0.25">
      <c r="A935" t="str">
        <f>REPLACE(Table_milestone[[#This Row],[Hợp đồng]],1,FIND("#",Table_milestone[[#This Row],[Hợp đồng]],1),"")</f>
        <v>40-2013/HDKT/CMC-AJIVN</v>
      </c>
      <c r="B935" s="2" t="s">
        <v>2515</v>
      </c>
      <c r="C935" s="3" t="s">
        <v>2516</v>
      </c>
      <c r="D935" s="2" t="s">
        <v>2514</v>
      </c>
      <c r="E935" s="5">
        <v>636300000</v>
      </c>
      <c r="F935" s="4"/>
      <c r="G935" s="4">
        <v>41566</v>
      </c>
      <c r="H935" s="4"/>
      <c r="I935" s="4"/>
      <c r="J935" s="4"/>
      <c r="K935" s="3" t="s">
        <v>667</v>
      </c>
      <c r="L935" s="7" t="b">
        <v>1</v>
      </c>
      <c r="M935" s="4">
        <v>41572</v>
      </c>
      <c r="N935" s="3" t="s">
        <v>19</v>
      </c>
      <c r="O935" s="3" t="s">
        <v>681</v>
      </c>
      <c r="P935" s="8"/>
      <c r="Q935" s="8"/>
      <c r="R935" s="9"/>
      <c r="S935" s="7"/>
    </row>
    <row r="936" spans="1:19" x14ac:dyDescent="0.25">
      <c r="A936" t="str">
        <f>REPLACE(Table_milestone[[#This Row],[Hợp đồng]],1,FIND("#",Table_milestone[[#This Row],[Hợp đồng]],1),"")</f>
        <v>21-07/13/HĐKT/CMCSOFT-HUD</v>
      </c>
      <c r="B936" s="2" t="s">
        <v>2385</v>
      </c>
      <c r="C936" s="3" t="s">
        <v>2386</v>
      </c>
      <c r="D936" s="2" t="s">
        <v>688</v>
      </c>
      <c r="E936" s="5">
        <v>91800000</v>
      </c>
      <c r="F936" s="4"/>
      <c r="G936" s="4">
        <v>41571</v>
      </c>
      <c r="H936" s="4"/>
      <c r="I936" s="4">
        <v>41579</v>
      </c>
      <c r="J936" s="4"/>
      <c r="K936" s="3" t="s">
        <v>667</v>
      </c>
      <c r="L936" s="7" t="b">
        <v>1</v>
      </c>
      <c r="M936" s="4">
        <v>41635</v>
      </c>
      <c r="N936" s="3" t="s">
        <v>832</v>
      </c>
      <c r="O936" s="3" t="s">
        <v>47</v>
      </c>
      <c r="P936" s="8"/>
      <c r="Q936" s="8"/>
      <c r="R936" s="9"/>
      <c r="S936" s="7"/>
    </row>
    <row r="937" spans="1:19" x14ac:dyDescent="0.25">
      <c r="A937" t="str">
        <f>REPLACE(Table_milestone[[#This Row],[Hợp đồng]],1,FIND("#",Table_milestone[[#This Row],[Hợp đồng]],1),"")</f>
        <v>06062013/VIMES-CMCSoft</v>
      </c>
      <c r="B937" s="2" t="s">
        <v>2517</v>
      </c>
      <c r="C937" s="3" t="s">
        <v>2518</v>
      </c>
      <c r="D937" s="2" t="s">
        <v>776</v>
      </c>
      <c r="E937" s="5">
        <v>282540000</v>
      </c>
      <c r="F937" s="4"/>
      <c r="G937" s="4">
        <v>41577</v>
      </c>
      <c r="H937" s="4"/>
      <c r="I937" s="4"/>
      <c r="J937" s="4"/>
      <c r="K937" s="3" t="s">
        <v>667</v>
      </c>
      <c r="L937" s="7" t="b">
        <v>1</v>
      </c>
      <c r="M937" s="4">
        <v>41548</v>
      </c>
      <c r="N937" s="3" t="s">
        <v>20</v>
      </c>
      <c r="O937" s="3" t="s">
        <v>132</v>
      </c>
      <c r="P937" s="8"/>
      <c r="Q937" s="8"/>
      <c r="R937" s="9"/>
      <c r="S937" s="7"/>
    </row>
    <row r="938" spans="1:19" x14ac:dyDescent="0.25">
      <c r="A938" t="str">
        <f>REPLACE(Table_milestone[[#This Row],[Hợp đồng]],1,FIND("#",Table_milestone[[#This Row],[Hợp đồng]],1),"")</f>
        <v>OSD125064</v>
      </c>
      <c r="B938" s="2" t="s">
        <v>2210</v>
      </c>
      <c r="C938" s="3" t="s">
        <v>2211</v>
      </c>
      <c r="D938" s="2" t="s">
        <v>2519</v>
      </c>
      <c r="E938" s="5">
        <v>163474500</v>
      </c>
      <c r="F938" s="4"/>
      <c r="G938" s="4">
        <v>41577</v>
      </c>
      <c r="H938" s="4"/>
      <c r="I938" s="4"/>
      <c r="J938" s="4"/>
      <c r="K938" s="3" t="s">
        <v>667</v>
      </c>
      <c r="L938" s="7" t="b">
        <v>1</v>
      </c>
      <c r="M938" s="4">
        <v>41558</v>
      </c>
      <c r="N938" s="3" t="s">
        <v>996</v>
      </c>
      <c r="O938" s="3" t="s">
        <v>110</v>
      </c>
      <c r="P938" s="8" t="s">
        <v>2520</v>
      </c>
      <c r="Q938" s="8"/>
      <c r="R938" s="9"/>
      <c r="S938" s="7"/>
    </row>
    <row r="939" spans="1:19" x14ac:dyDescent="0.25">
      <c r="A939" t="str">
        <f>REPLACE(Table_milestone[[#This Row],[Hợp đồng]],1,FIND("#",Table_milestone[[#This Row],[Hợp đồng]],1),"")</f>
        <v>30.9.2013/HĐKT/CMCSOFT-VNCTQ</v>
      </c>
      <c r="B939" s="2" t="s">
        <v>2503</v>
      </c>
      <c r="C939" s="3" t="s">
        <v>2504</v>
      </c>
      <c r="D939" s="2" t="s">
        <v>672</v>
      </c>
      <c r="E939" s="5">
        <v>38500000</v>
      </c>
      <c r="F939" s="4"/>
      <c r="G939" s="4">
        <v>41577</v>
      </c>
      <c r="H939" s="4">
        <v>41577</v>
      </c>
      <c r="I939" s="4">
        <v>41577</v>
      </c>
      <c r="J939" s="4"/>
      <c r="K939" s="3" t="s">
        <v>667</v>
      </c>
      <c r="L939" s="7" t="b">
        <v>1</v>
      </c>
      <c r="M939" s="4">
        <v>41649</v>
      </c>
      <c r="N939" s="3" t="s">
        <v>748</v>
      </c>
      <c r="O939" s="3" t="s">
        <v>32</v>
      </c>
      <c r="P939" s="8"/>
      <c r="Q939" s="8"/>
      <c r="R939" s="9"/>
      <c r="S939" s="7"/>
    </row>
    <row r="940" spans="1:19" x14ac:dyDescent="0.25">
      <c r="A940" t="str">
        <f>REPLACE(Table_milestone[[#This Row],[Hợp đồng]],1,FIND("#",Table_milestone[[#This Row],[Hợp đồng]],1),"")</f>
        <v xml:space="preserve">OSD135047 </v>
      </c>
      <c r="B940" s="2" t="s">
        <v>2522</v>
      </c>
      <c r="C940" s="3" t="s">
        <v>2523</v>
      </c>
      <c r="D940" s="2" t="s">
        <v>903</v>
      </c>
      <c r="E940" s="5">
        <v>75075000</v>
      </c>
      <c r="F940" s="4"/>
      <c r="G940" s="4">
        <v>41577</v>
      </c>
      <c r="H940" s="4"/>
      <c r="I940" s="4"/>
      <c r="J940" s="4"/>
      <c r="K940" s="3" t="s">
        <v>667</v>
      </c>
      <c r="L940" s="7" t="b">
        <v>1</v>
      </c>
      <c r="M940" s="4">
        <v>41572</v>
      </c>
      <c r="N940" s="3" t="s">
        <v>996</v>
      </c>
      <c r="O940" s="3" t="s">
        <v>110</v>
      </c>
      <c r="P940" s="8"/>
      <c r="Q940" s="8" t="s">
        <v>2521</v>
      </c>
      <c r="R940" s="9"/>
      <c r="S940" s="7"/>
    </row>
    <row r="941" spans="1:19" x14ac:dyDescent="0.25">
      <c r="A941" t="str">
        <f>REPLACE(Table_milestone[[#This Row],[Hợp đồng]],1,FIND("#",Table_milestone[[#This Row],[Hợp đồng]],1),"")</f>
        <v>2013/SOW/JUUQ-CMC/002</v>
      </c>
      <c r="B941" s="2" t="s">
        <v>2095</v>
      </c>
      <c r="C941" s="3" t="s">
        <v>2096</v>
      </c>
      <c r="D941" s="2" t="s">
        <v>2524</v>
      </c>
      <c r="E941" s="5">
        <v>86387000</v>
      </c>
      <c r="F941" s="4"/>
      <c r="G941" s="4">
        <v>41577</v>
      </c>
      <c r="H941" s="4"/>
      <c r="I941" s="4"/>
      <c r="J941" s="4"/>
      <c r="K941" s="3" t="s">
        <v>667</v>
      </c>
      <c r="L941" s="7" t="b">
        <v>1</v>
      </c>
      <c r="M941" s="4">
        <v>41575</v>
      </c>
      <c r="N941" s="3" t="s">
        <v>31</v>
      </c>
      <c r="O941" s="3" t="s">
        <v>110</v>
      </c>
      <c r="P941" s="8"/>
      <c r="Q941" s="8" t="s">
        <v>2525</v>
      </c>
      <c r="R941" s="9"/>
      <c r="S941" s="7"/>
    </row>
    <row r="942" spans="1:19" x14ac:dyDescent="0.25">
      <c r="A942" t="str">
        <f>REPLACE(Table_milestone[[#This Row],[Hợp đồng]],1,FIND("#",Table_milestone[[#This Row],[Hợp đồng]],1),"")</f>
        <v>37-0913/HĐKT/CMCSOFT-DHLN2</v>
      </c>
      <c r="B942" s="2" t="s">
        <v>2526</v>
      </c>
      <c r="C942" s="3" t="s">
        <v>2527</v>
      </c>
      <c r="D942" s="2" t="s">
        <v>666</v>
      </c>
      <c r="E942" s="5">
        <v>43200000</v>
      </c>
      <c r="F942" s="4"/>
      <c r="G942" s="4">
        <v>41577</v>
      </c>
      <c r="H942" s="4"/>
      <c r="I942" s="4"/>
      <c r="J942" s="4"/>
      <c r="K942" s="3" t="s">
        <v>667</v>
      </c>
      <c r="L942" s="7" t="b">
        <v>1</v>
      </c>
      <c r="M942" s="4">
        <v>41584</v>
      </c>
      <c r="N942" s="3" t="s">
        <v>190</v>
      </c>
      <c r="O942" s="3" t="s">
        <v>98</v>
      </c>
      <c r="P942" s="8"/>
      <c r="Q942" s="8"/>
      <c r="R942" s="9"/>
      <c r="S942" s="7"/>
    </row>
    <row r="943" spans="1:19" x14ac:dyDescent="0.25">
      <c r="A943" t="str">
        <f>REPLACE(Table_milestone[[#This Row],[Hợp đồng]],1,FIND("#",Table_milestone[[#This Row],[Hợp đồng]],1),"")</f>
        <v>OSD135018</v>
      </c>
      <c r="B943" s="2" t="s">
        <v>2347</v>
      </c>
      <c r="C943" s="3" t="s">
        <v>2348</v>
      </c>
      <c r="D943" s="2" t="s">
        <v>2528</v>
      </c>
      <c r="E943" s="5">
        <v>117108600</v>
      </c>
      <c r="F943" s="4"/>
      <c r="G943" s="4">
        <v>41578</v>
      </c>
      <c r="H943" s="4"/>
      <c r="I943" s="4"/>
      <c r="J943" s="4"/>
      <c r="K943" s="3" t="s">
        <v>667</v>
      </c>
      <c r="L943" s="7" t="b">
        <v>1</v>
      </c>
      <c r="M943" s="4">
        <v>41517</v>
      </c>
      <c r="N943" s="3" t="s">
        <v>996</v>
      </c>
      <c r="O943" s="3" t="s">
        <v>110</v>
      </c>
      <c r="P943" s="8" t="s">
        <v>2529</v>
      </c>
      <c r="Q943" s="8"/>
      <c r="R943" s="9"/>
      <c r="S943" s="7"/>
    </row>
    <row r="944" spans="1:19" x14ac:dyDescent="0.25">
      <c r="A944" t="str">
        <f>REPLACE(Table_milestone[[#This Row],[Hợp đồng]],1,FIND("#",Table_milestone[[#This Row],[Hợp đồng]],1),"")</f>
        <v>OSD135033</v>
      </c>
      <c r="B944" s="2" t="s">
        <v>2485</v>
      </c>
      <c r="C944" s="3" t="s">
        <v>2486</v>
      </c>
      <c r="D944" s="2" t="s">
        <v>2524</v>
      </c>
      <c r="E944" s="5">
        <v>162800000</v>
      </c>
      <c r="F944" s="4"/>
      <c r="G944" s="4">
        <v>41578</v>
      </c>
      <c r="H944" s="4"/>
      <c r="I944" s="4"/>
      <c r="J944" s="4"/>
      <c r="K944" s="3" t="s">
        <v>667</v>
      </c>
      <c r="L944" s="7" t="b">
        <v>1</v>
      </c>
      <c r="M944" s="4">
        <v>41603</v>
      </c>
      <c r="N944" s="3" t="s">
        <v>961</v>
      </c>
      <c r="O944" s="3" t="s">
        <v>110</v>
      </c>
      <c r="P944" s="8"/>
      <c r="Q944" s="8"/>
      <c r="R944" s="9"/>
      <c r="S944" s="7"/>
    </row>
    <row r="945" spans="1:19" x14ac:dyDescent="0.25">
      <c r="A945" t="str">
        <f>REPLACE(Table_milestone[[#This Row],[Hợp đồng]],1,FIND("#",Table_milestone[[#This Row],[Hợp đồng]],1),"")</f>
        <v>OSD135004</v>
      </c>
      <c r="B945" s="2" t="s">
        <v>2326</v>
      </c>
      <c r="C945" s="3" t="s">
        <v>2327</v>
      </c>
      <c r="D945" s="2" t="s">
        <v>2530</v>
      </c>
      <c r="E945" s="5">
        <v>67561400</v>
      </c>
      <c r="F945" s="4"/>
      <c r="G945" s="4">
        <v>41578</v>
      </c>
      <c r="H945" s="4"/>
      <c r="I945" s="4"/>
      <c r="J945" s="4"/>
      <c r="K945" s="3" t="s">
        <v>667</v>
      </c>
      <c r="L945" s="7" t="b">
        <v>1</v>
      </c>
      <c r="M945" s="4">
        <v>41584</v>
      </c>
      <c r="N945" s="3" t="s">
        <v>880</v>
      </c>
      <c r="O945" s="3" t="s">
        <v>1578</v>
      </c>
      <c r="P945" s="8"/>
      <c r="Q945" s="8"/>
      <c r="R945" s="9"/>
      <c r="S945" s="7"/>
    </row>
    <row r="946" spans="1:19" x14ac:dyDescent="0.25">
      <c r="A946" t="str">
        <f>REPLACE(Table_milestone[[#This Row],[Hợp đồng]],1,FIND("#",Table_milestone[[#This Row],[Hợp đồng]],1),"")</f>
        <v>31-0913/HĐKT/CMCSOFT-VQTKDDHKTQD</v>
      </c>
      <c r="B946" s="2" t="s">
        <v>2531</v>
      </c>
      <c r="C946" s="3" t="s">
        <v>2532</v>
      </c>
      <c r="D946" s="2" t="s">
        <v>903</v>
      </c>
      <c r="E946" s="5">
        <v>70000000</v>
      </c>
      <c r="F946" s="4"/>
      <c r="G946" s="4">
        <v>41578</v>
      </c>
      <c r="H946" s="4"/>
      <c r="I946" s="4"/>
      <c r="J946" s="4"/>
      <c r="K946" s="3" t="s">
        <v>667</v>
      </c>
      <c r="L946" s="7" t="b">
        <v>1</v>
      </c>
      <c r="M946" s="4">
        <v>41613</v>
      </c>
      <c r="N946" s="3" t="s">
        <v>190</v>
      </c>
      <c r="O946" s="3" t="s">
        <v>98</v>
      </c>
      <c r="P946" s="8"/>
      <c r="Q946" s="8"/>
      <c r="R946" s="9"/>
      <c r="S946" s="7"/>
    </row>
    <row r="947" spans="1:19" x14ac:dyDescent="0.25">
      <c r="A947" t="str">
        <f>REPLACE(Table_milestone[[#This Row],[Hợp đồng]],1,FIND("#",Table_milestone[[#This Row],[Hợp đồng]],1),"")</f>
        <v>OSD135018</v>
      </c>
      <c r="B947" s="2" t="s">
        <v>2347</v>
      </c>
      <c r="C947" s="3" t="s">
        <v>2348</v>
      </c>
      <c r="D947" s="2" t="s">
        <v>2533</v>
      </c>
      <c r="E947" s="5">
        <v>117108600</v>
      </c>
      <c r="F947" s="4"/>
      <c r="G947" s="4">
        <v>41578</v>
      </c>
      <c r="H947" s="4"/>
      <c r="I947" s="4"/>
      <c r="J947" s="4"/>
      <c r="K947" s="3" t="s">
        <v>667</v>
      </c>
      <c r="L947" s="7" t="b">
        <v>1</v>
      </c>
      <c r="M947" s="4">
        <v>41755</v>
      </c>
      <c r="N947" s="3" t="s">
        <v>996</v>
      </c>
      <c r="O947" s="3" t="s">
        <v>110</v>
      </c>
      <c r="P947" s="8"/>
      <c r="Q947" s="8"/>
      <c r="R947" s="9"/>
      <c r="S947" s="7"/>
    </row>
    <row r="948" spans="1:19" x14ac:dyDescent="0.25">
      <c r="A948" t="str">
        <f>REPLACE(Table_milestone[[#This Row],[Hợp đồng]],1,FIND("#",Table_milestone[[#This Row],[Hợp đồng]],1),"")</f>
        <v>68/2013/HĐPM/VTVCAB-CMC</v>
      </c>
      <c r="B948" s="2" t="s">
        <v>2404</v>
      </c>
      <c r="C948" s="3" t="s">
        <v>2405</v>
      </c>
      <c r="D948" s="2" t="s">
        <v>2534</v>
      </c>
      <c r="E948" s="5">
        <v>190800000</v>
      </c>
      <c r="F948" s="4"/>
      <c r="G948" s="4">
        <v>41579</v>
      </c>
      <c r="H948" s="4"/>
      <c r="I948" s="4">
        <v>41624</v>
      </c>
      <c r="J948" s="4"/>
      <c r="K948" s="3" t="s">
        <v>667</v>
      </c>
      <c r="L948" s="7" t="b">
        <v>1</v>
      </c>
      <c r="M948" s="4">
        <v>41782</v>
      </c>
      <c r="N948" s="3" t="s">
        <v>1651</v>
      </c>
      <c r="O948" s="3" t="s">
        <v>129</v>
      </c>
      <c r="P948" s="8"/>
      <c r="Q948" s="8"/>
      <c r="R948" s="9"/>
      <c r="S948" s="7"/>
    </row>
    <row r="949" spans="1:19" x14ac:dyDescent="0.25">
      <c r="A949" t="str">
        <f>REPLACE(Table_milestone[[#This Row],[Hợp đồng]],1,FIND("#",Table_milestone[[#This Row],[Hợp đồng]],1),"")</f>
        <v>42/2013/HĐPM/CLT-CMC</v>
      </c>
      <c r="B949" s="2" t="s">
        <v>2535</v>
      </c>
      <c r="C949" s="3" t="s">
        <v>2536</v>
      </c>
      <c r="D949" s="2" t="s">
        <v>1018</v>
      </c>
      <c r="E949" s="5">
        <v>536600000</v>
      </c>
      <c r="F949" s="4"/>
      <c r="G949" s="4">
        <v>41579</v>
      </c>
      <c r="H949" s="4"/>
      <c r="I949" s="4"/>
      <c r="J949" s="4"/>
      <c r="K949" s="3" t="s">
        <v>667</v>
      </c>
      <c r="L949" s="7" t="b">
        <v>1</v>
      </c>
      <c r="M949" s="4">
        <v>41614</v>
      </c>
      <c r="N949" s="3" t="s">
        <v>1651</v>
      </c>
      <c r="O949" s="3" t="s">
        <v>129</v>
      </c>
      <c r="P949" s="8"/>
      <c r="Q949" s="8"/>
      <c r="R949" s="9"/>
      <c r="S949" s="7"/>
    </row>
    <row r="950" spans="1:19" x14ac:dyDescent="0.25">
      <c r="A950" t="str">
        <f>REPLACE(Table_milestone[[#This Row],[Hợp đồng]],1,FIND("#",Table_milestone[[#This Row],[Hợp đồng]],1),"")</f>
        <v>35-0913/HĐBT/CMCSOFT-DHCNQN</v>
      </c>
      <c r="B950" s="2" t="s">
        <v>2537</v>
      </c>
      <c r="C950" s="3" t="s">
        <v>585</v>
      </c>
      <c r="D950" s="2" t="s">
        <v>2509</v>
      </c>
      <c r="E950" s="5">
        <v>30000000</v>
      </c>
      <c r="F950" s="4"/>
      <c r="G950" s="4">
        <v>41579</v>
      </c>
      <c r="H950" s="4"/>
      <c r="I950" s="4"/>
      <c r="J950" s="4"/>
      <c r="K950" s="3" t="s">
        <v>667</v>
      </c>
      <c r="L950" s="7" t="b">
        <v>1</v>
      </c>
      <c r="M950" s="4">
        <v>41705</v>
      </c>
      <c r="N950" s="3" t="s">
        <v>190</v>
      </c>
      <c r="O950" s="3" t="s">
        <v>98</v>
      </c>
      <c r="P950" s="8"/>
      <c r="Q950" s="8"/>
      <c r="R950" s="9"/>
      <c r="S950" s="7"/>
    </row>
    <row r="951" spans="1:19" x14ac:dyDescent="0.25">
      <c r="A951" t="str">
        <f>REPLACE(Table_milestone[[#This Row],[Hợp đồng]],1,FIND("#",Table_milestone[[#This Row],[Hợp đồng]],1),"")</f>
        <v>25102013/HĐCĐ/TVDDHGTVT2-CMCSOFT</v>
      </c>
      <c r="B951" s="2" t="s">
        <v>2539</v>
      </c>
      <c r="C951" s="3" t="s">
        <v>2540</v>
      </c>
      <c r="D951" s="2" t="s">
        <v>2538</v>
      </c>
      <c r="E951" s="5">
        <v>5000000</v>
      </c>
      <c r="F951" s="4"/>
      <c r="G951" s="4">
        <v>41582</v>
      </c>
      <c r="H951" s="4"/>
      <c r="I951" s="4"/>
      <c r="J951" s="4"/>
      <c r="K951" s="3" t="s">
        <v>667</v>
      </c>
      <c r="L951" s="7" t="b">
        <v>1</v>
      </c>
      <c r="M951" s="4">
        <v>41600</v>
      </c>
      <c r="N951" s="3" t="s">
        <v>36</v>
      </c>
      <c r="O951" s="3" t="s">
        <v>32</v>
      </c>
      <c r="P951" s="8"/>
      <c r="Q951" s="8"/>
      <c r="R951" s="9"/>
      <c r="S951" s="7"/>
    </row>
    <row r="952" spans="1:19" x14ac:dyDescent="0.25">
      <c r="A952" t="str">
        <f>REPLACE(Table_milestone[[#This Row],[Hợp đồng]],1,FIND("#",Table_milestone[[#This Row],[Hợp đồng]],1),"")</f>
        <v>OSD135034</v>
      </c>
      <c r="B952" s="2" t="s">
        <v>2490</v>
      </c>
      <c r="C952" s="3" t="s">
        <v>65</v>
      </c>
      <c r="D952" s="2" t="s">
        <v>672</v>
      </c>
      <c r="E952" s="5">
        <v>332276451</v>
      </c>
      <c r="F952" s="4"/>
      <c r="G952" s="4">
        <v>41589</v>
      </c>
      <c r="H952" s="4"/>
      <c r="I952" s="4"/>
      <c r="J952" s="4"/>
      <c r="K952" s="3" t="s">
        <v>667</v>
      </c>
      <c r="L952" s="7" t="b">
        <v>1</v>
      </c>
      <c r="M952" s="4">
        <v>41680</v>
      </c>
      <c r="N952" s="3" t="s">
        <v>31</v>
      </c>
      <c r="O952" s="3" t="s">
        <v>110</v>
      </c>
      <c r="P952" s="8"/>
      <c r="Q952" s="8"/>
      <c r="R952" s="9"/>
      <c r="S952" s="7"/>
    </row>
    <row r="953" spans="1:19" x14ac:dyDescent="0.25">
      <c r="A953" t="str">
        <f>REPLACE(Table_milestone[[#This Row],[Hợp đồng]],1,FIND("#",Table_milestone[[#This Row],[Hợp đồng]],1),"")</f>
        <v xml:space="preserve">70-1212/HĐKT/CMCSOFT-BHV </v>
      </c>
      <c r="B953" s="2" t="s">
        <v>2457</v>
      </c>
      <c r="C953" s="3" t="s">
        <v>2458</v>
      </c>
      <c r="D953" s="2" t="s">
        <v>1094</v>
      </c>
      <c r="E953" s="5">
        <v>220000000</v>
      </c>
      <c r="F953" s="4"/>
      <c r="G953" s="4">
        <v>41593</v>
      </c>
      <c r="H953" s="4"/>
      <c r="I953" s="4"/>
      <c r="J953" s="4"/>
      <c r="K953" s="3" t="s">
        <v>667</v>
      </c>
      <c r="L953" s="7" t="b">
        <v>1</v>
      </c>
      <c r="M953" s="4">
        <v>41758</v>
      </c>
      <c r="N953" s="3" t="s">
        <v>2072</v>
      </c>
      <c r="O953" s="3" t="s">
        <v>173</v>
      </c>
      <c r="P953" s="8"/>
      <c r="Q953" s="8"/>
      <c r="R953" s="9"/>
      <c r="S953" s="7"/>
    </row>
    <row r="954" spans="1:19" x14ac:dyDescent="0.25">
      <c r="A954" t="str">
        <f>REPLACE(Table_milestone[[#This Row],[Hợp đồng]],1,FIND("#",Table_milestone[[#This Row],[Hợp đồng]],1),"")</f>
        <v>32-0913/HĐKT/CMCSOFT-VQTKDKTQD</v>
      </c>
      <c r="B954" s="2" t="s">
        <v>2542</v>
      </c>
      <c r="C954" s="3" t="s">
        <v>2543</v>
      </c>
      <c r="D954" s="2" t="s">
        <v>2541</v>
      </c>
      <c r="E954" s="5">
        <v>70000000</v>
      </c>
      <c r="F954" s="4"/>
      <c r="G954" s="4">
        <v>41596</v>
      </c>
      <c r="H954" s="4"/>
      <c r="I954" s="4"/>
      <c r="J954" s="4"/>
      <c r="K954" s="3" t="s">
        <v>667</v>
      </c>
      <c r="L954" s="7" t="b">
        <v>1</v>
      </c>
      <c r="M954" s="4">
        <v>41866</v>
      </c>
      <c r="N954" s="3" t="s">
        <v>190</v>
      </c>
      <c r="O954" s="3" t="s">
        <v>98</v>
      </c>
      <c r="P954" s="8"/>
      <c r="Q954" s="8"/>
      <c r="R954" s="9"/>
      <c r="S954" s="7"/>
    </row>
    <row r="955" spans="1:19" x14ac:dyDescent="0.25">
      <c r="A955" t="str">
        <f>REPLACE(Table_milestone[[#This Row],[Hợp đồng]],1,FIND("#",Table_milestone[[#This Row],[Hợp đồng]],1),"")</f>
        <v>HĐCP-13-27-VMS/CMCSOFT</v>
      </c>
      <c r="B955" s="2" t="s">
        <v>2544</v>
      </c>
      <c r="C955" s="3" t="s">
        <v>2545</v>
      </c>
      <c r="D955" s="2" t="s">
        <v>725</v>
      </c>
      <c r="E955" s="5">
        <v>225000000</v>
      </c>
      <c r="F955" s="4"/>
      <c r="G955" s="4">
        <v>41598</v>
      </c>
      <c r="H955" s="4"/>
      <c r="I955" s="4">
        <v>41598</v>
      </c>
      <c r="J955" s="4"/>
      <c r="K955" s="3" t="s">
        <v>667</v>
      </c>
      <c r="L955" s="7" t="b">
        <v>1</v>
      </c>
      <c r="M955" s="4">
        <v>41656</v>
      </c>
      <c r="N955" s="3" t="s">
        <v>20</v>
      </c>
      <c r="O955" s="3" t="s">
        <v>685</v>
      </c>
      <c r="P955" s="8"/>
      <c r="Q955" s="8"/>
      <c r="R955" s="9"/>
      <c r="S955" s="7"/>
    </row>
    <row r="956" spans="1:19" x14ac:dyDescent="0.25">
      <c r="A956" t="str">
        <f>REPLACE(Table_milestone[[#This Row],[Hợp đồng]],1,FIND("#",Table_milestone[[#This Row],[Hợp đồng]],1),"")</f>
        <v>20092013/HĐKT/CMCSOFT-VINEMATIM</v>
      </c>
      <c r="B956" s="2" t="s">
        <v>2491</v>
      </c>
      <c r="C956" s="3" t="s">
        <v>2492</v>
      </c>
      <c r="D956" s="2" t="s">
        <v>672</v>
      </c>
      <c r="E956" s="5">
        <v>122500000</v>
      </c>
      <c r="F956" s="4"/>
      <c r="G956" s="4">
        <v>41598</v>
      </c>
      <c r="H956" s="4"/>
      <c r="I956" s="4"/>
      <c r="J956" s="4"/>
      <c r="K956" s="3" t="s">
        <v>667</v>
      </c>
      <c r="L956" s="7" t="b">
        <v>1</v>
      </c>
      <c r="M956" s="4">
        <v>41632</v>
      </c>
      <c r="N956" s="3" t="s">
        <v>748</v>
      </c>
      <c r="O956" s="3" t="s">
        <v>32</v>
      </c>
      <c r="P956" s="8"/>
      <c r="Q956" s="8"/>
      <c r="R956" s="9"/>
      <c r="S956" s="7"/>
    </row>
    <row r="957" spans="1:19" x14ac:dyDescent="0.25">
      <c r="A957" t="str">
        <f>REPLACE(Table_milestone[[#This Row],[Hợp đồng]],1,FIND("#",Table_milestone[[#This Row],[Hợp đồng]],1),"")</f>
        <v>OSD135029</v>
      </c>
      <c r="B957" s="2" t="s">
        <v>2547</v>
      </c>
      <c r="C957" s="3" t="s">
        <v>2548</v>
      </c>
      <c r="D957" s="2" t="s">
        <v>2453</v>
      </c>
      <c r="E957" s="5">
        <v>35460600</v>
      </c>
      <c r="F957" s="4"/>
      <c r="G957" s="4">
        <v>41598</v>
      </c>
      <c r="H957" s="4"/>
      <c r="I957" s="4"/>
      <c r="J957" s="4"/>
      <c r="K957" s="3" t="s">
        <v>667</v>
      </c>
      <c r="L957" s="7" t="b">
        <v>1</v>
      </c>
      <c r="M957" s="4">
        <v>41597</v>
      </c>
      <c r="N957" s="3" t="s">
        <v>31</v>
      </c>
      <c r="O957" s="3" t="s">
        <v>110</v>
      </c>
      <c r="P957" s="8" t="s">
        <v>2546</v>
      </c>
      <c r="Q957" s="8"/>
      <c r="R957" s="9"/>
      <c r="S957" s="7"/>
    </row>
    <row r="958" spans="1:19" x14ac:dyDescent="0.25">
      <c r="A958" t="str">
        <f>REPLACE(Table_milestone[[#This Row],[Hợp đồng]],1,FIND("#",Table_milestone[[#This Row],[Hợp đồng]],1),"")</f>
        <v>16/2013/HĐKT/CNTT-CMCSOFT</v>
      </c>
      <c r="B958" s="2" t="s">
        <v>2414</v>
      </c>
      <c r="C958" s="3" t="s">
        <v>2415</v>
      </c>
      <c r="D958" s="2" t="s">
        <v>666</v>
      </c>
      <c r="E958" s="5">
        <v>1718400000</v>
      </c>
      <c r="F958" s="4"/>
      <c r="G958" s="4">
        <v>41600</v>
      </c>
      <c r="H958" s="4"/>
      <c r="I958" s="4">
        <v>41600</v>
      </c>
      <c r="J958" s="4"/>
      <c r="K958" s="3" t="s">
        <v>667</v>
      </c>
      <c r="L958" s="7" t="b">
        <v>1</v>
      </c>
      <c r="M958" s="4">
        <v>41661</v>
      </c>
      <c r="N958" s="3" t="s">
        <v>57</v>
      </c>
      <c r="O958" s="3" t="s">
        <v>129</v>
      </c>
      <c r="P958" s="8"/>
      <c r="Q958" s="8"/>
      <c r="R958" s="9"/>
      <c r="S958" s="7"/>
    </row>
    <row r="959" spans="1:19" x14ac:dyDescent="0.25">
      <c r="A959" t="str">
        <f>REPLACE(Table_milestone[[#This Row],[Hợp đồng]],1,FIND("#",Table_milestone[[#This Row],[Hợp đồng]],1),"")</f>
        <v>16-08/2013/HĐPM/ĐHQGHN-CMCSOFT</v>
      </c>
      <c r="B959" s="2" t="s">
        <v>2447</v>
      </c>
      <c r="C959" s="3" t="s">
        <v>2448</v>
      </c>
      <c r="D959" s="2" t="s">
        <v>725</v>
      </c>
      <c r="E959" s="5">
        <v>888680000</v>
      </c>
      <c r="F959" s="4"/>
      <c r="G959" s="4">
        <v>41600</v>
      </c>
      <c r="H959" s="4"/>
      <c r="I959" s="4"/>
      <c r="J959" s="4"/>
      <c r="K959" s="3" t="s">
        <v>667</v>
      </c>
      <c r="L959" s="7" t="b">
        <v>1</v>
      </c>
      <c r="M959" s="4">
        <v>41634</v>
      </c>
      <c r="N959" s="3" t="s">
        <v>2449</v>
      </c>
      <c r="O959" s="3" t="s">
        <v>47</v>
      </c>
      <c r="P959" s="8" t="s">
        <v>2549</v>
      </c>
      <c r="Q959" s="8"/>
      <c r="R959" s="9"/>
      <c r="S959" s="7"/>
    </row>
    <row r="960" spans="1:19" x14ac:dyDescent="0.25">
      <c r="A960" t="str">
        <f>REPLACE(Table_milestone[[#This Row],[Hợp đồng]],1,FIND("#",Table_milestone[[#This Row],[Hợp đồng]],1),"")</f>
        <v>OSD135051</v>
      </c>
      <c r="B960" s="2" t="s">
        <v>2551</v>
      </c>
      <c r="C960" s="3" t="s">
        <v>2552</v>
      </c>
      <c r="D960" s="2" t="s">
        <v>725</v>
      </c>
      <c r="E960" s="5">
        <v>25200000</v>
      </c>
      <c r="F960" s="4"/>
      <c r="G960" s="4">
        <v>41603</v>
      </c>
      <c r="H960" s="4"/>
      <c r="I960" s="4"/>
      <c r="J960" s="4"/>
      <c r="K960" s="3" t="s">
        <v>667</v>
      </c>
      <c r="L960" s="7" t="b">
        <v>1</v>
      </c>
      <c r="M960" s="4">
        <v>41604</v>
      </c>
      <c r="N960" s="3" t="s">
        <v>31</v>
      </c>
      <c r="O960" s="3" t="s">
        <v>110</v>
      </c>
      <c r="P960" s="8"/>
      <c r="Q960" s="8" t="s">
        <v>2550</v>
      </c>
      <c r="R960" s="9"/>
      <c r="S960" s="7"/>
    </row>
    <row r="961" spans="1:19" x14ac:dyDescent="0.25">
      <c r="A961" t="str">
        <f>REPLACE(Table_milestone[[#This Row],[Hợp đồng]],1,FIND("#",Table_milestone[[#This Row],[Hợp đồng]],1),"")</f>
        <v>PL17-HĐ 08012011/HĐKT2011-CMCSOFT-CTEL</v>
      </c>
      <c r="B961" s="2" t="s">
        <v>2553</v>
      </c>
      <c r="C961" s="3" t="s">
        <v>2554</v>
      </c>
      <c r="D961" s="2" t="s">
        <v>903</v>
      </c>
      <c r="E961" s="5">
        <v>1001721600</v>
      </c>
      <c r="F961" s="4"/>
      <c r="G961" s="4">
        <v>41604</v>
      </c>
      <c r="H961" s="4"/>
      <c r="I961" s="4"/>
      <c r="J961" s="4"/>
      <c r="K961" s="3" t="s">
        <v>667</v>
      </c>
      <c r="L961" s="7" t="b">
        <v>1</v>
      </c>
      <c r="M961" s="4">
        <v>41753</v>
      </c>
      <c r="N961" s="3" t="s">
        <v>57</v>
      </c>
      <c r="O961" s="3" t="s">
        <v>129</v>
      </c>
      <c r="P961" s="8"/>
      <c r="Q961" s="8"/>
      <c r="R961" s="9"/>
      <c r="S961" s="7"/>
    </row>
    <row r="962" spans="1:19" x14ac:dyDescent="0.25">
      <c r="A962" t="str">
        <f>REPLACE(Table_milestone[[#This Row],[Hợp đồng]],1,FIND("#",Table_milestone[[#This Row],[Hợp đồng]],1),"")</f>
        <v>15112013/HĐCĐ/TVVCL-CMCSOFT</v>
      </c>
      <c r="B962" s="2" t="s">
        <v>2555</v>
      </c>
      <c r="C962" s="3" t="s">
        <v>2556</v>
      </c>
      <c r="D962" s="2" t="s">
        <v>2538</v>
      </c>
      <c r="E962" s="5">
        <v>5000000</v>
      </c>
      <c r="F962" s="4"/>
      <c r="G962" s="4">
        <v>41606</v>
      </c>
      <c r="H962" s="4"/>
      <c r="I962" s="4"/>
      <c r="J962" s="4"/>
      <c r="K962" s="3" t="s">
        <v>667</v>
      </c>
      <c r="L962" s="7" t="b">
        <v>1</v>
      </c>
      <c r="M962" s="4">
        <v>41617</v>
      </c>
      <c r="N962" s="3" t="s">
        <v>36</v>
      </c>
      <c r="O962" s="3" t="s">
        <v>32</v>
      </c>
      <c r="P962" s="8"/>
      <c r="Q962" s="8"/>
      <c r="R962" s="9"/>
      <c r="S962" s="7"/>
    </row>
    <row r="963" spans="1:19" x14ac:dyDescent="0.25">
      <c r="A963" t="str">
        <f>REPLACE(Table_milestone[[#This Row],[Hợp đồng]],1,FIND("#",Table_milestone[[#This Row],[Hợp đồng]],1),"")</f>
        <v>42/2013/HĐPM/CLT-CMC</v>
      </c>
      <c r="B963" s="2" t="s">
        <v>2535</v>
      </c>
      <c r="C963" s="3" t="s">
        <v>2536</v>
      </c>
      <c r="D963" s="2" t="s">
        <v>1094</v>
      </c>
      <c r="E963" s="5">
        <v>1073200000</v>
      </c>
      <c r="F963" s="4"/>
      <c r="G963" s="4">
        <v>41607</v>
      </c>
      <c r="H963" s="4"/>
      <c r="I963" s="4"/>
      <c r="J963" s="4"/>
      <c r="K963" s="3" t="s">
        <v>667</v>
      </c>
      <c r="L963" s="7" t="b">
        <v>1</v>
      </c>
      <c r="M963" s="4">
        <v>41625</v>
      </c>
      <c r="N963" s="3" t="s">
        <v>1651</v>
      </c>
      <c r="O963" s="3" t="s">
        <v>129</v>
      </c>
      <c r="P963" s="8"/>
      <c r="Q963" s="8" t="s">
        <v>2557</v>
      </c>
      <c r="R963" s="9"/>
      <c r="S963" s="7"/>
    </row>
    <row r="964" spans="1:19" x14ac:dyDescent="0.25">
      <c r="A964" t="str">
        <f>REPLACE(Table_milestone[[#This Row],[Hợp đồng]],1,FIND("#",Table_milestone[[#This Row],[Hợp đồng]],1),"")</f>
        <v>01/Jupiter-CMCSoft/MOU-0613</v>
      </c>
      <c r="B964" s="2" t="s">
        <v>2370</v>
      </c>
      <c r="C964" s="3" t="s">
        <v>2371</v>
      </c>
      <c r="D964" s="2" t="s">
        <v>2558</v>
      </c>
      <c r="E964" s="5">
        <v>52500000</v>
      </c>
      <c r="F964" s="4"/>
      <c r="G964" s="4">
        <v>41607</v>
      </c>
      <c r="H964" s="4"/>
      <c r="I964" s="4"/>
      <c r="J964" s="4"/>
      <c r="K964" s="3" t="s">
        <v>667</v>
      </c>
      <c r="L964" s="7" t="b">
        <v>1</v>
      </c>
      <c r="M964" s="4">
        <v>41607</v>
      </c>
      <c r="N964" s="3" t="s">
        <v>961</v>
      </c>
      <c r="O964" s="3" t="s">
        <v>110</v>
      </c>
      <c r="P964" s="8" t="s">
        <v>2559</v>
      </c>
      <c r="Q964" s="8"/>
      <c r="R964" s="9"/>
      <c r="S964" s="7"/>
    </row>
    <row r="965" spans="1:19" ht="30" x14ac:dyDescent="0.25">
      <c r="A965" t="str">
        <f>REPLACE(Table_milestone[[#This Row],[Hợp đồng]],1,FIND("#",Table_milestone[[#This Row],[Hợp đồng]],1),"")</f>
        <v>OSD135015</v>
      </c>
      <c r="B965" s="2" t="s">
        <v>2179</v>
      </c>
      <c r="C965" s="3" t="s">
        <v>2180</v>
      </c>
      <c r="D965" s="2" t="s">
        <v>2365</v>
      </c>
      <c r="E965" s="5">
        <v>68000000</v>
      </c>
      <c r="F965" s="4"/>
      <c r="G965" s="4">
        <v>41607</v>
      </c>
      <c r="H965" s="4"/>
      <c r="I965" s="4"/>
      <c r="J965" s="4"/>
      <c r="K965" s="3" t="s">
        <v>717</v>
      </c>
      <c r="L965" s="7" t="b">
        <v>0</v>
      </c>
      <c r="M965" s="4"/>
      <c r="N965" s="3" t="s">
        <v>996</v>
      </c>
      <c r="O965" s="3" t="s">
        <v>110</v>
      </c>
      <c r="P965" s="8"/>
      <c r="Q965" s="8" t="s">
        <v>2560</v>
      </c>
      <c r="R965" s="9"/>
      <c r="S965" s="7"/>
    </row>
    <row r="966" spans="1:19" x14ac:dyDescent="0.25">
      <c r="A966" t="str">
        <f>REPLACE(Table_milestone[[#This Row],[Hợp đồng]],1,FIND("#",Table_milestone[[#This Row],[Hợp đồng]],1),"")</f>
        <v>23/2012/HĐIT-Vietinbank</v>
      </c>
      <c r="B966" s="2" t="s">
        <v>1942</v>
      </c>
      <c r="C966" s="3" t="s">
        <v>1943</v>
      </c>
      <c r="D966" s="2" t="s">
        <v>672</v>
      </c>
      <c r="E966" s="5">
        <v>19500000</v>
      </c>
      <c r="F966" s="4"/>
      <c r="G966" s="4">
        <v>41608</v>
      </c>
      <c r="H966" s="4"/>
      <c r="I966" s="4"/>
      <c r="J966" s="4"/>
      <c r="K966" s="3" t="s">
        <v>667</v>
      </c>
      <c r="L966" s="7" t="b">
        <v>1</v>
      </c>
      <c r="M966" s="4">
        <v>41662</v>
      </c>
      <c r="N966" s="3" t="s">
        <v>1059</v>
      </c>
      <c r="O966" s="3" t="s">
        <v>621</v>
      </c>
      <c r="P966" s="8"/>
      <c r="Q966" s="8" t="s">
        <v>2561</v>
      </c>
      <c r="R966" s="9"/>
      <c r="S966" s="7"/>
    </row>
    <row r="967" spans="1:19" x14ac:dyDescent="0.25">
      <c r="A967" t="str">
        <f>REPLACE(Table_milestone[[#This Row],[Hợp đồng]],1,FIND("#",Table_milestone[[#This Row],[Hợp đồng]],1),"")</f>
        <v>40-2013/HDKT/CMC-AJIVN</v>
      </c>
      <c r="B967" s="2" t="s">
        <v>2515</v>
      </c>
      <c r="C967" s="3" t="s">
        <v>2516</v>
      </c>
      <c r="D967" s="2" t="s">
        <v>1383</v>
      </c>
      <c r="E967" s="5">
        <v>432684000</v>
      </c>
      <c r="F967" s="4"/>
      <c r="G967" s="4">
        <v>41608</v>
      </c>
      <c r="H967" s="4"/>
      <c r="I967" s="4"/>
      <c r="J967" s="4"/>
      <c r="K967" s="3" t="s">
        <v>667</v>
      </c>
      <c r="L967" s="7" t="b">
        <v>1</v>
      </c>
      <c r="M967" s="4">
        <v>41572</v>
      </c>
      <c r="N967" s="3" t="s">
        <v>19</v>
      </c>
      <c r="O967" s="3" t="s">
        <v>681</v>
      </c>
      <c r="P967" s="8"/>
      <c r="Q967" s="8"/>
      <c r="R967" s="9"/>
      <c r="S967" s="7"/>
    </row>
    <row r="968" spans="1:19" x14ac:dyDescent="0.25">
      <c r="A968" t="str">
        <f>REPLACE(Table_milestone[[#This Row],[Hợp đồng]],1,FIND("#",Table_milestone[[#This Row],[Hợp đồng]],1),"")</f>
        <v>OSD135049</v>
      </c>
      <c r="B968" s="2" t="s">
        <v>2564</v>
      </c>
      <c r="C968" s="3" t="s">
        <v>2565</v>
      </c>
      <c r="D968" s="2" t="s">
        <v>725</v>
      </c>
      <c r="E968" s="5">
        <v>55440000</v>
      </c>
      <c r="F968" s="4"/>
      <c r="G968" s="4">
        <v>41608</v>
      </c>
      <c r="H968" s="4"/>
      <c r="I968" s="4"/>
      <c r="J968" s="4"/>
      <c r="K968" s="3" t="s">
        <v>667</v>
      </c>
      <c r="L968" s="7" t="b">
        <v>1</v>
      </c>
      <c r="M968" s="4">
        <v>41612</v>
      </c>
      <c r="N968" s="3" t="s">
        <v>31</v>
      </c>
      <c r="O968" s="3" t="s">
        <v>110</v>
      </c>
      <c r="P968" s="8" t="s">
        <v>2562</v>
      </c>
      <c r="Q968" s="8" t="s">
        <v>2563</v>
      </c>
      <c r="R968" s="9"/>
      <c r="S968" s="7"/>
    </row>
    <row r="969" spans="1:19" x14ac:dyDescent="0.25">
      <c r="A969" t="str">
        <f>REPLACE(Table_milestone[[#This Row],[Hợp đồng]],1,FIND("#",Table_milestone[[#This Row],[Hợp đồng]],1),"")</f>
        <v>OSD125064</v>
      </c>
      <c r="B969" s="2" t="s">
        <v>2210</v>
      </c>
      <c r="C969" s="3" t="s">
        <v>2211</v>
      </c>
      <c r="D969" s="2" t="s">
        <v>2566</v>
      </c>
      <c r="E969" s="5">
        <v>124315800</v>
      </c>
      <c r="F969" s="4"/>
      <c r="G969" s="4">
        <v>41608</v>
      </c>
      <c r="H969" s="4"/>
      <c r="I969" s="4"/>
      <c r="J969" s="4"/>
      <c r="K969" s="3" t="s">
        <v>667</v>
      </c>
      <c r="L969" s="7" t="b">
        <v>1</v>
      </c>
      <c r="M969" s="4">
        <v>41590</v>
      </c>
      <c r="N969" s="3" t="s">
        <v>996</v>
      </c>
      <c r="O969" s="3" t="s">
        <v>110</v>
      </c>
      <c r="P969" s="8" t="s">
        <v>2567</v>
      </c>
      <c r="Q969" s="8"/>
      <c r="R969" s="9"/>
      <c r="S969" s="7"/>
    </row>
    <row r="970" spans="1:19" x14ac:dyDescent="0.25">
      <c r="A970" t="str">
        <f>REPLACE(Table_milestone[[#This Row],[Hợp đồng]],1,FIND("#",Table_milestone[[#This Row],[Hợp đồng]],1),"")</f>
        <v>OSD135053</v>
      </c>
      <c r="B970" s="2" t="s">
        <v>2569</v>
      </c>
      <c r="C970" s="3" t="s">
        <v>2570</v>
      </c>
      <c r="D970" s="2" t="s">
        <v>666</v>
      </c>
      <c r="E970" s="5">
        <v>33180000</v>
      </c>
      <c r="F970" s="4"/>
      <c r="G970" s="4">
        <v>41608</v>
      </c>
      <c r="H970" s="4"/>
      <c r="I970" s="4"/>
      <c r="J970" s="4"/>
      <c r="K970" s="3" t="s">
        <v>667</v>
      </c>
      <c r="L970" s="7" t="b">
        <v>1</v>
      </c>
      <c r="M970" s="4">
        <v>41612</v>
      </c>
      <c r="N970" s="3" t="s">
        <v>31</v>
      </c>
      <c r="O970" s="3" t="s">
        <v>110</v>
      </c>
      <c r="P970" s="8" t="s">
        <v>2568</v>
      </c>
      <c r="Q970" s="8"/>
      <c r="R970" s="9"/>
      <c r="S970" s="7"/>
    </row>
    <row r="971" spans="1:19" x14ac:dyDescent="0.25">
      <c r="A971" t="str">
        <f>REPLACE(Table_milestone[[#This Row],[Hợp đồng]],1,FIND("#",Table_milestone[[#This Row],[Hợp đồng]],1),"")</f>
        <v>2013/SOW/JUUQ-CMC/002</v>
      </c>
      <c r="B971" s="2" t="s">
        <v>2095</v>
      </c>
      <c r="C971" s="3" t="s">
        <v>2096</v>
      </c>
      <c r="D971" s="2" t="s">
        <v>2571</v>
      </c>
      <c r="E971" s="5">
        <v>86387000</v>
      </c>
      <c r="F971" s="4"/>
      <c r="G971" s="4">
        <v>41608</v>
      </c>
      <c r="H971" s="4"/>
      <c r="I971" s="4"/>
      <c r="J971" s="4"/>
      <c r="K971" s="3" t="s">
        <v>667</v>
      </c>
      <c r="L971" s="7" t="b">
        <v>1</v>
      </c>
      <c r="M971" s="4">
        <v>41611</v>
      </c>
      <c r="N971" s="3" t="s">
        <v>31</v>
      </c>
      <c r="O971" s="3" t="s">
        <v>110</v>
      </c>
      <c r="P971" s="8"/>
      <c r="Q971" s="8" t="s">
        <v>2525</v>
      </c>
      <c r="R971" s="9"/>
      <c r="S971" s="7"/>
    </row>
    <row r="972" spans="1:19" x14ac:dyDescent="0.25">
      <c r="A972" t="str">
        <f>REPLACE(Table_milestone[[#This Row],[Hợp đồng]],1,FIND("#",Table_milestone[[#This Row],[Hợp đồng]],1),"")</f>
        <v>OSD135052</v>
      </c>
      <c r="B972" s="2" t="s">
        <v>2573</v>
      </c>
      <c r="C972" s="3" t="s">
        <v>2574</v>
      </c>
      <c r="D972" s="2" t="s">
        <v>725</v>
      </c>
      <c r="E972" s="5">
        <v>28119000</v>
      </c>
      <c r="F972" s="4"/>
      <c r="G972" s="4">
        <v>41608</v>
      </c>
      <c r="H972" s="4"/>
      <c r="I972" s="4"/>
      <c r="J972" s="4"/>
      <c r="K972" s="3" t="s">
        <v>667</v>
      </c>
      <c r="L972" s="7" t="b">
        <v>1</v>
      </c>
      <c r="M972" s="4">
        <v>41612</v>
      </c>
      <c r="N972" s="3" t="s">
        <v>31</v>
      </c>
      <c r="O972" s="3" t="s">
        <v>110</v>
      </c>
      <c r="P972" s="8"/>
      <c r="Q972" s="8" t="s">
        <v>2572</v>
      </c>
      <c r="R972" s="9"/>
      <c r="S972" s="7"/>
    </row>
    <row r="973" spans="1:19" x14ac:dyDescent="0.25">
      <c r="A973" t="str">
        <f>REPLACE(Table_milestone[[#This Row],[Hợp đồng]],1,FIND("#",Table_milestone[[#This Row],[Hợp đồng]],1),"")</f>
        <v>OSD135004</v>
      </c>
      <c r="B973" s="2" t="s">
        <v>2326</v>
      </c>
      <c r="C973" s="3" t="s">
        <v>2327</v>
      </c>
      <c r="D973" s="2" t="s">
        <v>2575</v>
      </c>
      <c r="E973" s="5">
        <v>67561400</v>
      </c>
      <c r="F973" s="4"/>
      <c r="G973" s="4">
        <v>41608</v>
      </c>
      <c r="H973" s="4"/>
      <c r="I973" s="4"/>
      <c r="J973" s="4"/>
      <c r="K973" s="3" t="s">
        <v>667</v>
      </c>
      <c r="L973" s="7" t="b">
        <v>1</v>
      </c>
      <c r="M973" s="4">
        <v>41614</v>
      </c>
      <c r="N973" s="3" t="s">
        <v>880</v>
      </c>
      <c r="O973" s="3" t="s">
        <v>1578</v>
      </c>
      <c r="P973" s="8"/>
      <c r="Q973" s="8" t="s">
        <v>2576</v>
      </c>
      <c r="R973" s="9"/>
      <c r="S973" s="7"/>
    </row>
    <row r="974" spans="1:19" x14ac:dyDescent="0.25">
      <c r="A974" t="str">
        <f>REPLACE(Table_milestone[[#This Row],[Hợp đồng]],1,FIND("#",Table_milestone[[#This Row],[Hợp đồng]],1),"")</f>
        <v>11-0613/HĐBT/CMCSOFT-DHKHDHTN</v>
      </c>
      <c r="B974" s="2" t="s">
        <v>2577</v>
      </c>
      <c r="C974" s="3" t="s">
        <v>2578</v>
      </c>
      <c r="D974" s="2" t="s">
        <v>666</v>
      </c>
      <c r="E974" s="5">
        <v>35000000</v>
      </c>
      <c r="F974" s="4"/>
      <c r="G974" s="4">
        <v>41608</v>
      </c>
      <c r="H974" s="4"/>
      <c r="I974" s="4"/>
      <c r="J974" s="4"/>
      <c r="K974" s="3" t="s">
        <v>667</v>
      </c>
      <c r="L974" s="7" t="b">
        <v>1</v>
      </c>
      <c r="M974" s="4">
        <v>41617</v>
      </c>
      <c r="N974" s="3" t="s">
        <v>190</v>
      </c>
      <c r="O974" s="3" t="s">
        <v>98</v>
      </c>
      <c r="P974" s="8"/>
      <c r="Q974" s="8"/>
      <c r="R974" s="9"/>
      <c r="S974" s="7"/>
    </row>
    <row r="975" spans="1:19" x14ac:dyDescent="0.25">
      <c r="A975" t="str">
        <f>REPLACE(Table_milestone[[#This Row],[Hợp đồng]],1,FIND("#",Table_milestone[[#This Row],[Hợp đồng]],1),"")</f>
        <v>OSD135011</v>
      </c>
      <c r="B975" s="2" t="s">
        <v>2305</v>
      </c>
      <c r="C975" s="3" t="s">
        <v>2306</v>
      </c>
      <c r="D975" s="2" t="s">
        <v>2579</v>
      </c>
      <c r="E975" s="5">
        <v>18954000</v>
      </c>
      <c r="F975" s="4"/>
      <c r="G975" s="4">
        <v>41608</v>
      </c>
      <c r="H975" s="4"/>
      <c r="I975" s="4"/>
      <c r="J975" s="4"/>
      <c r="K975" s="3" t="s">
        <v>667</v>
      </c>
      <c r="L975" s="7" t="b">
        <v>1</v>
      </c>
      <c r="M975" s="4">
        <v>41620</v>
      </c>
      <c r="N975" s="3" t="s">
        <v>31</v>
      </c>
      <c r="O975" s="3" t="s">
        <v>110</v>
      </c>
      <c r="P975" s="8" t="s">
        <v>2580</v>
      </c>
      <c r="Q975" s="8" t="s">
        <v>2581</v>
      </c>
      <c r="R975" s="9"/>
      <c r="S975" s="7"/>
    </row>
    <row r="976" spans="1:19" x14ac:dyDescent="0.25">
      <c r="A976" t="str">
        <f>REPLACE(Table_milestone[[#This Row],[Hợp đồng]],1,FIND("#",Table_milestone[[#This Row],[Hợp đồng]],1),"")</f>
        <v>OSD135026</v>
      </c>
      <c r="B976" s="2" t="s">
        <v>2582</v>
      </c>
      <c r="C976" s="3" t="s">
        <v>2583</v>
      </c>
      <c r="D976" s="2" t="s">
        <v>666</v>
      </c>
      <c r="E976" s="5">
        <v>18900000</v>
      </c>
      <c r="F976" s="4"/>
      <c r="G976" s="4">
        <v>41608</v>
      </c>
      <c r="H976" s="4"/>
      <c r="I976" s="4"/>
      <c r="J976" s="4"/>
      <c r="K976" s="3" t="s">
        <v>667</v>
      </c>
      <c r="L976" s="7" t="b">
        <v>1</v>
      </c>
      <c r="M976" s="4">
        <v>41620</v>
      </c>
      <c r="N976" s="3" t="s">
        <v>31</v>
      </c>
      <c r="O976" s="3" t="s">
        <v>110</v>
      </c>
      <c r="P976" s="8"/>
      <c r="Q976" s="8" t="s">
        <v>2581</v>
      </c>
      <c r="R976" s="9"/>
      <c r="S976" s="7"/>
    </row>
    <row r="977" spans="1:19" x14ac:dyDescent="0.25">
      <c r="A977" t="str">
        <f>REPLACE(Table_milestone[[#This Row],[Hợp đồng]],1,FIND("#",Table_milestone[[#This Row],[Hợp đồng]],1),"")</f>
        <v>OSD135004</v>
      </c>
      <c r="B977" s="2" t="s">
        <v>2326</v>
      </c>
      <c r="C977" s="3" t="s">
        <v>2327</v>
      </c>
      <c r="D977" s="2" t="s">
        <v>2584</v>
      </c>
      <c r="E977" s="5">
        <v>67561400</v>
      </c>
      <c r="F977" s="4"/>
      <c r="G977" s="4">
        <v>41608</v>
      </c>
      <c r="H977" s="4"/>
      <c r="I977" s="4"/>
      <c r="J977" s="4"/>
      <c r="K977" s="3" t="s">
        <v>667</v>
      </c>
      <c r="L977" s="7" t="b">
        <v>1</v>
      </c>
      <c r="M977" s="4">
        <v>41625</v>
      </c>
      <c r="N977" s="3" t="s">
        <v>880</v>
      </c>
      <c r="O977" s="3" t="s">
        <v>1578</v>
      </c>
      <c r="P977" s="8"/>
      <c r="Q977" s="8"/>
      <c r="R977" s="9"/>
      <c r="S977" s="7"/>
    </row>
    <row r="978" spans="1:19" x14ac:dyDescent="0.25">
      <c r="A978" t="str">
        <f>REPLACE(Table_milestone[[#This Row],[Hợp đồng]],1,FIND("#",Table_milestone[[#This Row],[Hợp đồng]],1),"")</f>
        <v>OSD135033</v>
      </c>
      <c r="B978" s="2" t="s">
        <v>2485</v>
      </c>
      <c r="C978" s="3" t="s">
        <v>2486</v>
      </c>
      <c r="D978" s="2" t="s">
        <v>2571</v>
      </c>
      <c r="E978" s="5">
        <v>210200000</v>
      </c>
      <c r="F978" s="4"/>
      <c r="G978" s="4">
        <v>41608</v>
      </c>
      <c r="H978" s="4"/>
      <c r="I978" s="4"/>
      <c r="J978" s="4"/>
      <c r="K978" s="3" t="s">
        <v>667</v>
      </c>
      <c r="L978" s="7" t="b">
        <v>1</v>
      </c>
      <c r="M978" s="4">
        <v>41633</v>
      </c>
      <c r="N978" s="3" t="s">
        <v>961</v>
      </c>
      <c r="O978" s="3" t="s">
        <v>110</v>
      </c>
      <c r="P978" s="8"/>
      <c r="Q978" s="8"/>
      <c r="R978" s="9"/>
      <c r="S978" s="7"/>
    </row>
    <row r="979" spans="1:19" ht="270" x14ac:dyDescent="0.25">
      <c r="A979" t="str">
        <f>REPLACE(Table_milestone[[#This Row],[Hợp đồng]],1,FIND("#",Table_milestone[[#This Row],[Hợp đồng]],1),"")</f>
        <v>1202/HĐKT/CMCSS-HTV</v>
      </c>
      <c r="B979" s="2" t="s">
        <v>1789</v>
      </c>
      <c r="C979" s="3" t="s">
        <v>1790</v>
      </c>
      <c r="D979" s="2" t="s">
        <v>672</v>
      </c>
      <c r="E979" s="5">
        <v>178934153</v>
      </c>
      <c r="F979" s="4"/>
      <c r="G979" s="4">
        <v>41609</v>
      </c>
      <c r="H979" s="4"/>
      <c r="I979" s="4"/>
      <c r="J979" s="4"/>
      <c r="K979" s="3" t="s">
        <v>667</v>
      </c>
      <c r="L979" s="7" t="b">
        <v>1</v>
      </c>
      <c r="M979" s="4">
        <v>42100</v>
      </c>
      <c r="N979" s="3" t="s">
        <v>820</v>
      </c>
      <c r="O979" s="3" t="s">
        <v>819</v>
      </c>
      <c r="P979" s="8"/>
      <c r="Q979" s="8" t="s">
        <v>2585</v>
      </c>
      <c r="R979" s="9"/>
      <c r="S979" s="7"/>
    </row>
    <row r="980" spans="1:19" x14ac:dyDescent="0.25">
      <c r="A980" t="str">
        <f>REPLACE(Table_milestone[[#This Row],[Hợp đồng]],1,FIND("#",Table_milestone[[#This Row],[Hợp đồng]],1),"")</f>
        <v>33-0913/HĐKT/CMCSOFT-DHLN</v>
      </c>
      <c r="B980" s="2" t="s">
        <v>2501</v>
      </c>
      <c r="C980" s="3" t="s">
        <v>2502</v>
      </c>
      <c r="D980" s="2" t="s">
        <v>1094</v>
      </c>
      <c r="E980" s="5">
        <v>343000000</v>
      </c>
      <c r="F980" s="4"/>
      <c r="G980" s="4">
        <v>41614</v>
      </c>
      <c r="H980" s="4"/>
      <c r="I980" s="4"/>
      <c r="J980" s="4"/>
      <c r="K980" s="3" t="s">
        <v>667</v>
      </c>
      <c r="L980" s="7" t="b">
        <v>1</v>
      </c>
      <c r="M980" s="4">
        <v>41638</v>
      </c>
      <c r="N980" s="3" t="s">
        <v>190</v>
      </c>
      <c r="O980" s="3" t="s">
        <v>98</v>
      </c>
      <c r="P980" s="8"/>
      <c r="Q980" s="8"/>
      <c r="R980" s="9"/>
      <c r="S980" s="7"/>
    </row>
    <row r="981" spans="1:19" x14ac:dyDescent="0.25">
      <c r="A981" t="str">
        <f>REPLACE(Table_milestone[[#This Row],[Hợp đồng]],1,FIND("#",Table_milestone[[#This Row],[Hợp đồng]],1),"")</f>
        <v>PL18-HĐ 08012011/HĐKT2011-CMCSOFT-CTEL</v>
      </c>
      <c r="B981" s="2" t="s">
        <v>2586</v>
      </c>
      <c r="C981" s="3" t="s">
        <v>2587</v>
      </c>
      <c r="D981" s="2" t="s">
        <v>903</v>
      </c>
      <c r="E981" s="5">
        <v>414756000</v>
      </c>
      <c r="F981" s="4"/>
      <c r="G981" s="4">
        <v>41618</v>
      </c>
      <c r="H981" s="4"/>
      <c r="I981" s="4"/>
      <c r="J981" s="4"/>
      <c r="K981" s="3" t="s">
        <v>667</v>
      </c>
      <c r="L981" s="7" t="b">
        <v>1</v>
      </c>
      <c r="M981" s="4">
        <v>41639</v>
      </c>
      <c r="N981" s="3" t="s">
        <v>57</v>
      </c>
      <c r="O981" s="3" t="s">
        <v>129</v>
      </c>
      <c r="P981" s="8"/>
      <c r="Q981" s="8"/>
      <c r="R981" s="9"/>
      <c r="S981" s="7"/>
    </row>
    <row r="982" spans="1:19" x14ac:dyDescent="0.25">
      <c r="A982" t="str">
        <f>REPLACE(Table_milestone[[#This Row],[Hợp đồng]],1,FIND("#",Table_milestone[[#This Row],[Hợp đồng]],1),"")</f>
        <v>HĐ-12-11-VMS/CMCSOFT</v>
      </c>
      <c r="B982" s="2" t="s">
        <v>2237</v>
      </c>
      <c r="C982" s="3" t="s">
        <v>2238</v>
      </c>
      <c r="D982" s="2" t="s">
        <v>688</v>
      </c>
      <c r="E982" s="5">
        <v>1143960000</v>
      </c>
      <c r="F982" s="4"/>
      <c r="G982" s="4">
        <v>41620</v>
      </c>
      <c r="H982" s="4">
        <v>41691</v>
      </c>
      <c r="I982" s="4"/>
      <c r="J982" s="4"/>
      <c r="K982" s="3" t="s">
        <v>667</v>
      </c>
      <c r="L982" s="7" t="b">
        <v>1</v>
      </c>
      <c r="M982" s="4">
        <v>41780</v>
      </c>
      <c r="N982" s="3" t="s">
        <v>792</v>
      </c>
      <c r="O982" s="3" t="s">
        <v>621</v>
      </c>
      <c r="P982" s="8"/>
      <c r="Q982" s="8"/>
      <c r="R982" s="9"/>
      <c r="S982" s="7"/>
    </row>
    <row r="983" spans="1:19" x14ac:dyDescent="0.25">
      <c r="A983" t="str">
        <f>REPLACE(Table_milestone[[#This Row],[Hợp đồng]],1,FIND("#",Table_milestone[[#This Row],[Hợp đồng]],1),"")</f>
        <v>OSD135022</v>
      </c>
      <c r="B983" s="2" t="s">
        <v>2403</v>
      </c>
      <c r="C983" s="3" t="s">
        <v>30</v>
      </c>
      <c r="D983" s="2" t="s">
        <v>722</v>
      </c>
      <c r="E983" s="5">
        <v>347256000</v>
      </c>
      <c r="F983" s="4"/>
      <c r="G983" s="4">
        <v>41623</v>
      </c>
      <c r="H983" s="4">
        <v>41669</v>
      </c>
      <c r="I983" s="4"/>
      <c r="J983" s="4"/>
      <c r="K983" s="3" t="s">
        <v>667</v>
      </c>
      <c r="L983" s="7" t="b">
        <v>1</v>
      </c>
      <c r="M983" s="4">
        <v>41752</v>
      </c>
      <c r="N983" s="3" t="s">
        <v>31</v>
      </c>
      <c r="O983" s="3" t="s">
        <v>110</v>
      </c>
      <c r="P983" s="8"/>
      <c r="Q983" s="8"/>
      <c r="R983" s="9"/>
      <c r="S983" s="7"/>
    </row>
    <row r="984" spans="1:19" x14ac:dyDescent="0.25">
      <c r="A984" t="str">
        <f>REPLACE(Table_milestone[[#This Row],[Hợp đồng]],1,FIND("#",Table_milestone[[#This Row],[Hợp đồng]],1),"")</f>
        <v>2012/2013/HĐKT/HPEC-CMCSOFT</v>
      </c>
      <c r="B984" s="2" t="s">
        <v>2588</v>
      </c>
      <c r="C984" s="3" t="s">
        <v>2589</v>
      </c>
      <c r="D984" s="2" t="s">
        <v>725</v>
      </c>
      <c r="E984" s="5">
        <v>150000000</v>
      </c>
      <c r="F984" s="4"/>
      <c r="G984" s="4">
        <v>41625</v>
      </c>
      <c r="H984" s="4"/>
      <c r="I984" s="4"/>
      <c r="J984" s="4"/>
      <c r="K984" s="3" t="s">
        <v>667</v>
      </c>
      <c r="L984" s="7" t="b">
        <v>1</v>
      </c>
      <c r="M984" s="4">
        <v>41624</v>
      </c>
      <c r="N984" s="3" t="s">
        <v>36</v>
      </c>
      <c r="O984" s="3" t="s">
        <v>32</v>
      </c>
      <c r="P984" s="8"/>
      <c r="Q984" s="8"/>
      <c r="R984" s="9"/>
      <c r="S984" s="7"/>
    </row>
    <row r="985" spans="1:19" x14ac:dyDescent="0.25">
      <c r="A985" t="str">
        <f>REPLACE(Table_milestone[[#This Row],[Hợp đồng]],1,FIND("#",Table_milestone[[#This Row],[Hợp đồng]],1),"")</f>
        <v>43-1113/HĐKT/CMCSOFT-DHNLBG</v>
      </c>
      <c r="B985" s="2" t="s">
        <v>2590</v>
      </c>
      <c r="C985" s="3" t="s">
        <v>2591</v>
      </c>
      <c r="D985" s="2" t="s">
        <v>780</v>
      </c>
      <c r="E985" s="5">
        <v>147000000</v>
      </c>
      <c r="F985" s="4"/>
      <c r="G985" s="4">
        <v>41625</v>
      </c>
      <c r="H985" s="4"/>
      <c r="I985" s="4"/>
      <c r="J985" s="4"/>
      <c r="K985" s="3" t="s">
        <v>667</v>
      </c>
      <c r="L985" s="7" t="b">
        <v>1</v>
      </c>
      <c r="M985" s="4">
        <v>41676</v>
      </c>
      <c r="N985" s="3" t="s">
        <v>190</v>
      </c>
      <c r="O985" s="3" t="s">
        <v>98</v>
      </c>
      <c r="P985" s="8"/>
      <c r="Q985" s="8"/>
      <c r="R985" s="9"/>
      <c r="S985" s="7"/>
    </row>
    <row r="986" spans="1:19" x14ac:dyDescent="0.25">
      <c r="A986" t="str">
        <f>REPLACE(Table_milestone[[#This Row],[Hợp đồng]],1,FIND("#",Table_milestone[[#This Row],[Hợp đồng]],1),"")</f>
        <v>23/2013/HĐKT/CNTT-CMCSOFT</v>
      </c>
      <c r="B986" s="2" t="s">
        <v>2592</v>
      </c>
      <c r="C986" s="3" t="s">
        <v>2593</v>
      </c>
      <c r="D986" s="2" t="s">
        <v>1322</v>
      </c>
      <c r="E986" s="5">
        <v>547500000</v>
      </c>
      <c r="F986" s="4"/>
      <c r="G986" s="4">
        <v>41628</v>
      </c>
      <c r="H986" s="4"/>
      <c r="I986" s="4"/>
      <c r="J986" s="4"/>
      <c r="K986" s="3" t="s">
        <v>667</v>
      </c>
      <c r="L986" s="7" t="b">
        <v>1</v>
      </c>
      <c r="M986" s="4">
        <v>41753</v>
      </c>
      <c r="N986" s="3" t="s">
        <v>57</v>
      </c>
      <c r="O986" s="3" t="s">
        <v>129</v>
      </c>
      <c r="P986" s="8"/>
      <c r="Q986" s="8"/>
      <c r="R986" s="9"/>
      <c r="S986" s="7"/>
    </row>
    <row r="987" spans="1:19" ht="60" x14ac:dyDescent="0.25">
      <c r="A987" t="str">
        <f>REPLACE(Table_milestone[[#This Row],[Hợp đồng]],1,FIND("#",Table_milestone[[#This Row],[Hợp đồng]],1),"")</f>
        <v>OSD135054</v>
      </c>
      <c r="B987" s="2" t="s">
        <v>2595</v>
      </c>
      <c r="C987" s="3" t="s">
        <v>2596</v>
      </c>
      <c r="D987" s="2" t="s">
        <v>2453</v>
      </c>
      <c r="E987" s="5">
        <v>109200000</v>
      </c>
      <c r="F987" s="4"/>
      <c r="G987" s="4">
        <v>41628</v>
      </c>
      <c r="H987" s="4"/>
      <c r="I987" s="4"/>
      <c r="J987" s="4"/>
      <c r="K987" s="3" t="s">
        <v>805</v>
      </c>
      <c r="L987" s="7" t="b">
        <v>0</v>
      </c>
      <c r="M987" s="4"/>
      <c r="N987" s="3" t="s">
        <v>31</v>
      </c>
      <c r="O987" s="3" t="s">
        <v>110</v>
      </c>
      <c r="P987" s="8" t="s">
        <v>2594</v>
      </c>
      <c r="Q987" s="8" t="s">
        <v>2389</v>
      </c>
      <c r="R987" s="9">
        <v>1</v>
      </c>
      <c r="S987" s="7">
        <v>1</v>
      </c>
    </row>
    <row r="988" spans="1:19" ht="210" x14ac:dyDescent="0.25">
      <c r="A988" t="str">
        <f>REPLACE(Table_milestone[[#This Row],[Hợp đồng]],1,FIND("#",Table_milestone[[#This Row],[Hợp đồng]],1),"")</f>
        <v>27-0813/HĐKT/CMCSOFT-VR</v>
      </c>
      <c r="B988" s="2" t="s">
        <v>2462</v>
      </c>
      <c r="C988" s="3" t="s">
        <v>25</v>
      </c>
      <c r="D988" s="2" t="s">
        <v>672</v>
      </c>
      <c r="E988" s="5">
        <v>464000000</v>
      </c>
      <c r="F988" s="4"/>
      <c r="G988" s="4">
        <v>41631</v>
      </c>
      <c r="H988" s="4">
        <v>42102</v>
      </c>
      <c r="I988" s="4"/>
      <c r="J988" s="4"/>
      <c r="K988" s="3" t="s">
        <v>717</v>
      </c>
      <c r="L988" s="7" t="b">
        <v>0</v>
      </c>
      <c r="M988" s="4"/>
      <c r="N988" s="3" t="s">
        <v>27</v>
      </c>
      <c r="O988" s="3" t="s">
        <v>197</v>
      </c>
      <c r="P988" s="8"/>
      <c r="Q988" s="8" t="s">
        <v>2597</v>
      </c>
      <c r="R988" s="9">
        <v>1</v>
      </c>
      <c r="S988" s="7">
        <v>1</v>
      </c>
    </row>
    <row r="989" spans="1:19" x14ac:dyDescent="0.25">
      <c r="A989" t="str">
        <f>REPLACE(Table_milestone[[#This Row],[Hợp đồng]],1,FIND("#",Table_milestone[[#This Row],[Hợp đồng]],1),"")</f>
        <v>08-0613/HDBT/DHYDDHTN</v>
      </c>
      <c r="B989" s="2" t="s">
        <v>2599</v>
      </c>
      <c r="C989" s="3" t="s">
        <v>581</v>
      </c>
      <c r="D989" s="2" t="s">
        <v>2598</v>
      </c>
      <c r="E989" s="5">
        <v>50000000</v>
      </c>
      <c r="F989" s="4"/>
      <c r="G989" s="4">
        <v>41633</v>
      </c>
      <c r="H989" s="4"/>
      <c r="I989" s="4"/>
      <c r="J989" s="4"/>
      <c r="K989" s="3" t="s">
        <v>667</v>
      </c>
      <c r="L989" s="7" t="b">
        <v>1</v>
      </c>
      <c r="M989" s="4">
        <v>41641</v>
      </c>
      <c r="N989" s="3" t="s">
        <v>190</v>
      </c>
      <c r="O989" s="3" t="s">
        <v>98</v>
      </c>
      <c r="P989" s="8"/>
      <c r="Q989" s="8"/>
      <c r="R989" s="9"/>
      <c r="S989" s="7"/>
    </row>
    <row r="990" spans="1:19" x14ac:dyDescent="0.25">
      <c r="A990" t="str">
        <f>REPLACE(Table_milestone[[#This Row],[Hợp đồng]],1,FIND("#",Table_milestone[[#This Row],[Hợp đồng]],1),"")</f>
        <v>42/2013/HĐPM/CLT-CMC</v>
      </c>
      <c r="B990" s="2" t="s">
        <v>2535</v>
      </c>
      <c r="C990" s="3" t="s">
        <v>2536</v>
      </c>
      <c r="D990" s="2" t="s">
        <v>1445</v>
      </c>
      <c r="E990" s="5">
        <v>2683000000</v>
      </c>
      <c r="F990" s="4"/>
      <c r="G990" s="4">
        <v>41634</v>
      </c>
      <c r="H990" s="4"/>
      <c r="I990" s="4"/>
      <c r="J990" s="4"/>
      <c r="K990" s="3" t="s">
        <v>667</v>
      </c>
      <c r="L990" s="7" t="b">
        <v>1</v>
      </c>
      <c r="M990" s="4">
        <v>41639</v>
      </c>
      <c r="N990" s="3" t="s">
        <v>1651</v>
      </c>
      <c r="O990" s="3" t="s">
        <v>129</v>
      </c>
      <c r="P990" s="8"/>
      <c r="Q990" s="8" t="s">
        <v>2600</v>
      </c>
      <c r="R990" s="9"/>
      <c r="S990" s="7"/>
    </row>
    <row r="991" spans="1:19" x14ac:dyDescent="0.25">
      <c r="A991" t="str">
        <f>REPLACE(Table_milestone[[#This Row],[Hợp đồng]],1,FIND("#",Table_milestone[[#This Row],[Hợp đồng]],1),"")</f>
        <v>2013/SOW/JUUQ-CMC/002</v>
      </c>
      <c r="B991" s="2" t="s">
        <v>2095</v>
      </c>
      <c r="C991" s="3" t="s">
        <v>2096</v>
      </c>
      <c r="D991" s="2" t="s">
        <v>2601</v>
      </c>
      <c r="E991" s="5">
        <v>69548460</v>
      </c>
      <c r="F991" s="4"/>
      <c r="G991" s="4">
        <v>41635</v>
      </c>
      <c r="H991" s="4"/>
      <c r="I991" s="4"/>
      <c r="J991" s="4"/>
      <c r="K991" s="3" t="s">
        <v>667</v>
      </c>
      <c r="L991" s="7" t="b">
        <v>1</v>
      </c>
      <c r="M991" s="4">
        <v>41628</v>
      </c>
      <c r="N991" s="3" t="s">
        <v>31</v>
      </c>
      <c r="O991" s="3" t="s">
        <v>110</v>
      </c>
      <c r="P991" s="8"/>
      <c r="Q991" s="8" t="s">
        <v>2602</v>
      </c>
      <c r="R991" s="9"/>
      <c r="S991" s="7"/>
    </row>
    <row r="992" spans="1:19" x14ac:dyDescent="0.25">
      <c r="A992" t="str">
        <f>REPLACE(Table_milestone[[#This Row],[Hợp đồng]],1,FIND("#",Table_milestone[[#This Row],[Hợp đồng]],1),"")</f>
        <v>01/Jupiter-CMCSoft/MOU-0613</v>
      </c>
      <c r="B992" s="2" t="s">
        <v>2370</v>
      </c>
      <c r="C992" s="3" t="s">
        <v>2371</v>
      </c>
      <c r="D992" s="2" t="s">
        <v>2603</v>
      </c>
      <c r="E992" s="5">
        <v>52500000</v>
      </c>
      <c r="F992" s="4"/>
      <c r="G992" s="4">
        <v>41635</v>
      </c>
      <c r="H992" s="4"/>
      <c r="I992" s="4"/>
      <c r="J992" s="4"/>
      <c r="K992" s="3" t="s">
        <v>667</v>
      </c>
      <c r="L992" s="7" t="b">
        <v>1</v>
      </c>
      <c r="M992" s="4">
        <v>41634</v>
      </c>
      <c r="N992" s="3" t="s">
        <v>961</v>
      </c>
      <c r="O992" s="3" t="s">
        <v>110</v>
      </c>
      <c r="P992" s="8"/>
      <c r="Q992" s="8" t="s">
        <v>2604</v>
      </c>
      <c r="R992" s="9"/>
      <c r="S992" s="7"/>
    </row>
    <row r="993" spans="1:19" x14ac:dyDescent="0.25">
      <c r="A993" t="str">
        <f>REPLACE(Table_milestone[[#This Row],[Hợp đồng]],1,FIND("#",Table_milestone[[#This Row],[Hợp đồng]],1),"")</f>
        <v>45-0912/HĐKT/CMCSoft-ĐHKTH</v>
      </c>
      <c r="B993" s="2" t="s">
        <v>1766</v>
      </c>
      <c r="C993" s="3" t="s">
        <v>633</v>
      </c>
      <c r="D993" s="2" t="s">
        <v>2139</v>
      </c>
      <c r="E993" s="5">
        <v>16800000</v>
      </c>
      <c r="F993" s="4"/>
      <c r="G993" s="4">
        <v>41638</v>
      </c>
      <c r="H993" s="4"/>
      <c r="I993" s="4"/>
      <c r="J993" s="4"/>
      <c r="K993" s="3" t="s">
        <v>667</v>
      </c>
      <c r="L993" s="7" t="b">
        <v>1</v>
      </c>
      <c r="M993" s="4">
        <v>41351</v>
      </c>
      <c r="N993" s="3" t="s">
        <v>190</v>
      </c>
      <c r="O993" s="3" t="s">
        <v>98</v>
      </c>
      <c r="P993" s="8" t="s">
        <v>2605</v>
      </c>
      <c r="Q993" s="8" t="s">
        <v>2606</v>
      </c>
      <c r="R993" s="9"/>
      <c r="S993" s="7"/>
    </row>
    <row r="994" spans="1:19" x14ac:dyDescent="0.25">
      <c r="A994" t="str">
        <f>REPLACE(Table_milestone[[#This Row],[Hợp đồng]],1,FIND("#",Table_milestone[[#This Row],[Hợp đồng]],1),"")</f>
        <v>45-0912/HĐKT/CMCSoft-ĐHKTH</v>
      </c>
      <c r="B994" s="2" t="s">
        <v>1766</v>
      </c>
      <c r="C994" s="3" t="s">
        <v>633</v>
      </c>
      <c r="D994" s="2" t="s">
        <v>2607</v>
      </c>
      <c r="E994" s="5">
        <v>16800000</v>
      </c>
      <c r="F994" s="4"/>
      <c r="G994" s="4">
        <v>41638</v>
      </c>
      <c r="H994" s="4"/>
      <c r="I994" s="4"/>
      <c r="J994" s="4"/>
      <c r="K994" s="3" t="s">
        <v>667</v>
      </c>
      <c r="L994" s="7" t="b">
        <v>1</v>
      </c>
      <c r="M994" s="4">
        <v>41639</v>
      </c>
      <c r="N994" s="3" t="s">
        <v>190</v>
      </c>
      <c r="O994" s="3" t="s">
        <v>98</v>
      </c>
      <c r="P994" s="8"/>
      <c r="Q994" s="8"/>
      <c r="R994" s="9"/>
      <c r="S994" s="7"/>
    </row>
    <row r="995" spans="1:19" x14ac:dyDescent="0.25">
      <c r="A995" t="str">
        <f>REPLACE(Table_milestone[[#This Row],[Hợp đồng]],1,FIND("#",Table_milestone[[#This Row],[Hợp đồng]],1),"")</f>
        <v>OSD135004</v>
      </c>
      <c r="B995" s="2" t="s">
        <v>2326</v>
      </c>
      <c r="C995" s="3" t="s">
        <v>2327</v>
      </c>
      <c r="D995" s="2" t="s">
        <v>2608</v>
      </c>
      <c r="E995" s="5">
        <v>67561400</v>
      </c>
      <c r="F995" s="4"/>
      <c r="G995" s="4">
        <v>41638</v>
      </c>
      <c r="H995" s="4"/>
      <c r="I995" s="4"/>
      <c r="J995" s="4"/>
      <c r="K995" s="3" t="s">
        <v>667</v>
      </c>
      <c r="L995" s="7" t="b">
        <v>1</v>
      </c>
      <c r="M995" s="4">
        <v>41645</v>
      </c>
      <c r="N995" s="3" t="s">
        <v>880</v>
      </c>
      <c r="O995" s="3" t="s">
        <v>1578</v>
      </c>
      <c r="P995" s="8"/>
      <c r="Q995" s="8"/>
      <c r="R995" s="9"/>
      <c r="S995" s="7"/>
    </row>
    <row r="996" spans="1:19" ht="30" x14ac:dyDescent="0.25">
      <c r="A996" t="str">
        <f>REPLACE(Table_milestone[[#This Row],[Hợp đồng]],1,FIND("#",Table_milestone[[#This Row],[Hợp đồng]],1),"")</f>
        <v>27-0813/HĐKT/CMCSOFT-VR</v>
      </c>
      <c r="B996" s="2" t="s">
        <v>2462</v>
      </c>
      <c r="C996" s="3" t="s">
        <v>25</v>
      </c>
      <c r="D996" s="2" t="s">
        <v>688</v>
      </c>
      <c r="E996" s="5">
        <v>185600000</v>
      </c>
      <c r="F996" s="4"/>
      <c r="G996" s="4">
        <v>41638</v>
      </c>
      <c r="H996" s="4">
        <v>42124</v>
      </c>
      <c r="I996" s="4"/>
      <c r="J996" s="4"/>
      <c r="K996" s="3" t="s">
        <v>717</v>
      </c>
      <c r="L996" s="7" t="b">
        <v>0</v>
      </c>
      <c r="M996" s="4"/>
      <c r="N996" s="3" t="s">
        <v>27</v>
      </c>
      <c r="O996" s="3" t="s">
        <v>197</v>
      </c>
      <c r="P996" s="8"/>
      <c r="Q996" s="8" t="s">
        <v>2609</v>
      </c>
      <c r="R996" s="9"/>
      <c r="S996" s="7">
        <v>1</v>
      </c>
    </row>
    <row r="997" spans="1:19" x14ac:dyDescent="0.25">
      <c r="A997" t="str">
        <f>REPLACE(Table_milestone[[#This Row],[Hợp đồng]],1,FIND("#",Table_milestone[[#This Row],[Hợp đồng]],1),"")</f>
        <v>33-012/HĐKT/CMCSoft-ĐHTL</v>
      </c>
      <c r="B997" s="2" t="s">
        <v>1627</v>
      </c>
      <c r="C997" s="3" t="s">
        <v>641</v>
      </c>
      <c r="D997" s="2" t="s">
        <v>2610</v>
      </c>
      <c r="E997" s="5">
        <v>40000000</v>
      </c>
      <c r="F997" s="4"/>
      <c r="G997" s="4">
        <v>41638</v>
      </c>
      <c r="H997" s="4"/>
      <c r="I997" s="4"/>
      <c r="J997" s="4"/>
      <c r="K997" s="3" t="s">
        <v>667</v>
      </c>
      <c r="L997" s="7" t="b">
        <v>1</v>
      </c>
      <c r="M997" s="4">
        <v>41822</v>
      </c>
      <c r="N997" s="3" t="s">
        <v>190</v>
      </c>
      <c r="O997" s="3" t="s">
        <v>98</v>
      </c>
      <c r="P997" s="8"/>
      <c r="Q997" s="8"/>
      <c r="R997" s="9"/>
      <c r="S997" s="7"/>
    </row>
    <row r="998" spans="1:19" x14ac:dyDescent="0.25">
      <c r="A998" t="str">
        <f>REPLACE(Table_milestone[[#This Row],[Hợp đồng]],1,FIND("#",Table_milestone[[#This Row],[Hợp đồng]],1),"")</f>
        <v>OSD125064</v>
      </c>
      <c r="B998" s="2" t="s">
        <v>2210</v>
      </c>
      <c r="C998" s="3" t="s">
        <v>2211</v>
      </c>
      <c r="D998" s="2" t="s">
        <v>2611</v>
      </c>
      <c r="E998" s="5">
        <v>57389153</v>
      </c>
      <c r="F998" s="4"/>
      <c r="G998" s="4">
        <v>41638</v>
      </c>
      <c r="H998" s="4"/>
      <c r="I998" s="4"/>
      <c r="J998" s="4"/>
      <c r="K998" s="3" t="s">
        <v>667</v>
      </c>
      <c r="L998" s="7" t="b">
        <v>1</v>
      </c>
      <c r="M998" s="4">
        <v>41621</v>
      </c>
      <c r="N998" s="3" t="s">
        <v>996</v>
      </c>
      <c r="O998" s="3" t="s">
        <v>110</v>
      </c>
      <c r="P998" s="8"/>
      <c r="Q998" s="8"/>
      <c r="R998" s="9"/>
      <c r="S998" s="7"/>
    </row>
    <row r="999" spans="1:19" x14ac:dyDescent="0.25">
      <c r="A999" t="str">
        <f>REPLACE(Table_milestone[[#This Row],[Hợp đồng]],1,FIND("#",Table_milestone[[#This Row],[Hợp đồng]],1),"")</f>
        <v>13-0712/HĐKT/CMCSOFT-MIC</v>
      </c>
      <c r="B999" s="2" t="s">
        <v>1630</v>
      </c>
      <c r="C999" s="3" t="s">
        <v>645</v>
      </c>
      <c r="D999" s="2" t="s">
        <v>2607</v>
      </c>
      <c r="E999" s="5">
        <v>62500000</v>
      </c>
      <c r="F999" s="4"/>
      <c r="G999" s="4">
        <v>41639</v>
      </c>
      <c r="H999" s="4"/>
      <c r="I999" s="4"/>
      <c r="J999" s="4"/>
      <c r="K999" s="3" t="s">
        <v>667</v>
      </c>
      <c r="L999" s="7" t="b">
        <v>1</v>
      </c>
      <c r="M999" s="4">
        <v>41722</v>
      </c>
      <c r="N999" s="3" t="s">
        <v>46</v>
      </c>
      <c r="O999" s="3" t="s">
        <v>173</v>
      </c>
      <c r="P999" s="8"/>
      <c r="Q999" s="8"/>
      <c r="R999" s="9"/>
      <c r="S999" s="7"/>
    </row>
    <row r="1000" spans="1:19" x14ac:dyDescent="0.25">
      <c r="A1000" t="str">
        <f>REPLACE(Table_milestone[[#This Row],[Hợp đồng]],1,FIND("#",Table_milestone[[#This Row],[Hợp đồng]],1),"")</f>
        <v>40-2013/HDKT/CMC-AJIVN</v>
      </c>
      <c r="B1000" s="2" t="s">
        <v>2515</v>
      </c>
      <c r="C1000" s="3" t="s">
        <v>2516</v>
      </c>
      <c r="D1000" s="2" t="s">
        <v>2612</v>
      </c>
      <c r="E1000" s="5">
        <v>432684000</v>
      </c>
      <c r="F1000" s="4"/>
      <c r="G1000" s="4">
        <v>41639</v>
      </c>
      <c r="H1000" s="4"/>
      <c r="I1000" s="4"/>
      <c r="J1000" s="4"/>
      <c r="K1000" s="3" t="s">
        <v>667</v>
      </c>
      <c r="L1000" s="7" t="b">
        <v>1</v>
      </c>
      <c r="M1000" s="4">
        <v>41646</v>
      </c>
      <c r="N1000" s="3" t="s">
        <v>19</v>
      </c>
      <c r="O1000" s="3" t="s">
        <v>681</v>
      </c>
      <c r="P1000" s="8"/>
      <c r="Q1000" s="8"/>
      <c r="R1000" s="9"/>
      <c r="S1000" s="7"/>
    </row>
    <row r="1001" spans="1:19" x14ac:dyDescent="0.25">
      <c r="A1001" t="str">
        <f>REPLACE(Table_milestone[[#This Row],[Hợp đồng]],1,FIND("#",Table_milestone[[#This Row],[Hợp đồng]],1),"")</f>
        <v>OSD135051</v>
      </c>
      <c r="B1001" s="2" t="s">
        <v>2551</v>
      </c>
      <c r="C1001" s="3" t="s">
        <v>2552</v>
      </c>
      <c r="D1001" s="2" t="s">
        <v>722</v>
      </c>
      <c r="E1001" s="5">
        <v>37800000</v>
      </c>
      <c r="F1001" s="4"/>
      <c r="G1001" s="4">
        <v>41639</v>
      </c>
      <c r="H1001" s="4"/>
      <c r="I1001" s="4"/>
      <c r="J1001" s="4"/>
      <c r="K1001" s="3" t="s">
        <v>667</v>
      </c>
      <c r="L1001" s="7" t="b">
        <v>1</v>
      </c>
      <c r="M1001" s="4">
        <v>41656</v>
      </c>
      <c r="N1001" s="3" t="s">
        <v>31</v>
      </c>
      <c r="O1001" s="3" t="s">
        <v>110</v>
      </c>
      <c r="P1001" s="8"/>
      <c r="Q1001" s="8" t="s">
        <v>2613</v>
      </c>
      <c r="R1001" s="9"/>
      <c r="S1001" s="7"/>
    </row>
    <row r="1002" spans="1:19" x14ac:dyDescent="0.25">
      <c r="A1002" t="str">
        <f>REPLACE(Table_milestone[[#This Row],[Hợp đồng]],1,FIND("#",Table_milestone[[#This Row],[Hợp đồng]],1),"")</f>
        <v>OSD125064</v>
      </c>
      <c r="B1002" s="2" t="s">
        <v>2210</v>
      </c>
      <c r="C1002" s="3" t="s">
        <v>2211</v>
      </c>
      <c r="D1002" s="2" t="s">
        <v>2614</v>
      </c>
      <c r="E1002" s="5">
        <v>13713000</v>
      </c>
      <c r="F1002" s="4"/>
      <c r="G1002" s="4">
        <v>41639</v>
      </c>
      <c r="H1002" s="4"/>
      <c r="I1002" s="4"/>
      <c r="J1002" s="4"/>
      <c r="K1002" s="3" t="s">
        <v>667</v>
      </c>
      <c r="L1002" s="7" t="b">
        <v>1</v>
      </c>
      <c r="M1002" s="4">
        <v>41645</v>
      </c>
      <c r="N1002" s="3" t="s">
        <v>996</v>
      </c>
      <c r="O1002" s="3" t="s">
        <v>110</v>
      </c>
      <c r="P1002" s="8"/>
      <c r="Q1002" s="8" t="s">
        <v>2615</v>
      </c>
      <c r="R1002" s="9"/>
      <c r="S1002" s="7"/>
    </row>
    <row r="1003" spans="1:19" x14ac:dyDescent="0.25">
      <c r="A1003" t="str">
        <f>REPLACE(Table_milestone[[#This Row],[Hợp đồng]],1,FIND("#",Table_milestone[[#This Row],[Hợp đồng]],1),"")</f>
        <v>37-0913/HĐKT/CMCSOFT-DHLN2</v>
      </c>
      <c r="B1003" s="2" t="s">
        <v>2526</v>
      </c>
      <c r="C1003" s="3" t="s">
        <v>2527</v>
      </c>
      <c r="D1003" s="2" t="s">
        <v>672</v>
      </c>
      <c r="E1003" s="5">
        <v>100800000</v>
      </c>
      <c r="F1003" s="4"/>
      <c r="G1003" s="4">
        <v>41639</v>
      </c>
      <c r="H1003" s="4"/>
      <c r="I1003" s="4"/>
      <c r="J1003" s="4"/>
      <c r="K1003" s="3" t="s">
        <v>667</v>
      </c>
      <c r="L1003" s="7" t="b">
        <v>1</v>
      </c>
      <c r="M1003" s="4">
        <v>41619</v>
      </c>
      <c r="N1003" s="3" t="s">
        <v>190</v>
      </c>
      <c r="O1003" s="3" t="s">
        <v>98</v>
      </c>
      <c r="P1003" s="8"/>
      <c r="Q1003" s="8"/>
      <c r="R1003" s="9"/>
      <c r="S1003" s="7"/>
    </row>
    <row r="1004" spans="1:19" x14ac:dyDescent="0.25">
      <c r="A1004" t="str">
        <f>REPLACE(Table_milestone[[#This Row],[Hợp đồng]],1,FIND("#",Table_milestone[[#This Row],[Hợp đồng]],1),"")</f>
        <v>OSD125063</v>
      </c>
      <c r="B1004" s="2" t="s">
        <v>2251</v>
      </c>
      <c r="C1004" s="3" t="s">
        <v>2252</v>
      </c>
      <c r="D1004" s="2" t="s">
        <v>2616</v>
      </c>
      <c r="E1004" s="5">
        <v>26902500</v>
      </c>
      <c r="F1004" s="4"/>
      <c r="G1004" s="4">
        <v>41639</v>
      </c>
      <c r="H1004" s="4"/>
      <c r="I1004" s="4"/>
      <c r="J1004" s="4"/>
      <c r="K1004" s="3" t="s">
        <v>667</v>
      </c>
      <c r="L1004" s="7" t="b">
        <v>1</v>
      </c>
      <c r="M1004" s="4">
        <v>41646</v>
      </c>
      <c r="N1004" s="3" t="s">
        <v>31</v>
      </c>
      <c r="O1004" s="3" t="s">
        <v>110</v>
      </c>
      <c r="P1004" s="8"/>
      <c r="Q1004" s="8" t="s">
        <v>2379</v>
      </c>
      <c r="R1004" s="9"/>
      <c r="S1004" s="7"/>
    </row>
    <row r="1005" spans="1:19" x14ac:dyDescent="0.25">
      <c r="A1005" t="str">
        <f>REPLACE(Table_milestone[[#This Row],[Hợp đồng]],1,FIND("#",Table_milestone[[#This Row],[Hợp đồng]],1),"")</f>
        <v>56-1012/HĐKT/CMCSOFT-CDYHT</v>
      </c>
      <c r="B1005" s="2" t="s">
        <v>2617</v>
      </c>
      <c r="C1005" s="3" t="s">
        <v>2618</v>
      </c>
      <c r="D1005" s="2" t="s">
        <v>666</v>
      </c>
      <c r="E1005" s="5">
        <v>90000000</v>
      </c>
      <c r="F1005" s="4"/>
      <c r="G1005" s="4">
        <v>41639</v>
      </c>
      <c r="H1005" s="4"/>
      <c r="I1005" s="4"/>
      <c r="J1005" s="4"/>
      <c r="K1005" s="3" t="s">
        <v>667</v>
      </c>
      <c r="L1005" s="7" t="b">
        <v>1</v>
      </c>
      <c r="M1005" s="4">
        <v>41642</v>
      </c>
      <c r="N1005" s="3" t="s">
        <v>190</v>
      </c>
      <c r="O1005" s="3" t="s">
        <v>98</v>
      </c>
      <c r="P1005" s="8"/>
      <c r="Q1005" s="8"/>
      <c r="R1005" s="9"/>
      <c r="S1005" s="7"/>
    </row>
    <row r="1006" spans="1:19" x14ac:dyDescent="0.25">
      <c r="A1006" t="str">
        <f>REPLACE(Table_milestone[[#This Row],[Hợp đồng]],1,FIND("#",Table_milestone[[#This Row],[Hợp đồng]],1),"")</f>
        <v>OSD135033</v>
      </c>
      <c r="B1006" s="2" t="s">
        <v>2485</v>
      </c>
      <c r="C1006" s="3" t="s">
        <v>2486</v>
      </c>
      <c r="D1006" s="2" t="s">
        <v>2601</v>
      </c>
      <c r="E1006" s="5">
        <v>153590000</v>
      </c>
      <c r="F1006" s="4"/>
      <c r="G1006" s="4">
        <v>41639</v>
      </c>
      <c r="H1006" s="4"/>
      <c r="I1006" s="4"/>
      <c r="J1006" s="4"/>
      <c r="K1006" s="3" t="s">
        <v>667</v>
      </c>
      <c r="L1006" s="7" t="b">
        <v>1</v>
      </c>
      <c r="M1006" s="4">
        <v>41663</v>
      </c>
      <c r="N1006" s="3" t="s">
        <v>961</v>
      </c>
      <c r="O1006" s="3" t="s">
        <v>110</v>
      </c>
      <c r="P1006" s="8"/>
      <c r="Q1006" s="8"/>
      <c r="R1006" s="9"/>
      <c r="S1006" s="7"/>
    </row>
    <row r="1007" spans="1:19" x14ac:dyDescent="0.25">
      <c r="A1007" t="str">
        <f>REPLACE(Table_milestone[[#This Row],[Hợp đồng]],1,FIND("#",Table_milestone[[#This Row],[Hợp đồng]],1),"")</f>
        <v>44-1213/HĐKT/CMCSOFT-DHSPKTND</v>
      </c>
      <c r="B1007" s="2" t="s">
        <v>2619</v>
      </c>
      <c r="C1007" s="3" t="s">
        <v>2620</v>
      </c>
      <c r="D1007" s="2" t="s">
        <v>1781</v>
      </c>
      <c r="E1007" s="5">
        <v>258000000</v>
      </c>
      <c r="F1007" s="4"/>
      <c r="G1007" s="4">
        <v>41639</v>
      </c>
      <c r="H1007" s="4"/>
      <c r="I1007" s="4"/>
      <c r="J1007" s="4"/>
      <c r="K1007" s="3" t="s">
        <v>667</v>
      </c>
      <c r="L1007" s="7" t="b">
        <v>1</v>
      </c>
      <c r="M1007" s="4">
        <v>41666</v>
      </c>
      <c r="N1007" s="3" t="s">
        <v>190</v>
      </c>
      <c r="O1007" s="3" t="s">
        <v>98</v>
      </c>
      <c r="P1007" s="8"/>
      <c r="Q1007" s="8"/>
      <c r="R1007" s="9"/>
      <c r="S1007" s="7"/>
    </row>
    <row r="1008" spans="1:19" ht="60" x14ac:dyDescent="0.25">
      <c r="A1008" t="str">
        <f>REPLACE(Table_milestone[[#This Row],[Hợp đồng]],1,FIND("#",Table_milestone[[#This Row],[Hợp đồng]],1),"")</f>
        <v>OSD135046</v>
      </c>
      <c r="B1008" s="2" t="s">
        <v>2505</v>
      </c>
      <c r="C1008" s="3" t="s">
        <v>2506</v>
      </c>
      <c r="D1008" s="2" t="s">
        <v>2423</v>
      </c>
      <c r="E1008" s="5">
        <v>21442750</v>
      </c>
      <c r="F1008" s="4"/>
      <c r="G1008" s="4">
        <v>41639</v>
      </c>
      <c r="H1008" s="4"/>
      <c r="I1008" s="4"/>
      <c r="J1008" s="4">
        <v>41988</v>
      </c>
      <c r="K1008" s="3" t="s">
        <v>717</v>
      </c>
      <c r="L1008" s="7" t="b">
        <v>0</v>
      </c>
      <c r="M1008" s="4"/>
      <c r="N1008" s="3" t="s">
        <v>31</v>
      </c>
      <c r="O1008" s="3" t="s">
        <v>110</v>
      </c>
      <c r="P1008" s="8" t="s">
        <v>2621</v>
      </c>
      <c r="Q1008" s="8" t="s">
        <v>2498</v>
      </c>
      <c r="R1008" s="9"/>
      <c r="S1008" s="7"/>
    </row>
    <row r="1009" spans="1:19" x14ac:dyDescent="0.25">
      <c r="A1009" t="str">
        <f>REPLACE(Table_milestone[[#This Row],[Hợp đồng]],1,FIND("#",Table_milestone[[#This Row],[Hợp đồng]],1),"")</f>
        <v>08012011/CMCSOFT-CTEL</v>
      </c>
      <c r="B1009" s="2" t="s">
        <v>947</v>
      </c>
      <c r="C1009" s="3" t="s">
        <v>648</v>
      </c>
      <c r="D1009" s="2" t="s">
        <v>2622</v>
      </c>
      <c r="E1009" s="5">
        <v>327194416</v>
      </c>
      <c r="F1009" s="4"/>
      <c r="G1009" s="4">
        <v>41639</v>
      </c>
      <c r="H1009" s="4"/>
      <c r="I1009" s="4">
        <v>41639</v>
      </c>
      <c r="J1009" s="4"/>
      <c r="K1009" s="3" t="s">
        <v>667</v>
      </c>
      <c r="L1009" s="7" t="b">
        <v>1</v>
      </c>
      <c r="M1009" s="4">
        <v>41639</v>
      </c>
      <c r="N1009" s="3" t="s">
        <v>26</v>
      </c>
      <c r="O1009" s="3" t="s">
        <v>129</v>
      </c>
      <c r="P1009" s="8"/>
      <c r="Q1009" s="8"/>
      <c r="R1009" s="9"/>
      <c r="S1009" s="7"/>
    </row>
    <row r="1010" spans="1:19" x14ac:dyDescent="0.25">
      <c r="A1010" t="str">
        <f>REPLACE(Table_milestone[[#This Row],[Hợp đồng]],1,FIND("#",Table_milestone[[#This Row],[Hợp đồng]],1),"")</f>
        <v>45-0912/HĐKT/CMCSoft-ĐHKTH</v>
      </c>
      <c r="B1010" s="2" t="s">
        <v>1766</v>
      </c>
      <c r="C1010" s="3" t="s">
        <v>633</v>
      </c>
      <c r="D1010" s="2" t="s">
        <v>2623</v>
      </c>
      <c r="E1010" s="5">
        <v>39200000</v>
      </c>
      <c r="F1010" s="4"/>
      <c r="G1010" s="4">
        <v>41640</v>
      </c>
      <c r="H1010" s="4"/>
      <c r="I1010" s="4"/>
      <c r="J1010" s="4"/>
      <c r="K1010" s="3" t="s">
        <v>667</v>
      </c>
      <c r="L1010" s="7" t="b">
        <v>1</v>
      </c>
      <c r="M1010" s="4">
        <v>41639</v>
      </c>
      <c r="N1010" s="3" t="s">
        <v>190</v>
      </c>
      <c r="O1010" s="3" t="s">
        <v>98</v>
      </c>
      <c r="P1010" s="8"/>
      <c r="Q1010" s="8"/>
      <c r="R1010" s="9"/>
      <c r="S1010" s="7"/>
    </row>
    <row r="1011" spans="1:19" ht="60" x14ac:dyDescent="0.25">
      <c r="A1011" t="str">
        <f>REPLACE(Table_milestone[[#This Row],[Hợp đồng]],1,FIND("#",Table_milestone[[#This Row],[Hợp đồng]],1),"")</f>
        <v>01/2013-QBU-BIDV-CMC</v>
      </c>
      <c r="B1011" s="2" t="s">
        <v>2626</v>
      </c>
      <c r="C1011" s="3" t="s">
        <v>573</v>
      </c>
      <c r="D1011" s="2" t="s">
        <v>2624</v>
      </c>
      <c r="E1011" s="5">
        <v>10000000</v>
      </c>
      <c r="F1011" s="4"/>
      <c r="G1011" s="4">
        <v>41640</v>
      </c>
      <c r="H1011" s="4"/>
      <c r="I1011" s="4"/>
      <c r="J1011" s="4">
        <v>42216</v>
      </c>
      <c r="K1011" s="3" t="s">
        <v>667</v>
      </c>
      <c r="L1011" s="7" t="b">
        <v>1</v>
      </c>
      <c r="M1011" s="4">
        <v>42206</v>
      </c>
      <c r="N1011" s="3" t="s">
        <v>190</v>
      </c>
      <c r="O1011" s="3" t="s">
        <v>98</v>
      </c>
      <c r="P1011" s="8"/>
      <c r="Q1011" s="8" t="s">
        <v>2625</v>
      </c>
      <c r="R1011" s="9"/>
      <c r="S1011" s="7"/>
    </row>
    <row r="1012" spans="1:19" ht="60" x14ac:dyDescent="0.25">
      <c r="A1012" t="str">
        <f>REPLACE(Table_milestone[[#This Row],[Hợp đồng]],1,FIND("#",Table_milestone[[#This Row],[Hợp đồng]],1),"")</f>
        <v>01/2013-QBU-BIDV-CMC</v>
      </c>
      <c r="B1012" s="2" t="s">
        <v>2626</v>
      </c>
      <c r="C1012" s="3" t="s">
        <v>573</v>
      </c>
      <c r="D1012" s="2" t="s">
        <v>2627</v>
      </c>
      <c r="E1012" s="5">
        <v>10000000</v>
      </c>
      <c r="F1012" s="4"/>
      <c r="G1012" s="4">
        <v>41640</v>
      </c>
      <c r="H1012" s="4"/>
      <c r="I1012" s="4"/>
      <c r="J1012" s="4">
        <v>42185</v>
      </c>
      <c r="K1012" s="3" t="s">
        <v>667</v>
      </c>
      <c r="L1012" s="7" t="b">
        <v>1</v>
      </c>
      <c r="M1012" s="4">
        <v>42206</v>
      </c>
      <c r="N1012" s="3" t="s">
        <v>190</v>
      </c>
      <c r="O1012" s="3" t="s">
        <v>98</v>
      </c>
      <c r="P1012" s="8"/>
      <c r="Q1012" s="8" t="s">
        <v>2625</v>
      </c>
      <c r="R1012" s="9"/>
      <c r="S1012" s="7"/>
    </row>
    <row r="1013" spans="1:19" x14ac:dyDescent="0.25">
      <c r="A1013" t="str">
        <f>REPLACE(Table_milestone[[#This Row],[Hợp đồng]],1,FIND("#",Table_milestone[[#This Row],[Hợp đồng]],1),"")</f>
        <v xml:space="preserve">70-1212/HĐKT/CMCSOFT-BHV </v>
      </c>
      <c r="B1013" s="2" t="s">
        <v>2457</v>
      </c>
      <c r="C1013" s="3" t="s">
        <v>2458</v>
      </c>
      <c r="D1013" s="2" t="s">
        <v>1445</v>
      </c>
      <c r="E1013" s="5">
        <v>110000000</v>
      </c>
      <c r="F1013" s="4"/>
      <c r="G1013" s="4">
        <v>41642</v>
      </c>
      <c r="H1013" s="4"/>
      <c r="I1013" s="4"/>
      <c r="J1013" s="4"/>
      <c r="K1013" s="3" t="s">
        <v>667</v>
      </c>
      <c r="L1013" s="7" t="b">
        <v>1</v>
      </c>
      <c r="M1013" s="4">
        <v>41870</v>
      </c>
      <c r="N1013" s="3" t="s">
        <v>2072</v>
      </c>
      <c r="O1013" s="3" t="s">
        <v>173</v>
      </c>
      <c r="P1013" s="8"/>
      <c r="Q1013" s="8"/>
      <c r="R1013" s="9"/>
      <c r="S1013" s="7"/>
    </row>
    <row r="1014" spans="1:19" x14ac:dyDescent="0.25">
      <c r="A1014" t="str">
        <f>REPLACE(Table_milestone[[#This Row],[Hợp đồng]],1,FIND("#",Table_milestone[[#This Row],[Hợp đồng]],1),"")</f>
        <v>43-1113/HĐKT/CMCSOFT-DHNLBG</v>
      </c>
      <c r="B1014" s="2" t="s">
        <v>2590</v>
      </c>
      <c r="C1014" s="3" t="s">
        <v>2591</v>
      </c>
      <c r="D1014" s="2" t="s">
        <v>672</v>
      </c>
      <c r="E1014" s="5">
        <v>253000000</v>
      </c>
      <c r="F1014" s="4"/>
      <c r="G1014" s="4">
        <v>41646</v>
      </c>
      <c r="H1014" s="4"/>
      <c r="I1014" s="4"/>
      <c r="J1014" s="4">
        <v>41973</v>
      </c>
      <c r="K1014" s="3" t="s">
        <v>667</v>
      </c>
      <c r="L1014" s="7" t="b">
        <v>1</v>
      </c>
      <c r="M1014" s="4">
        <v>42000</v>
      </c>
      <c r="N1014" s="3" t="s">
        <v>190</v>
      </c>
      <c r="O1014" s="3" t="s">
        <v>98</v>
      </c>
      <c r="P1014" s="8"/>
      <c r="Q1014" s="8"/>
      <c r="R1014" s="9"/>
      <c r="S1014" s="7"/>
    </row>
    <row r="1015" spans="1:19" x14ac:dyDescent="0.25">
      <c r="A1015" t="str">
        <f>REPLACE(Table_milestone[[#This Row],[Hợp đồng]],1,FIND("#",Table_milestone[[#This Row],[Hợp đồng]],1),"")</f>
        <v>02/2013-HĐKT/CNTT-CMCSOFT</v>
      </c>
      <c r="B1015" s="2" t="s">
        <v>2628</v>
      </c>
      <c r="C1015" s="3" t="s">
        <v>2629</v>
      </c>
      <c r="D1015" s="2" t="s">
        <v>666</v>
      </c>
      <c r="E1015" s="5">
        <v>2332800000</v>
      </c>
      <c r="F1015" s="4"/>
      <c r="G1015" s="4">
        <v>41647</v>
      </c>
      <c r="H1015" s="4"/>
      <c r="I1015" s="4"/>
      <c r="J1015" s="4"/>
      <c r="K1015" s="3" t="s">
        <v>667</v>
      </c>
      <c r="L1015" s="7" t="b">
        <v>1</v>
      </c>
      <c r="M1015" s="4">
        <v>41639</v>
      </c>
      <c r="N1015" s="3" t="s">
        <v>2630</v>
      </c>
      <c r="O1015" s="3" t="s">
        <v>197</v>
      </c>
      <c r="P1015" s="8"/>
      <c r="Q1015" s="8"/>
      <c r="R1015" s="9"/>
      <c r="S1015" s="7"/>
    </row>
    <row r="1016" spans="1:19" x14ac:dyDescent="0.25">
      <c r="A1016" t="str">
        <f>REPLACE(Table_milestone[[#This Row],[Hợp đồng]],1,FIND("#",Table_milestone[[#This Row],[Hợp đồng]],1),"")</f>
        <v>2012/2013/HĐKT/HPEC-CMCSOFT</v>
      </c>
      <c r="B1016" s="2" t="s">
        <v>2588</v>
      </c>
      <c r="C1016" s="3" t="s">
        <v>2589</v>
      </c>
      <c r="D1016" s="2" t="s">
        <v>722</v>
      </c>
      <c r="E1016" s="5">
        <v>100000000</v>
      </c>
      <c r="F1016" s="4"/>
      <c r="G1016" s="4">
        <v>41649</v>
      </c>
      <c r="H1016" s="4"/>
      <c r="I1016" s="4"/>
      <c r="J1016" s="4"/>
      <c r="K1016" s="3" t="s">
        <v>667</v>
      </c>
      <c r="L1016" s="7" t="b">
        <v>1</v>
      </c>
      <c r="M1016" s="4">
        <v>41663</v>
      </c>
      <c r="N1016" s="3" t="s">
        <v>36</v>
      </c>
      <c r="O1016" s="3" t="s">
        <v>32</v>
      </c>
      <c r="P1016" s="8"/>
      <c r="Q1016" s="8"/>
      <c r="R1016" s="9"/>
      <c r="S1016" s="7"/>
    </row>
    <row r="1017" spans="1:19" ht="180" x14ac:dyDescent="0.25">
      <c r="A1017" t="str">
        <f>REPLACE(Table_milestone[[#This Row],[Hợp đồng]],1,FIND("#",Table_milestone[[#This Row],[Hợp đồng]],1),"")</f>
        <v>HĐ-12-11-VMS/CMCSOFT</v>
      </c>
      <c r="B1017" s="2" t="s">
        <v>2237</v>
      </c>
      <c r="C1017" s="3" t="s">
        <v>2238</v>
      </c>
      <c r="D1017" s="2" t="s">
        <v>902</v>
      </c>
      <c r="E1017" s="5">
        <v>937300000</v>
      </c>
      <c r="F1017" s="4"/>
      <c r="G1017" s="4">
        <v>41651</v>
      </c>
      <c r="H1017" s="4">
        <v>41759</v>
      </c>
      <c r="I1017" s="4">
        <v>42003</v>
      </c>
      <c r="J1017" s="4"/>
      <c r="K1017" s="3" t="s">
        <v>667</v>
      </c>
      <c r="L1017" s="7" t="b">
        <v>1</v>
      </c>
      <c r="M1017" s="4">
        <v>42082</v>
      </c>
      <c r="N1017" s="3" t="s">
        <v>792</v>
      </c>
      <c r="O1017" s="3" t="s">
        <v>621</v>
      </c>
      <c r="P1017" s="8"/>
      <c r="Q1017" s="8" t="s">
        <v>2631</v>
      </c>
      <c r="R1017" s="9"/>
      <c r="S1017" s="7"/>
    </row>
    <row r="1018" spans="1:19" x14ac:dyDescent="0.25">
      <c r="A1018" t="str">
        <f>REPLACE(Table_milestone[[#This Row],[Hợp đồng]],1,FIND("#",Table_milestone[[#This Row],[Hợp đồng]],1),"")</f>
        <v>77-0113/HĐBT/CMCSOFT-STCDL</v>
      </c>
      <c r="B1018" s="2" t="s">
        <v>2195</v>
      </c>
      <c r="C1018" s="3" t="s">
        <v>2196</v>
      </c>
      <c r="D1018" s="2" t="s">
        <v>2632</v>
      </c>
      <c r="E1018" s="5">
        <v>15000000</v>
      </c>
      <c r="F1018" s="4"/>
      <c r="G1018" s="4">
        <v>41654</v>
      </c>
      <c r="H1018" s="4"/>
      <c r="I1018" s="4"/>
      <c r="J1018" s="4"/>
      <c r="K1018" s="3" t="s">
        <v>667</v>
      </c>
      <c r="L1018" s="7" t="b">
        <v>1</v>
      </c>
      <c r="M1018" s="4">
        <v>41654</v>
      </c>
      <c r="N1018" s="3" t="s">
        <v>748</v>
      </c>
      <c r="O1018" s="3" t="s">
        <v>685</v>
      </c>
      <c r="P1018" s="8"/>
      <c r="Q1018" s="8"/>
      <c r="R1018" s="9"/>
      <c r="S1018" s="7"/>
    </row>
    <row r="1019" spans="1:19" ht="75" x14ac:dyDescent="0.25">
      <c r="A1019" t="str">
        <f>REPLACE(Table_milestone[[#This Row],[Hợp đồng]],1,FIND("#",Table_milestone[[#This Row],[Hợp đồng]],1),"")</f>
        <v>18/2013/HĐKT/CNTT-CMCSOFT</v>
      </c>
      <c r="B1019" s="2" t="s">
        <v>2416</v>
      </c>
      <c r="C1019" s="3" t="s">
        <v>2417</v>
      </c>
      <c r="D1019" s="2" t="s">
        <v>666</v>
      </c>
      <c r="E1019" s="5">
        <v>301800000</v>
      </c>
      <c r="F1019" s="4"/>
      <c r="G1019" s="4">
        <v>41654</v>
      </c>
      <c r="H1019" s="4">
        <v>41711</v>
      </c>
      <c r="I1019" s="4"/>
      <c r="J1019" s="4"/>
      <c r="K1019" s="3" t="s">
        <v>667</v>
      </c>
      <c r="L1019" s="7" t="b">
        <v>1</v>
      </c>
      <c r="M1019" s="4">
        <v>41751</v>
      </c>
      <c r="N1019" s="3" t="s">
        <v>57</v>
      </c>
      <c r="O1019" s="3" t="s">
        <v>129</v>
      </c>
      <c r="P1019" s="8" t="s">
        <v>2633</v>
      </c>
      <c r="Q1019" s="8"/>
      <c r="R1019" s="9"/>
      <c r="S1019" s="7"/>
    </row>
    <row r="1020" spans="1:19" x14ac:dyDescent="0.25">
      <c r="A1020" t="str">
        <f>REPLACE(Table_milestone[[#This Row],[Hợp đồng]],1,FIND("#",Table_milestone[[#This Row],[Hợp đồng]],1),"")</f>
        <v xml:space="preserve">PL03-0267/TCB-CMC </v>
      </c>
      <c r="B1020" s="2" t="s">
        <v>2463</v>
      </c>
      <c r="C1020" s="3" t="s">
        <v>2464</v>
      </c>
      <c r="D1020" s="2" t="s">
        <v>672</v>
      </c>
      <c r="E1020" s="5">
        <v>594216000</v>
      </c>
      <c r="F1020" s="4"/>
      <c r="G1020" s="4">
        <v>41654</v>
      </c>
      <c r="H1020" s="4"/>
      <c r="I1020" s="4"/>
      <c r="J1020" s="4"/>
      <c r="K1020" s="3" t="s">
        <v>667</v>
      </c>
      <c r="L1020" s="7" t="b">
        <v>1</v>
      </c>
      <c r="M1020" s="4">
        <v>41586</v>
      </c>
      <c r="N1020" s="3" t="s">
        <v>37</v>
      </c>
      <c r="O1020" s="3" t="s">
        <v>681</v>
      </c>
      <c r="P1020" s="8"/>
      <c r="Q1020" s="8"/>
      <c r="R1020" s="9"/>
      <c r="S1020" s="7"/>
    </row>
    <row r="1021" spans="1:19" x14ac:dyDescent="0.25">
      <c r="A1021" t="str">
        <f>REPLACE(Table_milestone[[#This Row],[Hợp đồng]],1,FIND("#",Table_milestone[[#This Row],[Hợp đồng]],1),"")</f>
        <v>OSD135057</v>
      </c>
      <c r="B1021" s="2" t="s">
        <v>2634</v>
      </c>
      <c r="C1021" s="3" t="s">
        <v>2635</v>
      </c>
      <c r="D1021" s="2" t="s">
        <v>725</v>
      </c>
      <c r="E1021" s="5">
        <v>35196000</v>
      </c>
      <c r="F1021" s="4"/>
      <c r="G1021" s="4">
        <v>41654</v>
      </c>
      <c r="H1021" s="4"/>
      <c r="I1021" s="4"/>
      <c r="J1021" s="4"/>
      <c r="K1021" s="3" t="s">
        <v>667</v>
      </c>
      <c r="L1021" s="7" t="b">
        <v>1</v>
      </c>
      <c r="M1021" s="4">
        <v>41656</v>
      </c>
      <c r="N1021" s="3" t="s">
        <v>31</v>
      </c>
      <c r="O1021" s="3" t="s">
        <v>110</v>
      </c>
      <c r="P1021" s="8"/>
      <c r="Q1021" s="8"/>
      <c r="R1021" s="9"/>
      <c r="S1021" s="7"/>
    </row>
    <row r="1022" spans="1:19" ht="60" x14ac:dyDescent="0.25">
      <c r="A1022" t="str">
        <f>REPLACE(Table_milestone[[#This Row],[Hợp đồng]],1,FIND("#",Table_milestone[[#This Row],[Hợp đồng]],1),"")</f>
        <v>OSD135043</v>
      </c>
      <c r="B1022" s="2" t="s">
        <v>2637</v>
      </c>
      <c r="C1022" s="3" t="s">
        <v>2638</v>
      </c>
      <c r="D1022" s="2" t="s">
        <v>2453</v>
      </c>
      <c r="E1022" s="5">
        <v>177322500</v>
      </c>
      <c r="F1022" s="4"/>
      <c r="G1022" s="4">
        <v>41654</v>
      </c>
      <c r="H1022" s="4"/>
      <c r="I1022" s="4"/>
      <c r="J1022" s="4"/>
      <c r="K1022" s="3" t="s">
        <v>805</v>
      </c>
      <c r="L1022" s="7" t="b">
        <v>0</v>
      </c>
      <c r="M1022" s="4"/>
      <c r="N1022" s="3" t="s">
        <v>31</v>
      </c>
      <c r="O1022" s="3" t="s">
        <v>110</v>
      </c>
      <c r="P1022" s="8" t="s">
        <v>2636</v>
      </c>
      <c r="Q1022" s="8" t="s">
        <v>2389</v>
      </c>
      <c r="R1022" s="9">
        <v>1</v>
      </c>
      <c r="S1022" s="7">
        <v>1</v>
      </c>
    </row>
    <row r="1023" spans="1:19" x14ac:dyDescent="0.25">
      <c r="A1023" t="str">
        <f>REPLACE(Table_milestone[[#This Row],[Hợp đồng]],1,FIND("#",Table_milestone[[#This Row],[Hợp đồng]],1),"")</f>
        <v>OSD135034</v>
      </c>
      <c r="B1023" s="2" t="s">
        <v>2490</v>
      </c>
      <c r="C1023" s="3" t="s">
        <v>65</v>
      </c>
      <c r="D1023" s="2" t="s">
        <v>688</v>
      </c>
      <c r="E1023" s="5">
        <v>836807500</v>
      </c>
      <c r="F1023" s="4"/>
      <c r="G1023" s="4">
        <v>41659</v>
      </c>
      <c r="H1023" s="4">
        <v>41713</v>
      </c>
      <c r="I1023" s="4"/>
      <c r="J1023" s="4"/>
      <c r="K1023" s="3" t="s">
        <v>667</v>
      </c>
      <c r="L1023" s="7" t="b">
        <v>1</v>
      </c>
      <c r="M1023" s="4">
        <v>41800</v>
      </c>
      <c r="N1023" s="3" t="s">
        <v>31</v>
      </c>
      <c r="O1023" s="3" t="s">
        <v>110</v>
      </c>
      <c r="P1023" s="8" t="s">
        <v>2639</v>
      </c>
      <c r="Q1023" s="8"/>
      <c r="R1023" s="9"/>
      <c r="S1023" s="7"/>
    </row>
    <row r="1024" spans="1:19" x14ac:dyDescent="0.25">
      <c r="A1024" t="str">
        <f>REPLACE(Table_milestone[[#This Row],[Hợp đồng]],1,FIND("#",Table_milestone[[#This Row],[Hợp đồng]],1),"")</f>
        <v>01/2013-HĐKT/CNTT-CMCSOFT</v>
      </c>
      <c r="B1024" s="2" t="s">
        <v>2641</v>
      </c>
      <c r="C1024" s="3" t="s">
        <v>2642</v>
      </c>
      <c r="D1024" s="2" t="s">
        <v>2640</v>
      </c>
      <c r="E1024" s="5">
        <v>3069135000</v>
      </c>
      <c r="F1024" s="4"/>
      <c r="G1024" s="4">
        <v>41659</v>
      </c>
      <c r="H1024" s="4"/>
      <c r="I1024" s="4"/>
      <c r="J1024" s="4"/>
      <c r="K1024" s="3" t="s">
        <v>667</v>
      </c>
      <c r="L1024" s="7" t="b">
        <v>1</v>
      </c>
      <c r="M1024" s="4">
        <v>41637</v>
      </c>
      <c r="N1024" s="3" t="s">
        <v>1342</v>
      </c>
      <c r="O1024" s="3" t="s">
        <v>681</v>
      </c>
      <c r="P1024" s="8"/>
      <c r="Q1024" s="8"/>
      <c r="R1024" s="9"/>
      <c r="S1024" s="7"/>
    </row>
    <row r="1025" spans="1:19" x14ac:dyDescent="0.25">
      <c r="A1025" t="str">
        <f>REPLACE(Table_milestone[[#This Row],[Hợp đồng]],1,FIND("#",Table_milestone[[#This Row],[Hợp đồng]],1),"")</f>
        <v>44-1213/HĐKT/CMCSOFT-DHSPKTND</v>
      </c>
      <c r="B1025" s="2" t="s">
        <v>2619</v>
      </c>
      <c r="C1025" s="3" t="s">
        <v>2620</v>
      </c>
      <c r="D1025" s="2" t="s">
        <v>802</v>
      </c>
      <c r="E1025" s="5">
        <v>602000000</v>
      </c>
      <c r="F1025" s="4"/>
      <c r="G1025" s="4">
        <v>41660</v>
      </c>
      <c r="H1025" s="4"/>
      <c r="I1025" s="4"/>
      <c r="J1025" s="4"/>
      <c r="K1025" s="3" t="s">
        <v>667</v>
      </c>
      <c r="L1025" s="7" t="b">
        <v>1</v>
      </c>
      <c r="M1025" s="4">
        <v>41666</v>
      </c>
      <c r="N1025" s="3" t="s">
        <v>190</v>
      </c>
      <c r="O1025" s="3" t="s">
        <v>98</v>
      </c>
      <c r="P1025" s="8"/>
      <c r="Q1025" s="8"/>
      <c r="R1025" s="9"/>
      <c r="S1025" s="7"/>
    </row>
    <row r="1026" spans="1:19" ht="165" x14ac:dyDescent="0.25">
      <c r="A1026" t="str">
        <f>REPLACE(Table_milestone[[#This Row],[Hợp đồng]],1,FIND("#",Table_milestone[[#This Row],[Hợp đồng]],1),"")</f>
        <v>42/2013/HĐPM/CLT-CMC</v>
      </c>
      <c r="B1026" s="2" t="s">
        <v>2535</v>
      </c>
      <c r="C1026" s="3" t="s">
        <v>2536</v>
      </c>
      <c r="D1026" s="2" t="s">
        <v>2643</v>
      </c>
      <c r="E1026" s="5">
        <v>1073200000</v>
      </c>
      <c r="F1026" s="4"/>
      <c r="G1026" s="4">
        <v>41661</v>
      </c>
      <c r="H1026" s="4"/>
      <c r="I1026" s="4">
        <v>42061</v>
      </c>
      <c r="J1026" s="4">
        <v>42185</v>
      </c>
      <c r="K1026" s="3" t="s">
        <v>667</v>
      </c>
      <c r="L1026" s="7" t="b">
        <v>1</v>
      </c>
      <c r="M1026" s="4">
        <v>42191</v>
      </c>
      <c r="N1026" s="3" t="s">
        <v>1651</v>
      </c>
      <c r="O1026" s="3" t="s">
        <v>129</v>
      </c>
      <c r="P1026" s="8"/>
      <c r="Q1026" s="8" t="s">
        <v>2644</v>
      </c>
      <c r="R1026" s="9"/>
      <c r="S1026" s="7">
        <v>0.5</v>
      </c>
    </row>
    <row r="1027" spans="1:19" x14ac:dyDescent="0.25">
      <c r="A1027" t="str">
        <f>REPLACE(Table_milestone[[#This Row],[Hợp đồng]],1,FIND("#",Table_milestone[[#This Row],[Hợp đồng]],1),"")</f>
        <v>249/2013/HĐKT/VKSNDTC-CMCSOFT</v>
      </c>
      <c r="B1027" s="2" t="s">
        <v>2507</v>
      </c>
      <c r="C1027" s="3" t="s">
        <v>2508</v>
      </c>
      <c r="D1027" s="2" t="s">
        <v>672</v>
      </c>
      <c r="E1027" s="5">
        <v>686000000</v>
      </c>
      <c r="F1027" s="4"/>
      <c r="G1027" s="4">
        <v>41664</v>
      </c>
      <c r="H1027" s="4"/>
      <c r="I1027" s="4"/>
      <c r="J1027" s="4"/>
      <c r="K1027" s="3" t="s">
        <v>667</v>
      </c>
      <c r="L1027" s="7" t="b">
        <v>1</v>
      </c>
      <c r="M1027" s="4">
        <v>41639</v>
      </c>
      <c r="N1027" s="3" t="s">
        <v>127</v>
      </c>
      <c r="O1027" s="3" t="s">
        <v>129</v>
      </c>
      <c r="P1027" s="8"/>
      <c r="Q1027" s="8"/>
      <c r="R1027" s="9"/>
      <c r="S1027" s="7"/>
    </row>
    <row r="1028" spans="1:19" x14ac:dyDescent="0.25">
      <c r="A1028" t="str">
        <f>REPLACE(Table_milestone[[#This Row],[Hợp đồng]],1,FIND("#",Table_milestone[[#This Row],[Hợp đồng]],1),"")</f>
        <v>56-1012/HĐKT/CMCSOFT-CDYHT</v>
      </c>
      <c r="B1028" s="2" t="s">
        <v>2617</v>
      </c>
      <c r="C1028" s="3" t="s">
        <v>2618</v>
      </c>
      <c r="D1028" s="2" t="s">
        <v>672</v>
      </c>
      <c r="E1028" s="5">
        <v>130000000</v>
      </c>
      <c r="F1028" s="4"/>
      <c r="G1028" s="4">
        <v>41664</v>
      </c>
      <c r="H1028" s="4"/>
      <c r="I1028" s="4"/>
      <c r="J1028" s="4"/>
      <c r="K1028" s="3" t="s">
        <v>667</v>
      </c>
      <c r="L1028" s="7" t="b">
        <v>1</v>
      </c>
      <c r="M1028" s="4">
        <v>41664</v>
      </c>
      <c r="N1028" s="3" t="s">
        <v>190</v>
      </c>
      <c r="O1028" s="3" t="s">
        <v>98</v>
      </c>
      <c r="P1028" s="8" t="s">
        <v>2645</v>
      </c>
      <c r="Q1028" s="8"/>
      <c r="R1028" s="9"/>
      <c r="S1028" s="7"/>
    </row>
    <row r="1029" spans="1:19" x14ac:dyDescent="0.25">
      <c r="A1029" t="str">
        <f>REPLACE(Table_milestone[[#This Row],[Hợp đồng]],1,FIND("#",Table_milestone[[#This Row],[Hợp đồng]],1),"")</f>
        <v>OSD135057</v>
      </c>
      <c r="B1029" s="2" t="s">
        <v>2634</v>
      </c>
      <c r="C1029" s="3" t="s">
        <v>2635</v>
      </c>
      <c r="D1029" s="2" t="s">
        <v>672</v>
      </c>
      <c r="E1029" s="5">
        <v>52773000</v>
      </c>
      <c r="F1029" s="4"/>
      <c r="G1029" s="4">
        <v>41666</v>
      </c>
      <c r="H1029" s="4"/>
      <c r="I1029" s="4"/>
      <c r="J1029" s="4"/>
      <c r="K1029" s="3" t="s">
        <v>667</v>
      </c>
      <c r="L1029" s="7" t="b">
        <v>1</v>
      </c>
      <c r="M1029" s="4">
        <v>41726</v>
      </c>
      <c r="N1029" s="3" t="s">
        <v>31</v>
      </c>
      <c r="O1029" s="3" t="s">
        <v>110</v>
      </c>
      <c r="P1029" s="8"/>
      <c r="Q1029" s="8" t="s">
        <v>2646</v>
      </c>
      <c r="R1029" s="9"/>
      <c r="S1029" s="7"/>
    </row>
    <row r="1030" spans="1:19" x14ac:dyDescent="0.25">
      <c r="A1030" t="str">
        <f>REPLACE(Table_milestone[[#This Row],[Hợp đồng]],1,FIND("#",Table_milestone[[#This Row],[Hợp đồng]],1),"")</f>
        <v>20-0812/HĐKT/CMCSOFT-CMCTI</v>
      </c>
      <c r="B1030" s="2" t="s">
        <v>2222</v>
      </c>
      <c r="C1030" s="3" t="s">
        <v>2223</v>
      </c>
      <c r="D1030" s="2" t="s">
        <v>688</v>
      </c>
      <c r="E1030" s="5">
        <v>402000000</v>
      </c>
      <c r="F1030" s="4"/>
      <c r="G1030" s="4">
        <v>41666</v>
      </c>
      <c r="H1030" s="4"/>
      <c r="I1030" s="4"/>
      <c r="J1030" s="4"/>
      <c r="K1030" s="3" t="s">
        <v>667</v>
      </c>
      <c r="L1030" s="7" t="b">
        <v>1</v>
      </c>
      <c r="M1030" s="4">
        <v>41666</v>
      </c>
      <c r="N1030" s="3" t="s">
        <v>46</v>
      </c>
      <c r="O1030" s="3" t="s">
        <v>173</v>
      </c>
      <c r="P1030" s="8"/>
      <c r="Q1030" s="8"/>
      <c r="R1030" s="9"/>
      <c r="S1030" s="7"/>
    </row>
    <row r="1031" spans="1:19" x14ac:dyDescent="0.25">
      <c r="A1031" t="str">
        <f>REPLACE(Table_milestone[[#This Row],[Hợp đồng]],1,FIND("#",Table_milestone[[#This Row],[Hợp đồng]],1),"")</f>
        <v>OSD135011</v>
      </c>
      <c r="B1031" s="2" t="s">
        <v>2305</v>
      </c>
      <c r="C1031" s="3" t="s">
        <v>2306</v>
      </c>
      <c r="D1031" s="2" t="s">
        <v>2647</v>
      </c>
      <c r="E1031" s="5">
        <v>9477000</v>
      </c>
      <c r="F1031" s="4"/>
      <c r="G1031" s="4">
        <v>41668</v>
      </c>
      <c r="H1031" s="4"/>
      <c r="I1031" s="4"/>
      <c r="J1031" s="4"/>
      <c r="K1031" s="3" t="s">
        <v>667</v>
      </c>
      <c r="L1031" s="7" t="b">
        <v>1</v>
      </c>
      <c r="M1031" s="4">
        <v>41689</v>
      </c>
      <c r="N1031" s="3" t="s">
        <v>31</v>
      </c>
      <c r="O1031" s="3" t="s">
        <v>110</v>
      </c>
      <c r="P1031" s="8" t="s">
        <v>2648</v>
      </c>
      <c r="Q1031" s="8"/>
      <c r="R1031" s="9"/>
      <c r="S1031" s="7"/>
    </row>
    <row r="1032" spans="1:19" ht="30" x14ac:dyDescent="0.25">
      <c r="A1032" t="str">
        <f>REPLACE(Table_milestone[[#This Row],[Hợp đồng]],1,FIND("#",Table_milestone[[#This Row],[Hợp đồng]],1),"")</f>
        <v>73-1212/HĐKT/CMCSOFT-ĐHTNMTHN</v>
      </c>
      <c r="B1032" s="2" t="s">
        <v>2083</v>
      </c>
      <c r="C1032" s="3" t="s">
        <v>2084</v>
      </c>
      <c r="D1032" s="2" t="s">
        <v>2649</v>
      </c>
      <c r="E1032" s="5">
        <v>10800000</v>
      </c>
      <c r="F1032" s="4"/>
      <c r="G1032" s="4">
        <v>41669</v>
      </c>
      <c r="H1032" s="4"/>
      <c r="I1032" s="4">
        <v>41669</v>
      </c>
      <c r="J1032" s="4"/>
      <c r="K1032" s="3" t="s">
        <v>805</v>
      </c>
      <c r="L1032" s="7" t="b">
        <v>0</v>
      </c>
      <c r="M1032" s="4"/>
      <c r="N1032" s="3" t="s">
        <v>190</v>
      </c>
      <c r="O1032" s="3" t="s">
        <v>98</v>
      </c>
      <c r="P1032" s="8"/>
      <c r="Q1032" s="8" t="s">
        <v>2650</v>
      </c>
      <c r="R1032" s="9"/>
      <c r="S1032" s="7"/>
    </row>
    <row r="1033" spans="1:19" x14ac:dyDescent="0.25">
      <c r="A1033" t="str">
        <f>REPLACE(Table_milestone[[#This Row],[Hợp đồng]],1,FIND("#",Table_milestone[[#This Row],[Hợp đồng]],1),"")</f>
        <v>1907/2013/HĐDV/THTK-CMC</v>
      </c>
      <c r="B1033" s="2" t="s">
        <v>2651</v>
      </c>
      <c r="C1033" s="3" t="s">
        <v>2652</v>
      </c>
      <c r="D1033" s="2" t="s">
        <v>666</v>
      </c>
      <c r="E1033" s="5">
        <v>172500000</v>
      </c>
      <c r="F1033" s="4"/>
      <c r="G1033" s="4">
        <v>41669</v>
      </c>
      <c r="H1033" s="4"/>
      <c r="I1033" s="4"/>
      <c r="J1033" s="4"/>
      <c r="K1033" s="3" t="s">
        <v>667</v>
      </c>
      <c r="L1033" s="7" t="b">
        <v>1</v>
      </c>
      <c r="M1033" s="4">
        <v>41664</v>
      </c>
      <c r="N1033" s="3" t="s">
        <v>57</v>
      </c>
      <c r="O1033" s="3" t="s">
        <v>129</v>
      </c>
      <c r="P1033" s="8"/>
      <c r="Q1033" s="8"/>
      <c r="R1033" s="9"/>
      <c r="S1033" s="7"/>
    </row>
    <row r="1034" spans="1:19" ht="30" x14ac:dyDescent="0.25">
      <c r="A1034" t="str">
        <f>REPLACE(Table_milestone[[#This Row],[Hợp đồng]],1,FIND("#",Table_milestone[[#This Row],[Hợp đồng]],1),"")</f>
        <v>SGD02/HĐKT/VIETINBANK-CMC</v>
      </c>
      <c r="B1034" s="2" t="s">
        <v>2654</v>
      </c>
      <c r="C1034" s="3" t="s">
        <v>2655</v>
      </c>
      <c r="D1034" s="2" t="s">
        <v>666</v>
      </c>
      <c r="E1034" s="5">
        <v>402500000</v>
      </c>
      <c r="F1034" s="4"/>
      <c r="G1034" s="4">
        <v>41669</v>
      </c>
      <c r="H1034" s="4"/>
      <c r="I1034" s="4"/>
      <c r="J1034" s="4"/>
      <c r="K1034" s="3" t="s">
        <v>667</v>
      </c>
      <c r="L1034" s="7" t="b">
        <v>1</v>
      </c>
      <c r="M1034" s="4">
        <v>41729</v>
      </c>
      <c r="N1034" s="3" t="s">
        <v>37</v>
      </c>
      <c r="O1034" s="3" t="s">
        <v>681</v>
      </c>
      <c r="P1034" s="8" t="s">
        <v>2653</v>
      </c>
      <c r="Q1034" s="8"/>
      <c r="R1034" s="9"/>
      <c r="S1034" s="7"/>
    </row>
    <row r="1035" spans="1:19" x14ac:dyDescent="0.25">
      <c r="A1035" t="str">
        <f>REPLACE(Table_milestone[[#This Row],[Hợp đồng]],1,FIND("#",Table_milestone[[#This Row],[Hợp đồng]],1),"")</f>
        <v>OSD135028</v>
      </c>
      <c r="B1035" s="2" t="s">
        <v>2381</v>
      </c>
      <c r="C1035" s="3" t="s">
        <v>2382</v>
      </c>
      <c r="D1035" s="2" t="s">
        <v>666</v>
      </c>
      <c r="E1035" s="5">
        <v>9694500</v>
      </c>
      <c r="F1035" s="4"/>
      <c r="G1035" s="4">
        <v>41669</v>
      </c>
      <c r="H1035" s="4"/>
      <c r="I1035" s="4"/>
      <c r="J1035" s="4"/>
      <c r="K1035" s="3" t="s">
        <v>667</v>
      </c>
      <c r="L1035" s="7" t="b">
        <v>1</v>
      </c>
      <c r="M1035" s="4">
        <v>41656</v>
      </c>
      <c r="N1035" s="3" t="s">
        <v>996</v>
      </c>
      <c r="O1035" s="3" t="s">
        <v>110</v>
      </c>
      <c r="P1035" s="8" t="s">
        <v>2656</v>
      </c>
      <c r="Q1035" s="8"/>
      <c r="R1035" s="9"/>
      <c r="S1035" s="7"/>
    </row>
    <row r="1036" spans="1:19" x14ac:dyDescent="0.25">
      <c r="A1036" t="str">
        <f>REPLACE(Table_milestone[[#This Row],[Hợp đồng]],1,FIND("#",Table_milestone[[#This Row],[Hợp đồng]],1),"")</f>
        <v>041/2014/HĐKT/CMCSOFT-ĐHTNMTHN</v>
      </c>
      <c r="B1036" s="2" t="s">
        <v>2658</v>
      </c>
      <c r="C1036" s="3" t="s">
        <v>523</v>
      </c>
      <c r="D1036" s="2" t="s">
        <v>2657</v>
      </c>
      <c r="E1036" s="5">
        <v>33600000</v>
      </c>
      <c r="F1036" s="4"/>
      <c r="G1036" s="4">
        <v>41669</v>
      </c>
      <c r="H1036" s="4"/>
      <c r="I1036" s="4"/>
      <c r="J1036" s="4"/>
      <c r="K1036" s="3" t="s">
        <v>667</v>
      </c>
      <c r="L1036" s="7" t="b">
        <v>1</v>
      </c>
      <c r="M1036" s="4">
        <v>41968</v>
      </c>
      <c r="N1036" s="3" t="s">
        <v>96</v>
      </c>
      <c r="O1036" s="3" t="s">
        <v>197</v>
      </c>
      <c r="P1036" s="8"/>
      <c r="Q1036" s="8"/>
      <c r="R1036" s="9"/>
      <c r="S1036" s="7"/>
    </row>
    <row r="1037" spans="1:19" x14ac:dyDescent="0.25">
      <c r="A1037" t="str">
        <f>REPLACE(Table_milestone[[#This Row],[Hợp đồng]],1,FIND("#",Table_milestone[[#This Row],[Hợp đồng]],1),"")</f>
        <v>46-0912/HĐKT/CMCSOFT-ĐHKTQD</v>
      </c>
      <c r="B1037" s="2" t="s">
        <v>2100</v>
      </c>
      <c r="C1037" s="3" t="s">
        <v>2101</v>
      </c>
      <c r="D1037" s="2" t="s">
        <v>1950</v>
      </c>
      <c r="E1037" s="5">
        <v>84000000</v>
      </c>
      <c r="F1037" s="4"/>
      <c r="G1037" s="4">
        <v>41670</v>
      </c>
      <c r="H1037" s="4"/>
      <c r="I1037" s="4"/>
      <c r="J1037" s="4"/>
      <c r="K1037" s="3" t="s">
        <v>667</v>
      </c>
      <c r="L1037" s="7" t="b">
        <v>1</v>
      </c>
      <c r="M1037" s="4">
        <v>41663</v>
      </c>
      <c r="N1037" s="3" t="s">
        <v>190</v>
      </c>
      <c r="O1037" s="3" t="s">
        <v>98</v>
      </c>
      <c r="P1037" s="8"/>
      <c r="Q1037" s="8"/>
      <c r="R1037" s="9"/>
      <c r="S1037" s="7"/>
    </row>
    <row r="1038" spans="1:19" x14ac:dyDescent="0.25">
      <c r="A1038" t="str">
        <f>REPLACE(Table_milestone[[#This Row],[Hợp đồng]],1,FIND("#",Table_milestone[[#This Row],[Hợp đồng]],1),"")</f>
        <v>16-08/2013/HĐPM/ĐHQGHN-CMCSOFT</v>
      </c>
      <c r="B1038" s="2" t="s">
        <v>2447</v>
      </c>
      <c r="C1038" s="3" t="s">
        <v>2448</v>
      </c>
      <c r="D1038" s="2" t="s">
        <v>722</v>
      </c>
      <c r="E1038" s="5">
        <v>472500000</v>
      </c>
      <c r="F1038" s="4"/>
      <c r="G1038" s="4">
        <v>41670</v>
      </c>
      <c r="H1038" s="4"/>
      <c r="I1038" s="4"/>
      <c r="J1038" s="4"/>
      <c r="K1038" s="3" t="s">
        <v>667</v>
      </c>
      <c r="L1038" s="7" t="b">
        <v>1</v>
      </c>
      <c r="M1038" s="4">
        <v>41758</v>
      </c>
      <c r="N1038" s="3" t="s">
        <v>2449</v>
      </c>
      <c r="O1038" s="3" t="s">
        <v>47</v>
      </c>
      <c r="P1038" s="8"/>
      <c r="Q1038" s="8"/>
      <c r="R1038" s="9"/>
      <c r="S1038" s="7"/>
    </row>
    <row r="1039" spans="1:19" x14ac:dyDescent="0.25">
      <c r="A1039" t="str">
        <f>REPLACE(Table_milestone[[#This Row],[Hợp đồng]],1,FIND("#",Table_milestone[[#This Row],[Hợp đồng]],1),"")</f>
        <v>OSD135053</v>
      </c>
      <c r="B1039" s="2" t="s">
        <v>2569</v>
      </c>
      <c r="C1039" s="3" t="s">
        <v>2570</v>
      </c>
      <c r="D1039" s="2" t="s">
        <v>672</v>
      </c>
      <c r="E1039" s="5">
        <v>49770000</v>
      </c>
      <c r="F1039" s="4"/>
      <c r="G1039" s="4">
        <v>41670</v>
      </c>
      <c r="H1039" s="4"/>
      <c r="I1039" s="4"/>
      <c r="J1039" s="4"/>
      <c r="K1039" s="3" t="s">
        <v>667</v>
      </c>
      <c r="L1039" s="7" t="b">
        <v>1</v>
      </c>
      <c r="M1039" s="4">
        <v>41723</v>
      </c>
      <c r="N1039" s="3" t="s">
        <v>31</v>
      </c>
      <c r="O1039" s="3" t="s">
        <v>110</v>
      </c>
      <c r="P1039" s="8" t="s">
        <v>2659</v>
      </c>
      <c r="Q1039" s="8"/>
      <c r="R1039" s="9"/>
      <c r="S1039" s="7"/>
    </row>
    <row r="1040" spans="1:19" x14ac:dyDescent="0.25">
      <c r="A1040" t="str">
        <f>REPLACE(Table_milestone[[#This Row],[Hợp đồng]],1,FIND("#",Table_milestone[[#This Row],[Hợp đồng]],1),"")</f>
        <v>01/Jupiter-CMCSoft/MOU-0613</v>
      </c>
      <c r="B1040" s="2" t="s">
        <v>2370</v>
      </c>
      <c r="C1040" s="3" t="s">
        <v>2371</v>
      </c>
      <c r="D1040" s="2" t="s">
        <v>2660</v>
      </c>
      <c r="E1040" s="5">
        <v>52500000</v>
      </c>
      <c r="F1040" s="4"/>
      <c r="G1040" s="4">
        <v>41670</v>
      </c>
      <c r="H1040" s="4"/>
      <c r="I1040" s="4"/>
      <c r="J1040" s="4"/>
      <c r="K1040" s="3" t="s">
        <v>667</v>
      </c>
      <c r="L1040" s="7" t="b">
        <v>1</v>
      </c>
      <c r="M1040" s="4">
        <v>41676</v>
      </c>
      <c r="N1040" s="3" t="s">
        <v>961</v>
      </c>
      <c r="O1040" s="3" t="s">
        <v>110</v>
      </c>
      <c r="P1040" s="8" t="s">
        <v>2661</v>
      </c>
      <c r="Q1040" s="8"/>
      <c r="R1040" s="9"/>
      <c r="S1040" s="7"/>
    </row>
    <row r="1041" spans="1:19" x14ac:dyDescent="0.25">
      <c r="A1041" t="str">
        <f>REPLACE(Table_milestone[[#This Row],[Hợp đồng]],1,FIND("#",Table_milestone[[#This Row],[Hợp đồng]],1),"")</f>
        <v>OSD135036</v>
      </c>
      <c r="B1041" s="2" t="s">
        <v>2459</v>
      </c>
      <c r="C1041" s="3" t="s">
        <v>2460</v>
      </c>
      <c r="D1041" s="2" t="s">
        <v>666</v>
      </c>
      <c r="E1041" s="5">
        <v>9660000</v>
      </c>
      <c r="F1041" s="4"/>
      <c r="G1041" s="4">
        <v>41670</v>
      </c>
      <c r="H1041" s="4"/>
      <c r="I1041" s="4"/>
      <c r="J1041" s="4"/>
      <c r="K1041" s="3" t="s">
        <v>667</v>
      </c>
      <c r="L1041" s="7" t="b">
        <v>1</v>
      </c>
      <c r="M1041" s="4">
        <v>41656</v>
      </c>
      <c r="N1041" s="3" t="s">
        <v>996</v>
      </c>
      <c r="O1041" s="3" t="s">
        <v>110</v>
      </c>
      <c r="P1041" s="8" t="s">
        <v>2662</v>
      </c>
      <c r="Q1041" s="8"/>
      <c r="R1041" s="9"/>
      <c r="S1041" s="7"/>
    </row>
    <row r="1042" spans="1:19" x14ac:dyDescent="0.25">
      <c r="A1042" t="str">
        <f>REPLACE(Table_milestone[[#This Row],[Hợp đồng]],1,FIND("#",Table_milestone[[#This Row],[Hợp đồng]],1),"")</f>
        <v xml:space="preserve">OSD135061 </v>
      </c>
      <c r="B1042" s="2" t="s">
        <v>2664</v>
      </c>
      <c r="C1042" s="3" t="s">
        <v>2665</v>
      </c>
      <c r="D1042" s="2" t="s">
        <v>903</v>
      </c>
      <c r="E1042" s="5">
        <v>10080000</v>
      </c>
      <c r="F1042" s="4"/>
      <c r="G1042" s="4">
        <v>41670</v>
      </c>
      <c r="H1042" s="4"/>
      <c r="I1042" s="4"/>
      <c r="J1042" s="4"/>
      <c r="K1042" s="3" t="s">
        <v>667</v>
      </c>
      <c r="L1042" s="7" t="b">
        <v>1</v>
      </c>
      <c r="M1042" s="4">
        <v>41656</v>
      </c>
      <c r="N1042" s="3" t="s">
        <v>996</v>
      </c>
      <c r="O1042" s="3" t="s">
        <v>110</v>
      </c>
      <c r="P1042" s="8"/>
      <c r="Q1042" s="8" t="s">
        <v>2663</v>
      </c>
      <c r="R1042" s="9"/>
      <c r="S1042" s="7"/>
    </row>
    <row r="1043" spans="1:19" x14ac:dyDescent="0.25">
      <c r="A1043" t="str">
        <f>REPLACE(Table_milestone[[#This Row],[Hợp đồng]],1,FIND("#",Table_milestone[[#This Row],[Hợp đồng]],1),"")</f>
        <v>OSD125005</v>
      </c>
      <c r="B1043" s="2" t="s">
        <v>1722</v>
      </c>
      <c r="C1043" s="3" t="s">
        <v>1723</v>
      </c>
      <c r="D1043" s="2" t="s">
        <v>725</v>
      </c>
      <c r="E1043" s="5">
        <v>28221690</v>
      </c>
      <c r="F1043" s="4"/>
      <c r="G1043" s="4">
        <v>41670</v>
      </c>
      <c r="H1043" s="4"/>
      <c r="I1043" s="4"/>
      <c r="J1043" s="4"/>
      <c r="K1043" s="3" t="s">
        <v>667</v>
      </c>
      <c r="L1043" s="7" t="b">
        <v>1</v>
      </c>
      <c r="M1043" s="4">
        <v>41660</v>
      </c>
      <c r="N1043" s="3" t="s">
        <v>996</v>
      </c>
      <c r="O1043" s="3" t="s">
        <v>110</v>
      </c>
      <c r="P1043" s="8" t="s">
        <v>2666</v>
      </c>
      <c r="Q1043" s="8"/>
      <c r="R1043" s="9"/>
      <c r="S1043" s="7"/>
    </row>
    <row r="1044" spans="1:19" x14ac:dyDescent="0.25">
      <c r="A1044" t="str">
        <f>REPLACE(Table_milestone[[#This Row],[Hợp đồng]],1,FIND("#",Table_milestone[[#This Row],[Hợp đồng]],1),"")</f>
        <v xml:space="preserve">OSD135016 </v>
      </c>
      <c r="B1044" s="2" t="s">
        <v>2437</v>
      </c>
      <c r="C1044" s="3" t="s">
        <v>2438</v>
      </c>
      <c r="D1044" s="2" t="s">
        <v>722</v>
      </c>
      <c r="E1044" s="5">
        <v>105682500</v>
      </c>
      <c r="F1044" s="4"/>
      <c r="G1044" s="4">
        <v>41670</v>
      </c>
      <c r="H1044" s="4"/>
      <c r="I1044" s="4"/>
      <c r="J1044" s="4"/>
      <c r="K1044" s="3" t="s">
        <v>667</v>
      </c>
      <c r="L1044" s="7" t="b">
        <v>1</v>
      </c>
      <c r="M1044" s="4">
        <v>41683</v>
      </c>
      <c r="N1044" s="3" t="s">
        <v>31</v>
      </c>
      <c r="O1044" s="3" t="s">
        <v>110</v>
      </c>
      <c r="P1044" s="8" t="s">
        <v>2667</v>
      </c>
      <c r="Q1044" s="8"/>
      <c r="R1044" s="9"/>
      <c r="S1044" s="7"/>
    </row>
    <row r="1045" spans="1:19" x14ac:dyDescent="0.25">
      <c r="A1045" t="str">
        <f>REPLACE(Table_milestone[[#This Row],[Hợp đồng]],1,FIND("#",Table_milestone[[#This Row],[Hợp đồng]],1),"")</f>
        <v>OSD135011</v>
      </c>
      <c r="B1045" s="2" t="s">
        <v>2305</v>
      </c>
      <c r="C1045" s="3" t="s">
        <v>2306</v>
      </c>
      <c r="D1045" s="2" t="s">
        <v>1610</v>
      </c>
      <c r="E1045" s="5">
        <v>8883000</v>
      </c>
      <c r="F1045" s="4"/>
      <c r="G1045" s="4">
        <v>41670</v>
      </c>
      <c r="H1045" s="4"/>
      <c r="I1045" s="4"/>
      <c r="J1045" s="4"/>
      <c r="K1045" s="3" t="s">
        <v>667</v>
      </c>
      <c r="L1045" s="7" t="b">
        <v>1</v>
      </c>
      <c r="M1045" s="4">
        <v>41689</v>
      </c>
      <c r="N1045" s="3" t="s">
        <v>31</v>
      </c>
      <c r="O1045" s="3" t="s">
        <v>110</v>
      </c>
      <c r="P1045" s="8" t="s">
        <v>2668</v>
      </c>
      <c r="Q1045" s="8"/>
      <c r="R1045" s="9"/>
      <c r="S1045" s="7"/>
    </row>
    <row r="1046" spans="1:19" x14ac:dyDescent="0.25">
      <c r="A1046" t="str">
        <f>REPLACE(Table_milestone[[#This Row],[Hợp đồng]],1,FIND("#",Table_milestone[[#This Row],[Hợp đồng]],1),"")</f>
        <v>2013/SOW/JUUQ-CMC/002</v>
      </c>
      <c r="B1046" s="2" t="s">
        <v>2095</v>
      </c>
      <c r="C1046" s="3" t="s">
        <v>2096</v>
      </c>
      <c r="D1046" s="2" t="s">
        <v>2669</v>
      </c>
      <c r="E1046" s="5">
        <v>44268000</v>
      </c>
      <c r="F1046" s="4"/>
      <c r="G1046" s="4">
        <v>41670</v>
      </c>
      <c r="H1046" s="4"/>
      <c r="I1046" s="4"/>
      <c r="J1046" s="4"/>
      <c r="K1046" s="3" t="s">
        <v>667</v>
      </c>
      <c r="L1046" s="7" t="b">
        <v>1</v>
      </c>
      <c r="M1046" s="4">
        <v>41681</v>
      </c>
      <c r="N1046" s="3" t="s">
        <v>31</v>
      </c>
      <c r="O1046" s="3" t="s">
        <v>110</v>
      </c>
      <c r="P1046" s="8"/>
      <c r="Q1046" s="8" t="s">
        <v>2670</v>
      </c>
      <c r="R1046" s="9"/>
      <c r="S1046" s="7"/>
    </row>
    <row r="1047" spans="1:19" x14ac:dyDescent="0.25">
      <c r="A1047" t="str">
        <f>REPLACE(Table_milestone[[#This Row],[Hợp đồng]],1,FIND("#",Table_milestone[[#This Row],[Hợp đồng]],1),"")</f>
        <v>OSD135004</v>
      </c>
      <c r="B1047" s="2" t="s">
        <v>2326</v>
      </c>
      <c r="C1047" s="3" t="s">
        <v>2327</v>
      </c>
      <c r="D1047" s="2" t="s">
        <v>2671</v>
      </c>
      <c r="E1047" s="5">
        <v>67577425</v>
      </c>
      <c r="F1047" s="4"/>
      <c r="G1047" s="4">
        <v>41670</v>
      </c>
      <c r="H1047" s="4"/>
      <c r="I1047" s="4"/>
      <c r="J1047" s="4"/>
      <c r="K1047" s="3" t="s">
        <v>667</v>
      </c>
      <c r="L1047" s="7" t="b">
        <v>1</v>
      </c>
      <c r="M1047" s="4">
        <v>41704</v>
      </c>
      <c r="N1047" s="3" t="s">
        <v>880</v>
      </c>
      <c r="O1047" s="3" t="s">
        <v>1578</v>
      </c>
      <c r="P1047" s="8"/>
      <c r="Q1047" s="8"/>
      <c r="R1047" s="9"/>
      <c r="S1047" s="7"/>
    </row>
    <row r="1048" spans="1:19" ht="30" x14ac:dyDescent="0.25">
      <c r="A1048" t="str">
        <f>REPLACE(Table_milestone[[#This Row],[Hợp đồng]],1,FIND("#",Table_milestone[[#This Row],[Hợp đồng]],1),"")</f>
        <v>01/2013-ĐHV-VIETINBANK-CMC</v>
      </c>
      <c r="B1048" s="2" t="s">
        <v>2339</v>
      </c>
      <c r="C1048" s="3" t="s">
        <v>616</v>
      </c>
      <c r="D1048" s="2" t="s">
        <v>2672</v>
      </c>
      <c r="E1048" s="5">
        <v>15000000</v>
      </c>
      <c r="F1048" s="4"/>
      <c r="G1048" s="4">
        <v>41671</v>
      </c>
      <c r="H1048" s="4"/>
      <c r="I1048" s="4"/>
      <c r="J1048" s="4">
        <v>42003</v>
      </c>
      <c r="K1048" s="3" t="s">
        <v>667</v>
      </c>
      <c r="L1048" s="7" t="b">
        <v>1</v>
      </c>
      <c r="M1048" s="4">
        <v>42000</v>
      </c>
      <c r="N1048" s="3" t="s">
        <v>190</v>
      </c>
      <c r="O1048" s="3" t="s">
        <v>98</v>
      </c>
      <c r="P1048" s="8"/>
      <c r="Q1048" s="8" t="s">
        <v>2673</v>
      </c>
      <c r="R1048" s="9"/>
      <c r="S1048" s="7"/>
    </row>
    <row r="1049" spans="1:19" ht="30" x14ac:dyDescent="0.25">
      <c r="A1049" t="str">
        <f>REPLACE(Table_milestone[[#This Row],[Hợp đồng]],1,FIND("#",Table_milestone[[#This Row],[Hợp đồng]],1),"")</f>
        <v>52-0214</v>
      </c>
      <c r="B1049" s="2" t="s">
        <v>2675</v>
      </c>
      <c r="C1049" s="3" t="s">
        <v>577</v>
      </c>
      <c r="D1049" s="2" t="s">
        <v>903</v>
      </c>
      <c r="E1049" s="5">
        <v>24000000</v>
      </c>
      <c r="F1049" s="4"/>
      <c r="G1049" s="4">
        <v>41671</v>
      </c>
      <c r="H1049" s="4"/>
      <c r="I1049" s="4"/>
      <c r="J1049" s="4"/>
      <c r="K1049" s="3" t="s">
        <v>667</v>
      </c>
      <c r="L1049" s="7" t="b">
        <v>1</v>
      </c>
      <c r="M1049" s="4">
        <v>41695</v>
      </c>
      <c r="N1049" s="3" t="s">
        <v>46</v>
      </c>
      <c r="O1049" s="3" t="s">
        <v>173</v>
      </c>
      <c r="P1049" s="8" t="s">
        <v>2674</v>
      </c>
      <c r="Q1049" s="8" t="s">
        <v>2674</v>
      </c>
      <c r="R1049" s="9"/>
      <c r="S1049" s="7"/>
    </row>
    <row r="1050" spans="1:19" x14ac:dyDescent="0.25">
      <c r="A1050" t="str">
        <f>REPLACE(Table_milestone[[#This Row],[Hợp đồng]],1,FIND("#",Table_milestone[[#This Row],[Hợp đồng]],1),"")</f>
        <v>02012014/HĐKT/CSI-CMCSoft</v>
      </c>
      <c r="B1050" s="2" t="s">
        <v>2676</v>
      </c>
      <c r="C1050" s="3" t="s">
        <v>2677</v>
      </c>
      <c r="D1050" s="2" t="s">
        <v>666</v>
      </c>
      <c r="E1050" s="5">
        <v>30000000</v>
      </c>
      <c r="F1050" s="4"/>
      <c r="G1050" s="4">
        <v>41671</v>
      </c>
      <c r="H1050" s="4"/>
      <c r="I1050" s="4"/>
      <c r="J1050" s="4"/>
      <c r="K1050" s="3" t="s">
        <v>667</v>
      </c>
      <c r="L1050" s="7" t="b">
        <v>1</v>
      </c>
      <c r="M1050" s="4">
        <v>41771</v>
      </c>
      <c r="N1050" s="3" t="s">
        <v>27</v>
      </c>
      <c r="O1050" s="3" t="s">
        <v>47</v>
      </c>
      <c r="P1050" s="8"/>
      <c r="Q1050" s="8"/>
      <c r="R1050" s="9"/>
      <c r="S1050" s="7"/>
    </row>
    <row r="1051" spans="1:19" ht="409.5" x14ac:dyDescent="0.25">
      <c r="A1051" t="str">
        <f>REPLACE(Table_milestone[[#This Row],[Hợp đồng]],1,FIND("#",Table_milestone[[#This Row],[Hợp đồng]],1),"")</f>
        <v>OSD135022</v>
      </c>
      <c r="B1051" s="2" t="s">
        <v>2403</v>
      </c>
      <c r="C1051" s="3" t="s">
        <v>30</v>
      </c>
      <c r="D1051" s="2" t="s">
        <v>739</v>
      </c>
      <c r="E1051" s="5">
        <v>459516000</v>
      </c>
      <c r="F1051" s="4"/>
      <c r="G1051" s="4">
        <v>41685</v>
      </c>
      <c r="H1051" s="4">
        <v>42091</v>
      </c>
      <c r="I1051" s="4"/>
      <c r="J1051" s="4"/>
      <c r="K1051" s="3" t="s">
        <v>805</v>
      </c>
      <c r="L1051" s="7" t="b">
        <v>0</v>
      </c>
      <c r="M1051" s="4"/>
      <c r="N1051" s="3" t="s">
        <v>31</v>
      </c>
      <c r="O1051" s="3" t="s">
        <v>110</v>
      </c>
      <c r="P1051" s="8" t="s">
        <v>2678</v>
      </c>
      <c r="Q1051" s="8" t="s">
        <v>2679</v>
      </c>
      <c r="R1051" s="9">
        <v>1</v>
      </c>
      <c r="S1051" s="7">
        <v>1</v>
      </c>
    </row>
    <row r="1052" spans="1:19" x14ac:dyDescent="0.25">
      <c r="A1052" t="str">
        <f>REPLACE(Table_milestone[[#This Row],[Hợp đồng]],1,FIND("#",Table_milestone[[#This Row],[Hợp đồng]],1),"")</f>
        <v>01/PRDCV-CMCSOFT/1013</v>
      </c>
      <c r="B1052" s="2" t="s">
        <v>2681</v>
      </c>
      <c r="C1052" s="3" t="s">
        <v>2682</v>
      </c>
      <c r="D1052" s="2" t="s">
        <v>2680</v>
      </c>
      <c r="E1052" s="5">
        <v>94662000</v>
      </c>
      <c r="F1052" s="4">
        <v>41306</v>
      </c>
      <c r="G1052" s="4">
        <v>41685</v>
      </c>
      <c r="H1052" s="4"/>
      <c r="I1052" s="4"/>
      <c r="J1052" s="4"/>
      <c r="K1052" s="3" t="s">
        <v>667</v>
      </c>
      <c r="L1052" s="7" t="b">
        <v>1</v>
      </c>
      <c r="M1052" s="4">
        <v>41709</v>
      </c>
      <c r="N1052" s="3" t="s">
        <v>880</v>
      </c>
      <c r="O1052" s="3" t="s">
        <v>1578</v>
      </c>
      <c r="P1052" s="8"/>
      <c r="Q1052" s="8"/>
      <c r="R1052" s="9"/>
      <c r="S1052" s="7"/>
    </row>
    <row r="1053" spans="1:19" ht="30" x14ac:dyDescent="0.25">
      <c r="A1053" t="str">
        <f>REPLACE(Table_milestone[[#This Row],[Hợp đồng]],1,FIND("#",Table_milestone[[#This Row],[Hợp đồng]],1),"")</f>
        <v>40-2013/HDKT/CMC-AJIVN</v>
      </c>
      <c r="B1053" s="2" t="s">
        <v>2515</v>
      </c>
      <c r="C1053" s="3" t="s">
        <v>2516</v>
      </c>
      <c r="D1053" s="2" t="s">
        <v>2683</v>
      </c>
      <c r="E1053" s="5">
        <v>735312000</v>
      </c>
      <c r="F1053" s="4"/>
      <c r="G1053" s="4">
        <v>41697</v>
      </c>
      <c r="H1053" s="4">
        <v>41715</v>
      </c>
      <c r="I1053" s="4"/>
      <c r="J1053" s="4"/>
      <c r="K1053" s="3" t="s">
        <v>667</v>
      </c>
      <c r="L1053" s="7" t="b">
        <v>1</v>
      </c>
      <c r="M1053" s="4">
        <v>41778</v>
      </c>
      <c r="N1053" s="3" t="s">
        <v>19</v>
      </c>
      <c r="O1053" s="3" t="s">
        <v>681</v>
      </c>
      <c r="P1053" s="8"/>
      <c r="Q1053" s="8" t="s">
        <v>2684</v>
      </c>
      <c r="R1053" s="9"/>
      <c r="S1053" s="7"/>
    </row>
    <row r="1054" spans="1:19" x14ac:dyDescent="0.25">
      <c r="A1054" t="str">
        <f>REPLACE(Table_milestone[[#This Row],[Hợp đồng]],1,FIND("#",Table_milestone[[#This Row],[Hợp đồng]],1),"")</f>
        <v>79-0113/HĐKT/CMCSOFT-BHBL</v>
      </c>
      <c r="B1054" s="2" t="s">
        <v>2071</v>
      </c>
      <c r="C1054" s="3" t="s">
        <v>630</v>
      </c>
      <c r="D1054" s="2" t="s">
        <v>2312</v>
      </c>
      <c r="E1054" s="5">
        <v>216000000</v>
      </c>
      <c r="F1054" s="4"/>
      <c r="G1054" s="4">
        <v>41698</v>
      </c>
      <c r="H1054" s="4"/>
      <c r="I1054" s="4"/>
      <c r="J1054" s="4"/>
      <c r="K1054" s="3" t="s">
        <v>667</v>
      </c>
      <c r="L1054" s="7" t="b">
        <v>1</v>
      </c>
      <c r="M1054" s="4">
        <v>41717</v>
      </c>
      <c r="N1054" s="3" t="s">
        <v>2072</v>
      </c>
      <c r="O1054" s="3" t="s">
        <v>173</v>
      </c>
      <c r="P1054" s="8"/>
      <c r="Q1054" s="8"/>
      <c r="R1054" s="9"/>
      <c r="S1054" s="7"/>
    </row>
    <row r="1055" spans="1:19" x14ac:dyDescent="0.25">
      <c r="A1055" t="str">
        <f>REPLACE(Table_milestone[[#This Row],[Hợp đồng]],1,FIND("#",Table_milestone[[#This Row],[Hợp đồng]],1),"")</f>
        <v>42/HĐ-CĐCNH</v>
      </c>
      <c r="B1055" s="2" t="s">
        <v>2163</v>
      </c>
      <c r="C1055" s="3" t="s">
        <v>601</v>
      </c>
      <c r="D1055" s="2" t="s">
        <v>672</v>
      </c>
      <c r="E1055" s="5">
        <v>38500000</v>
      </c>
      <c r="F1055" s="4"/>
      <c r="G1055" s="4">
        <v>41698</v>
      </c>
      <c r="H1055" s="4"/>
      <c r="I1055" s="4"/>
      <c r="J1055" s="4"/>
      <c r="K1055" s="3" t="s">
        <v>667</v>
      </c>
      <c r="L1055" s="7" t="b">
        <v>1</v>
      </c>
      <c r="M1055" s="4">
        <v>41878</v>
      </c>
      <c r="N1055" s="3" t="s">
        <v>190</v>
      </c>
      <c r="O1055" s="3" t="s">
        <v>98</v>
      </c>
      <c r="P1055" s="8"/>
      <c r="Q1055" s="8"/>
      <c r="R1055" s="9"/>
      <c r="S1055" s="7"/>
    </row>
    <row r="1056" spans="1:19" ht="90" x14ac:dyDescent="0.25">
      <c r="A1056" t="str">
        <f>REPLACE(Table_milestone[[#This Row],[Hợp đồng]],1,FIND("#",Table_milestone[[#This Row],[Hợp đồng]],1),"")</f>
        <v>24/2013/HĐKT/CNTT-CMCSOFT</v>
      </c>
      <c r="B1056" s="2" t="s">
        <v>2687</v>
      </c>
      <c r="C1056" s="3" t="s">
        <v>2688</v>
      </c>
      <c r="D1056" s="2" t="s">
        <v>666</v>
      </c>
      <c r="E1056" s="5">
        <v>468800000</v>
      </c>
      <c r="F1056" s="4"/>
      <c r="G1056" s="4">
        <v>41698</v>
      </c>
      <c r="H1056" s="4">
        <v>41723</v>
      </c>
      <c r="I1056" s="4"/>
      <c r="J1056" s="4"/>
      <c r="K1056" s="3" t="s">
        <v>667</v>
      </c>
      <c r="L1056" s="7" t="b">
        <v>1</v>
      </c>
      <c r="M1056" s="4">
        <v>41879</v>
      </c>
      <c r="N1056" s="3" t="s">
        <v>57</v>
      </c>
      <c r="O1056" s="3" t="s">
        <v>129</v>
      </c>
      <c r="P1056" s="8" t="s">
        <v>2685</v>
      </c>
      <c r="Q1056" s="8" t="s">
        <v>2686</v>
      </c>
      <c r="R1056" s="9"/>
      <c r="S1056" s="7"/>
    </row>
    <row r="1057" spans="1:19" x14ac:dyDescent="0.25">
      <c r="A1057" t="str">
        <f>REPLACE(Table_milestone[[#This Row],[Hợp đồng]],1,FIND("#",Table_milestone[[#This Row],[Hợp đồng]],1),"")</f>
        <v>01/Jupiter-CMCSoft/MOU-0613</v>
      </c>
      <c r="B1057" s="2" t="s">
        <v>2370</v>
      </c>
      <c r="C1057" s="3" t="s">
        <v>2371</v>
      </c>
      <c r="D1057" s="2" t="s">
        <v>2689</v>
      </c>
      <c r="E1057" s="5">
        <v>51933000</v>
      </c>
      <c r="F1057" s="4"/>
      <c r="G1057" s="4">
        <v>41698</v>
      </c>
      <c r="H1057" s="4"/>
      <c r="I1057" s="4"/>
      <c r="J1057" s="4"/>
      <c r="K1057" s="3" t="s">
        <v>667</v>
      </c>
      <c r="L1057" s="7" t="b">
        <v>1</v>
      </c>
      <c r="M1057" s="4">
        <v>41701</v>
      </c>
      <c r="N1057" s="3" t="s">
        <v>961</v>
      </c>
      <c r="O1057" s="3" t="s">
        <v>110</v>
      </c>
      <c r="P1057" s="8"/>
      <c r="Q1057" s="8" t="s">
        <v>2690</v>
      </c>
      <c r="R1057" s="9"/>
      <c r="S1057" s="7"/>
    </row>
    <row r="1058" spans="1:19" x14ac:dyDescent="0.25">
      <c r="A1058" t="str">
        <f>REPLACE(Table_milestone[[#This Row],[Hợp đồng]],1,FIND("#",Table_milestone[[#This Row],[Hợp đồng]],1),"")</f>
        <v>84-0213/HDDV/CSOFT - NK/CEAC</v>
      </c>
      <c r="B1058" s="2" t="s">
        <v>2201</v>
      </c>
      <c r="C1058" s="3" t="s">
        <v>625</v>
      </c>
      <c r="D1058" s="2" t="s">
        <v>2691</v>
      </c>
      <c r="E1058" s="5">
        <v>12600000</v>
      </c>
      <c r="F1058" s="4"/>
      <c r="G1058" s="4">
        <v>41698</v>
      </c>
      <c r="H1058" s="4"/>
      <c r="I1058" s="4"/>
      <c r="J1058" s="4"/>
      <c r="K1058" s="3" t="s">
        <v>667</v>
      </c>
      <c r="L1058" s="7" t="b">
        <v>1</v>
      </c>
      <c r="M1058" s="4">
        <v>41716</v>
      </c>
      <c r="N1058" s="3" t="s">
        <v>626</v>
      </c>
      <c r="O1058" s="3" t="s">
        <v>173</v>
      </c>
      <c r="P1058" s="8"/>
      <c r="Q1058" s="8"/>
      <c r="R1058" s="9"/>
      <c r="S1058" s="7"/>
    </row>
    <row r="1059" spans="1:19" x14ac:dyDescent="0.25">
      <c r="A1059" t="str">
        <f>REPLACE(Table_milestone[[#This Row],[Hợp đồng]],1,FIND("#",Table_milestone[[#This Row],[Hợp đồng]],1),"")</f>
        <v>OSD135056</v>
      </c>
      <c r="B1059" s="2" t="s">
        <v>2692</v>
      </c>
      <c r="C1059" s="3" t="s">
        <v>2693</v>
      </c>
      <c r="D1059" s="2" t="s">
        <v>725</v>
      </c>
      <c r="E1059" s="5">
        <v>35280000</v>
      </c>
      <c r="F1059" s="4"/>
      <c r="G1059" s="4">
        <v>41698</v>
      </c>
      <c r="H1059" s="4"/>
      <c r="I1059" s="4"/>
      <c r="J1059" s="4"/>
      <c r="K1059" s="3" t="s">
        <v>667</v>
      </c>
      <c r="L1059" s="7" t="b">
        <v>1</v>
      </c>
      <c r="M1059" s="4">
        <v>41717</v>
      </c>
      <c r="N1059" s="3" t="s">
        <v>31</v>
      </c>
      <c r="O1059" s="3" t="s">
        <v>110</v>
      </c>
      <c r="P1059" s="8"/>
      <c r="Q1059" s="8"/>
      <c r="R1059" s="9"/>
      <c r="S1059" s="7"/>
    </row>
    <row r="1060" spans="1:19" x14ac:dyDescent="0.25">
      <c r="A1060" t="str">
        <f>REPLACE(Table_milestone[[#This Row],[Hợp đồng]],1,FIND("#",Table_milestone[[#This Row],[Hợp đồng]],1),"")</f>
        <v>OSD135052</v>
      </c>
      <c r="B1060" s="2" t="s">
        <v>2573</v>
      </c>
      <c r="C1060" s="3" t="s">
        <v>2574</v>
      </c>
      <c r="D1060" s="2" t="s">
        <v>722</v>
      </c>
      <c r="E1060" s="5">
        <v>41706000</v>
      </c>
      <c r="F1060" s="4"/>
      <c r="G1060" s="4">
        <v>41698</v>
      </c>
      <c r="H1060" s="4"/>
      <c r="I1060" s="4"/>
      <c r="J1060" s="4"/>
      <c r="K1060" s="3" t="s">
        <v>667</v>
      </c>
      <c r="L1060" s="7" t="b">
        <v>1</v>
      </c>
      <c r="M1060" s="4">
        <v>41712</v>
      </c>
      <c r="N1060" s="3" t="s">
        <v>31</v>
      </c>
      <c r="O1060" s="3" t="s">
        <v>110</v>
      </c>
      <c r="P1060" s="8"/>
      <c r="Q1060" s="8" t="s">
        <v>2694</v>
      </c>
      <c r="R1060" s="9"/>
      <c r="S1060" s="7"/>
    </row>
    <row r="1061" spans="1:19" x14ac:dyDescent="0.25">
      <c r="A1061" t="str">
        <f>REPLACE(Table_milestone[[#This Row],[Hợp đồng]],1,FIND("#",Table_milestone[[#This Row],[Hợp đồng]],1),"")</f>
        <v>2013/SOW/JUUQ-CMC/002</v>
      </c>
      <c r="B1061" s="2" t="s">
        <v>2095</v>
      </c>
      <c r="C1061" s="3" t="s">
        <v>2096</v>
      </c>
      <c r="D1061" s="2" t="s">
        <v>2695</v>
      </c>
      <c r="E1061" s="5">
        <v>75888000</v>
      </c>
      <c r="F1061" s="4"/>
      <c r="G1061" s="4">
        <v>41698</v>
      </c>
      <c r="H1061" s="4"/>
      <c r="I1061" s="4"/>
      <c r="J1061" s="4"/>
      <c r="K1061" s="3" t="s">
        <v>667</v>
      </c>
      <c r="L1061" s="7" t="b">
        <v>1</v>
      </c>
      <c r="M1061" s="4">
        <v>41764</v>
      </c>
      <c r="N1061" s="3" t="s">
        <v>31</v>
      </c>
      <c r="O1061" s="3" t="s">
        <v>110</v>
      </c>
      <c r="P1061" s="8"/>
      <c r="Q1061" s="8"/>
      <c r="R1061" s="9"/>
      <c r="S1061" s="7"/>
    </row>
    <row r="1062" spans="1:19" ht="30" x14ac:dyDescent="0.25">
      <c r="A1062" t="str">
        <f>REPLACE(Table_milestone[[#This Row],[Hợp đồng]],1,FIND("#",Table_milestone[[#This Row],[Hợp đồng]],1),"")</f>
        <v>OSD125064</v>
      </c>
      <c r="B1062" s="2" t="s">
        <v>2210</v>
      </c>
      <c r="C1062" s="3" t="s">
        <v>2211</v>
      </c>
      <c r="D1062" s="2" t="s">
        <v>2696</v>
      </c>
      <c r="E1062" s="5">
        <v>142491000</v>
      </c>
      <c r="F1062" s="4"/>
      <c r="G1062" s="4">
        <v>41698</v>
      </c>
      <c r="H1062" s="4"/>
      <c r="I1062" s="4"/>
      <c r="J1062" s="4"/>
      <c r="K1062" s="3" t="s">
        <v>717</v>
      </c>
      <c r="L1062" s="7" t="b">
        <v>0</v>
      </c>
      <c r="M1062" s="4"/>
      <c r="N1062" s="3" t="s">
        <v>996</v>
      </c>
      <c r="O1062" s="3" t="s">
        <v>110</v>
      </c>
      <c r="P1062" s="8"/>
      <c r="Q1062" s="8" t="s">
        <v>2560</v>
      </c>
      <c r="R1062" s="9"/>
      <c r="S1062" s="7"/>
    </row>
    <row r="1063" spans="1:19" x14ac:dyDescent="0.25">
      <c r="A1063" t="str">
        <f>REPLACE(Table_milestone[[#This Row],[Hợp đồng]],1,FIND("#",Table_milestone[[#This Row],[Hợp đồng]],1),"")</f>
        <v>OSD135063</v>
      </c>
      <c r="B1063" s="2" t="s">
        <v>2698</v>
      </c>
      <c r="C1063" s="3" t="s">
        <v>2699</v>
      </c>
      <c r="D1063" s="2" t="s">
        <v>2302</v>
      </c>
      <c r="E1063" s="5">
        <v>69564000</v>
      </c>
      <c r="F1063" s="4">
        <v>41689</v>
      </c>
      <c r="G1063" s="4">
        <v>41699</v>
      </c>
      <c r="H1063" s="4"/>
      <c r="I1063" s="4">
        <v>41695</v>
      </c>
      <c r="J1063" s="4"/>
      <c r="K1063" s="3" t="s">
        <v>667</v>
      </c>
      <c r="L1063" s="7" t="b">
        <v>1</v>
      </c>
      <c r="M1063" s="4">
        <v>41695</v>
      </c>
      <c r="N1063" s="3" t="s">
        <v>31</v>
      </c>
      <c r="O1063" s="3" t="s">
        <v>110</v>
      </c>
      <c r="P1063" s="8" t="s">
        <v>2697</v>
      </c>
      <c r="Q1063" s="8"/>
      <c r="R1063" s="9"/>
      <c r="S1063" s="7"/>
    </row>
    <row r="1064" spans="1:19" x14ac:dyDescent="0.25">
      <c r="A1064" t="str">
        <f>REPLACE(Table_milestone[[#This Row],[Hợp đồng]],1,FIND("#",Table_milestone[[#This Row],[Hợp đồng]],1),"")</f>
        <v>43-1113/HĐKT/CMCSOFT-DHNLBG</v>
      </c>
      <c r="B1064" s="2" t="s">
        <v>2590</v>
      </c>
      <c r="C1064" s="3" t="s">
        <v>2591</v>
      </c>
      <c r="D1064" s="2" t="s">
        <v>1186</v>
      </c>
      <c r="E1064" s="5">
        <v>90000000</v>
      </c>
      <c r="F1064" s="4"/>
      <c r="G1064" s="4">
        <v>41699</v>
      </c>
      <c r="H1064" s="4"/>
      <c r="I1064" s="4"/>
      <c r="J1064" s="4">
        <v>41973</v>
      </c>
      <c r="K1064" s="3" t="s">
        <v>667</v>
      </c>
      <c r="L1064" s="7" t="b">
        <v>1</v>
      </c>
      <c r="M1064" s="4">
        <v>42000</v>
      </c>
      <c r="N1064" s="3" t="s">
        <v>190</v>
      </c>
      <c r="O1064" s="3" t="s">
        <v>98</v>
      </c>
      <c r="P1064" s="8"/>
      <c r="Q1064" s="8"/>
      <c r="R1064" s="9"/>
      <c r="S1064" s="7"/>
    </row>
    <row r="1065" spans="1:19" ht="30" x14ac:dyDescent="0.25">
      <c r="A1065" t="str">
        <f>REPLACE(Table_milestone[[#This Row],[Hợp đồng]],1,FIND("#",Table_milestone[[#This Row],[Hợp đồng]],1),"")</f>
        <v>42/HĐ-CĐCNH</v>
      </c>
      <c r="B1065" s="2" t="s">
        <v>2163</v>
      </c>
      <c r="C1065" s="3" t="s">
        <v>601</v>
      </c>
      <c r="D1065" s="2" t="s">
        <v>2700</v>
      </c>
      <c r="E1065" s="5">
        <v>16500000</v>
      </c>
      <c r="F1065" s="4"/>
      <c r="G1065" s="4">
        <v>41699</v>
      </c>
      <c r="H1065" s="4"/>
      <c r="I1065" s="4">
        <v>41699</v>
      </c>
      <c r="J1065" s="4">
        <v>42185</v>
      </c>
      <c r="K1065" s="3" t="s">
        <v>667</v>
      </c>
      <c r="L1065" s="7" t="b">
        <v>1</v>
      </c>
      <c r="M1065" s="4">
        <v>42181</v>
      </c>
      <c r="N1065" s="3" t="s">
        <v>190</v>
      </c>
      <c r="O1065" s="3" t="s">
        <v>98</v>
      </c>
      <c r="P1065" s="8"/>
      <c r="Q1065" s="8" t="s">
        <v>2701</v>
      </c>
      <c r="R1065" s="9"/>
      <c r="S1065" s="7"/>
    </row>
    <row r="1066" spans="1:19" ht="105" x14ac:dyDescent="0.25">
      <c r="A1066" t="str">
        <f>REPLACE(Table_milestone[[#This Row],[Hợp đồng]],1,FIND("#",Table_milestone[[#This Row],[Hợp đồng]],1),"")</f>
        <v>16/2013/HĐKT/CNTT-CMCSOFT</v>
      </c>
      <c r="B1066" s="2" t="s">
        <v>2414</v>
      </c>
      <c r="C1066" s="3" t="s">
        <v>2415</v>
      </c>
      <c r="D1066" s="2" t="s">
        <v>672</v>
      </c>
      <c r="E1066" s="5">
        <v>1587000000</v>
      </c>
      <c r="F1066" s="4"/>
      <c r="G1066" s="4">
        <v>41703</v>
      </c>
      <c r="H1066" s="4">
        <v>41713</v>
      </c>
      <c r="I1066" s="4"/>
      <c r="J1066" s="4"/>
      <c r="K1066" s="3" t="s">
        <v>667</v>
      </c>
      <c r="L1066" s="7" t="b">
        <v>1</v>
      </c>
      <c r="M1066" s="4">
        <v>41795</v>
      </c>
      <c r="N1066" s="3" t="s">
        <v>57</v>
      </c>
      <c r="O1066" s="3" t="s">
        <v>129</v>
      </c>
      <c r="P1066" s="8" t="s">
        <v>2702</v>
      </c>
      <c r="Q1066" s="8"/>
      <c r="R1066" s="9"/>
      <c r="S1066" s="7"/>
    </row>
    <row r="1067" spans="1:19" x14ac:dyDescent="0.25">
      <c r="A1067" t="str">
        <f>REPLACE(Table_milestone[[#This Row],[Hợp đồng]],1,FIND("#",Table_milestone[[#This Row],[Hợp đồng]],1),"")</f>
        <v>54-0314/HĐKT/CMCSOFT-PVI</v>
      </c>
      <c r="B1067" s="2" t="s">
        <v>2703</v>
      </c>
      <c r="C1067" s="3" t="s">
        <v>2704</v>
      </c>
      <c r="D1067" s="2" t="s">
        <v>1322</v>
      </c>
      <c r="E1067" s="5">
        <v>450000000</v>
      </c>
      <c r="F1067" s="4"/>
      <c r="G1067" s="4">
        <v>41703</v>
      </c>
      <c r="H1067" s="4"/>
      <c r="I1067" s="4"/>
      <c r="J1067" s="4"/>
      <c r="K1067" s="3" t="s">
        <v>667</v>
      </c>
      <c r="L1067" s="7" t="b">
        <v>1</v>
      </c>
      <c r="M1067" s="4">
        <v>41772</v>
      </c>
      <c r="N1067" s="3" t="s">
        <v>52</v>
      </c>
      <c r="O1067" s="3" t="s">
        <v>197</v>
      </c>
      <c r="P1067" s="8"/>
      <c r="Q1067" s="8"/>
      <c r="R1067" s="9"/>
      <c r="S1067" s="7"/>
    </row>
    <row r="1068" spans="1:19" ht="30" x14ac:dyDescent="0.25">
      <c r="A1068" t="str">
        <f>REPLACE(Table_milestone[[#This Row],[Hợp đồng]],1,FIND("#",Table_milestone[[#This Row],[Hợp đồng]],1),"")</f>
        <v>87/2013/VAS-CMCSOFT</v>
      </c>
      <c r="B1068" s="2" t="s">
        <v>2406</v>
      </c>
      <c r="C1068" s="3" t="s">
        <v>2407</v>
      </c>
      <c r="D1068" s="2" t="s">
        <v>1094</v>
      </c>
      <c r="E1068" s="5">
        <v>4935040000</v>
      </c>
      <c r="F1068" s="4"/>
      <c r="G1068" s="4">
        <v>41705</v>
      </c>
      <c r="H1068" s="4"/>
      <c r="I1068" s="4"/>
      <c r="J1068" s="4"/>
      <c r="K1068" s="3" t="s">
        <v>667</v>
      </c>
      <c r="L1068" s="7" t="b">
        <v>1</v>
      </c>
      <c r="M1068" s="4">
        <v>41772</v>
      </c>
      <c r="N1068" s="3" t="s">
        <v>1342</v>
      </c>
      <c r="O1068" s="3" t="s">
        <v>681</v>
      </c>
      <c r="P1068" s="8" t="s">
        <v>2705</v>
      </c>
      <c r="Q1068" s="8"/>
      <c r="R1068" s="9"/>
      <c r="S1068" s="7"/>
    </row>
    <row r="1069" spans="1:19" x14ac:dyDescent="0.25">
      <c r="A1069" t="str">
        <f>REPLACE(Table_milestone[[#This Row],[Hợp đồng]],1,FIND("#",Table_milestone[[#This Row],[Hợp đồng]],1),"")</f>
        <v>59-0314/HĐKT/CMCSOFT-DHLN-VIETINBANK</v>
      </c>
      <c r="B1069" s="2" t="s">
        <v>2708</v>
      </c>
      <c r="C1069" s="3" t="s">
        <v>552</v>
      </c>
      <c r="D1069" s="2" t="s">
        <v>2706</v>
      </c>
      <c r="E1069" s="5">
        <v>10000000</v>
      </c>
      <c r="F1069" s="4"/>
      <c r="G1069" s="4">
        <v>41708</v>
      </c>
      <c r="H1069" s="4"/>
      <c r="I1069" s="4"/>
      <c r="J1069" s="4">
        <v>42185</v>
      </c>
      <c r="K1069" s="3" t="s">
        <v>667</v>
      </c>
      <c r="L1069" s="7" t="b">
        <v>1</v>
      </c>
      <c r="M1069" s="4">
        <v>42152</v>
      </c>
      <c r="N1069" s="3" t="s">
        <v>190</v>
      </c>
      <c r="O1069" s="3" t="s">
        <v>98</v>
      </c>
      <c r="P1069" s="8"/>
      <c r="Q1069" s="8" t="s">
        <v>2707</v>
      </c>
      <c r="R1069" s="9"/>
      <c r="S1069" s="7"/>
    </row>
    <row r="1070" spans="1:19" x14ac:dyDescent="0.25">
      <c r="A1070" t="str">
        <f>REPLACE(Table_milestone[[#This Row],[Hợp đồng]],1,FIND("#",Table_milestone[[#This Row],[Hợp đồng]],1),"")</f>
        <v>0112014/HĐCĐ/TVTGL-CMCSOFT</v>
      </c>
      <c r="B1070" s="2" t="s">
        <v>2709</v>
      </c>
      <c r="C1070" s="3" t="s">
        <v>2710</v>
      </c>
      <c r="D1070" s="2" t="s">
        <v>1018</v>
      </c>
      <c r="E1070" s="5">
        <v>15000000</v>
      </c>
      <c r="F1070" s="4"/>
      <c r="G1070" s="4">
        <v>41709</v>
      </c>
      <c r="H1070" s="4"/>
      <c r="I1070" s="4"/>
      <c r="J1070" s="4"/>
      <c r="K1070" s="3" t="s">
        <v>667</v>
      </c>
      <c r="L1070" s="7" t="b">
        <v>1</v>
      </c>
      <c r="M1070" s="4">
        <v>41718</v>
      </c>
      <c r="N1070" s="3" t="s">
        <v>36</v>
      </c>
      <c r="O1070" s="3" t="s">
        <v>32</v>
      </c>
      <c r="P1070" s="8"/>
      <c r="Q1070" s="8"/>
      <c r="R1070" s="9"/>
      <c r="S1070" s="7"/>
    </row>
    <row r="1071" spans="1:19" x14ac:dyDescent="0.25">
      <c r="A1071" t="str">
        <f>REPLACE(Table_milestone[[#This Row],[Hợp đồng]],1,FIND("#",Table_milestone[[#This Row],[Hợp đồng]],1),"")</f>
        <v>02/2014/HĐKT/TINHVAN-CMCSOFT</v>
      </c>
      <c r="B1071" s="2" t="s">
        <v>2711</v>
      </c>
      <c r="C1071" s="3" t="s">
        <v>2712</v>
      </c>
      <c r="D1071" s="2" t="s">
        <v>2398</v>
      </c>
      <c r="E1071" s="5">
        <v>114000000</v>
      </c>
      <c r="F1071" s="4">
        <v>41701</v>
      </c>
      <c r="G1071" s="4">
        <v>41711</v>
      </c>
      <c r="H1071" s="4"/>
      <c r="I1071" s="4">
        <v>41711</v>
      </c>
      <c r="J1071" s="4"/>
      <c r="K1071" s="3" t="s">
        <v>667</v>
      </c>
      <c r="L1071" s="7" t="b">
        <v>1</v>
      </c>
      <c r="M1071" s="4">
        <v>41739</v>
      </c>
      <c r="N1071" s="3" t="s">
        <v>1651</v>
      </c>
      <c r="O1071" s="3" t="s">
        <v>129</v>
      </c>
      <c r="P1071" s="8"/>
      <c r="Q1071" s="8"/>
      <c r="R1071" s="9"/>
      <c r="S1071" s="7"/>
    </row>
    <row r="1072" spans="1:19" x14ac:dyDescent="0.25">
      <c r="A1072" t="str">
        <f>REPLACE(Table_milestone[[#This Row],[Hợp đồng]],1,FIND("#",Table_milestone[[#This Row],[Hợp đồng]],1),"")</f>
        <v>87/2013/VAS-CMCSOFT</v>
      </c>
      <c r="B1072" s="2" t="s">
        <v>2406</v>
      </c>
      <c r="C1072" s="3" t="s">
        <v>2407</v>
      </c>
      <c r="D1072" s="2" t="s">
        <v>1445</v>
      </c>
      <c r="E1072" s="5">
        <v>308440000</v>
      </c>
      <c r="F1072" s="4"/>
      <c r="G1072" s="4">
        <v>41712</v>
      </c>
      <c r="H1072" s="4"/>
      <c r="I1072" s="4"/>
      <c r="J1072" s="4"/>
      <c r="K1072" s="3" t="s">
        <v>667</v>
      </c>
      <c r="L1072" s="7" t="b">
        <v>1</v>
      </c>
      <c r="M1072" s="4">
        <v>41772</v>
      </c>
      <c r="N1072" s="3" t="s">
        <v>1342</v>
      </c>
      <c r="O1072" s="3" t="s">
        <v>681</v>
      </c>
      <c r="P1072" s="8"/>
      <c r="Q1072" s="8" t="s">
        <v>2713</v>
      </c>
      <c r="R1072" s="9"/>
      <c r="S1072" s="7"/>
    </row>
    <row r="1073" spans="1:19" x14ac:dyDescent="0.25">
      <c r="A1073" t="str">
        <f>REPLACE(Table_milestone[[#This Row],[Hợp đồng]],1,FIND("#",Table_milestone[[#This Row],[Hợp đồng]],1),"")</f>
        <v>79-0113/HĐKT/CMCSOFT-BHBL</v>
      </c>
      <c r="B1073" s="2" t="s">
        <v>2071</v>
      </c>
      <c r="C1073" s="3" t="s">
        <v>630</v>
      </c>
      <c r="D1073" s="2" t="s">
        <v>2714</v>
      </c>
      <c r="E1073" s="5">
        <v>90000000</v>
      </c>
      <c r="F1073" s="4"/>
      <c r="G1073" s="4">
        <v>41713</v>
      </c>
      <c r="H1073" s="4"/>
      <c r="I1073" s="4"/>
      <c r="J1073" s="4"/>
      <c r="K1073" s="3" t="s">
        <v>667</v>
      </c>
      <c r="L1073" s="7" t="b">
        <v>1</v>
      </c>
      <c r="M1073" s="4">
        <v>41717</v>
      </c>
      <c r="N1073" s="3" t="s">
        <v>2072</v>
      </c>
      <c r="O1073" s="3" t="s">
        <v>173</v>
      </c>
      <c r="P1073" s="8"/>
      <c r="Q1073" s="8"/>
      <c r="R1073" s="9"/>
      <c r="S1073" s="7"/>
    </row>
    <row r="1074" spans="1:19" x14ac:dyDescent="0.25">
      <c r="A1074" t="str">
        <f>REPLACE(Table_milestone[[#This Row],[Hợp đồng]],1,FIND("#",Table_milestone[[#This Row],[Hợp đồng]],1),"")</f>
        <v>16-08/2013/HĐPM/ĐHQGHN-CMCSOFT</v>
      </c>
      <c r="B1074" s="2" t="s">
        <v>2447</v>
      </c>
      <c r="C1074" s="3" t="s">
        <v>2448</v>
      </c>
      <c r="D1074" s="2" t="s">
        <v>739</v>
      </c>
      <c r="E1074" s="5">
        <v>678000000</v>
      </c>
      <c r="F1074" s="4"/>
      <c r="G1074" s="4">
        <v>41713</v>
      </c>
      <c r="H1074" s="4"/>
      <c r="I1074" s="4"/>
      <c r="J1074" s="4"/>
      <c r="K1074" s="3" t="s">
        <v>667</v>
      </c>
      <c r="L1074" s="7" t="b">
        <v>1</v>
      </c>
      <c r="M1074" s="4">
        <v>41824</v>
      </c>
      <c r="N1074" s="3" t="s">
        <v>2449</v>
      </c>
      <c r="O1074" s="3" t="s">
        <v>47</v>
      </c>
      <c r="P1074" s="8"/>
      <c r="Q1074" s="8"/>
      <c r="R1074" s="9"/>
      <c r="S1074" s="7"/>
    </row>
    <row r="1075" spans="1:19" x14ac:dyDescent="0.25">
      <c r="A1075" t="str">
        <f>REPLACE(Table_milestone[[#This Row],[Hợp đồng]],1,FIND("#",Table_milestone[[#This Row],[Hợp đồng]],1),"")</f>
        <v>53-0314/HĐKT</v>
      </c>
      <c r="B1075" s="2" t="s">
        <v>2715</v>
      </c>
      <c r="C1075" s="3" t="s">
        <v>2716</v>
      </c>
      <c r="D1075" s="2" t="s">
        <v>703</v>
      </c>
      <c r="E1075" s="5">
        <v>2388000</v>
      </c>
      <c r="F1075" s="4"/>
      <c r="G1075" s="4">
        <v>41713</v>
      </c>
      <c r="H1075" s="4"/>
      <c r="I1075" s="4"/>
      <c r="J1075" s="4"/>
      <c r="K1075" s="3" t="s">
        <v>667</v>
      </c>
      <c r="L1075" s="7" t="b">
        <v>1</v>
      </c>
      <c r="M1075" s="4">
        <v>41705</v>
      </c>
      <c r="N1075" s="3" t="s">
        <v>46</v>
      </c>
      <c r="O1075" s="3" t="s">
        <v>173</v>
      </c>
      <c r="P1075" s="8"/>
      <c r="Q1075" s="8"/>
      <c r="R1075" s="9"/>
      <c r="S1075" s="7"/>
    </row>
    <row r="1076" spans="1:19" x14ac:dyDescent="0.25">
      <c r="A1076" t="str">
        <f>REPLACE(Table_milestone[[#This Row],[Hợp đồng]],1,FIND("#",Table_milestone[[#This Row],[Hợp đồng]],1),"")</f>
        <v>13-0712/HĐKT/CMCSOFT-MIC</v>
      </c>
      <c r="B1076" s="2" t="s">
        <v>1630</v>
      </c>
      <c r="C1076" s="3" t="s">
        <v>645</v>
      </c>
      <c r="D1076" s="2" t="s">
        <v>2717</v>
      </c>
      <c r="E1076" s="5">
        <v>62500000</v>
      </c>
      <c r="F1076" s="4"/>
      <c r="G1076" s="4">
        <v>41713</v>
      </c>
      <c r="H1076" s="4"/>
      <c r="I1076" s="4"/>
      <c r="J1076" s="4"/>
      <c r="K1076" s="3" t="s">
        <v>667</v>
      </c>
      <c r="L1076" s="7" t="b">
        <v>1</v>
      </c>
      <c r="M1076" s="4">
        <v>41722</v>
      </c>
      <c r="N1076" s="3" t="s">
        <v>46</v>
      </c>
      <c r="O1076" s="3" t="s">
        <v>173</v>
      </c>
      <c r="P1076" s="8"/>
      <c r="Q1076" s="8"/>
      <c r="R1076" s="9"/>
      <c r="S1076" s="7"/>
    </row>
    <row r="1077" spans="1:19" x14ac:dyDescent="0.25">
      <c r="A1077" t="str">
        <f>REPLACE(Table_milestone[[#This Row],[Hợp đồng]],1,FIND("#",Table_milestone[[#This Row],[Hợp đồng]],1),"")</f>
        <v>OSD135068</v>
      </c>
      <c r="B1077" s="2" t="s">
        <v>2719</v>
      </c>
      <c r="C1077" s="3" t="s">
        <v>2720</v>
      </c>
      <c r="D1077" s="2" t="s">
        <v>725</v>
      </c>
      <c r="E1077" s="5">
        <v>10038000</v>
      </c>
      <c r="F1077" s="4"/>
      <c r="G1077" s="4">
        <v>41716</v>
      </c>
      <c r="H1077" s="4"/>
      <c r="I1077" s="4"/>
      <c r="J1077" s="4"/>
      <c r="K1077" s="3" t="s">
        <v>667</v>
      </c>
      <c r="L1077" s="7" t="b">
        <v>1</v>
      </c>
      <c r="M1077" s="4">
        <v>41716</v>
      </c>
      <c r="N1077" s="3" t="s">
        <v>996</v>
      </c>
      <c r="O1077" s="3" t="s">
        <v>110</v>
      </c>
      <c r="P1077" s="8"/>
      <c r="Q1077" s="8" t="s">
        <v>2718</v>
      </c>
      <c r="R1077" s="9"/>
      <c r="S1077" s="7"/>
    </row>
    <row r="1078" spans="1:19" x14ac:dyDescent="0.25">
      <c r="A1078" t="str">
        <f>REPLACE(Table_milestone[[#This Row],[Hợp đồng]],1,FIND("#",Table_milestone[[#This Row],[Hợp đồng]],1),"")</f>
        <v>14-0613/HĐKT/CMCSOFT-MIC</v>
      </c>
      <c r="B1078" s="2" t="s">
        <v>2466</v>
      </c>
      <c r="C1078" s="3" t="s">
        <v>612</v>
      </c>
      <c r="D1078" s="2" t="s">
        <v>2721</v>
      </c>
      <c r="E1078" s="5">
        <v>149160000</v>
      </c>
      <c r="F1078" s="4"/>
      <c r="G1078" s="4">
        <v>41717</v>
      </c>
      <c r="H1078" s="4"/>
      <c r="I1078" s="4"/>
      <c r="J1078" s="4"/>
      <c r="K1078" s="3" t="s">
        <v>667</v>
      </c>
      <c r="L1078" s="7" t="b">
        <v>1</v>
      </c>
      <c r="M1078" s="4">
        <v>41775</v>
      </c>
      <c r="N1078" s="3" t="s">
        <v>96</v>
      </c>
      <c r="O1078" s="3" t="s">
        <v>173</v>
      </c>
      <c r="P1078" s="8"/>
      <c r="Q1078" s="8"/>
      <c r="R1078" s="9"/>
      <c r="S1078" s="7"/>
    </row>
    <row r="1079" spans="1:19" x14ac:dyDescent="0.25">
      <c r="A1079" t="str">
        <f>REPLACE(Table_milestone[[#This Row],[Hợp đồng]],1,FIND("#",Table_milestone[[#This Row],[Hợp đồng]],1),"")</f>
        <v>02/2013-HĐKT/CNTT-CMCSOFT</v>
      </c>
      <c r="B1079" s="2" t="s">
        <v>2628</v>
      </c>
      <c r="C1079" s="3" t="s">
        <v>2629</v>
      </c>
      <c r="D1079" s="2" t="s">
        <v>672</v>
      </c>
      <c r="E1079" s="5">
        <v>5443200000</v>
      </c>
      <c r="F1079" s="4"/>
      <c r="G1079" s="4">
        <v>41723</v>
      </c>
      <c r="H1079" s="4"/>
      <c r="I1079" s="4"/>
      <c r="J1079" s="4"/>
      <c r="K1079" s="3" t="s">
        <v>667</v>
      </c>
      <c r="L1079" s="7" t="b">
        <v>1</v>
      </c>
      <c r="M1079" s="4">
        <v>41752</v>
      </c>
      <c r="N1079" s="3" t="s">
        <v>2630</v>
      </c>
      <c r="O1079" s="3" t="s">
        <v>197</v>
      </c>
      <c r="P1079" s="8"/>
      <c r="Q1079" s="8"/>
      <c r="R1079" s="9"/>
      <c r="S1079" s="7"/>
    </row>
    <row r="1080" spans="1:19" x14ac:dyDescent="0.25">
      <c r="A1080" t="str">
        <f>REPLACE(Table_milestone[[#This Row],[Hợp đồng]],1,FIND("#",Table_milestone[[#This Row],[Hợp đồng]],1),"")</f>
        <v>OSD135033</v>
      </c>
      <c r="B1080" s="2" t="s">
        <v>2485</v>
      </c>
      <c r="C1080" s="3" t="s">
        <v>2486</v>
      </c>
      <c r="D1080" s="2" t="s">
        <v>2722</v>
      </c>
      <c r="E1080" s="5">
        <v>88430000</v>
      </c>
      <c r="F1080" s="4"/>
      <c r="G1080" s="4">
        <v>41723</v>
      </c>
      <c r="H1080" s="4"/>
      <c r="I1080" s="4"/>
      <c r="J1080" s="4"/>
      <c r="K1080" s="3" t="s">
        <v>667</v>
      </c>
      <c r="L1080" s="7" t="b">
        <v>1</v>
      </c>
      <c r="M1080" s="4">
        <v>41723</v>
      </c>
      <c r="N1080" s="3" t="s">
        <v>961</v>
      </c>
      <c r="O1080" s="3" t="s">
        <v>110</v>
      </c>
      <c r="P1080" s="8"/>
      <c r="Q1080" s="8"/>
      <c r="R1080" s="9"/>
      <c r="S1080" s="7"/>
    </row>
    <row r="1081" spans="1:19" x14ac:dyDescent="0.25">
      <c r="A1081" t="str">
        <f>REPLACE(Table_milestone[[#This Row],[Hợp đồng]],1,FIND("#",Table_milestone[[#This Row],[Hợp đồng]],1),"")</f>
        <v>51-0214/HĐKT/CMCSOFT-DHHD</v>
      </c>
      <c r="B1081" s="2" t="s">
        <v>2723</v>
      </c>
      <c r="C1081" s="3" t="s">
        <v>2724</v>
      </c>
      <c r="D1081" s="2" t="s">
        <v>1018</v>
      </c>
      <c r="E1081" s="5">
        <v>40000000</v>
      </c>
      <c r="F1081" s="4"/>
      <c r="G1081" s="4">
        <v>41723</v>
      </c>
      <c r="H1081" s="4"/>
      <c r="I1081" s="4"/>
      <c r="J1081" s="4"/>
      <c r="K1081" s="3" t="s">
        <v>667</v>
      </c>
      <c r="L1081" s="7" t="b">
        <v>1</v>
      </c>
      <c r="M1081" s="4">
        <v>41963</v>
      </c>
      <c r="N1081" s="3" t="s">
        <v>190</v>
      </c>
      <c r="O1081" s="3" t="s">
        <v>98</v>
      </c>
      <c r="P1081" s="8"/>
      <c r="Q1081" s="8"/>
      <c r="R1081" s="9"/>
      <c r="S1081" s="7"/>
    </row>
    <row r="1082" spans="1:19" x14ac:dyDescent="0.25">
      <c r="A1082" t="str">
        <f>REPLACE(Table_milestone[[#This Row],[Hợp đồng]],1,FIND("#",Table_milestone[[#This Row],[Hợp đồng]],1),"")</f>
        <v>12/2013/HĐKT/CNTT-CMCSOFT</v>
      </c>
      <c r="B1082" s="2" t="s">
        <v>2309</v>
      </c>
      <c r="C1082" s="3" t="s">
        <v>2310</v>
      </c>
      <c r="D1082" s="2" t="s">
        <v>672</v>
      </c>
      <c r="E1082" s="5">
        <v>989012000</v>
      </c>
      <c r="F1082" s="4"/>
      <c r="G1082" s="4">
        <v>41725</v>
      </c>
      <c r="H1082" s="4"/>
      <c r="I1082" s="4"/>
      <c r="J1082" s="4"/>
      <c r="K1082" s="3" t="s">
        <v>667</v>
      </c>
      <c r="L1082" s="7" t="b">
        <v>1</v>
      </c>
      <c r="M1082" s="4">
        <v>41821</v>
      </c>
      <c r="N1082" s="3" t="s">
        <v>57</v>
      </c>
      <c r="O1082" s="3" t="s">
        <v>129</v>
      </c>
      <c r="P1082" s="8"/>
      <c r="Q1082" s="8"/>
      <c r="R1082" s="9"/>
      <c r="S1082" s="7"/>
    </row>
    <row r="1083" spans="1:19" x14ac:dyDescent="0.25">
      <c r="A1083" t="str">
        <f>REPLACE(Table_milestone[[#This Row],[Hợp đồng]],1,FIND("#",Table_milestone[[#This Row],[Hợp đồng]],1),"")</f>
        <v xml:space="preserve">PL03-0267/TCB-CMC </v>
      </c>
      <c r="B1083" s="2" t="s">
        <v>2463</v>
      </c>
      <c r="C1083" s="3" t="s">
        <v>2464</v>
      </c>
      <c r="D1083" s="2" t="s">
        <v>688</v>
      </c>
      <c r="E1083" s="5">
        <v>990360000</v>
      </c>
      <c r="F1083" s="4"/>
      <c r="G1083" s="4">
        <v>41726</v>
      </c>
      <c r="H1083" s="4"/>
      <c r="I1083" s="4"/>
      <c r="J1083" s="4"/>
      <c r="K1083" s="3" t="s">
        <v>667</v>
      </c>
      <c r="L1083" s="7" t="b">
        <v>1</v>
      </c>
      <c r="M1083" s="4">
        <v>41927</v>
      </c>
      <c r="N1083" s="3" t="s">
        <v>37</v>
      </c>
      <c r="O1083" s="3" t="s">
        <v>681</v>
      </c>
      <c r="P1083" s="8"/>
      <c r="Q1083" s="8"/>
      <c r="R1083" s="9"/>
      <c r="S1083" s="7"/>
    </row>
    <row r="1084" spans="1:19" x14ac:dyDescent="0.25">
      <c r="A1084" t="str">
        <f>REPLACE(Table_milestone[[#This Row],[Hợp đồng]],1,FIND("#",Table_milestone[[#This Row],[Hợp đồng]],1),"")</f>
        <v>OSD135067</v>
      </c>
      <c r="B1084" s="2" t="s">
        <v>2726</v>
      </c>
      <c r="C1084" s="3" t="s">
        <v>2727</v>
      </c>
      <c r="D1084" s="2" t="s">
        <v>2434</v>
      </c>
      <c r="E1084" s="5">
        <v>20236800</v>
      </c>
      <c r="F1084" s="4">
        <v>41716</v>
      </c>
      <c r="G1084" s="4">
        <v>41726</v>
      </c>
      <c r="H1084" s="4"/>
      <c r="I1084" s="4">
        <v>41723</v>
      </c>
      <c r="J1084" s="4"/>
      <c r="K1084" s="3" t="s">
        <v>667</v>
      </c>
      <c r="L1084" s="7" t="b">
        <v>1</v>
      </c>
      <c r="M1084" s="4">
        <v>41723</v>
      </c>
      <c r="N1084" s="3" t="s">
        <v>31</v>
      </c>
      <c r="O1084" s="3" t="s">
        <v>110</v>
      </c>
      <c r="P1084" s="8" t="s">
        <v>2725</v>
      </c>
      <c r="Q1084" s="8"/>
      <c r="R1084" s="9"/>
      <c r="S1084" s="7"/>
    </row>
    <row r="1085" spans="1:19" x14ac:dyDescent="0.25">
      <c r="A1085" t="str">
        <f>REPLACE(Table_milestone[[#This Row],[Hợp đồng]],1,FIND("#",Table_milestone[[#This Row],[Hợp đồng]],1),"")</f>
        <v>51-0214/HĐKT/CMCSOFT-DHHD</v>
      </c>
      <c r="B1085" s="2" t="s">
        <v>2723</v>
      </c>
      <c r="C1085" s="3" t="s">
        <v>2724</v>
      </c>
      <c r="D1085" s="2" t="s">
        <v>2423</v>
      </c>
      <c r="E1085" s="5">
        <v>40000000</v>
      </c>
      <c r="F1085" s="4"/>
      <c r="G1085" s="4">
        <v>41726</v>
      </c>
      <c r="H1085" s="4"/>
      <c r="I1085" s="4"/>
      <c r="J1085" s="4"/>
      <c r="K1085" s="3" t="s">
        <v>667</v>
      </c>
      <c r="L1085" s="7" t="b">
        <v>1</v>
      </c>
      <c r="M1085" s="4">
        <v>41963</v>
      </c>
      <c r="N1085" s="3" t="s">
        <v>190</v>
      </c>
      <c r="O1085" s="3" t="s">
        <v>98</v>
      </c>
      <c r="P1085" s="8"/>
      <c r="Q1085" s="8"/>
      <c r="R1085" s="9"/>
      <c r="S1085" s="7"/>
    </row>
    <row r="1086" spans="1:19" x14ac:dyDescent="0.25">
      <c r="A1086" t="str">
        <f>REPLACE(Table_milestone[[#This Row],[Hợp đồng]],1,FIND("#",Table_milestone[[#This Row],[Hợp đồng]],1),"")</f>
        <v>OSD135056</v>
      </c>
      <c r="B1086" s="2" t="s">
        <v>2692</v>
      </c>
      <c r="C1086" s="3" t="s">
        <v>2693</v>
      </c>
      <c r="D1086" s="2" t="s">
        <v>722</v>
      </c>
      <c r="E1086" s="5">
        <v>35280000</v>
      </c>
      <c r="F1086" s="4"/>
      <c r="G1086" s="4">
        <v>41728</v>
      </c>
      <c r="H1086" s="4"/>
      <c r="I1086" s="4"/>
      <c r="J1086" s="4"/>
      <c r="K1086" s="3" t="s">
        <v>667</v>
      </c>
      <c r="L1086" s="7" t="b">
        <v>1</v>
      </c>
      <c r="M1086" s="4">
        <v>41717</v>
      </c>
      <c r="N1086" s="3" t="s">
        <v>31</v>
      </c>
      <c r="O1086" s="3" t="s">
        <v>110</v>
      </c>
      <c r="P1086" s="8"/>
      <c r="Q1086" s="8"/>
      <c r="R1086" s="9"/>
      <c r="S1086" s="7"/>
    </row>
    <row r="1087" spans="1:19" x14ac:dyDescent="0.25">
      <c r="A1087" t="str">
        <f>REPLACE(Table_milestone[[#This Row],[Hợp đồng]],1,FIND("#",Table_milestone[[#This Row],[Hợp đồng]],1),"")</f>
        <v>16-08/2013/HĐPM/ĐHQGHN-CMCSOFT</v>
      </c>
      <c r="B1087" s="2" t="s">
        <v>2447</v>
      </c>
      <c r="C1087" s="3" t="s">
        <v>2448</v>
      </c>
      <c r="D1087" s="2" t="s">
        <v>1414</v>
      </c>
      <c r="E1087" s="5">
        <v>353420000</v>
      </c>
      <c r="F1087" s="4"/>
      <c r="G1087" s="4">
        <v>41729</v>
      </c>
      <c r="H1087" s="4">
        <v>41820</v>
      </c>
      <c r="I1087" s="4"/>
      <c r="J1087" s="4"/>
      <c r="K1087" s="3" t="s">
        <v>667</v>
      </c>
      <c r="L1087" s="7" t="b">
        <v>1</v>
      </c>
      <c r="M1087" s="4">
        <v>41848</v>
      </c>
      <c r="N1087" s="3" t="s">
        <v>2449</v>
      </c>
      <c r="O1087" s="3" t="s">
        <v>47</v>
      </c>
      <c r="P1087" s="8" t="s">
        <v>2728</v>
      </c>
      <c r="Q1087" s="8"/>
      <c r="R1087" s="9"/>
      <c r="S1087" s="7"/>
    </row>
    <row r="1088" spans="1:19" x14ac:dyDescent="0.25">
      <c r="A1088" t="str">
        <f>REPLACE(Table_milestone[[#This Row],[Hợp đồng]],1,FIND("#",Table_milestone[[#This Row],[Hợp đồng]],1),"")</f>
        <v>01/Jupiter-CMCSoft/MOU-0613</v>
      </c>
      <c r="B1088" s="2" t="s">
        <v>2370</v>
      </c>
      <c r="C1088" s="3" t="s">
        <v>2371</v>
      </c>
      <c r="D1088" s="2" t="s">
        <v>2729</v>
      </c>
      <c r="E1088" s="5">
        <v>51933000</v>
      </c>
      <c r="F1088" s="4"/>
      <c r="G1088" s="4">
        <v>41729</v>
      </c>
      <c r="H1088" s="4"/>
      <c r="I1088" s="4"/>
      <c r="J1088" s="4"/>
      <c r="K1088" s="3" t="s">
        <v>667</v>
      </c>
      <c r="L1088" s="7" t="b">
        <v>1</v>
      </c>
      <c r="M1088" s="4">
        <v>41729</v>
      </c>
      <c r="N1088" s="3" t="s">
        <v>961</v>
      </c>
      <c r="O1088" s="3" t="s">
        <v>110</v>
      </c>
      <c r="P1088" s="8"/>
      <c r="Q1088" s="8"/>
      <c r="R1088" s="9"/>
      <c r="S1088" s="7"/>
    </row>
    <row r="1089" spans="1:19" x14ac:dyDescent="0.25">
      <c r="A1089" t="str">
        <f>REPLACE(Table_milestone[[#This Row],[Hợp đồng]],1,FIND("#",Table_milestone[[#This Row],[Hợp đồng]],1),"")</f>
        <v>31032014/HĐHT/TVKG-CMCSoft</v>
      </c>
      <c r="B1089" s="2" t="s">
        <v>2731</v>
      </c>
      <c r="C1089" s="3" t="s">
        <v>2732</v>
      </c>
      <c r="D1089" s="2" t="s">
        <v>2730</v>
      </c>
      <c r="E1089" s="5">
        <v>18000000</v>
      </c>
      <c r="F1089" s="4"/>
      <c r="G1089" s="4">
        <v>41729</v>
      </c>
      <c r="H1089" s="4"/>
      <c r="I1089" s="4">
        <v>41729</v>
      </c>
      <c r="J1089" s="4"/>
      <c r="K1089" s="3" t="s">
        <v>667</v>
      </c>
      <c r="L1089" s="7" t="b">
        <v>1</v>
      </c>
      <c r="M1089" s="4">
        <v>41747</v>
      </c>
      <c r="N1089" s="3" t="s">
        <v>36</v>
      </c>
      <c r="O1089" s="3" t="s">
        <v>32</v>
      </c>
      <c r="P1089" s="8"/>
      <c r="Q1089" s="8"/>
      <c r="R1089" s="9"/>
      <c r="S1089" s="7"/>
    </row>
    <row r="1090" spans="1:19" x14ac:dyDescent="0.25">
      <c r="A1090" t="str">
        <f>REPLACE(Table_milestone[[#This Row],[Hợp đồng]],1,FIND("#",Table_milestone[[#This Row],[Hợp đồng]],1),"")</f>
        <v>2013/SOW/JUUQ-CMC/002</v>
      </c>
      <c r="B1090" s="2" t="s">
        <v>2095</v>
      </c>
      <c r="C1090" s="3" t="s">
        <v>2096</v>
      </c>
      <c r="D1090" s="2" t="s">
        <v>2733</v>
      </c>
      <c r="E1090" s="5">
        <v>86428000</v>
      </c>
      <c r="F1090" s="4"/>
      <c r="G1090" s="4">
        <v>41729</v>
      </c>
      <c r="H1090" s="4"/>
      <c r="I1090" s="4"/>
      <c r="J1090" s="4"/>
      <c r="K1090" s="3" t="s">
        <v>667</v>
      </c>
      <c r="L1090" s="7" t="b">
        <v>1</v>
      </c>
      <c r="M1090" s="4">
        <v>41786</v>
      </c>
      <c r="N1090" s="3" t="s">
        <v>31</v>
      </c>
      <c r="O1090" s="3" t="s">
        <v>110</v>
      </c>
      <c r="P1090" s="8" t="s">
        <v>2734</v>
      </c>
      <c r="Q1090" s="8"/>
      <c r="R1090" s="9"/>
      <c r="S1090" s="7"/>
    </row>
    <row r="1091" spans="1:19" x14ac:dyDescent="0.25">
      <c r="A1091" t="str">
        <f>REPLACE(Table_milestone[[#This Row],[Hợp đồng]],1,FIND("#",Table_milestone[[#This Row],[Hợp đồng]],1),"")</f>
        <v>20-0812/HĐKT/CMCSOFT-CMCTI</v>
      </c>
      <c r="B1091" s="2" t="s">
        <v>2222</v>
      </c>
      <c r="C1091" s="3" t="s">
        <v>2223</v>
      </c>
      <c r="D1091" s="2" t="s">
        <v>902</v>
      </c>
      <c r="E1091" s="5">
        <v>1240000000</v>
      </c>
      <c r="F1091" s="4"/>
      <c r="G1091" s="4">
        <v>41729</v>
      </c>
      <c r="H1091" s="4"/>
      <c r="I1091" s="4"/>
      <c r="J1091" s="4"/>
      <c r="K1091" s="3" t="s">
        <v>667</v>
      </c>
      <c r="L1091" s="7" t="b">
        <v>1</v>
      </c>
      <c r="M1091" s="4">
        <v>41729</v>
      </c>
      <c r="N1091" s="3" t="s">
        <v>46</v>
      </c>
      <c r="O1091" s="3" t="s">
        <v>173</v>
      </c>
      <c r="P1091" s="8"/>
      <c r="Q1091" s="8"/>
      <c r="R1091" s="9"/>
      <c r="S1091" s="7"/>
    </row>
    <row r="1092" spans="1:19" x14ac:dyDescent="0.25">
      <c r="A1092" t="str">
        <f>REPLACE(Table_milestone[[#This Row],[Hợp đồng]],1,FIND("#",Table_milestone[[#This Row],[Hợp đồng]],1),"")</f>
        <v>67-1112/HĐKT/CMCSOFT-TTTTĐL</v>
      </c>
      <c r="B1092" s="2" t="s">
        <v>1929</v>
      </c>
      <c r="C1092" s="3" t="s">
        <v>1930</v>
      </c>
      <c r="D1092" s="2" t="s">
        <v>2735</v>
      </c>
      <c r="E1092" s="5">
        <v>40800000</v>
      </c>
      <c r="F1092" s="4"/>
      <c r="G1092" s="4">
        <v>41730</v>
      </c>
      <c r="H1092" s="4"/>
      <c r="I1092" s="4"/>
      <c r="J1092" s="4"/>
      <c r="K1092" s="3" t="s">
        <v>667</v>
      </c>
      <c r="L1092" s="7" t="b">
        <v>1</v>
      </c>
      <c r="M1092" s="4">
        <v>41817</v>
      </c>
      <c r="N1092" s="3" t="s">
        <v>52</v>
      </c>
      <c r="O1092" s="3" t="s">
        <v>621</v>
      </c>
      <c r="P1092" s="8"/>
      <c r="Q1092" s="8"/>
      <c r="R1092" s="9"/>
      <c r="S1092" s="7"/>
    </row>
    <row r="1093" spans="1:19" ht="30" x14ac:dyDescent="0.25">
      <c r="A1093" t="str">
        <f>REPLACE(Table_milestone[[#This Row],[Hợp đồng]],1,FIND("#",Table_milestone[[#This Row],[Hợp đồng]],1),"")</f>
        <v>OSD125063</v>
      </c>
      <c r="B1093" s="2" t="s">
        <v>2251</v>
      </c>
      <c r="C1093" s="3" t="s">
        <v>2252</v>
      </c>
      <c r="D1093" s="2" t="s">
        <v>2736</v>
      </c>
      <c r="E1093" s="5">
        <v>54557770</v>
      </c>
      <c r="F1093" s="4"/>
      <c r="G1093" s="4">
        <v>41731</v>
      </c>
      <c r="H1093" s="4"/>
      <c r="I1093" s="4"/>
      <c r="J1093" s="4"/>
      <c r="K1093" s="3" t="s">
        <v>717</v>
      </c>
      <c r="L1093" s="7" t="b">
        <v>0</v>
      </c>
      <c r="M1093" s="4"/>
      <c r="N1093" s="3" t="s">
        <v>31</v>
      </c>
      <c r="O1093" s="3" t="s">
        <v>110</v>
      </c>
      <c r="P1093" s="8"/>
      <c r="Q1093" s="8" t="s">
        <v>2737</v>
      </c>
      <c r="R1093" s="9"/>
      <c r="S1093" s="7"/>
    </row>
    <row r="1094" spans="1:19" x14ac:dyDescent="0.25">
      <c r="A1094" t="str">
        <f>REPLACE(Table_milestone[[#This Row],[Hợp đồng]],1,FIND("#",Table_milestone[[#This Row],[Hợp đồng]],1),"")</f>
        <v>Phụ lục 19 - Prevoir</v>
      </c>
      <c r="B1094" s="2" t="s">
        <v>2738</v>
      </c>
      <c r="C1094" s="3" t="s">
        <v>2739</v>
      </c>
      <c r="D1094" s="2" t="s">
        <v>903</v>
      </c>
      <c r="E1094" s="5">
        <v>71265600</v>
      </c>
      <c r="F1094" s="4"/>
      <c r="G1094" s="4">
        <v>41733</v>
      </c>
      <c r="H1094" s="4"/>
      <c r="I1094" s="4"/>
      <c r="J1094" s="4"/>
      <c r="K1094" s="3" t="s">
        <v>667</v>
      </c>
      <c r="L1094" s="7" t="b">
        <v>1</v>
      </c>
      <c r="M1094" s="4">
        <v>41852</v>
      </c>
      <c r="N1094" s="3" t="s">
        <v>57</v>
      </c>
      <c r="O1094" s="3" t="s">
        <v>129</v>
      </c>
      <c r="P1094" s="8"/>
      <c r="Q1094" s="8"/>
      <c r="R1094" s="9"/>
      <c r="S1094" s="7"/>
    </row>
    <row r="1095" spans="1:19" x14ac:dyDescent="0.25">
      <c r="A1095" t="str">
        <f>REPLACE(Table_milestone[[#This Row],[Hợp đồng]],1,FIND("#",Table_milestone[[#This Row],[Hợp đồng]],1),"")</f>
        <v>OSD135067</v>
      </c>
      <c r="B1095" s="2" t="s">
        <v>2726</v>
      </c>
      <c r="C1095" s="3" t="s">
        <v>2727</v>
      </c>
      <c r="D1095" s="2" t="s">
        <v>2740</v>
      </c>
      <c r="E1095" s="5">
        <v>30672000</v>
      </c>
      <c r="F1095" s="4"/>
      <c r="G1095" s="4">
        <v>41736</v>
      </c>
      <c r="H1095" s="4"/>
      <c r="I1095" s="4"/>
      <c r="J1095" s="4"/>
      <c r="K1095" s="3" t="s">
        <v>667</v>
      </c>
      <c r="L1095" s="7" t="b">
        <v>1</v>
      </c>
      <c r="M1095" s="4">
        <v>41850</v>
      </c>
      <c r="N1095" s="3" t="s">
        <v>31</v>
      </c>
      <c r="O1095" s="3" t="s">
        <v>110</v>
      </c>
      <c r="P1095" s="8" t="s">
        <v>2741</v>
      </c>
      <c r="Q1095" s="8"/>
      <c r="R1095" s="9"/>
      <c r="S1095" s="7"/>
    </row>
    <row r="1096" spans="1:19" x14ac:dyDescent="0.25">
      <c r="A1096" t="str">
        <f>REPLACE(Table_milestone[[#This Row],[Hợp đồng]],1,FIND("#",Table_milestone[[#This Row],[Hợp đồng]],1),"")</f>
        <v>01/PRDCV-CMCSOFT/1013</v>
      </c>
      <c r="B1096" s="2" t="s">
        <v>2681</v>
      </c>
      <c r="C1096" s="3" t="s">
        <v>2682</v>
      </c>
      <c r="D1096" s="2" t="s">
        <v>2742</v>
      </c>
      <c r="E1096" s="5">
        <v>63108000</v>
      </c>
      <c r="F1096" s="4">
        <v>41730</v>
      </c>
      <c r="G1096" s="4">
        <v>41744</v>
      </c>
      <c r="H1096" s="4"/>
      <c r="I1096" s="4"/>
      <c r="J1096" s="4"/>
      <c r="K1096" s="3" t="s">
        <v>667</v>
      </c>
      <c r="L1096" s="7" t="b">
        <v>1</v>
      </c>
      <c r="M1096" s="4">
        <v>41751</v>
      </c>
      <c r="N1096" s="3" t="s">
        <v>880</v>
      </c>
      <c r="O1096" s="3" t="s">
        <v>1578</v>
      </c>
      <c r="P1096" s="8"/>
      <c r="Q1096" s="8"/>
      <c r="R1096" s="9"/>
      <c r="S1096" s="7"/>
    </row>
    <row r="1097" spans="1:19" x14ac:dyDescent="0.25">
      <c r="A1097" t="str">
        <f>REPLACE(Table_milestone[[#This Row],[Hợp đồng]],1,FIND("#",Table_milestone[[#This Row],[Hợp đồng]],1),"")</f>
        <v>OSD135058</v>
      </c>
      <c r="B1097" s="2" t="s">
        <v>2744</v>
      </c>
      <c r="C1097" s="3" t="s">
        <v>2745</v>
      </c>
      <c r="D1097" s="2" t="s">
        <v>2743</v>
      </c>
      <c r="E1097" s="5">
        <v>97478610</v>
      </c>
      <c r="F1097" s="4"/>
      <c r="G1097" s="4">
        <v>41744</v>
      </c>
      <c r="H1097" s="4"/>
      <c r="I1097" s="4">
        <v>41744</v>
      </c>
      <c r="J1097" s="4"/>
      <c r="K1097" s="3" t="s">
        <v>667</v>
      </c>
      <c r="L1097" s="7" t="b">
        <v>1</v>
      </c>
      <c r="M1097" s="4">
        <v>41764</v>
      </c>
      <c r="N1097" s="3" t="s">
        <v>880</v>
      </c>
      <c r="O1097" s="3" t="s">
        <v>110</v>
      </c>
      <c r="P1097" s="8"/>
      <c r="Q1097" s="8"/>
      <c r="R1097" s="9"/>
      <c r="S1097" s="7"/>
    </row>
    <row r="1098" spans="1:19" x14ac:dyDescent="0.25">
      <c r="A1098" t="str">
        <f>REPLACE(Table_milestone[[#This Row],[Hợp đồng]],1,FIND("#",Table_milestone[[#This Row],[Hợp đồng]],1),"")</f>
        <v>OSD135004</v>
      </c>
      <c r="B1098" s="2" t="s">
        <v>2326</v>
      </c>
      <c r="C1098" s="3" t="s">
        <v>2327</v>
      </c>
      <c r="D1098" s="2" t="s">
        <v>2746</v>
      </c>
      <c r="E1098" s="5">
        <v>63324320</v>
      </c>
      <c r="F1098" s="4"/>
      <c r="G1098" s="4">
        <v>41744</v>
      </c>
      <c r="H1098" s="4"/>
      <c r="I1098" s="4"/>
      <c r="J1098" s="4"/>
      <c r="K1098" s="3" t="s">
        <v>667</v>
      </c>
      <c r="L1098" s="7" t="b">
        <v>1</v>
      </c>
      <c r="M1098" s="4">
        <v>41736</v>
      </c>
      <c r="N1098" s="3" t="s">
        <v>880</v>
      </c>
      <c r="O1098" s="3" t="s">
        <v>1578</v>
      </c>
      <c r="P1098" s="8"/>
      <c r="Q1098" s="8"/>
      <c r="R1098" s="9"/>
      <c r="S1098" s="7"/>
    </row>
    <row r="1099" spans="1:19" x14ac:dyDescent="0.25">
      <c r="A1099" t="str">
        <f>REPLACE(Table_milestone[[#This Row],[Hợp đồng]],1,FIND("#",Table_milestone[[#This Row],[Hợp đồng]],1),"")</f>
        <v>49-0214/HĐKT/CMCSOFT-DHHD</v>
      </c>
      <c r="B1099" s="2" t="s">
        <v>2748</v>
      </c>
      <c r="C1099" s="3" t="s">
        <v>2749</v>
      </c>
      <c r="D1099" s="2" t="s">
        <v>2747</v>
      </c>
      <c r="E1099" s="5">
        <v>40000000</v>
      </c>
      <c r="F1099" s="4"/>
      <c r="G1099" s="4">
        <v>41744</v>
      </c>
      <c r="H1099" s="4"/>
      <c r="I1099" s="4"/>
      <c r="J1099" s="4"/>
      <c r="K1099" s="3" t="s">
        <v>667</v>
      </c>
      <c r="L1099" s="7" t="b">
        <v>1</v>
      </c>
      <c r="M1099" s="4">
        <v>41767</v>
      </c>
      <c r="N1099" s="3" t="s">
        <v>190</v>
      </c>
      <c r="O1099" s="3" t="s">
        <v>98</v>
      </c>
      <c r="P1099" s="8"/>
      <c r="Q1099" s="8"/>
      <c r="R1099" s="9"/>
      <c r="S1099" s="7"/>
    </row>
    <row r="1100" spans="1:19" x14ac:dyDescent="0.25">
      <c r="A1100" t="str">
        <f>REPLACE(Table_milestone[[#This Row],[Hợp đồng]],1,FIND("#",Table_milestone[[#This Row],[Hợp đồng]],1),"")</f>
        <v>OSD135070</v>
      </c>
      <c r="B1100" s="2" t="s">
        <v>2750</v>
      </c>
      <c r="C1100" s="3" t="s">
        <v>2751</v>
      </c>
      <c r="D1100" s="2" t="s">
        <v>703</v>
      </c>
      <c r="E1100" s="5">
        <v>43575000</v>
      </c>
      <c r="F1100" s="4"/>
      <c r="G1100" s="4">
        <v>41745</v>
      </c>
      <c r="H1100" s="4"/>
      <c r="I1100" s="4"/>
      <c r="J1100" s="4"/>
      <c r="K1100" s="3" t="s">
        <v>667</v>
      </c>
      <c r="L1100" s="7" t="b">
        <v>1</v>
      </c>
      <c r="M1100" s="4">
        <v>41745</v>
      </c>
      <c r="N1100" s="3" t="s">
        <v>996</v>
      </c>
      <c r="O1100" s="3" t="s">
        <v>110</v>
      </c>
      <c r="P1100" s="8"/>
      <c r="Q1100" s="8"/>
      <c r="R1100" s="9"/>
      <c r="S1100" s="7"/>
    </row>
    <row r="1101" spans="1:19" x14ac:dyDescent="0.25">
      <c r="A1101" t="str">
        <f>REPLACE(Table_milestone[[#This Row],[Hợp đồng]],1,FIND("#",Table_milestone[[#This Row],[Hợp đồng]],1),"")</f>
        <v>56-0314/HĐKT/CMCSOFT-STCDL</v>
      </c>
      <c r="B1101" s="2" t="s">
        <v>2752</v>
      </c>
      <c r="C1101" s="3" t="s">
        <v>2753</v>
      </c>
      <c r="D1101" s="2" t="s">
        <v>666</v>
      </c>
      <c r="E1101" s="5">
        <v>23100000</v>
      </c>
      <c r="F1101" s="4"/>
      <c r="G1101" s="4">
        <v>41747</v>
      </c>
      <c r="H1101" s="4"/>
      <c r="I1101" s="4"/>
      <c r="J1101" s="4"/>
      <c r="K1101" s="3" t="s">
        <v>667</v>
      </c>
      <c r="L1101" s="7" t="b">
        <v>1</v>
      </c>
      <c r="M1101" s="4">
        <v>41789</v>
      </c>
      <c r="N1101" s="3" t="s">
        <v>52</v>
      </c>
      <c r="O1101" s="3" t="s">
        <v>197</v>
      </c>
      <c r="P1101" s="8"/>
      <c r="Q1101" s="8"/>
      <c r="R1101" s="9"/>
      <c r="S1101" s="7"/>
    </row>
    <row r="1102" spans="1:19" x14ac:dyDescent="0.25">
      <c r="A1102" t="str">
        <f>REPLACE(Table_milestone[[#This Row],[Hợp đồng]],1,FIND("#",Table_milestone[[#This Row],[Hợp đồng]],1),"")</f>
        <v>02-0413/HĐBT/CMCSOFT-CĐYTCT</v>
      </c>
      <c r="B1102" s="2" t="s">
        <v>2231</v>
      </c>
      <c r="C1102" s="3" t="s">
        <v>1586</v>
      </c>
      <c r="D1102" s="2" t="s">
        <v>672</v>
      </c>
      <c r="E1102" s="5">
        <v>9000000</v>
      </c>
      <c r="F1102" s="4"/>
      <c r="G1102" s="4">
        <v>41749</v>
      </c>
      <c r="H1102" s="4"/>
      <c r="I1102" s="4"/>
      <c r="J1102" s="4"/>
      <c r="K1102" s="3" t="s">
        <v>667</v>
      </c>
      <c r="L1102" s="7" t="b">
        <v>1</v>
      </c>
      <c r="M1102" s="4">
        <v>41451</v>
      </c>
      <c r="N1102" s="3" t="s">
        <v>190</v>
      </c>
      <c r="O1102" s="3" t="s">
        <v>98</v>
      </c>
      <c r="P1102" s="8"/>
      <c r="Q1102" s="8"/>
      <c r="R1102" s="9"/>
      <c r="S1102" s="7"/>
    </row>
    <row r="1103" spans="1:19" x14ac:dyDescent="0.25">
      <c r="A1103" t="str">
        <f>REPLACE(Table_milestone[[#This Row],[Hợp đồng]],1,FIND("#",Table_milestone[[#This Row],[Hợp đồng]],1),"")</f>
        <v>10042014/HĐCĐ/TVĐHGTVT2-CMCSOFT</v>
      </c>
      <c r="B1103" s="2" t="s">
        <v>2755</v>
      </c>
      <c r="C1103" s="3" t="s">
        <v>2756</v>
      </c>
      <c r="D1103" s="2" t="s">
        <v>2754</v>
      </c>
      <c r="E1103" s="5">
        <v>10000000</v>
      </c>
      <c r="F1103" s="4"/>
      <c r="G1103" s="4">
        <v>41749</v>
      </c>
      <c r="H1103" s="4"/>
      <c r="I1103" s="4"/>
      <c r="J1103" s="4"/>
      <c r="K1103" s="3" t="s">
        <v>667</v>
      </c>
      <c r="L1103" s="7" t="b">
        <v>1</v>
      </c>
      <c r="M1103" s="4">
        <v>41786</v>
      </c>
      <c r="N1103" s="3" t="s">
        <v>36</v>
      </c>
      <c r="O1103" s="3" t="s">
        <v>32</v>
      </c>
      <c r="P1103" s="8"/>
      <c r="Q1103" s="8"/>
      <c r="R1103" s="9"/>
      <c r="S1103" s="7"/>
    </row>
    <row r="1104" spans="1:19" x14ac:dyDescent="0.25">
      <c r="A1104" t="str">
        <f>REPLACE(Table_milestone[[#This Row],[Hợp đồng]],1,FIND("#",Table_milestone[[#This Row],[Hợp đồng]],1),"")</f>
        <v>OSD135060</v>
      </c>
      <c r="B1104" s="2" t="s">
        <v>2758</v>
      </c>
      <c r="C1104" s="3" t="s">
        <v>2759</v>
      </c>
      <c r="D1104" s="2" t="s">
        <v>2453</v>
      </c>
      <c r="E1104" s="5">
        <v>83476800</v>
      </c>
      <c r="F1104" s="4"/>
      <c r="G1104" s="4">
        <v>41749</v>
      </c>
      <c r="H1104" s="4"/>
      <c r="I1104" s="4"/>
      <c r="J1104" s="4"/>
      <c r="K1104" s="3" t="s">
        <v>667</v>
      </c>
      <c r="L1104" s="7" t="b">
        <v>1</v>
      </c>
      <c r="M1104" s="4">
        <v>41754</v>
      </c>
      <c r="N1104" s="3" t="s">
        <v>31</v>
      </c>
      <c r="O1104" s="3" t="s">
        <v>110</v>
      </c>
      <c r="P1104" s="8" t="s">
        <v>2757</v>
      </c>
      <c r="Q1104" s="8"/>
      <c r="R1104" s="9"/>
      <c r="S1104" s="7"/>
    </row>
    <row r="1105" spans="1:19" x14ac:dyDescent="0.25">
      <c r="A1105" t="str">
        <f>REPLACE(Table_milestone[[#This Row],[Hợp đồng]],1,FIND("#",Table_milestone[[#This Row],[Hợp đồng]],1),"")</f>
        <v>30-0813/HĐPM/CMCSOFT-BHBL</v>
      </c>
      <c r="B1105" s="2" t="s">
        <v>2484</v>
      </c>
      <c r="C1105" s="3" t="s">
        <v>605</v>
      </c>
      <c r="D1105" s="2" t="s">
        <v>1094</v>
      </c>
      <c r="E1105" s="5">
        <v>196020000</v>
      </c>
      <c r="F1105" s="4"/>
      <c r="G1105" s="4">
        <v>41754</v>
      </c>
      <c r="H1105" s="4"/>
      <c r="I1105" s="4"/>
      <c r="J1105" s="4"/>
      <c r="K1105" s="3" t="s">
        <v>667</v>
      </c>
      <c r="L1105" s="7" t="b">
        <v>1</v>
      </c>
      <c r="M1105" s="4">
        <v>41717</v>
      </c>
      <c r="N1105" s="3" t="s">
        <v>96</v>
      </c>
      <c r="O1105" s="3" t="s">
        <v>173</v>
      </c>
      <c r="P1105" s="8"/>
      <c r="Q1105" s="8"/>
      <c r="R1105" s="9"/>
      <c r="S1105" s="7"/>
    </row>
    <row r="1106" spans="1:19" x14ac:dyDescent="0.25">
      <c r="A1106" t="str">
        <f>REPLACE(Table_milestone[[#This Row],[Hợp đồng]],1,FIND("#",Table_milestone[[#This Row],[Hợp đồng]],1),"")</f>
        <v>50-0214/HĐKT/CMCSOFT-DHHD</v>
      </c>
      <c r="B1106" s="2" t="s">
        <v>2761</v>
      </c>
      <c r="C1106" s="3" t="s">
        <v>2762</v>
      </c>
      <c r="D1106" s="2" t="s">
        <v>2760</v>
      </c>
      <c r="E1106" s="5">
        <v>35000000</v>
      </c>
      <c r="F1106" s="4"/>
      <c r="G1106" s="4">
        <v>41754</v>
      </c>
      <c r="H1106" s="4"/>
      <c r="I1106" s="4"/>
      <c r="J1106" s="4"/>
      <c r="K1106" s="3" t="s">
        <v>667</v>
      </c>
      <c r="L1106" s="7" t="b">
        <v>1</v>
      </c>
      <c r="M1106" s="4">
        <v>41796</v>
      </c>
      <c r="N1106" s="3" t="s">
        <v>190</v>
      </c>
      <c r="O1106" s="3" t="s">
        <v>98</v>
      </c>
      <c r="P1106" s="8"/>
      <c r="Q1106" s="8"/>
      <c r="R1106" s="9"/>
      <c r="S1106" s="7"/>
    </row>
    <row r="1107" spans="1:19" x14ac:dyDescent="0.25">
      <c r="A1107" t="str">
        <f>REPLACE(Table_milestone[[#This Row],[Hợp đồng]],1,FIND("#",Table_milestone[[#This Row],[Hợp đồng]],1),"")</f>
        <v>OSD135033</v>
      </c>
      <c r="B1107" s="2" t="s">
        <v>2485</v>
      </c>
      <c r="C1107" s="3" t="s">
        <v>2486</v>
      </c>
      <c r="D1107" s="2" t="s">
        <v>2763</v>
      </c>
      <c r="E1107" s="5">
        <v>33300000</v>
      </c>
      <c r="F1107" s="4"/>
      <c r="G1107" s="4">
        <v>41754</v>
      </c>
      <c r="H1107" s="4"/>
      <c r="I1107" s="4"/>
      <c r="J1107" s="4"/>
      <c r="K1107" s="3" t="s">
        <v>667</v>
      </c>
      <c r="L1107" s="7" t="b">
        <v>1</v>
      </c>
      <c r="M1107" s="4">
        <v>41785</v>
      </c>
      <c r="N1107" s="3" t="s">
        <v>961</v>
      </c>
      <c r="O1107" s="3" t="s">
        <v>110</v>
      </c>
      <c r="P1107" s="8"/>
      <c r="Q1107" s="8"/>
      <c r="R1107" s="9"/>
      <c r="S1107" s="7"/>
    </row>
    <row r="1108" spans="1:19" x14ac:dyDescent="0.25">
      <c r="A1108" t="str">
        <f>REPLACE(Table_milestone[[#This Row],[Hợp đồng]],1,FIND("#",Table_milestone[[#This Row],[Hợp đồng]],1),"")</f>
        <v>16042014/HĐCĐ/TVĐHVH-CMCSOFT</v>
      </c>
      <c r="B1108" s="2" t="s">
        <v>2764</v>
      </c>
      <c r="C1108" s="3" t="s">
        <v>2765</v>
      </c>
      <c r="D1108" s="2" t="s">
        <v>2754</v>
      </c>
      <c r="E1108" s="5">
        <v>15000000</v>
      </c>
      <c r="F1108" s="4"/>
      <c r="G1108" s="4">
        <v>41755</v>
      </c>
      <c r="H1108" s="4"/>
      <c r="I1108" s="4"/>
      <c r="J1108" s="4"/>
      <c r="K1108" s="3" t="s">
        <v>667</v>
      </c>
      <c r="L1108" s="7" t="b">
        <v>1</v>
      </c>
      <c r="M1108" s="4">
        <v>41813</v>
      </c>
      <c r="N1108" s="3" t="s">
        <v>36</v>
      </c>
      <c r="O1108" s="3" t="s">
        <v>32</v>
      </c>
      <c r="P1108" s="8"/>
      <c r="Q1108" s="8"/>
      <c r="R1108" s="9"/>
      <c r="S1108" s="7"/>
    </row>
    <row r="1109" spans="1:19" x14ac:dyDescent="0.25">
      <c r="A1109" t="str">
        <f>REPLACE(Table_milestone[[#This Row],[Hợp đồng]],1,FIND("#",Table_milestone[[#This Row],[Hợp đồng]],1),"")</f>
        <v>OSD135056</v>
      </c>
      <c r="B1109" s="2" t="s">
        <v>2692</v>
      </c>
      <c r="C1109" s="3" t="s">
        <v>2693</v>
      </c>
      <c r="D1109" s="2" t="s">
        <v>739</v>
      </c>
      <c r="E1109" s="5">
        <v>35280000</v>
      </c>
      <c r="F1109" s="4"/>
      <c r="G1109" s="4">
        <v>41758</v>
      </c>
      <c r="H1109" s="4"/>
      <c r="I1109" s="4"/>
      <c r="J1109" s="4"/>
      <c r="K1109" s="3" t="s">
        <v>667</v>
      </c>
      <c r="L1109" s="7" t="b">
        <v>1</v>
      </c>
      <c r="M1109" s="4">
        <v>41758</v>
      </c>
      <c r="N1109" s="3" t="s">
        <v>31</v>
      </c>
      <c r="O1109" s="3" t="s">
        <v>110</v>
      </c>
      <c r="P1109" s="8"/>
      <c r="Q1109" s="8"/>
      <c r="R1109" s="9"/>
      <c r="S1109" s="7"/>
    </row>
    <row r="1110" spans="1:19" x14ac:dyDescent="0.25">
      <c r="A1110" t="str">
        <f>REPLACE(Table_milestone[[#This Row],[Hợp đồng]],1,FIND("#",Table_milestone[[#This Row],[Hợp đồng]],1),"")</f>
        <v>0104/2014/HĐPM/TTTT-CMC</v>
      </c>
      <c r="B1110" s="2" t="s">
        <v>2766</v>
      </c>
      <c r="C1110" s="3" t="s">
        <v>2767</v>
      </c>
      <c r="D1110" s="2" t="s">
        <v>2760</v>
      </c>
      <c r="E1110" s="5">
        <v>209800000</v>
      </c>
      <c r="F1110" s="4"/>
      <c r="G1110" s="4">
        <v>41758</v>
      </c>
      <c r="H1110" s="4"/>
      <c r="I1110" s="4"/>
      <c r="J1110" s="4"/>
      <c r="K1110" s="3" t="s">
        <v>667</v>
      </c>
      <c r="L1110" s="7" t="b">
        <v>1</v>
      </c>
      <c r="M1110" s="4">
        <v>41828</v>
      </c>
      <c r="N1110" s="3" t="s">
        <v>57</v>
      </c>
      <c r="O1110" s="3" t="s">
        <v>129</v>
      </c>
      <c r="P1110" s="8"/>
      <c r="Q1110" s="8"/>
      <c r="R1110" s="9"/>
      <c r="S1110" s="7"/>
    </row>
    <row r="1111" spans="1:19" x14ac:dyDescent="0.25">
      <c r="A1111" t="str">
        <f>REPLACE(Table_milestone[[#This Row],[Hợp đồng]],1,FIND("#",Table_milestone[[#This Row],[Hợp đồng]],1),"")</f>
        <v>06-0613/HĐKT/CMCSOFT-DHCNTTTTDHTN</v>
      </c>
      <c r="B1111" s="2" t="s">
        <v>2769</v>
      </c>
      <c r="C1111" s="3" t="s">
        <v>608</v>
      </c>
      <c r="D1111" s="2" t="s">
        <v>2768</v>
      </c>
      <c r="E1111" s="5">
        <v>49000000</v>
      </c>
      <c r="F1111" s="4"/>
      <c r="G1111" s="4">
        <v>41759</v>
      </c>
      <c r="H1111" s="4"/>
      <c r="I1111" s="4"/>
      <c r="J1111" s="4"/>
      <c r="K1111" s="3" t="s">
        <v>667</v>
      </c>
      <c r="L1111" s="7" t="b">
        <v>1</v>
      </c>
      <c r="M1111" s="4">
        <v>41921</v>
      </c>
      <c r="N1111" s="3" t="s">
        <v>190</v>
      </c>
      <c r="O1111" s="3" t="s">
        <v>98</v>
      </c>
      <c r="P1111" s="8"/>
      <c r="Q1111" s="8"/>
      <c r="R1111" s="9"/>
      <c r="S1111" s="7"/>
    </row>
    <row r="1112" spans="1:19" x14ac:dyDescent="0.25">
      <c r="A1112" t="str">
        <f>REPLACE(Table_milestone[[#This Row],[Hợp đồng]],1,FIND("#",Table_milestone[[#This Row],[Hợp đồng]],1),"")</f>
        <v>03/2014-HĐKT/CNTT-CMCSOFT</v>
      </c>
      <c r="B1112" s="2" t="s">
        <v>2771</v>
      </c>
      <c r="C1112" s="3" t="s">
        <v>2772</v>
      </c>
      <c r="D1112" s="2" t="s">
        <v>2770</v>
      </c>
      <c r="E1112" s="5">
        <v>858000000</v>
      </c>
      <c r="F1112" s="4"/>
      <c r="G1112" s="4">
        <v>41759</v>
      </c>
      <c r="H1112" s="4"/>
      <c r="I1112" s="4"/>
      <c r="J1112" s="4"/>
      <c r="K1112" s="3" t="s">
        <v>667</v>
      </c>
      <c r="L1112" s="7" t="b">
        <v>1</v>
      </c>
      <c r="M1112" s="4">
        <v>41752</v>
      </c>
      <c r="N1112" s="3" t="s">
        <v>37</v>
      </c>
      <c r="O1112" s="3" t="s">
        <v>197</v>
      </c>
      <c r="P1112" s="8"/>
      <c r="Q1112" s="8"/>
      <c r="R1112" s="9"/>
      <c r="S1112" s="7"/>
    </row>
    <row r="1113" spans="1:19" x14ac:dyDescent="0.25">
      <c r="A1113" t="str">
        <f>REPLACE(Table_milestone[[#This Row],[Hợp đồng]],1,FIND("#",Table_milestone[[#This Row],[Hợp đồng]],1),"")</f>
        <v>012014/HĐKT/CMCSoft-TTKT</v>
      </c>
      <c r="B1113" s="2" t="s">
        <v>2773</v>
      </c>
      <c r="C1113" s="3" t="s">
        <v>2774</v>
      </c>
      <c r="D1113" s="2" t="s">
        <v>903</v>
      </c>
      <c r="E1113" s="5">
        <v>45500000</v>
      </c>
      <c r="F1113" s="4"/>
      <c r="G1113" s="4">
        <v>41759</v>
      </c>
      <c r="H1113" s="4"/>
      <c r="I1113" s="4"/>
      <c r="J1113" s="4"/>
      <c r="K1113" s="3" t="s">
        <v>667</v>
      </c>
      <c r="L1113" s="7" t="b">
        <v>1</v>
      </c>
      <c r="M1113" s="4">
        <v>41877</v>
      </c>
      <c r="N1113" s="3" t="s">
        <v>1651</v>
      </c>
      <c r="O1113" s="3" t="s">
        <v>129</v>
      </c>
      <c r="P1113" s="8"/>
      <c r="Q1113" s="8"/>
      <c r="R1113" s="9"/>
      <c r="S1113" s="7"/>
    </row>
    <row r="1114" spans="1:19" x14ac:dyDescent="0.25">
      <c r="A1114" t="str">
        <f>REPLACE(Table_milestone[[#This Row],[Hợp đồng]],1,FIND("#",Table_milestone[[#This Row],[Hợp đồng]],1),"")</f>
        <v>EFSCLOUD13689</v>
      </c>
      <c r="B1114" s="2" t="s">
        <v>2253</v>
      </c>
      <c r="C1114" s="3" t="s">
        <v>2254</v>
      </c>
      <c r="D1114" s="2" t="s">
        <v>2775</v>
      </c>
      <c r="E1114" s="5">
        <v>4776000</v>
      </c>
      <c r="F1114" s="4"/>
      <c r="G1114" s="4">
        <v>41759</v>
      </c>
      <c r="H1114" s="4"/>
      <c r="I1114" s="4"/>
      <c r="J1114" s="4"/>
      <c r="K1114" s="3" t="s">
        <v>667</v>
      </c>
      <c r="L1114" s="7" t="b">
        <v>1</v>
      </c>
      <c r="M1114" s="4">
        <v>41750</v>
      </c>
      <c r="N1114" s="3" t="s">
        <v>626</v>
      </c>
      <c r="O1114" s="3" t="s">
        <v>173</v>
      </c>
      <c r="P1114" s="8"/>
      <c r="Q1114" s="8"/>
      <c r="R1114" s="9"/>
      <c r="S1114" s="7"/>
    </row>
    <row r="1115" spans="1:19" x14ac:dyDescent="0.25">
      <c r="A1115" t="str">
        <f>REPLACE(Table_milestone[[#This Row],[Hợp đồng]],1,FIND("#",Table_milestone[[#This Row],[Hợp đồng]],1),"")</f>
        <v>01/Jupiter-CMCSoft/MOU-0613</v>
      </c>
      <c r="B1115" s="2" t="s">
        <v>2370</v>
      </c>
      <c r="C1115" s="3" t="s">
        <v>2371</v>
      </c>
      <c r="D1115" s="2" t="s">
        <v>2776</v>
      </c>
      <c r="E1115" s="5">
        <v>51933000</v>
      </c>
      <c r="F1115" s="4"/>
      <c r="G1115" s="4">
        <v>41759</v>
      </c>
      <c r="H1115" s="4"/>
      <c r="I1115" s="4"/>
      <c r="J1115" s="4"/>
      <c r="K1115" s="3" t="s">
        <v>667</v>
      </c>
      <c r="L1115" s="7" t="b">
        <v>1</v>
      </c>
      <c r="M1115" s="4">
        <v>41758</v>
      </c>
      <c r="N1115" s="3" t="s">
        <v>961</v>
      </c>
      <c r="O1115" s="3" t="s">
        <v>110</v>
      </c>
      <c r="P1115" s="8"/>
      <c r="Q1115" s="8"/>
      <c r="R1115" s="9"/>
      <c r="S1115" s="7"/>
    </row>
    <row r="1116" spans="1:19" x14ac:dyDescent="0.25">
      <c r="A1116" t="str">
        <f>REPLACE(Table_milestone[[#This Row],[Hợp đồng]],1,FIND("#",Table_milestone[[#This Row],[Hợp đồng]],1),"")</f>
        <v>OSD145005</v>
      </c>
      <c r="B1116" s="2" t="s">
        <v>2778</v>
      </c>
      <c r="C1116" s="3" t="s">
        <v>2779</v>
      </c>
      <c r="D1116" s="2" t="s">
        <v>725</v>
      </c>
      <c r="E1116" s="5">
        <v>54618280</v>
      </c>
      <c r="F1116" s="4"/>
      <c r="G1116" s="4">
        <v>41759</v>
      </c>
      <c r="H1116" s="4"/>
      <c r="I1116" s="4"/>
      <c r="J1116" s="4"/>
      <c r="K1116" s="3" t="s">
        <v>667</v>
      </c>
      <c r="L1116" s="7" t="b">
        <v>1</v>
      </c>
      <c r="M1116" s="4">
        <v>41765</v>
      </c>
      <c r="N1116" s="3" t="s">
        <v>31</v>
      </c>
      <c r="O1116" s="3" t="s">
        <v>110</v>
      </c>
      <c r="P1116" s="8" t="s">
        <v>2777</v>
      </c>
      <c r="Q1116" s="8"/>
      <c r="R1116" s="9"/>
      <c r="S1116" s="7"/>
    </row>
    <row r="1117" spans="1:19" x14ac:dyDescent="0.25">
      <c r="A1117" t="str">
        <f>REPLACE(Table_milestone[[#This Row],[Hợp đồng]],1,FIND("#",Table_milestone[[#This Row],[Hợp đồng]],1),"")</f>
        <v>OSD135004</v>
      </c>
      <c r="B1117" s="2" t="s">
        <v>2326</v>
      </c>
      <c r="C1117" s="3" t="s">
        <v>2327</v>
      </c>
      <c r="D1117" s="2" t="s">
        <v>2780</v>
      </c>
      <c r="E1117" s="5">
        <v>26855920</v>
      </c>
      <c r="F1117" s="4"/>
      <c r="G1117" s="4">
        <v>41759</v>
      </c>
      <c r="H1117" s="4"/>
      <c r="I1117" s="4"/>
      <c r="J1117" s="4"/>
      <c r="K1117" s="3" t="s">
        <v>667</v>
      </c>
      <c r="L1117" s="7" t="b">
        <v>1</v>
      </c>
      <c r="M1117" s="4">
        <v>41765</v>
      </c>
      <c r="N1117" s="3" t="s">
        <v>880</v>
      </c>
      <c r="O1117" s="3" t="s">
        <v>1578</v>
      </c>
      <c r="P1117" s="8"/>
      <c r="Q1117" s="8"/>
      <c r="R1117" s="9"/>
      <c r="S1117" s="7"/>
    </row>
    <row r="1118" spans="1:19" x14ac:dyDescent="0.25">
      <c r="A1118" t="str">
        <f>REPLACE(Table_milestone[[#This Row],[Hợp đồng]],1,FIND("#",Table_milestone[[#This Row],[Hợp đồng]],1),"")</f>
        <v>49-0214/HĐKT/CMCSOFT-DHHD</v>
      </c>
      <c r="B1118" s="2" t="s">
        <v>2748</v>
      </c>
      <c r="C1118" s="3" t="s">
        <v>2749</v>
      </c>
      <c r="D1118" s="2" t="s">
        <v>2781</v>
      </c>
      <c r="E1118" s="5">
        <v>40000000</v>
      </c>
      <c r="F1118" s="4"/>
      <c r="G1118" s="4">
        <v>41759</v>
      </c>
      <c r="H1118" s="4"/>
      <c r="I1118" s="4"/>
      <c r="J1118" s="4"/>
      <c r="K1118" s="3" t="s">
        <v>667</v>
      </c>
      <c r="L1118" s="7" t="b">
        <v>1</v>
      </c>
      <c r="M1118" s="4">
        <v>41767</v>
      </c>
      <c r="N1118" s="3" t="s">
        <v>190</v>
      </c>
      <c r="O1118" s="3" t="s">
        <v>98</v>
      </c>
      <c r="P1118" s="8"/>
      <c r="Q1118" s="8"/>
      <c r="R1118" s="9"/>
      <c r="S1118" s="7"/>
    </row>
    <row r="1119" spans="1:19" x14ac:dyDescent="0.25">
      <c r="A1119" t="str">
        <f>REPLACE(Table_milestone[[#This Row],[Hợp đồng]],1,FIND("#",Table_milestone[[#This Row],[Hợp đồng]],1),"")</f>
        <v>08012011/CMCSOFT-CTEL</v>
      </c>
      <c r="B1119" s="2" t="s">
        <v>947</v>
      </c>
      <c r="C1119" s="3" t="s">
        <v>648</v>
      </c>
      <c r="D1119" s="2" t="s">
        <v>2782</v>
      </c>
      <c r="E1119" s="5">
        <v>222350000</v>
      </c>
      <c r="F1119" s="4"/>
      <c r="G1119" s="4">
        <v>41759</v>
      </c>
      <c r="H1119" s="4"/>
      <c r="I1119" s="4"/>
      <c r="J1119" s="4"/>
      <c r="K1119" s="3" t="s">
        <v>667</v>
      </c>
      <c r="L1119" s="7" t="b">
        <v>1</v>
      </c>
      <c r="M1119" s="4">
        <v>41772</v>
      </c>
      <c r="N1119" s="3" t="s">
        <v>26</v>
      </c>
      <c r="O1119" s="3" t="s">
        <v>129</v>
      </c>
      <c r="P1119" s="8"/>
      <c r="Q1119" s="8"/>
      <c r="R1119" s="9"/>
      <c r="S1119" s="7"/>
    </row>
    <row r="1120" spans="1:19" x14ac:dyDescent="0.25">
      <c r="A1120" t="str">
        <f>REPLACE(Table_milestone[[#This Row],[Hợp đồng]],1,FIND("#",Table_milestone[[#This Row],[Hợp đồng]],1),"")</f>
        <v>2013/SOW/JUUQ-CMC/002</v>
      </c>
      <c r="B1120" s="2" t="s">
        <v>2095</v>
      </c>
      <c r="C1120" s="3" t="s">
        <v>2096</v>
      </c>
      <c r="D1120" s="2" t="s">
        <v>2783</v>
      </c>
      <c r="E1120" s="5">
        <v>65332500</v>
      </c>
      <c r="F1120" s="4"/>
      <c r="G1120" s="4">
        <v>41759</v>
      </c>
      <c r="H1120" s="4"/>
      <c r="I1120" s="4"/>
      <c r="J1120" s="4"/>
      <c r="K1120" s="3" t="s">
        <v>667</v>
      </c>
      <c r="L1120" s="7" t="b">
        <v>1</v>
      </c>
      <c r="M1120" s="4">
        <v>41786</v>
      </c>
      <c r="N1120" s="3" t="s">
        <v>31</v>
      </c>
      <c r="O1120" s="3" t="s">
        <v>110</v>
      </c>
      <c r="P1120" s="8" t="s">
        <v>2784</v>
      </c>
      <c r="Q1120" s="8"/>
      <c r="R1120" s="9"/>
      <c r="S1120" s="7"/>
    </row>
    <row r="1121" spans="1:19" x14ac:dyDescent="0.25">
      <c r="A1121" t="str">
        <f>REPLACE(Table_milestone[[#This Row],[Hợp đồng]],1,FIND("#",Table_milestone[[#This Row],[Hợp đồng]],1),"")</f>
        <v>OSD135034</v>
      </c>
      <c r="B1121" s="2" t="s">
        <v>2490</v>
      </c>
      <c r="C1121" s="3" t="s">
        <v>65</v>
      </c>
      <c r="D1121" s="2" t="s">
        <v>902</v>
      </c>
      <c r="E1121" s="5">
        <v>838585000</v>
      </c>
      <c r="F1121" s="4"/>
      <c r="G1121" s="4">
        <v>41759</v>
      </c>
      <c r="H1121" s="4"/>
      <c r="I1121" s="4"/>
      <c r="J1121" s="4"/>
      <c r="K1121" s="3" t="s">
        <v>667</v>
      </c>
      <c r="L1121" s="7" t="b">
        <v>1</v>
      </c>
      <c r="M1121" s="4">
        <v>41926</v>
      </c>
      <c r="N1121" s="3" t="s">
        <v>31</v>
      </c>
      <c r="O1121" s="3" t="s">
        <v>110</v>
      </c>
      <c r="P1121" s="8"/>
      <c r="Q1121" s="8"/>
      <c r="R1121" s="9"/>
      <c r="S1121" s="7"/>
    </row>
    <row r="1122" spans="1:19" x14ac:dyDescent="0.25">
      <c r="A1122" t="str">
        <f>REPLACE(Table_milestone[[#This Row],[Hợp đồng]],1,FIND("#",Table_milestone[[#This Row],[Hợp đồng]],1),"")</f>
        <v>OSD135064</v>
      </c>
      <c r="B1122" s="2" t="s">
        <v>2786</v>
      </c>
      <c r="C1122" s="3" t="s">
        <v>2787</v>
      </c>
      <c r="D1122" s="2" t="s">
        <v>903</v>
      </c>
      <c r="E1122" s="5">
        <v>60125000</v>
      </c>
      <c r="F1122" s="4"/>
      <c r="G1122" s="4">
        <v>41759</v>
      </c>
      <c r="H1122" s="4"/>
      <c r="I1122" s="4"/>
      <c r="J1122" s="4"/>
      <c r="K1122" s="3" t="s">
        <v>667</v>
      </c>
      <c r="L1122" s="7" t="b">
        <v>1</v>
      </c>
      <c r="M1122" s="4">
        <v>41754</v>
      </c>
      <c r="N1122" s="3" t="s">
        <v>880</v>
      </c>
      <c r="O1122" s="3" t="s">
        <v>110</v>
      </c>
      <c r="P1122" s="8"/>
      <c r="Q1122" s="8" t="s">
        <v>2785</v>
      </c>
      <c r="R1122" s="9"/>
      <c r="S1122" s="7"/>
    </row>
    <row r="1123" spans="1:19" x14ac:dyDescent="0.25">
      <c r="A1123" t="str">
        <f>REPLACE(Table_milestone[[#This Row],[Hợp đồng]],1,FIND("#",Table_milestone[[#This Row],[Hợp đồng]],1),"")</f>
        <v>013/2014/HĐKT/CMCSOFT-MIC</v>
      </c>
      <c r="B1123" s="2" t="s">
        <v>2789</v>
      </c>
      <c r="C1123" s="3" t="s">
        <v>63</v>
      </c>
      <c r="D1123" s="2" t="s">
        <v>2788</v>
      </c>
      <c r="E1123" s="5">
        <v>241920000</v>
      </c>
      <c r="F1123" s="4"/>
      <c r="G1123" s="4">
        <v>41760</v>
      </c>
      <c r="H1123" s="4"/>
      <c r="I1123" s="4"/>
      <c r="J1123" s="4"/>
      <c r="K1123" s="3" t="s">
        <v>667</v>
      </c>
      <c r="L1123" s="7" t="b">
        <v>1</v>
      </c>
      <c r="M1123" s="4">
        <v>41787</v>
      </c>
      <c r="N1123" s="3" t="s">
        <v>2072</v>
      </c>
      <c r="O1123" s="3" t="s">
        <v>173</v>
      </c>
      <c r="P1123" s="8"/>
      <c r="Q1123" s="8"/>
      <c r="R1123" s="9"/>
      <c r="S1123" s="7"/>
    </row>
    <row r="1124" spans="1:19" x14ac:dyDescent="0.25">
      <c r="A1124" t="str">
        <f>REPLACE(Table_milestone[[#This Row],[Hợp đồng]],1,FIND("#",Table_milestone[[#This Row],[Hợp đồng]],1),"")</f>
        <v>09-0613/HĐKT/DHSPDHTN-CMCSOFT</v>
      </c>
      <c r="B1124" s="2" t="s">
        <v>2791</v>
      </c>
      <c r="C1124" s="3" t="s">
        <v>2792</v>
      </c>
      <c r="D1124" s="2" t="s">
        <v>2790</v>
      </c>
      <c r="E1124" s="5">
        <v>25000000</v>
      </c>
      <c r="F1124" s="4"/>
      <c r="G1124" s="4">
        <v>41760</v>
      </c>
      <c r="H1124" s="4"/>
      <c r="I1124" s="4"/>
      <c r="J1124" s="4"/>
      <c r="K1124" s="3" t="s">
        <v>667</v>
      </c>
      <c r="L1124" s="7" t="b">
        <v>1</v>
      </c>
      <c r="M1124" s="4">
        <v>41836</v>
      </c>
      <c r="N1124" s="3" t="s">
        <v>190</v>
      </c>
      <c r="O1124" s="3" t="s">
        <v>98</v>
      </c>
      <c r="P1124" s="8"/>
      <c r="Q1124" s="8"/>
      <c r="R1124" s="9"/>
      <c r="S1124" s="7"/>
    </row>
    <row r="1125" spans="1:19" x14ac:dyDescent="0.25">
      <c r="A1125" t="str">
        <f>REPLACE(Table_milestone[[#This Row],[Hợp đồng]],1,FIND("#",Table_milestone[[#This Row],[Hợp đồng]],1),"")</f>
        <v>01/PRDCV-CMCSOFT/1013</v>
      </c>
      <c r="B1125" s="2" t="s">
        <v>2681</v>
      </c>
      <c r="C1125" s="3" t="s">
        <v>2682</v>
      </c>
      <c r="D1125" s="2" t="s">
        <v>2793</v>
      </c>
      <c r="E1125" s="5">
        <v>97478610</v>
      </c>
      <c r="F1125" s="4"/>
      <c r="G1125" s="4">
        <v>41764</v>
      </c>
      <c r="H1125" s="4"/>
      <c r="I1125" s="4"/>
      <c r="J1125" s="4"/>
      <c r="K1125" s="3" t="s">
        <v>667</v>
      </c>
      <c r="L1125" s="7" t="b">
        <v>1</v>
      </c>
      <c r="M1125" s="4">
        <v>41764</v>
      </c>
      <c r="N1125" s="3" t="s">
        <v>880</v>
      </c>
      <c r="O1125" s="3" t="s">
        <v>1578</v>
      </c>
      <c r="P1125" s="8"/>
      <c r="Q1125" s="8"/>
      <c r="R1125" s="9"/>
      <c r="S1125" s="7"/>
    </row>
    <row r="1126" spans="1:19" x14ac:dyDescent="0.25">
      <c r="A1126" t="str">
        <f>REPLACE(Table_milestone[[#This Row],[Hợp đồng]],1,FIND("#",Table_milestone[[#This Row],[Hợp đồng]],1),"")</f>
        <v>50-0214/HĐKT/CMCSOFT-DHHD</v>
      </c>
      <c r="B1126" s="2" t="s">
        <v>2761</v>
      </c>
      <c r="C1126" s="3" t="s">
        <v>2762</v>
      </c>
      <c r="D1126" s="2" t="s">
        <v>2794</v>
      </c>
      <c r="E1126" s="5">
        <v>35000000</v>
      </c>
      <c r="F1126" s="4"/>
      <c r="G1126" s="4">
        <v>41764</v>
      </c>
      <c r="H1126" s="4"/>
      <c r="I1126" s="4"/>
      <c r="J1126" s="4"/>
      <c r="K1126" s="3" t="s">
        <v>667</v>
      </c>
      <c r="L1126" s="7" t="b">
        <v>1</v>
      </c>
      <c r="M1126" s="4">
        <v>41796</v>
      </c>
      <c r="N1126" s="3" t="s">
        <v>190</v>
      </c>
      <c r="O1126" s="3" t="s">
        <v>98</v>
      </c>
      <c r="P1126" s="8"/>
      <c r="Q1126" s="8"/>
      <c r="R1126" s="9"/>
      <c r="S1126" s="7"/>
    </row>
    <row r="1127" spans="1:19" x14ac:dyDescent="0.25">
      <c r="A1127" t="str">
        <f>REPLACE(Table_milestone[[#This Row],[Hợp đồng]],1,FIND("#",Table_milestone[[#This Row],[Hợp đồng]],1),"")</f>
        <v>OSD135059</v>
      </c>
      <c r="B1127" s="2" t="s">
        <v>2796</v>
      </c>
      <c r="C1127" s="3" t="s">
        <v>2797</v>
      </c>
      <c r="D1127" s="2" t="s">
        <v>2453</v>
      </c>
      <c r="E1127" s="5">
        <v>115655475</v>
      </c>
      <c r="F1127" s="4"/>
      <c r="G1127" s="4">
        <v>41765</v>
      </c>
      <c r="H1127" s="4"/>
      <c r="I1127" s="4">
        <v>41765</v>
      </c>
      <c r="J1127" s="4"/>
      <c r="K1127" s="3" t="s">
        <v>667</v>
      </c>
      <c r="L1127" s="7" t="b">
        <v>1</v>
      </c>
      <c r="M1127" s="4">
        <v>41765</v>
      </c>
      <c r="N1127" s="3" t="s">
        <v>31</v>
      </c>
      <c r="O1127" s="3" t="s">
        <v>110</v>
      </c>
      <c r="P1127" s="8" t="s">
        <v>2795</v>
      </c>
      <c r="Q1127" s="8"/>
      <c r="R1127" s="9"/>
      <c r="S1127" s="7"/>
    </row>
    <row r="1128" spans="1:19" x14ac:dyDescent="0.25">
      <c r="A1128" t="str">
        <f>REPLACE(Table_milestone[[#This Row],[Hợp đồng]],1,FIND("#",Table_milestone[[#This Row],[Hợp đồng]],1),"")</f>
        <v>06-0613/HĐKT/CMCSOFT-DHCNTTTTDHTN</v>
      </c>
      <c r="B1128" s="2" t="s">
        <v>2769</v>
      </c>
      <c r="C1128" s="3" t="s">
        <v>608</v>
      </c>
      <c r="D1128" s="2" t="s">
        <v>2798</v>
      </c>
      <c r="E1128" s="5">
        <v>21000000</v>
      </c>
      <c r="F1128" s="4"/>
      <c r="G1128" s="4">
        <v>41769</v>
      </c>
      <c r="H1128" s="4"/>
      <c r="I1128" s="4"/>
      <c r="J1128" s="4"/>
      <c r="K1128" s="3" t="s">
        <v>667</v>
      </c>
      <c r="L1128" s="7" t="b">
        <v>1</v>
      </c>
      <c r="M1128" s="4">
        <v>41921</v>
      </c>
      <c r="N1128" s="3" t="s">
        <v>190</v>
      </c>
      <c r="O1128" s="3" t="s">
        <v>98</v>
      </c>
      <c r="P1128" s="8"/>
      <c r="Q1128" s="8"/>
      <c r="R1128" s="9"/>
      <c r="S1128" s="7"/>
    </row>
    <row r="1129" spans="1:19" ht="30" x14ac:dyDescent="0.25">
      <c r="A1129" t="str">
        <f>REPLACE(Table_milestone[[#This Row],[Hợp đồng]],1,FIND("#",Table_milestone[[#This Row],[Hợp đồng]],1),"")</f>
        <v>06-0613/HĐKT/CMCSOFT-DHCNTTTTDHTN</v>
      </c>
      <c r="B1129" s="2" t="s">
        <v>2769</v>
      </c>
      <c r="C1129" s="3" t="s">
        <v>608</v>
      </c>
      <c r="D1129" s="2" t="s">
        <v>2799</v>
      </c>
      <c r="E1129" s="5">
        <v>49000000</v>
      </c>
      <c r="F1129" s="4"/>
      <c r="G1129" s="4">
        <v>41769</v>
      </c>
      <c r="H1129" s="4"/>
      <c r="I1129" s="4"/>
      <c r="J1129" s="4">
        <v>42185</v>
      </c>
      <c r="K1129" s="3" t="s">
        <v>667</v>
      </c>
      <c r="L1129" s="7" t="b">
        <v>0</v>
      </c>
      <c r="M1129" s="4"/>
      <c r="N1129" s="3" t="s">
        <v>190</v>
      </c>
      <c r="O1129" s="3" t="s">
        <v>98</v>
      </c>
      <c r="P1129" s="8"/>
      <c r="Q1129" s="8" t="s">
        <v>2800</v>
      </c>
      <c r="R1129" s="9"/>
      <c r="S1129" s="7"/>
    </row>
    <row r="1130" spans="1:19" x14ac:dyDescent="0.25">
      <c r="A1130" t="str">
        <f>REPLACE(Table_milestone[[#This Row],[Hợp đồng]],1,FIND("#",Table_milestone[[#This Row],[Hợp đồng]],1),"")</f>
        <v>54-0314/HĐKT/CMCSOFT-PVI</v>
      </c>
      <c r="B1130" s="2" t="s">
        <v>2703</v>
      </c>
      <c r="C1130" s="3" t="s">
        <v>2704</v>
      </c>
      <c r="D1130" s="2" t="s">
        <v>2801</v>
      </c>
      <c r="E1130" s="5">
        <v>1050000000</v>
      </c>
      <c r="F1130" s="4"/>
      <c r="G1130" s="4">
        <v>41770</v>
      </c>
      <c r="H1130" s="4"/>
      <c r="I1130" s="4"/>
      <c r="J1130" s="4"/>
      <c r="K1130" s="3" t="s">
        <v>667</v>
      </c>
      <c r="L1130" s="7" t="b">
        <v>1</v>
      </c>
      <c r="M1130" s="4">
        <v>41845</v>
      </c>
      <c r="N1130" s="3" t="s">
        <v>52</v>
      </c>
      <c r="O1130" s="3" t="s">
        <v>197</v>
      </c>
      <c r="P1130" s="8"/>
      <c r="Q1130" s="8"/>
      <c r="R1130" s="9"/>
      <c r="S1130" s="7"/>
    </row>
    <row r="1131" spans="1:19" x14ac:dyDescent="0.25">
      <c r="A1131" t="str">
        <f>REPLACE(Table_milestone[[#This Row],[Hợp đồng]],1,FIND("#",Table_milestone[[#This Row],[Hợp đồng]],1),"")</f>
        <v>OSD135066</v>
      </c>
      <c r="B1131" s="2" t="s">
        <v>2803</v>
      </c>
      <c r="C1131" s="3" t="s">
        <v>2804</v>
      </c>
      <c r="D1131" s="2" t="s">
        <v>2802</v>
      </c>
      <c r="E1131" s="5">
        <v>690653952</v>
      </c>
      <c r="F1131" s="4">
        <v>41760</v>
      </c>
      <c r="G1131" s="4">
        <v>41774</v>
      </c>
      <c r="H1131" s="4"/>
      <c r="I1131" s="4"/>
      <c r="J1131" s="4"/>
      <c r="K1131" s="3" t="s">
        <v>667</v>
      </c>
      <c r="L1131" s="7" t="b">
        <v>1</v>
      </c>
      <c r="M1131" s="4">
        <v>41778</v>
      </c>
      <c r="N1131" s="3" t="s">
        <v>880</v>
      </c>
      <c r="O1131" s="3" t="s">
        <v>110</v>
      </c>
      <c r="P1131" s="8"/>
      <c r="Q1131" s="8"/>
      <c r="R1131" s="9"/>
      <c r="S1131" s="7"/>
    </row>
    <row r="1132" spans="1:19" x14ac:dyDescent="0.25">
      <c r="A1132" t="str">
        <f>REPLACE(Table_milestone[[#This Row],[Hợp đồng]],1,FIND("#",Table_milestone[[#This Row],[Hợp đồng]],1),"")</f>
        <v>OSD135045</v>
      </c>
      <c r="B1132" s="2" t="s">
        <v>2806</v>
      </c>
      <c r="C1132" s="3" t="s">
        <v>2807</v>
      </c>
      <c r="D1132" s="2" t="s">
        <v>2302</v>
      </c>
      <c r="E1132" s="5">
        <v>104321250</v>
      </c>
      <c r="F1132" s="4"/>
      <c r="G1132" s="4">
        <v>41775</v>
      </c>
      <c r="H1132" s="4"/>
      <c r="I1132" s="4"/>
      <c r="J1132" s="4"/>
      <c r="K1132" s="3" t="s">
        <v>667</v>
      </c>
      <c r="L1132" s="7" t="b">
        <v>1</v>
      </c>
      <c r="M1132" s="4">
        <v>41774</v>
      </c>
      <c r="N1132" s="3" t="s">
        <v>31</v>
      </c>
      <c r="O1132" s="3" t="s">
        <v>110</v>
      </c>
      <c r="P1132" s="8" t="s">
        <v>2805</v>
      </c>
      <c r="Q1132" s="8"/>
      <c r="R1132" s="9"/>
      <c r="S1132" s="7"/>
    </row>
    <row r="1133" spans="1:19" x14ac:dyDescent="0.25">
      <c r="A1133" t="str">
        <f>REPLACE(Table_milestone[[#This Row],[Hợp đồng]],1,FIND("#",Table_milestone[[#This Row],[Hợp đồng]],1),"")</f>
        <v>08/2014/HĐIT-Vietinbank</v>
      </c>
      <c r="B1133" s="2" t="s">
        <v>2808</v>
      </c>
      <c r="C1133" s="3" t="s">
        <v>2809</v>
      </c>
      <c r="D1133" s="2" t="s">
        <v>2788</v>
      </c>
      <c r="E1133" s="5">
        <v>32500000</v>
      </c>
      <c r="F1133" s="4"/>
      <c r="G1133" s="4">
        <v>41776</v>
      </c>
      <c r="H1133" s="4"/>
      <c r="I1133" s="4"/>
      <c r="J1133" s="4"/>
      <c r="K1133" s="3" t="s">
        <v>667</v>
      </c>
      <c r="L1133" s="7" t="b">
        <v>1</v>
      </c>
      <c r="M1133" s="4">
        <v>41786</v>
      </c>
      <c r="N1133" s="3" t="s">
        <v>2810</v>
      </c>
      <c r="O1133" s="3" t="s">
        <v>197</v>
      </c>
      <c r="P1133" s="8"/>
      <c r="Q1133" s="8"/>
      <c r="R1133" s="9"/>
      <c r="S1133" s="7"/>
    </row>
    <row r="1134" spans="1:19" x14ac:dyDescent="0.25">
      <c r="A1134" t="str">
        <f>REPLACE(Table_milestone[[#This Row],[Hợp đồng]],1,FIND("#",Table_milestone[[#This Row],[Hợp đồng]],1),"")</f>
        <v>OSD135055</v>
      </c>
      <c r="B1134" s="2" t="s">
        <v>2813</v>
      </c>
      <c r="C1134" s="3" t="s">
        <v>2814</v>
      </c>
      <c r="D1134" s="2" t="s">
        <v>2811</v>
      </c>
      <c r="E1134" s="5">
        <v>617591040</v>
      </c>
      <c r="F1134" s="4"/>
      <c r="G1134" s="4">
        <v>41778</v>
      </c>
      <c r="H1134" s="4"/>
      <c r="I1134" s="4"/>
      <c r="J1134" s="4"/>
      <c r="K1134" s="3" t="s">
        <v>667</v>
      </c>
      <c r="L1134" s="7" t="b">
        <v>1</v>
      </c>
      <c r="M1134" s="4">
        <v>41787</v>
      </c>
      <c r="N1134" s="3" t="s">
        <v>31</v>
      </c>
      <c r="O1134" s="3" t="s">
        <v>110</v>
      </c>
      <c r="P1134" s="8" t="s">
        <v>2812</v>
      </c>
      <c r="Q1134" s="8"/>
      <c r="R1134" s="9"/>
      <c r="S1134" s="7"/>
    </row>
    <row r="1135" spans="1:19" x14ac:dyDescent="0.25">
      <c r="A1135" t="str">
        <f>REPLACE(Table_milestone[[#This Row],[Hợp đồng]],1,FIND("#",Table_milestone[[#This Row],[Hợp đồng]],1),"")</f>
        <v>HĐCP-13-27-VMS/CMCSOFT</v>
      </c>
      <c r="B1135" s="2" t="s">
        <v>2544</v>
      </c>
      <c r="C1135" s="3" t="s">
        <v>2545</v>
      </c>
      <c r="D1135" s="2" t="s">
        <v>722</v>
      </c>
      <c r="E1135" s="5">
        <v>225000000</v>
      </c>
      <c r="F1135" s="4"/>
      <c r="G1135" s="4">
        <v>41779</v>
      </c>
      <c r="H1135" s="4"/>
      <c r="I1135" s="4"/>
      <c r="J1135" s="4"/>
      <c r="K1135" s="3" t="s">
        <v>667</v>
      </c>
      <c r="L1135" s="7" t="b">
        <v>1</v>
      </c>
      <c r="M1135" s="4">
        <v>41862</v>
      </c>
      <c r="N1135" s="3" t="s">
        <v>20</v>
      </c>
      <c r="O1135" s="3" t="s">
        <v>685</v>
      </c>
      <c r="P1135" s="8"/>
      <c r="Q1135" s="8"/>
      <c r="R1135" s="9"/>
      <c r="S1135" s="7"/>
    </row>
    <row r="1136" spans="1:19" x14ac:dyDescent="0.25">
      <c r="A1136" t="str">
        <f>REPLACE(Table_milestone[[#This Row],[Hợp đồng]],1,FIND("#",Table_milestone[[#This Row],[Hợp đồng]],1),"")</f>
        <v>OSD145010</v>
      </c>
      <c r="B1136" s="2" t="s">
        <v>2817</v>
      </c>
      <c r="C1136" s="3" t="s">
        <v>2818</v>
      </c>
      <c r="D1136" s="2" t="s">
        <v>2815</v>
      </c>
      <c r="E1136" s="5">
        <v>51933000</v>
      </c>
      <c r="F1136" s="4"/>
      <c r="G1136" s="4">
        <v>41779</v>
      </c>
      <c r="H1136" s="4"/>
      <c r="I1136" s="4"/>
      <c r="J1136" s="4"/>
      <c r="K1136" s="3" t="s">
        <v>667</v>
      </c>
      <c r="L1136" s="7" t="b">
        <v>1</v>
      </c>
      <c r="M1136" s="4">
        <v>41787</v>
      </c>
      <c r="N1136" s="3" t="s">
        <v>119</v>
      </c>
      <c r="O1136" s="3" t="s">
        <v>110</v>
      </c>
      <c r="P1136" s="8" t="s">
        <v>2816</v>
      </c>
      <c r="Q1136" s="8"/>
      <c r="R1136" s="9"/>
      <c r="S1136" s="7"/>
    </row>
    <row r="1137" spans="1:19" ht="165" x14ac:dyDescent="0.25">
      <c r="A1137" t="str">
        <f>REPLACE(Table_milestone[[#This Row],[Hợp đồng]],1,FIND("#",Table_milestone[[#This Row],[Hợp đồng]],1),"")</f>
        <v>OSD135034</v>
      </c>
      <c r="B1137" s="2" t="s">
        <v>2490</v>
      </c>
      <c r="C1137" s="3" t="s">
        <v>65</v>
      </c>
      <c r="D1137" s="2" t="s">
        <v>1610</v>
      </c>
      <c r="E1137" s="5">
        <v>1012938000</v>
      </c>
      <c r="F1137" s="4"/>
      <c r="G1137" s="4">
        <v>41779</v>
      </c>
      <c r="H1137" s="4">
        <v>42051</v>
      </c>
      <c r="I1137" s="4"/>
      <c r="J1137" s="4"/>
      <c r="K1137" s="3" t="s">
        <v>667</v>
      </c>
      <c r="L1137" s="7" t="b">
        <v>1</v>
      </c>
      <c r="M1137" s="4">
        <v>42047</v>
      </c>
      <c r="N1137" s="3" t="s">
        <v>31</v>
      </c>
      <c r="O1137" s="3" t="s">
        <v>110</v>
      </c>
      <c r="P1137" s="8"/>
      <c r="Q1137" s="8" t="s">
        <v>2819</v>
      </c>
      <c r="R1137" s="9"/>
      <c r="S1137" s="7"/>
    </row>
    <row r="1138" spans="1:19" x14ac:dyDescent="0.25">
      <c r="A1138" t="str">
        <f>REPLACE(Table_milestone[[#This Row],[Hợp đồng]],1,FIND("#",Table_milestone[[#This Row],[Hợp đồng]],1),"")</f>
        <v>OSD135062</v>
      </c>
      <c r="B1138" s="2" t="s">
        <v>2820</v>
      </c>
      <c r="C1138" s="3" t="s">
        <v>2821</v>
      </c>
      <c r="D1138" s="2" t="s">
        <v>1322</v>
      </c>
      <c r="E1138" s="5">
        <v>231340200</v>
      </c>
      <c r="F1138" s="4"/>
      <c r="G1138" s="4">
        <v>41780</v>
      </c>
      <c r="H1138" s="4"/>
      <c r="I1138" s="4">
        <v>41780</v>
      </c>
      <c r="J1138" s="4"/>
      <c r="K1138" s="3" t="s">
        <v>667</v>
      </c>
      <c r="L1138" s="7" t="b">
        <v>1</v>
      </c>
      <c r="M1138" s="4">
        <v>41800</v>
      </c>
      <c r="N1138" s="3" t="s">
        <v>31</v>
      </c>
      <c r="O1138" s="3" t="s">
        <v>110</v>
      </c>
      <c r="P1138" s="8"/>
      <c r="Q1138" s="8"/>
      <c r="R1138" s="9"/>
      <c r="S1138" s="7"/>
    </row>
    <row r="1139" spans="1:19" x14ac:dyDescent="0.25">
      <c r="A1139" t="str">
        <f>REPLACE(Table_milestone[[#This Row],[Hợp đồng]],1,FIND("#",Table_milestone[[#This Row],[Hợp đồng]],1),"")</f>
        <v>001/2014/HĐKT/CMCSOFT-GCCI</v>
      </c>
      <c r="B1139" s="2" t="s">
        <v>2823</v>
      </c>
      <c r="C1139" s="3" t="s">
        <v>2824</v>
      </c>
      <c r="D1139" s="2" t="s">
        <v>2822</v>
      </c>
      <c r="E1139" s="5">
        <v>1432800</v>
      </c>
      <c r="F1139" s="4"/>
      <c r="G1139" s="4">
        <v>41780</v>
      </c>
      <c r="H1139" s="4"/>
      <c r="I1139" s="4"/>
      <c r="J1139" s="4"/>
      <c r="K1139" s="3" t="s">
        <v>667</v>
      </c>
      <c r="L1139" s="7" t="b">
        <v>1</v>
      </c>
      <c r="M1139" s="4">
        <v>41780</v>
      </c>
      <c r="N1139" s="3" t="s">
        <v>626</v>
      </c>
      <c r="O1139" s="3" t="s">
        <v>173</v>
      </c>
      <c r="P1139" s="8"/>
      <c r="Q1139" s="8"/>
      <c r="R1139" s="9"/>
      <c r="S1139" s="7"/>
    </row>
    <row r="1140" spans="1:19" x14ac:dyDescent="0.25">
      <c r="A1140" t="str">
        <f>REPLACE(Table_milestone[[#This Row],[Hợp đồng]],1,FIND("#",Table_milestone[[#This Row],[Hợp đồng]],1),"")</f>
        <v>2013/SOW/JUUQ-CMC/002</v>
      </c>
      <c r="B1140" s="2" t="s">
        <v>2095</v>
      </c>
      <c r="C1140" s="3" t="s">
        <v>2096</v>
      </c>
      <c r="D1140" s="2" t="s">
        <v>2825</v>
      </c>
      <c r="E1140" s="5">
        <v>65642500</v>
      </c>
      <c r="F1140" s="4"/>
      <c r="G1140" s="4">
        <v>41780</v>
      </c>
      <c r="H1140" s="4"/>
      <c r="I1140" s="4"/>
      <c r="J1140" s="4"/>
      <c r="K1140" s="3" t="s">
        <v>667</v>
      </c>
      <c r="L1140" s="7" t="b">
        <v>1</v>
      </c>
      <c r="M1140" s="4">
        <v>41878</v>
      </c>
      <c r="N1140" s="3" t="s">
        <v>31</v>
      </c>
      <c r="O1140" s="3" t="s">
        <v>110</v>
      </c>
      <c r="P1140" s="8" t="s">
        <v>2826</v>
      </c>
      <c r="Q1140" s="8"/>
      <c r="R1140" s="9"/>
      <c r="S1140" s="7"/>
    </row>
    <row r="1141" spans="1:19" x14ac:dyDescent="0.25">
      <c r="A1141" t="str">
        <f>REPLACE(Table_milestone[[#This Row],[Hợp đồng]],1,FIND("#",Table_milestone[[#This Row],[Hợp đồng]],1),"")</f>
        <v>OSD145003</v>
      </c>
      <c r="B1141" s="2" t="s">
        <v>2828</v>
      </c>
      <c r="C1141" s="3" t="s">
        <v>2829</v>
      </c>
      <c r="D1141" s="2" t="s">
        <v>2434</v>
      </c>
      <c r="E1141" s="5">
        <v>42286480</v>
      </c>
      <c r="F1141" s="4"/>
      <c r="G1141" s="4">
        <v>41781</v>
      </c>
      <c r="H1141" s="4"/>
      <c r="I1141" s="4"/>
      <c r="J1141" s="4"/>
      <c r="K1141" s="3" t="s">
        <v>667</v>
      </c>
      <c r="L1141" s="7" t="b">
        <v>1</v>
      </c>
      <c r="M1141" s="4">
        <v>41774</v>
      </c>
      <c r="N1141" s="3" t="s">
        <v>31</v>
      </c>
      <c r="O1141" s="3" t="s">
        <v>110</v>
      </c>
      <c r="P1141" s="8" t="s">
        <v>2827</v>
      </c>
      <c r="Q1141" s="8"/>
      <c r="R1141" s="9"/>
      <c r="S1141" s="7"/>
    </row>
    <row r="1142" spans="1:19" x14ac:dyDescent="0.25">
      <c r="A1142" t="str">
        <f>REPLACE(Table_milestone[[#This Row],[Hợp đồng]],1,FIND("#",Table_milestone[[#This Row],[Hợp đồng]],1),"")</f>
        <v>OSD145001</v>
      </c>
      <c r="B1142" s="2" t="s">
        <v>2831</v>
      </c>
      <c r="C1142" s="3" t="s">
        <v>2832</v>
      </c>
      <c r="D1142" s="2" t="s">
        <v>2783</v>
      </c>
      <c r="E1142" s="5">
        <v>221287500</v>
      </c>
      <c r="F1142" s="4"/>
      <c r="G1142" s="4">
        <v>41781</v>
      </c>
      <c r="H1142" s="4"/>
      <c r="I1142" s="4"/>
      <c r="J1142" s="4"/>
      <c r="K1142" s="3" t="s">
        <v>667</v>
      </c>
      <c r="L1142" s="7" t="b">
        <v>1</v>
      </c>
      <c r="M1142" s="4">
        <v>41817</v>
      </c>
      <c r="N1142" s="3" t="s">
        <v>31</v>
      </c>
      <c r="O1142" s="3" t="s">
        <v>110</v>
      </c>
      <c r="P1142" s="8" t="s">
        <v>2830</v>
      </c>
      <c r="Q1142" s="8"/>
      <c r="R1142" s="9"/>
      <c r="S1142" s="7"/>
    </row>
    <row r="1143" spans="1:19" x14ac:dyDescent="0.25">
      <c r="A1143" t="str">
        <f>REPLACE(Table_milestone[[#This Row],[Hợp đồng]],1,FIND("#",Table_milestone[[#This Row],[Hợp đồng]],1),"")</f>
        <v>2014/SOW/DOS-CMC/001</v>
      </c>
      <c r="B1143" s="2" t="s">
        <v>2834</v>
      </c>
      <c r="C1143" s="3" t="s">
        <v>2835</v>
      </c>
      <c r="D1143" s="2" t="s">
        <v>2833</v>
      </c>
      <c r="E1143" s="5">
        <v>21574420</v>
      </c>
      <c r="F1143" s="4"/>
      <c r="G1143" s="4">
        <v>41784</v>
      </c>
      <c r="H1143" s="4"/>
      <c r="I1143" s="4"/>
      <c r="J1143" s="4"/>
      <c r="K1143" s="3" t="s">
        <v>667</v>
      </c>
      <c r="L1143" s="7" t="b">
        <v>1</v>
      </c>
      <c r="M1143" s="4">
        <v>41786</v>
      </c>
      <c r="N1143" s="3" t="s">
        <v>108</v>
      </c>
      <c r="O1143" s="3" t="s">
        <v>110</v>
      </c>
      <c r="P1143" s="8"/>
      <c r="Q1143" s="8"/>
      <c r="R1143" s="9"/>
      <c r="S1143" s="7"/>
    </row>
    <row r="1144" spans="1:19" x14ac:dyDescent="0.25">
      <c r="A1144" t="str">
        <f>REPLACE(Table_milestone[[#This Row],[Hợp đồng]],1,FIND("#",Table_milestone[[#This Row],[Hợp đồng]],1),"")</f>
        <v>010/2014/HĐKT/VDB-CMCSOFT</v>
      </c>
      <c r="B1144" s="2" t="s">
        <v>2836</v>
      </c>
      <c r="C1144" s="3" t="s">
        <v>2837</v>
      </c>
      <c r="D1144" s="2" t="s">
        <v>2747</v>
      </c>
      <c r="E1144" s="5">
        <v>48500000</v>
      </c>
      <c r="F1144" s="4"/>
      <c r="G1144" s="4">
        <v>41789</v>
      </c>
      <c r="H1144" s="4"/>
      <c r="I1144" s="4"/>
      <c r="J1144" s="4"/>
      <c r="K1144" s="3" t="s">
        <v>667</v>
      </c>
      <c r="L1144" s="7" t="b">
        <v>1</v>
      </c>
      <c r="M1144" s="4">
        <v>41775</v>
      </c>
      <c r="N1144" s="3" t="s">
        <v>2810</v>
      </c>
      <c r="O1144" s="3" t="s">
        <v>197</v>
      </c>
      <c r="P1144" s="8"/>
      <c r="Q1144" s="8"/>
      <c r="R1144" s="9"/>
      <c r="S1144" s="7"/>
    </row>
    <row r="1145" spans="1:19" x14ac:dyDescent="0.25">
      <c r="A1145" t="str">
        <f>REPLACE(Table_milestone[[#This Row],[Hợp đồng]],1,FIND("#",Table_milestone[[#This Row],[Hợp đồng]],1),"")</f>
        <v>60-0314/HĐNT/CMCSOFT-PANSERVICES</v>
      </c>
      <c r="B1145" s="2" t="s">
        <v>2839</v>
      </c>
      <c r="C1145" s="3" t="s">
        <v>2840</v>
      </c>
      <c r="D1145" s="2" t="s">
        <v>2838</v>
      </c>
      <c r="E1145" s="5">
        <v>0</v>
      </c>
      <c r="F1145" s="4"/>
      <c r="G1145" s="4">
        <v>41789</v>
      </c>
      <c r="H1145" s="4"/>
      <c r="I1145" s="4"/>
      <c r="J1145" s="4"/>
      <c r="K1145" s="3" t="s">
        <v>667</v>
      </c>
      <c r="L1145" s="7" t="b">
        <v>0</v>
      </c>
      <c r="M1145" s="4"/>
      <c r="N1145" s="3" t="s">
        <v>626</v>
      </c>
      <c r="O1145" s="3" t="s">
        <v>173</v>
      </c>
      <c r="P1145" s="8"/>
      <c r="Q1145" s="8"/>
      <c r="R1145" s="9"/>
      <c r="S1145" s="7"/>
    </row>
    <row r="1146" spans="1:19" x14ac:dyDescent="0.25">
      <c r="A1146" t="str">
        <f>REPLACE(Table_milestone[[#This Row],[Hợp đồng]],1,FIND("#",Table_milestone[[#This Row],[Hợp đồng]],1),"")</f>
        <v>OSD145003</v>
      </c>
      <c r="B1146" s="2" t="s">
        <v>2828</v>
      </c>
      <c r="C1146" s="3" t="s">
        <v>2829</v>
      </c>
      <c r="D1146" s="2" t="s">
        <v>672</v>
      </c>
      <c r="E1146" s="5">
        <v>64113000</v>
      </c>
      <c r="F1146" s="4"/>
      <c r="G1146" s="4">
        <v>41789</v>
      </c>
      <c r="H1146" s="4"/>
      <c r="I1146" s="4"/>
      <c r="J1146" s="4"/>
      <c r="K1146" s="3" t="s">
        <v>667</v>
      </c>
      <c r="L1146" s="7" t="b">
        <v>1</v>
      </c>
      <c r="M1146" s="4">
        <v>41836</v>
      </c>
      <c r="N1146" s="3" t="s">
        <v>31</v>
      </c>
      <c r="O1146" s="3" t="s">
        <v>110</v>
      </c>
      <c r="P1146" s="8"/>
      <c r="Q1146" s="8"/>
      <c r="R1146" s="9"/>
      <c r="S1146" s="7"/>
    </row>
    <row r="1147" spans="1:19" x14ac:dyDescent="0.25">
      <c r="A1147" t="str">
        <f>REPLACE(Table_milestone[[#This Row],[Hợp đồng]],1,FIND("#",Table_milestone[[#This Row],[Hợp đồng]],1),"")</f>
        <v>OSD145005</v>
      </c>
      <c r="B1147" s="2" t="s">
        <v>2778</v>
      </c>
      <c r="C1147" s="3" t="s">
        <v>2779</v>
      </c>
      <c r="D1147" s="2" t="s">
        <v>722</v>
      </c>
      <c r="E1147" s="5">
        <v>128006522</v>
      </c>
      <c r="F1147" s="4"/>
      <c r="G1147" s="4">
        <v>41789</v>
      </c>
      <c r="H1147" s="4"/>
      <c r="I1147" s="4"/>
      <c r="J1147" s="4"/>
      <c r="K1147" s="3" t="s">
        <v>667</v>
      </c>
      <c r="L1147" s="7" t="b">
        <v>1</v>
      </c>
      <c r="M1147" s="4">
        <v>41850</v>
      </c>
      <c r="N1147" s="3" t="s">
        <v>31</v>
      </c>
      <c r="O1147" s="3" t="s">
        <v>110</v>
      </c>
      <c r="P1147" s="8" t="s">
        <v>2841</v>
      </c>
      <c r="Q1147" s="8"/>
      <c r="R1147" s="9"/>
      <c r="S1147" s="7"/>
    </row>
    <row r="1148" spans="1:19" x14ac:dyDescent="0.25">
      <c r="A1148" t="str">
        <f>REPLACE(Table_milestone[[#This Row],[Hợp đồng]],1,FIND("#",Table_milestone[[#This Row],[Hợp đồng]],1),"")</f>
        <v>22-0713/HĐKT/CMCSsoft-GTVT2</v>
      </c>
      <c r="B1148" s="2" t="s">
        <v>2292</v>
      </c>
      <c r="C1148" s="3" t="s">
        <v>2293</v>
      </c>
      <c r="D1148" s="2" t="s">
        <v>672</v>
      </c>
      <c r="E1148" s="5">
        <v>33000000</v>
      </c>
      <c r="F1148" s="4"/>
      <c r="G1148" s="4">
        <v>41790</v>
      </c>
      <c r="H1148" s="4"/>
      <c r="I1148" s="4"/>
      <c r="J1148" s="4"/>
      <c r="K1148" s="3" t="s">
        <v>667</v>
      </c>
      <c r="L1148" s="7" t="b">
        <v>1</v>
      </c>
      <c r="M1148" s="4">
        <v>41841</v>
      </c>
      <c r="N1148" s="3" t="s">
        <v>190</v>
      </c>
      <c r="O1148" s="3" t="s">
        <v>98</v>
      </c>
      <c r="P1148" s="8"/>
      <c r="Q1148" s="8"/>
      <c r="R1148" s="9"/>
      <c r="S1148" s="7"/>
    </row>
    <row r="1149" spans="1:19" x14ac:dyDescent="0.25">
      <c r="A1149" t="str">
        <f>REPLACE(Table_milestone[[#This Row],[Hợp đồng]],1,FIND("#",Table_milestone[[#This Row],[Hợp đồng]],1),"")</f>
        <v>019/2014/HĐKT/CMCSOFT-GTVT2</v>
      </c>
      <c r="B1149" s="2" t="s">
        <v>2842</v>
      </c>
      <c r="C1149" s="3" t="s">
        <v>2843</v>
      </c>
      <c r="D1149" s="2" t="s">
        <v>666</v>
      </c>
      <c r="E1149" s="5">
        <v>38500000</v>
      </c>
      <c r="F1149" s="4"/>
      <c r="G1149" s="4">
        <v>41791</v>
      </c>
      <c r="H1149" s="4"/>
      <c r="I1149" s="4"/>
      <c r="J1149" s="4"/>
      <c r="K1149" s="3" t="s">
        <v>667</v>
      </c>
      <c r="L1149" s="7" t="b">
        <v>1</v>
      </c>
      <c r="M1149" s="4">
        <v>41841</v>
      </c>
      <c r="N1149" s="3" t="s">
        <v>190</v>
      </c>
      <c r="O1149" s="3" t="s">
        <v>98</v>
      </c>
      <c r="P1149" s="8"/>
      <c r="Q1149" s="8"/>
      <c r="R1149" s="9"/>
      <c r="S1149" s="7"/>
    </row>
    <row r="1150" spans="1:19" x14ac:dyDescent="0.25">
      <c r="A1150" t="str">
        <f>REPLACE(Table_milestone[[#This Row],[Hợp đồng]],1,FIND("#",Table_milestone[[#This Row],[Hợp đồng]],1),"")</f>
        <v>012/2014/HĐKT/CMCSOFT-VBI</v>
      </c>
      <c r="B1150" s="2" t="s">
        <v>2844</v>
      </c>
      <c r="C1150" s="3" t="s">
        <v>2845</v>
      </c>
      <c r="D1150" s="2" t="s">
        <v>2259</v>
      </c>
      <c r="E1150" s="5">
        <v>175000000</v>
      </c>
      <c r="F1150" s="4"/>
      <c r="G1150" s="4">
        <v>41792</v>
      </c>
      <c r="H1150" s="4"/>
      <c r="I1150" s="4"/>
      <c r="J1150" s="4"/>
      <c r="K1150" s="3" t="s">
        <v>667</v>
      </c>
      <c r="L1150" s="7" t="b">
        <v>1</v>
      </c>
      <c r="M1150" s="4">
        <v>41794</v>
      </c>
      <c r="N1150" s="3" t="s">
        <v>96</v>
      </c>
      <c r="O1150" s="3" t="s">
        <v>173</v>
      </c>
      <c r="P1150" s="8"/>
      <c r="Q1150" s="8"/>
      <c r="R1150" s="9"/>
      <c r="S1150" s="7"/>
    </row>
    <row r="1151" spans="1:19" ht="45" x14ac:dyDescent="0.25">
      <c r="A1151" t="str">
        <f>REPLACE(Table_milestone[[#This Row],[Hợp đồng]],1,FIND("#",Table_milestone[[#This Row],[Hợp đồng]],1),"")</f>
        <v>35/HĐ/PVP.VP-CMCSOFT/05/2013/DV</v>
      </c>
      <c r="B1151" s="2" t="s">
        <v>2847</v>
      </c>
      <c r="C1151" s="3" t="s">
        <v>619</v>
      </c>
      <c r="D1151" s="2" t="s">
        <v>903</v>
      </c>
      <c r="E1151" s="5">
        <v>40000000</v>
      </c>
      <c r="F1151" s="4"/>
      <c r="G1151" s="4">
        <v>41794</v>
      </c>
      <c r="H1151" s="4"/>
      <c r="I1151" s="4"/>
      <c r="J1151" s="4">
        <v>42185</v>
      </c>
      <c r="K1151" s="3" t="s">
        <v>667</v>
      </c>
      <c r="L1151" s="7" t="b">
        <v>1</v>
      </c>
      <c r="M1151" s="4">
        <v>42373</v>
      </c>
      <c r="N1151" s="3" t="s">
        <v>52</v>
      </c>
      <c r="O1151" s="3" t="s">
        <v>621</v>
      </c>
      <c r="P1151" s="8"/>
      <c r="Q1151" s="8" t="s">
        <v>2846</v>
      </c>
      <c r="R1151" s="9"/>
      <c r="S1151" s="7">
        <v>1</v>
      </c>
    </row>
    <row r="1152" spans="1:19" ht="30" x14ac:dyDescent="0.25">
      <c r="A1152" t="str">
        <f>REPLACE(Table_milestone[[#This Row],[Hợp đồng]],1,FIND("#",Table_milestone[[#This Row],[Hợp đồng]],1),"")</f>
        <v>11-0613/HĐBT/CMCSOFT-DHKHDHTN</v>
      </c>
      <c r="B1152" s="2" t="s">
        <v>2577</v>
      </c>
      <c r="C1152" s="3" t="s">
        <v>2578</v>
      </c>
      <c r="D1152" s="2" t="s">
        <v>672</v>
      </c>
      <c r="E1152" s="5">
        <v>15000000</v>
      </c>
      <c r="F1152" s="4"/>
      <c r="G1152" s="4">
        <v>41794</v>
      </c>
      <c r="H1152" s="4"/>
      <c r="I1152" s="4"/>
      <c r="J1152" s="4">
        <v>42003</v>
      </c>
      <c r="K1152" s="3" t="s">
        <v>667</v>
      </c>
      <c r="L1152" s="7" t="b">
        <v>1</v>
      </c>
      <c r="M1152" s="4">
        <v>42118</v>
      </c>
      <c r="N1152" s="3" t="s">
        <v>190</v>
      </c>
      <c r="O1152" s="3" t="s">
        <v>98</v>
      </c>
      <c r="P1152" s="8"/>
      <c r="Q1152" s="8" t="s">
        <v>2848</v>
      </c>
      <c r="R1152" s="9"/>
      <c r="S1152" s="7"/>
    </row>
    <row r="1153" spans="1:19" ht="45" x14ac:dyDescent="0.25">
      <c r="A1153" t="str">
        <f>REPLACE(Table_milestone[[#This Row],[Hợp đồng]],1,FIND("#",Table_milestone[[#This Row],[Hợp đồng]],1),"")</f>
        <v>013/2014/HĐKT/CMCSOFT-MIC</v>
      </c>
      <c r="B1153" s="2" t="s">
        <v>2789</v>
      </c>
      <c r="C1153" s="3" t="s">
        <v>63</v>
      </c>
      <c r="D1153" s="2" t="s">
        <v>2849</v>
      </c>
      <c r="E1153" s="5">
        <v>161280000</v>
      </c>
      <c r="F1153" s="4"/>
      <c r="G1153" s="4">
        <v>41795</v>
      </c>
      <c r="H1153" s="4">
        <v>41993</v>
      </c>
      <c r="I1153" s="4">
        <v>42045</v>
      </c>
      <c r="J1153" s="4">
        <v>42185</v>
      </c>
      <c r="K1153" s="3" t="s">
        <v>667</v>
      </c>
      <c r="L1153" s="7" t="b">
        <v>1</v>
      </c>
      <c r="M1153" s="4">
        <v>42227</v>
      </c>
      <c r="N1153" s="3" t="s">
        <v>2072</v>
      </c>
      <c r="O1153" s="3" t="s">
        <v>173</v>
      </c>
      <c r="P1153" s="8"/>
      <c r="Q1153" s="8" t="s">
        <v>2850</v>
      </c>
      <c r="R1153" s="9"/>
      <c r="S1153" s="7"/>
    </row>
    <row r="1154" spans="1:19" x14ac:dyDescent="0.25">
      <c r="A1154" t="str">
        <f>REPLACE(Table_milestone[[#This Row],[Hợp đồng]],1,FIND("#",Table_milestone[[#This Row],[Hợp đồng]],1),"")</f>
        <v>074/2015/HĐKT/CMCSOFT-DHKHDHTN</v>
      </c>
      <c r="B1154" s="2" t="s">
        <v>2852</v>
      </c>
      <c r="C1154" s="3" t="s">
        <v>401</v>
      </c>
      <c r="D1154" s="2" t="s">
        <v>2851</v>
      </c>
      <c r="E1154" s="5">
        <v>35000000</v>
      </c>
      <c r="F1154" s="4"/>
      <c r="G1154" s="4">
        <v>41795</v>
      </c>
      <c r="H1154" s="4"/>
      <c r="I1154" s="4"/>
      <c r="J1154" s="4"/>
      <c r="K1154" s="3" t="s">
        <v>667</v>
      </c>
      <c r="L1154" s="7" t="b">
        <v>1</v>
      </c>
      <c r="M1154" s="4">
        <v>41973</v>
      </c>
      <c r="N1154" s="3" t="s">
        <v>190</v>
      </c>
      <c r="O1154" s="3" t="s">
        <v>98</v>
      </c>
      <c r="P1154" s="8"/>
      <c r="Q1154" s="8"/>
      <c r="R1154" s="9"/>
      <c r="S1154" s="7"/>
    </row>
    <row r="1155" spans="1:19" ht="60" x14ac:dyDescent="0.25">
      <c r="A1155" t="str">
        <f>REPLACE(Table_milestone[[#This Row],[Hợp đồng]],1,FIND("#",Table_milestone[[#This Row],[Hợp đồng]],1),"")</f>
        <v>003/2014/HĐKT/CMCSOFT-CDYTTN</v>
      </c>
      <c r="B1155" s="2" t="s">
        <v>2854</v>
      </c>
      <c r="C1155" s="3" t="s">
        <v>2855</v>
      </c>
      <c r="D1155" s="2" t="s">
        <v>703</v>
      </c>
      <c r="E1155" s="5">
        <v>98000000</v>
      </c>
      <c r="F1155" s="4"/>
      <c r="G1155" s="4">
        <v>41796</v>
      </c>
      <c r="H1155" s="4"/>
      <c r="I1155" s="4">
        <v>41993</v>
      </c>
      <c r="J1155" s="4"/>
      <c r="K1155" s="3" t="s">
        <v>667</v>
      </c>
      <c r="L1155" s="7" t="b">
        <v>0</v>
      </c>
      <c r="M1155" s="4"/>
      <c r="N1155" s="3" t="s">
        <v>190</v>
      </c>
      <c r="O1155" s="3" t="s">
        <v>98</v>
      </c>
      <c r="P1155" s="8"/>
      <c r="Q1155" s="8" t="s">
        <v>2853</v>
      </c>
      <c r="R1155" s="9"/>
      <c r="S1155" s="7"/>
    </row>
    <row r="1156" spans="1:19" x14ac:dyDescent="0.25">
      <c r="A1156" t="str">
        <f>REPLACE(Table_milestone[[#This Row],[Hợp đồng]],1,FIND("#",Table_milestone[[#This Row],[Hợp đồng]],1),"")</f>
        <v>280514/HĐPM/TTTT-BNG-CMCSOFT</v>
      </c>
      <c r="B1156" s="2" t="s">
        <v>2856</v>
      </c>
      <c r="C1156" s="3" t="s">
        <v>18</v>
      </c>
      <c r="D1156" s="2" t="s">
        <v>1322</v>
      </c>
      <c r="E1156" s="5">
        <v>660000000</v>
      </c>
      <c r="F1156" s="4"/>
      <c r="G1156" s="4">
        <v>41798</v>
      </c>
      <c r="H1156" s="4"/>
      <c r="I1156" s="4"/>
      <c r="J1156" s="4"/>
      <c r="K1156" s="3" t="s">
        <v>667</v>
      </c>
      <c r="L1156" s="7" t="b">
        <v>1</v>
      </c>
      <c r="M1156" s="4">
        <v>41845</v>
      </c>
      <c r="N1156" s="3" t="s">
        <v>20</v>
      </c>
      <c r="O1156" s="3" t="s">
        <v>129</v>
      </c>
      <c r="P1156" s="8"/>
      <c r="Q1156" s="8"/>
      <c r="R1156" s="9"/>
      <c r="S1156" s="7"/>
    </row>
    <row r="1157" spans="1:19" ht="60" x14ac:dyDescent="0.25">
      <c r="A1157" t="str">
        <f>REPLACE(Table_milestone[[#This Row],[Hợp đồng]],1,FIND("#",Table_milestone[[#This Row],[Hợp đồng]],1),"")</f>
        <v>OSD145001</v>
      </c>
      <c r="B1157" s="2" t="s">
        <v>2831</v>
      </c>
      <c r="C1157" s="3" t="s">
        <v>2832</v>
      </c>
      <c r="D1157" s="2" t="s">
        <v>2857</v>
      </c>
      <c r="E1157" s="5">
        <v>223650000</v>
      </c>
      <c r="F1157" s="4"/>
      <c r="G1157" s="4">
        <v>41799</v>
      </c>
      <c r="H1157" s="4"/>
      <c r="I1157" s="4"/>
      <c r="J1157" s="4">
        <v>41978</v>
      </c>
      <c r="K1157" s="3" t="s">
        <v>667</v>
      </c>
      <c r="L1157" s="7" t="b">
        <v>1</v>
      </c>
      <c r="M1157" s="4">
        <v>41962</v>
      </c>
      <c r="N1157" s="3" t="s">
        <v>31</v>
      </c>
      <c r="O1157" s="3" t="s">
        <v>110</v>
      </c>
      <c r="P1157" s="8" t="s">
        <v>2858</v>
      </c>
      <c r="Q1157" s="8" t="s">
        <v>2859</v>
      </c>
      <c r="R1157" s="9"/>
      <c r="S1157" s="7"/>
    </row>
    <row r="1158" spans="1:19" x14ac:dyDescent="0.25">
      <c r="A1158" t="str">
        <f>REPLACE(Table_milestone[[#This Row],[Hợp đồng]],1,FIND("#",Table_milestone[[#This Row],[Hợp đồng]],1),"")</f>
        <v>OSD135056</v>
      </c>
      <c r="B1158" s="2" t="s">
        <v>2692</v>
      </c>
      <c r="C1158" s="3" t="s">
        <v>2693</v>
      </c>
      <c r="D1158" s="2" t="s">
        <v>1414</v>
      </c>
      <c r="E1158" s="5">
        <v>35280000</v>
      </c>
      <c r="F1158" s="4"/>
      <c r="G1158" s="4">
        <v>41802</v>
      </c>
      <c r="H1158" s="4"/>
      <c r="I1158" s="4"/>
      <c r="J1158" s="4"/>
      <c r="K1158" s="3" t="s">
        <v>667</v>
      </c>
      <c r="L1158" s="7" t="b">
        <v>1</v>
      </c>
      <c r="M1158" s="4">
        <v>41814</v>
      </c>
      <c r="N1158" s="3" t="s">
        <v>31</v>
      </c>
      <c r="O1158" s="3" t="s">
        <v>110</v>
      </c>
      <c r="P1158" s="8" t="s">
        <v>2693</v>
      </c>
      <c r="Q1158" s="8"/>
      <c r="R1158" s="9"/>
      <c r="S1158" s="7"/>
    </row>
    <row r="1159" spans="1:19" x14ac:dyDescent="0.25">
      <c r="A1159" t="str">
        <f>REPLACE(Table_milestone[[#This Row],[Hợp đồng]],1,FIND("#",Table_milestone[[#This Row],[Hợp đồng]],1),"")</f>
        <v>79-0113/HĐKT/CMCSOFT-BHBL</v>
      </c>
      <c r="B1159" s="2" t="s">
        <v>2071</v>
      </c>
      <c r="C1159" s="3" t="s">
        <v>630</v>
      </c>
      <c r="D1159" s="2" t="s">
        <v>2860</v>
      </c>
      <c r="E1159" s="5">
        <v>90000000</v>
      </c>
      <c r="F1159" s="4"/>
      <c r="G1159" s="4">
        <v>41805</v>
      </c>
      <c r="H1159" s="4"/>
      <c r="I1159" s="4"/>
      <c r="J1159" s="4"/>
      <c r="K1159" s="3" t="s">
        <v>667</v>
      </c>
      <c r="L1159" s="7" t="b">
        <v>1</v>
      </c>
      <c r="M1159" s="4">
        <v>41842</v>
      </c>
      <c r="N1159" s="3" t="s">
        <v>2072</v>
      </c>
      <c r="O1159" s="3" t="s">
        <v>173</v>
      </c>
      <c r="P1159" s="8"/>
      <c r="Q1159" s="8"/>
      <c r="R1159" s="9"/>
      <c r="S1159" s="7"/>
    </row>
    <row r="1160" spans="1:19" x14ac:dyDescent="0.25">
      <c r="A1160" t="str">
        <f>REPLACE(Table_milestone[[#This Row],[Hợp đồng]],1,FIND("#",Table_milestone[[#This Row],[Hợp đồng]],1),"")</f>
        <v>13-0712/HĐKT/CMCSOFT-MIC</v>
      </c>
      <c r="B1160" s="2" t="s">
        <v>1630</v>
      </c>
      <c r="C1160" s="3" t="s">
        <v>645</v>
      </c>
      <c r="D1160" s="2" t="s">
        <v>2861</v>
      </c>
      <c r="E1160" s="5">
        <v>62500000</v>
      </c>
      <c r="F1160" s="4"/>
      <c r="G1160" s="4">
        <v>41805</v>
      </c>
      <c r="H1160" s="4"/>
      <c r="I1160" s="4"/>
      <c r="J1160" s="4"/>
      <c r="K1160" s="3" t="s">
        <v>667</v>
      </c>
      <c r="L1160" s="7" t="b">
        <v>1</v>
      </c>
      <c r="M1160" s="4">
        <v>41836</v>
      </c>
      <c r="N1160" s="3" t="s">
        <v>46</v>
      </c>
      <c r="O1160" s="3" t="s">
        <v>173</v>
      </c>
      <c r="P1160" s="8"/>
      <c r="Q1160" s="8"/>
      <c r="R1160" s="9"/>
      <c r="S1160" s="7"/>
    </row>
    <row r="1161" spans="1:19" ht="120" x14ac:dyDescent="0.25">
      <c r="A1161" t="str">
        <f>REPLACE(Table_milestone[[#This Row],[Hợp đồng]],1,FIND("#",Table_milestone[[#This Row],[Hợp đồng]],1),"")</f>
        <v>23/2013/HĐKT/CNTT-CMCSOFT</v>
      </c>
      <c r="B1161" s="2" t="s">
        <v>2592</v>
      </c>
      <c r="C1161" s="3" t="s">
        <v>2593</v>
      </c>
      <c r="D1161" s="2" t="s">
        <v>666</v>
      </c>
      <c r="E1161" s="5">
        <v>1537350000</v>
      </c>
      <c r="F1161" s="4"/>
      <c r="G1161" s="4">
        <v>41806</v>
      </c>
      <c r="H1161" s="4">
        <v>41806</v>
      </c>
      <c r="I1161" s="4"/>
      <c r="J1161" s="4"/>
      <c r="K1161" s="3" t="s">
        <v>667</v>
      </c>
      <c r="L1161" s="7" t="b">
        <v>1</v>
      </c>
      <c r="M1161" s="4">
        <v>41936</v>
      </c>
      <c r="N1161" s="3" t="s">
        <v>57</v>
      </c>
      <c r="O1161" s="3" t="s">
        <v>129</v>
      </c>
      <c r="P1161" s="8" t="s">
        <v>2862</v>
      </c>
      <c r="Q1161" s="8" t="s">
        <v>2863</v>
      </c>
      <c r="R1161" s="9"/>
      <c r="S1161" s="7"/>
    </row>
    <row r="1162" spans="1:19" x14ac:dyDescent="0.25">
      <c r="A1162" t="str">
        <f>REPLACE(Table_milestone[[#This Row],[Hợp đồng]],1,FIND("#",Table_milestone[[#This Row],[Hợp đồng]],1),"")</f>
        <v>OSD135062</v>
      </c>
      <c r="B1162" s="2" t="s">
        <v>2820</v>
      </c>
      <c r="C1162" s="3" t="s">
        <v>2821</v>
      </c>
      <c r="D1162" s="2" t="s">
        <v>666</v>
      </c>
      <c r="E1162" s="5">
        <v>231267448</v>
      </c>
      <c r="F1162" s="4"/>
      <c r="G1162" s="4">
        <v>41806</v>
      </c>
      <c r="H1162" s="4"/>
      <c r="I1162" s="4">
        <v>41857</v>
      </c>
      <c r="J1162" s="4"/>
      <c r="K1162" s="3" t="s">
        <v>667</v>
      </c>
      <c r="L1162" s="7" t="b">
        <v>1</v>
      </c>
      <c r="M1162" s="4">
        <v>41857</v>
      </c>
      <c r="N1162" s="3" t="s">
        <v>31</v>
      </c>
      <c r="O1162" s="3" t="s">
        <v>110</v>
      </c>
      <c r="P1162" s="8"/>
      <c r="Q1162" s="8"/>
      <c r="R1162" s="9"/>
      <c r="S1162" s="7"/>
    </row>
    <row r="1163" spans="1:19" x14ac:dyDescent="0.25">
      <c r="A1163" t="str">
        <f>REPLACE(Table_milestone[[#This Row],[Hợp đồng]],1,FIND("#",Table_milestone[[#This Row],[Hợp đồng]],1),"")</f>
        <v>011/2014/HĐKT/CMCSOFT-PRDCV</v>
      </c>
      <c r="B1163" s="2" t="s">
        <v>2865</v>
      </c>
      <c r="C1163" s="3" t="s">
        <v>2866</v>
      </c>
      <c r="D1163" s="2" t="s">
        <v>2864</v>
      </c>
      <c r="E1163" s="5">
        <v>74118739</v>
      </c>
      <c r="F1163" s="4"/>
      <c r="G1163" s="4">
        <v>41806</v>
      </c>
      <c r="H1163" s="4"/>
      <c r="I1163" s="4"/>
      <c r="J1163" s="4"/>
      <c r="K1163" s="3" t="s">
        <v>667</v>
      </c>
      <c r="L1163" s="7" t="b">
        <v>1</v>
      </c>
      <c r="M1163" s="4">
        <v>41829</v>
      </c>
      <c r="N1163" s="3" t="s">
        <v>119</v>
      </c>
      <c r="O1163" s="3" t="s">
        <v>110</v>
      </c>
      <c r="P1163" s="8"/>
      <c r="Q1163" s="8"/>
      <c r="R1163" s="9"/>
      <c r="S1163" s="7"/>
    </row>
    <row r="1164" spans="1:19" ht="150" x14ac:dyDescent="0.25">
      <c r="A1164" t="str">
        <f>REPLACE(Table_milestone[[#This Row],[Hợp đồng]],1,FIND("#",Table_milestone[[#This Row],[Hợp đồng]],1),"")</f>
        <v>55-0314/HĐKT/CMCSOFT-PVEP</v>
      </c>
      <c r="B1164" s="2" t="s">
        <v>2869</v>
      </c>
      <c r="C1164" s="3" t="s">
        <v>51</v>
      </c>
      <c r="D1164" s="2" t="s">
        <v>666</v>
      </c>
      <c r="E1164" s="5">
        <v>240000000</v>
      </c>
      <c r="F1164" s="4"/>
      <c r="G1164" s="4">
        <v>41806</v>
      </c>
      <c r="H1164" s="4"/>
      <c r="I1164" s="4"/>
      <c r="J1164" s="4"/>
      <c r="K1164" s="3" t="s">
        <v>667</v>
      </c>
      <c r="L1164" s="7" t="b">
        <v>1</v>
      </c>
      <c r="M1164" s="4">
        <v>42142</v>
      </c>
      <c r="N1164" s="3" t="s">
        <v>52</v>
      </c>
      <c r="O1164" s="3" t="s">
        <v>197</v>
      </c>
      <c r="P1164" s="8" t="s">
        <v>2867</v>
      </c>
      <c r="Q1164" s="8" t="s">
        <v>2868</v>
      </c>
      <c r="R1164" s="9"/>
      <c r="S1164" s="7"/>
    </row>
    <row r="1165" spans="1:19" x14ac:dyDescent="0.25">
      <c r="A1165" t="str">
        <f>REPLACE(Table_milestone[[#This Row],[Hợp đồng]],1,FIND("#",Table_milestone[[#This Row],[Hợp đồng]],1),"")</f>
        <v>14-0613/HĐKT/CMCSOFT-MIC</v>
      </c>
      <c r="B1165" s="2" t="s">
        <v>2466</v>
      </c>
      <c r="C1165" s="3" t="s">
        <v>612</v>
      </c>
      <c r="D1165" s="2" t="s">
        <v>2870</v>
      </c>
      <c r="E1165" s="5">
        <v>149160000</v>
      </c>
      <c r="F1165" s="4"/>
      <c r="G1165" s="4">
        <v>41809</v>
      </c>
      <c r="H1165" s="4"/>
      <c r="I1165" s="4"/>
      <c r="J1165" s="4"/>
      <c r="K1165" s="3" t="s">
        <v>667</v>
      </c>
      <c r="L1165" s="7" t="b">
        <v>1</v>
      </c>
      <c r="M1165" s="4">
        <v>41836</v>
      </c>
      <c r="N1165" s="3" t="s">
        <v>96</v>
      </c>
      <c r="O1165" s="3" t="s">
        <v>173</v>
      </c>
      <c r="P1165" s="8"/>
      <c r="Q1165" s="8"/>
      <c r="R1165" s="9"/>
      <c r="S1165" s="7"/>
    </row>
    <row r="1166" spans="1:19" x14ac:dyDescent="0.25">
      <c r="A1166" t="str">
        <f>REPLACE(Table_milestone[[#This Row],[Hợp đồng]],1,FIND("#",Table_milestone[[#This Row],[Hợp đồng]],1),"")</f>
        <v>OSD145010</v>
      </c>
      <c r="B1166" s="2" t="s">
        <v>2817</v>
      </c>
      <c r="C1166" s="3" t="s">
        <v>2818</v>
      </c>
      <c r="D1166" s="2" t="s">
        <v>2871</v>
      </c>
      <c r="E1166" s="5">
        <v>51933000</v>
      </c>
      <c r="F1166" s="4"/>
      <c r="G1166" s="4">
        <v>41810</v>
      </c>
      <c r="H1166" s="4"/>
      <c r="I1166" s="4"/>
      <c r="J1166" s="4"/>
      <c r="K1166" s="3" t="s">
        <v>667</v>
      </c>
      <c r="L1166" s="7" t="b">
        <v>1</v>
      </c>
      <c r="M1166" s="4">
        <v>41820</v>
      </c>
      <c r="N1166" s="3" t="s">
        <v>119</v>
      </c>
      <c r="O1166" s="3" t="s">
        <v>110</v>
      </c>
      <c r="P1166" s="8" t="s">
        <v>2872</v>
      </c>
      <c r="Q1166" s="8"/>
      <c r="R1166" s="9"/>
      <c r="S1166" s="7"/>
    </row>
    <row r="1167" spans="1:19" x14ac:dyDescent="0.25">
      <c r="A1167" t="str">
        <f>REPLACE(Table_milestone[[#This Row],[Hợp đồng]],1,FIND("#",Table_milestone[[#This Row],[Hợp đồng]],1),"")</f>
        <v>OSD135055</v>
      </c>
      <c r="B1167" s="2" t="s">
        <v>2813</v>
      </c>
      <c r="C1167" s="3" t="s">
        <v>2814</v>
      </c>
      <c r="D1167" s="2" t="s">
        <v>2873</v>
      </c>
      <c r="E1167" s="5">
        <v>269210700</v>
      </c>
      <c r="F1167" s="4"/>
      <c r="G1167" s="4">
        <v>41811</v>
      </c>
      <c r="H1167" s="4"/>
      <c r="I1167" s="4"/>
      <c r="J1167" s="4"/>
      <c r="K1167" s="3" t="s">
        <v>667</v>
      </c>
      <c r="L1167" s="7" t="b">
        <v>1</v>
      </c>
      <c r="M1167" s="4">
        <v>41813</v>
      </c>
      <c r="N1167" s="3" t="s">
        <v>31</v>
      </c>
      <c r="O1167" s="3" t="s">
        <v>110</v>
      </c>
      <c r="P1167" s="8" t="s">
        <v>2874</v>
      </c>
      <c r="Q1167" s="8"/>
      <c r="R1167" s="9"/>
      <c r="S1167" s="7"/>
    </row>
    <row r="1168" spans="1:19" x14ac:dyDescent="0.25">
      <c r="A1168" t="str">
        <f>REPLACE(Table_milestone[[#This Row],[Hợp đồng]],1,FIND("#",Table_milestone[[#This Row],[Hợp đồng]],1),"")</f>
        <v>OSD135065</v>
      </c>
      <c r="B1168" s="2" t="s">
        <v>2877</v>
      </c>
      <c r="C1168" s="3" t="s">
        <v>2878</v>
      </c>
      <c r="D1168" s="2" t="s">
        <v>2875</v>
      </c>
      <c r="E1168" s="5">
        <v>40473600</v>
      </c>
      <c r="F1168" s="4"/>
      <c r="G1168" s="4">
        <v>41811</v>
      </c>
      <c r="H1168" s="4"/>
      <c r="I1168" s="4"/>
      <c r="J1168" s="4"/>
      <c r="K1168" s="3" t="s">
        <v>667</v>
      </c>
      <c r="L1168" s="7" t="b">
        <v>1</v>
      </c>
      <c r="M1168" s="4">
        <v>41813</v>
      </c>
      <c r="N1168" s="3" t="s">
        <v>31</v>
      </c>
      <c r="O1168" s="3" t="s">
        <v>110</v>
      </c>
      <c r="P1168" s="8" t="s">
        <v>2876</v>
      </c>
      <c r="Q1168" s="8"/>
      <c r="R1168" s="9"/>
      <c r="S1168" s="7"/>
    </row>
    <row r="1169" spans="1:19" x14ac:dyDescent="0.25">
      <c r="A1169" t="str">
        <f>REPLACE(Table_milestone[[#This Row],[Hợp đồng]],1,FIND("#",Table_milestone[[#This Row],[Hợp đồng]],1),"")</f>
        <v>OSD135055</v>
      </c>
      <c r="B1169" s="2" t="s">
        <v>2813</v>
      </c>
      <c r="C1169" s="3" t="s">
        <v>2814</v>
      </c>
      <c r="D1169" s="2" t="s">
        <v>2879</v>
      </c>
      <c r="E1169" s="5">
        <v>64729730</v>
      </c>
      <c r="F1169" s="4"/>
      <c r="G1169" s="4">
        <v>41813</v>
      </c>
      <c r="H1169" s="4">
        <v>41973</v>
      </c>
      <c r="I1169" s="4"/>
      <c r="J1169" s="4">
        <v>42035</v>
      </c>
      <c r="K1169" s="3" t="s">
        <v>667</v>
      </c>
      <c r="L1169" s="7" t="b">
        <v>1</v>
      </c>
      <c r="M1169" s="4">
        <v>42020</v>
      </c>
      <c r="N1169" s="3" t="s">
        <v>31</v>
      </c>
      <c r="O1169" s="3" t="s">
        <v>110</v>
      </c>
      <c r="P1169" s="8"/>
      <c r="Q1169" s="8"/>
      <c r="R1169" s="9"/>
      <c r="S1169" s="7"/>
    </row>
    <row r="1170" spans="1:19" x14ac:dyDescent="0.25">
      <c r="A1170" t="str">
        <f>REPLACE(Table_milestone[[#This Row],[Hợp đồng]],1,FIND("#",Table_milestone[[#This Row],[Hợp đồng]],1),"")</f>
        <v>OSD135045</v>
      </c>
      <c r="B1170" s="2" t="s">
        <v>2806</v>
      </c>
      <c r="C1170" s="3" t="s">
        <v>2807</v>
      </c>
      <c r="D1170" s="2" t="s">
        <v>2434</v>
      </c>
      <c r="E1170" s="5">
        <v>140580000</v>
      </c>
      <c r="F1170" s="4"/>
      <c r="G1170" s="4">
        <v>41817</v>
      </c>
      <c r="H1170" s="4"/>
      <c r="I1170" s="4"/>
      <c r="J1170" s="4"/>
      <c r="K1170" s="3" t="s">
        <v>667</v>
      </c>
      <c r="L1170" s="7" t="b">
        <v>1</v>
      </c>
      <c r="M1170" s="4">
        <v>41809</v>
      </c>
      <c r="N1170" s="3" t="s">
        <v>31</v>
      </c>
      <c r="O1170" s="3" t="s">
        <v>110</v>
      </c>
      <c r="P1170" s="8" t="s">
        <v>2880</v>
      </c>
      <c r="Q1170" s="8"/>
      <c r="R1170" s="9"/>
      <c r="S1170" s="7"/>
    </row>
    <row r="1171" spans="1:19" x14ac:dyDescent="0.25">
      <c r="A1171" t="str">
        <f>REPLACE(Table_milestone[[#This Row],[Hợp đồng]],1,FIND("#",Table_milestone[[#This Row],[Hợp đồng]],1),"")</f>
        <v>008/2014/HĐKT/CMCSOFT-PRDCV</v>
      </c>
      <c r="B1171" s="2" t="s">
        <v>2881</v>
      </c>
      <c r="C1171" s="3" t="s">
        <v>2882</v>
      </c>
      <c r="D1171" s="2" t="s">
        <v>2864</v>
      </c>
      <c r="E1171" s="5">
        <v>87873417</v>
      </c>
      <c r="F1171" s="4"/>
      <c r="G1171" s="4">
        <v>41820</v>
      </c>
      <c r="H1171" s="4"/>
      <c r="I1171" s="4"/>
      <c r="J1171" s="4"/>
      <c r="K1171" s="3" t="s">
        <v>667</v>
      </c>
      <c r="L1171" s="7" t="b">
        <v>1</v>
      </c>
      <c r="M1171" s="4">
        <v>41842</v>
      </c>
      <c r="N1171" s="3" t="s">
        <v>119</v>
      </c>
      <c r="O1171" s="3" t="s">
        <v>110</v>
      </c>
      <c r="P1171" s="8"/>
      <c r="Q1171" s="8"/>
      <c r="R1171" s="9"/>
      <c r="S1171" s="7"/>
    </row>
    <row r="1172" spans="1:19" x14ac:dyDescent="0.25">
      <c r="A1172" t="str">
        <f>REPLACE(Table_milestone[[#This Row],[Hợp đồng]],1,FIND("#",Table_milestone[[#This Row],[Hợp đồng]],1),"")</f>
        <v>015/2014/HĐKT/CMCSOFT-PRDCV</v>
      </c>
      <c r="B1172" s="2" t="s">
        <v>2883</v>
      </c>
      <c r="C1172" s="3" t="s">
        <v>2884</v>
      </c>
      <c r="D1172" s="2" t="s">
        <v>2864</v>
      </c>
      <c r="E1172" s="5">
        <v>98022000</v>
      </c>
      <c r="F1172" s="4"/>
      <c r="G1172" s="4">
        <v>41820</v>
      </c>
      <c r="H1172" s="4"/>
      <c r="I1172" s="4"/>
      <c r="J1172" s="4"/>
      <c r="K1172" s="3" t="s">
        <v>667</v>
      </c>
      <c r="L1172" s="7" t="b">
        <v>1</v>
      </c>
      <c r="M1172" s="4">
        <v>41842</v>
      </c>
      <c r="N1172" s="3" t="s">
        <v>119</v>
      </c>
      <c r="O1172" s="3" t="s">
        <v>110</v>
      </c>
      <c r="P1172" s="8"/>
      <c r="Q1172" s="8"/>
      <c r="R1172" s="9"/>
      <c r="S1172" s="7"/>
    </row>
    <row r="1173" spans="1:19" x14ac:dyDescent="0.25">
      <c r="A1173" t="str">
        <f>REPLACE(Table_milestone[[#This Row],[Hợp đồng]],1,FIND("#",Table_milestone[[#This Row],[Hợp đồng]],1),"")</f>
        <v>016/2014/HĐKT/CMCSOFT-PRDCV</v>
      </c>
      <c r="B1173" s="2" t="s">
        <v>2885</v>
      </c>
      <c r="C1173" s="3" t="s">
        <v>2886</v>
      </c>
      <c r="D1173" s="2" t="s">
        <v>2864</v>
      </c>
      <c r="E1173" s="5">
        <v>111635592</v>
      </c>
      <c r="F1173" s="4"/>
      <c r="G1173" s="4">
        <v>41820</v>
      </c>
      <c r="H1173" s="4"/>
      <c r="I1173" s="4"/>
      <c r="J1173" s="4"/>
      <c r="K1173" s="3" t="s">
        <v>667</v>
      </c>
      <c r="L1173" s="7" t="b">
        <v>1</v>
      </c>
      <c r="M1173" s="4">
        <v>41862</v>
      </c>
      <c r="N1173" s="3" t="s">
        <v>119</v>
      </c>
      <c r="O1173" s="3" t="s">
        <v>110</v>
      </c>
      <c r="P1173" s="8"/>
      <c r="Q1173" s="8"/>
      <c r="R1173" s="9"/>
      <c r="S1173" s="7"/>
    </row>
    <row r="1174" spans="1:19" x14ac:dyDescent="0.25">
      <c r="A1174" t="str">
        <f>REPLACE(Table_milestone[[#This Row],[Hợp đồng]],1,FIND("#",Table_milestone[[#This Row],[Hợp đồng]],1),"")</f>
        <v>08012011/CMCSOFT-CTEL</v>
      </c>
      <c r="B1174" s="2" t="s">
        <v>947</v>
      </c>
      <c r="C1174" s="3" t="s">
        <v>648</v>
      </c>
      <c r="D1174" s="2" t="s">
        <v>2887</v>
      </c>
      <c r="E1174" s="5">
        <v>228000000</v>
      </c>
      <c r="F1174" s="4"/>
      <c r="G1174" s="4">
        <v>41820</v>
      </c>
      <c r="H1174" s="4"/>
      <c r="I1174" s="4"/>
      <c r="J1174" s="4"/>
      <c r="K1174" s="3" t="s">
        <v>667</v>
      </c>
      <c r="L1174" s="7" t="b">
        <v>1</v>
      </c>
      <c r="M1174" s="4">
        <v>41829</v>
      </c>
      <c r="N1174" s="3" t="s">
        <v>26</v>
      </c>
      <c r="O1174" s="3" t="s">
        <v>129</v>
      </c>
      <c r="P1174" s="8"/>
      <c r="Q1174" s="8"/>
      <c r="R1174" s="9"/>
      <c r="S1174" s="7"/>
    </row>
    <row r="1175" spans="1:19" x14ac:dyDescent="0.25">
      <c r="A1175" t="str">
        <f>REPLACE(Table_milestone[[#This Row],[Hợp đồng]],1,FIND("#",Table_milestone[[#This Row],[Hợp đồng]],1),"")</f>
        <v>51-0810/NTSOFT-CMC-TV</v>
      </c>
      <c r="B1175" s="2" t="s">
        <v>862</v>
      </c>
      <c r="C1175" s="3" t="s">
        <v>863</v>
      </c>
      <c r="D1175" s="2" t="s">
        <v>722</v>
      </c>
      <c r="E1175" s="5">
        <v>20000000</v>
      </c>
      <c r="F1175" s="4"/>
      <c r="G1175" s="4">
        <v>41820</v>
      </c>
      <c r="H1175" s="4"/>
      <c r="I1175" s="4"/>
      <c r="J1175" s="4"/>
      <c r="K1175" s="3" t="s">
        <v>717</v>
      </c>
      <c r="L1175" s="7" t="b">
        <v>0</v>
      </c>
      <c r="M1175" s="4"/>
      <c r="N1175" s="3" t="s">
        <v>36</v>
      </c>
      <c r="O1175" s="3" t="s">
        <v>685</v>
      </c>
      <c r="P1175" s="8"/>
      <c r="Q1175" s="8" t="s">
        <v>803</v>
      </c>
      <c r="R1175" s="9"/>
      <c r="S1175" s="7"/>
    </row>
    <row r="1176" spans="1:19" x14ac:dyDescent="0.25">
      <c r="A1176" t="str">
        <f>REPLACE(Table_milestone[[#This Row],[Hợp đồng]],1,FIND("#",Table_milestone[[#This Row],[Hợp đồng]],1),"")</f>
        <v>CSS14016</v>
      </c>
      <c r="B1176" s="2" t="s">
        <v>2889</v>
      </c>
      <c r="C1176" s="3" t="s">
        <v>2890</v>
      </c>
      <c r="D1176" s="2" t="s">
        <v>2888</v>
      </c>
      <c r="E1176" s="5">
        <v>66995000</v>
      </c>
      <c r="F1176" s="4"/>
      <c r="G1176" s="4">
        <v>41820</v>
      </c>
      <c r="H1176" s="4"/>
      <c r="I1176" s="4"/>
      <c r="J1176" s="4"/>
      <c r="K1176" s="3" t="s">
        <v>667</v>
      </c>
      <c r="L1176" s="7" t="b">
        <v>1</v>
      </c>
      <c r="M1176" s="4">
        <v>41878</v>
      </c>
      <c r="N1176" s="3" t="s">
        <v>19</v>
      </c>
      <c r="O1176" s="3" t="s">
        <v>14</v>
      </c>
      <c r="P1176" s="8"/>
      <c r="Q1176" s="8"/>
      <c r="R1176" s="9"/>
      <c r="S1176" s="7"/>
    </row>
    <row r="1177" spans="1:19" x14ac:dyDescent="0.25">
      <c r="A1177" t="str">
        <f>REPLACE(Table_milestone[[#This Row],[Hợp đồng]],1,FIND("#",Table_milestone[[#This Row],[Hợp đồng]],1),"")</f>
        <v>2013/SOW/JUUQ-CMC/002</v>
      </c>
      <c r="B1177" s="2" t="s">
        <v>2095</v>
      </c>
      <c r="C1177" s="3" t="s">
        <v>2096</v>
      </c>
      <c r="D1177" s="2" t="s">
        <v>2891</v>
      </c>
      <c r="E1177" s="5">
        <v>65642500</v>
      </c>
      <c r="F1177" s="4"/>
      <c r="G1177" s="4">
        <v>41820</v>
      </c>
      <c r="H1177" s="4"/>
      <c r="I1177" s="4"/>
      <c r="J1177" s="4"/>
      <c r="K1177" s="3" t="s">
        <v>667</v>
      </c>
      <c r="L1177" s="7" t="b">
        <v>1</v>
      </c>
      <c r="M1177" s="4">
        <v>41878</v>
      </c>
      <c r="N1177" s="3" t="s">
        <v>31</v>
      </c>
      <c r="O1177" s="3" t="s">
        <v>110</v>
      </c>
      <c r="P1177" s="8" t="s">
        <v>2826</v>
      </c>
      <c r="Q1177" s="8"/>
      <c r="R1177" s="9"/>
      <c r="S1177" s="7"/>
    </row>
    <row r="1178" spans="1:19" ht="30" x14ac:dyDescent="0.25">
      <c r="A1178" t="str">
        <f>REPLACE(Table_milestone[[#This Row],[Hợp đồng]],1,FIND("#",Table_milestone[[#This Row],[Hợp đồng]],1),"")</f>
        <v>02/2014/HĐKT/TINHVAN-CMCSOFT</v>
      </c>
      <c r="B1178" s="2" t="s">
        <v>2711</v>
      </c>
      <c r="C1178" s="3" t="s">
        <v>2712</v>
      </c>
      <c r="D1178" s="2" t="s">
        <v>2892</v>
      </c>
      <c r="E1178" s="5">
        <v>152000000</v>
      </c>
      <c r="F1178" s="4"/>
      <c r="G1178" s="4">
        <v>41821</v>
      </c>
      <c r="H1178" s="4"/>
      <c r="I1178" s="4">
        <v>41838</v>
      </c>
      <c r="J1178" s="4">
        <v>41973</v>
      </c>
      <c r="K1178" s="3" t="s">
        <v>667</v>
      </c>
      <c r="L1178" s="7" t="b">
        <v>1</v>
      </c>
      <c r="M1178" s="4">
        <v>41999</v>
      </c>
      <c r="N1178" s="3" t="s">
        <v>1651</v>
      </c>
      <c r="O1178" s="3" t="s">
        <v>129</v>
      </c>
      <c r="P1178" s="8"/>
      <c r="Q1178" s="8" t="s">
        <v>2893</v>
      </c>
      <c r="R1178" s="9"/>
      <c r="S1178" s="7"/>
    </row>
    <row r="1179" spans="1:19" x14ac:dyDescent="0.25">
      <c r="A1179" t="str">
        <f>REPLACE(Table_milestone[[#This Row],[Hợp đồng]],1,FIND("#",Table_milestone[[#This Row],[Hợp đồng]],1),"")</f>
        <v>0104/2014/HĐPM/TTTT-CMC</v>
      </c>
      <c r="B1179" s="2" t="s">
        <v>2766</v>
      </c>
      <c r="C1179" s="3" t="s">
        <v>2767</v>
      </c>
      <c r="D1179" s="2" t="s">
        <v>2894</v>
      </c>
      <c r="E1179" s="5">
        <v>167000000</v>
      </c>
      <c r="F1179" s="4"/>
      <c r="G1179" s="4">
        <v>41821</v>
      </c>
      <c r="H1179" s="4"/>
      <c r="I1179" s="4"/>
      <c r="J1179" s="4"/>
      <c r="K1179" s="3" t="s">
        <v>667</v>
      </c>
      <c r="L1179" s="7" t="b">
        <v>1</v>
      </c>
      <c r="M1179" s="4">
        <v>41879</v>
      </c>
      <c r="N1179" s="3" t="s">
        <v>57</v>
      </c>
      <c r="O1179" s="3" t="s">
        <v>129</v>
      </c>
      <c r="P1179" s="8"/>
      <c r="Q1179" s="8"/>
      <c r="R1179" s="9"/>
      <c r="S1179" s="7"/>
    </row>
    <row r="1180" spans="1:19" x14ac:dyDescent="0.25">
      <c r="A1180" t="str">
        <f>REPLACE(Table_milestone[[#This Row],[Hợp đồng]],1,FIND("#",Table_milestone[[#This Row],[Hợp đồng]],1),"")</f>
        <v>20/2014/HĐDV/CSOFT-HW</v>
      </c>
      <c r="B1180" s="2" t="s">
        <v>2896</v>
      </c>
      <c r="C1180" s="3" t="s">
        <v>2897</v>
      </c>
      <c r="D1180" s="2" t="s">
        <v>2895</v>
      </c>
      <c r="E1180" s="5">
        <v>3600000</v>
      </c>
      <c r="F1180" s="4"/>
      <c r="G1180" s="4">
        <v>41821</v>
      </c>
      <c r="H1180" s="4"/>
      <c r="I1180" s="4"/>
      <c r="J1180" s="4"/>
      <c r="K1180" s="3" t="s">
        <v>717</v>
      </c>
      <c r="L1180" s="7" t="b">
        <v>0</v>
      </c>
      <c r="M1180" s="4"/>
      <c r="N1180" s="3" t="s">
        <v>46</v>
      </c>
      <c r="O1180" s="3" t="s">
        <v>173</v>
      </c>
      <c r="P1180" s="8"/>
      <c r="Q1180" s="8"/>
      <c r="R1180" s="9"/>
      <c r="S1180" s="7"/>
    </row>
    <row r="1181" spans="1:19" x14ac:dyDescent="0.25">
      <c r="A1181" t="str">
        <f>REPLACE(Table_milestone[[#This Row],[Hợp đồng]],1,FIND("#",Table_milestone[[#This Row],[Hợp đồng]],1),"")</f>
        <v>20140620/BIDV-CMC</v>
      </c>
      <c r="B1181" s="2" t="s">
        <v>2898</v>
      </c>
      <c r="C1181" s="3" t="s">
        <v>2899</v>
      </c>
      <c r="D1181" s="2" t="s">
        <v>666</v>
      </c>
      <c r="E1181" s="5">
        <v>122959200</v>
      </c>
      <c r="F1181" s="4"/>
      <c r="G1181" s="4">
        <v>41822</v>
      </c>
      <c r="H1181" s="4"/>
      <c r="I1181" s="4"/>
      <c r="J1181" s="4"/>
      <c r="K1181" s="3" t="s">
        <v>667</v>
      </c>
      <c r="L1181" s="7" t="b">
        <v>1</v>
      </c>
      <c r="M1181" s="4">
        <v>41848</v>
      </c>
      <c r="N1181" s="3" t="s">
        <v>26</v>
      </c>
      <c r="O1181" s="3" t="s">
        <v>129</v>
      </c>
      <c r="P1181" s="8"/>
      <c r="Q1181" s="8"/>
      <c r="R1181" s="9"/>
      <c r="S1181" s="7"/>
    </row>
    <row r="1182" spans="1:19" x14ac:dyDescent="0.25">
      <c r="A1182" t="str">
        <f>REPLACE(Table_milestone[[#This Row],[Hợp đồng]],1,FIND("#",Table_milestone[[#This Row],[Hợp đồng]],1),"")</f>
        <v>24/2013/HĐKT/CNTT-CMCSOFT</v>
      </c>
      <c r="B1182" s="2" t="s">
        <v>2687</v>
      </c>
      <c r="C1182" s="3" t="s">
        <v>2688</v>
      </c>
      <c r="D1182" s="2" t="s">
        <v>672</v>
      </c>
      <c r="E1182" s="5">
        <v>891200000</v>
      </c>
      <c r="F1182" s="4"/>
      <c r="G1182" s="4">
        <v>41824</v>
      </c>
      <c r="H1182" s="4"/>
      <c r="I1182" s="4">
        <v>41824</v>
      </c>
      <c r="J1182" s="4"/>
      <c r="K1182" s="3" t="s">
        <v>667</v>
      </c>
      <c r="L1182" s="7" t="b">
        <v>1</v>
      </c>
      <c r="M1182" s="4">
        <v>41898</v>
      </c>
      <c r="N1182" s="3" t="s">
        <v>57</v>
      </c>
      <c r="O1182" s="3" t="s">
        <v>129</v>
      </c>
      <c r="P1182" s="8"/>
      <c r="Q1182" s="8" t="s">
        <v>2900</v>
      </c>
      <c r="R1182" s="9"/>
      <c r="S1182" s="7"/>
    </row>
    <row r="1183" spans="1:19" ht="45" x14ac:dyDescent="0.25">
      <c r="A1183" t="str">
        <f>REPLACE(Table_milestone[[#This Row],[Hợp đồng]],1,FIND("#",Table_milestone[[#This Row],[Hợp đồng]],1),"")</f>
        <v>40-2013/HDKT/CMC-AJIVN</v>
      </c>
      <c r="B1183" s="2" t="s">
        <v>2515</v>
      </c>
      <c r="C1183" s="3" t="s">
        <v>2516</v>
      </c>
      <c r="D1183" s="2" t="s">
        <v>2901</v>
      </c>
      <c r="E1183" s="5">
        <v>60200000</v>
      </c>
      <c r="F1183" s="4"/>
      <c r="G1183" s="4">
        <v>41825</v>
      </c>
      <c r="H1183" s="4"/>
      <c r="I1183" s="4"/>
      <c r="J1183" s="4"/>
      <c r="K1183" s="3" t="s">
        <v>667</v>
      </c>
      <c r="L1183" s="7" t="b">
        <v>1</v>
      </c>
      <c r="M1183" s="4">
        <v>41845</v>
      </c>
      <c r="N1183" s="3" t="s">
        <v>19</v>
      </c>
      <c r="O1183" s="3" t="s">
        <v>681</v>
      </c>
      <c r="P1183" s="8" t="s">
        <v>2902</v>
      </c>
      <c r="Q1183" s="8" t="s">
        <v>2903</v>
      </c>
      <c r="R1183" s="9"/>
      <c r="S1183" s="7"/>
    </row>
    <row r="1184" spans="1:19" ht="75" x14ac:dyDescent="0.25">
      <c r="A1184" t="str">
        <f>REPLACE(Table_milestone[[#This Row],[Hợp đồng]],1,FIND("#",Table_milestone[[#This Row],[Hợp đồng]],1),"")</f>
        <v>OSD145001</v>
      </c>
      <c r="B1184" s="2" t="s">
        <v>2831</v>
      </c>
      <c r="C1184" s="3" t="s">
        <v>2832</v>
      </c>
      <c r="D1184" s="2" t="s">
        <v>2904</v>
      </c>
      <c r="E1184" s="5">
        <v>266742000</v>
      </c>
      <c r="F1184" s="4"/>
      <c r="G1184" s="4">
        <v>41827</v>
      </c>
      <c r="H1184" s="4"/>
      <c r="I1184" s="4"/>
      <c r="J1184" s="4">
        <v>41978</v>
      </c>
      <c r="K1184" s="3" t="s">
        <v>667</v>
      </c>
      <c r="L1184" s="7" t="b">
        <v>1</v>
      </c>
      <c r="M1184" s="4">
        <v>41962</v>
      </c>
      <c r="N1184" s="3" t="s">
        <v>31</v>
      </c>
      <c r="O1184" s="3" t="s">
        <v>110</v>
      </c>
      <c r="P1184" s="8"/>
      <c r="Q1184" s="8" t="s">
        <v>2905</v>
      </c>
      <c r="R1184" s="9"/>
      <c r="S1184" s="7"/>
    </row>
    <row r="1185" spans="1:19" x14ac:dyDescent="0.25">
      <c r="A1185" t="str">
        <f>REPLACE(Table_milestone[[#This Row],[Hợp đồng]],1,FIND("#",Table_milestone[[#This Row],[Hợp đồng]],1),"")</f>
        <v>OSD145016</v>
      </c>
      <c r="B1185" s="2" t="s">
        <v>2906</v>
      </c>
      <c r="C1185" s="3" t="s">
        <v>2907</v>
      </c>
      <c r="D1185" s="2" t="s">
        <v>1322</v>
      </c>
      <c r="E1185" s="5">
        <v>21150000</v>
      </c>
      <c r="F1185" s="4"/>
      <c r="G1185" s="4">
        <v>41828</v>
      </c>
      <c r="H1185" s="4"/>
      <c r="I1185" s="4"/>
      <c r="J1185" s="4"/>
      <c r="K1185" s="3" t="s">
        <v>667</v>
      </c>
      <c r="L1185" s="7" t="b">
        <v>1</v>
      </c>
      <c r="M1185" s="4">
        <v>41827</v>
      </c>
      <c r="N1185" s="3" t="s">
        <v>119</v>
      </c>
      <c r="O1185" s="3" t="s">
        <v>110</v>
      </c>
      <c r="P1185" s="8"/>
      <c r="Q1185" s="8"/>
      <c r="R1185" s="9"/>
      <c r="S1185" s="7"/>
    </row>
    <row r="1186" spans="1:19" x14ac:dyDescent="0.25">
      <c r="A1186" t="str">
        <f>REPLACE(Table_milestone[[#This Row],[Hợp đồng]],1,FIND("#",Table_milestone[[#This Row],[Hợp đồng]],1),"")</f>
        <v>2014/SOW/DOS-CMC/001</v>
      </c>
      <c r="B1186" s="2" t="s">
        <v>2834</v>
      </c>
      <c r="C1186" s="3" t="s">
        <v>2835</v>
      </c>
      <c r="D1186" s="2" t="s">
        <v>2908</v>
      </c>
      <c r="E1186" s="5">
        <v>54129500</v>
      </c>
      <c r="F1186" s="4"/>
      <c r="G1186" s="4">
        <v>41829</v>
      </c>
      <c r="H1186" s="4"/>
      <c r="I1186" s="4"/>
      <c r="J1186" s="4"/>
      <c r="K1186" s="3" t="s">
        <v>667</v>
      </c>
      <c r="L1186" s="7" t="b">
        <v>1</v>
      </c>
      <c r="M1186" s="4">
        <v>41829</v>
      </c>
      <c r="N1186" s="3" t="s">
        <v>108</v>
      </c>
      <c r="O1186" s="3" t="s">
        <v>110</v>
      </c>
      <c r="P1186" s="8"/>
      <c r="Q1186" s="8"/>
      <c r="R1186" s="9"/>
      <c r="S1186" s="7"/>
    </row>
    <row r="1187" spans="1:19" x14ac:dyDescent="0.25">
      <c r="A1187" t="str">
        <f>REPLACE(Table_milestone[[#This Row],[Hợp đồng]],1,FIND("#",Table_milestone[[#This Row],[Hợp đồng]],1),"")</f>
        <v>018/2014/HĐKT/CMCSOFT-PAN</v>
      </c>
      <c r="B1187" s="2" t="s">
        <v>2910</v>
      </c>
      <c r="C1187" s="3" t="s">
        <v>2911</v>
      </c>
      <c r="D1187" s="2" t="s">
        <v>2909</v>
      </c>
      <c r="E1187" s="5">
        <v>1990000</v>
      </c>
      <c r="F1187" s="4"/>
      <c r="G1187" s="4">
        <v>41830</v>
      </c>
      <c r="H1187" s="4"/>
      <c r="I1187" s="4"/>
      <c r="J1187" s="4"/>
      <c r="K1187" s="3" t="s">
        <v>667</v>
      </c>
      <c r="L1187" s="7" t="b">
        <v>1</v>
      </c>
      <c r="M1187" s="4">
        <v>41836</v>
      </c>
      <c r="N1187" s="3" t="s">
        <v>626</v>
      </c>
      <c r="O1187" s="3" t="s">
        <v>173</v>
      </c>
      <c r="P1187" s="8"/>
      <c r="Q1187" s="8"/>
      <c r="R1187" s="9"/>
      <c r="S1187" s="7"/>
    </row>
    <row r="1188" spans="1:19" x14ac:dyDescent="0.25">
      <c r="A1188" t="str">
        <f>REPLACE(Table_milestone[[#This Row],[Hợp đồng]],1,FIND("#",Table_milestone[[#This Row],[Hợp đồng]],1),"")</f>
        <v>56-1012/HĐKT/CMCSOFT-CDYHT</v>
      </c>
      <c r="B1188" s="2" t="s">
        <v>2617</v>
      </c>
      <c r="C1188" s="3" t="s">
        <v>2618</v>
      </c>
      <c r="D1188" s="2" t="s">
        <v>1186</v>
      </c>
      <c r="E1188" s="5">
        <v>80000000</v>
      </c>
      <c r="F1188" s="4"/>
      <c r="G1188" s="4">
        <v>41830</v>
      </c>
      <c r="H1188" s="4"/>
      <c r="I1188" s="4">
        <v>41973</v>
      </c>
      <c r="J1188" s="4">
        <v>41988</v>
      </c>
      <c r="K1188" s="3" t="s">
        <v>667</v>
      </c>
      <c r="L1188" s="7" t="b">
        <v>1</v>
      </c>
      <c r="M1188" s="4">
        <v>42004</v>
      </c>
      <c r="N1188" s="3" t="s">
        <v>190</v>
      </c>
      <c r="O1188" s="3" t="s">
        <v>98</v>
      </c>
      <c r="P1188" s="8"/>
      <c r="Q1188" s="8"/>
      <c r="R1188" s="9"/>
      <c r="S1188" s="7"/>
    </row>
    <row r="1189" spans="1:19" ht="30" x14ac:dyDescent="0.25">
      <c r="A1189" t="str">
        <f>REPLACE(Table_milestone[[#This Row],[Hợp đồng]],1,FIND("#",Table_milestone[[#This Row],[Hợp đồng]],1),"")</f>
        <v>59-0314/HĐKT/CMCSOFT-DHLN-VIETINBANK</v>
      </c>
      <c r="B1189" s="2" t="s">
        <v>2708</v>
      </c>
      <c r="C1189" s="3" t="s">
        <v>552</v>
      </c>
      <c r="D1189" s="2" t="s">
        <v>2912</v>
      </c>
      <c r="E1189" s="5">
        <v>10000000</v>
      </c>
      <c r="F1189" s="4"/>
      <c r="G1189" s="4">
        <v>41830</v>
      </c>
      <c r="H1189" s="4"/>
      <c r="I1189" s="4"/>
      <c r="J1189" s="4">
        <v>42185</v>
      </c>
      <c r="K1189" s="3" t="s">
        <v>667</v>
      </c>
      <c r="L1189" s="7" t="b">
        <v>1</v>
      </c>
      <c r="M1189" s="4">
        <v>42152</v>
      </c>
      <c r="N1189" s="3" t="s">
        <v>190</v>
      </c>
      <c r="O1189" s="3" t="s">
        <v>98</v>
      </c>
      <c r="P1189" s="8"/>
      <c r="Q1189" s="8" t="s">
        <v>2913</v>
      </c>
      <c r="R1189" s="9"/>
      <c r="S1189" s="7"/>
    </row>
    <row r="1190" spans="1:19" x14ac:dyDescent="0.25">
      <c r="A1190" t="str">
        <f>REPLACE(Table_milestone[[#This Row],[Hợp đồng]],1,FIND("#",Table_milestone[[#This Row],[Hợp đồng]],1),"")</f>
        <v>OSD135063</v>
      </c>
      <c r="B1190" s="2" t="s">
        <v>2698</v>
      </c>
      <c r="C1190" s="3" t="s">
        <v>2699</v>
      </c>
      <c r="D1190" s="2" t="s">
        <v>2434</v>
      </c>
      <c r="E1190" s="5">
        <v>93236000</v>
      </c>
      <c r="F1190" s="4"/>
      <c r="G1190" s="4">
        <v>41834</v>
      </c>
      <c r="H1190" s="4"/>
      <c r="I1190" s="4"/>
      <c r="J1190" s="4"/>
      <c r="K1190" s="3" t="s">
        <v>667</v>
      </c>
      <c r="L1190" s="7" t="b">
        <v>1</v>
      </c>
      <c r="M1190" s="4">
        <v>41836</v>
      </c>
      <c r="N1190" s="3" t="s">
        <v>31</v>
      </c>
      <c r="O1190" s="3" t="s">
        <v>110</v>
      </c>
      <c r="P1190" s="8" t="s">
        <v>2914</v>
      </c>
      <c r="Q1190" s="8"/>
      <c r="R1190" s="9"/>
      <c r="S1190" s="7"/>
    </row>
    <row r="1191" spans="1:19" x14ac:dyDescent="0.25">
      <c r="A1191" t="str">
        <f>REPLACE(Table_milestone[[#This Row],[Hợp đồng]],1,FIND("#",Table_milestone[[#This Row],[Hợp đồng]],1),"")</f>
        <v>013/2014/HĐKT/CMCSOFT-MIC</v>
      </c>
      <c r="B1191" s="2" t="s">
        <v>2789</v>
      </c>
      <c r="C1191" s="3" t="s">
        <v>63</v>
      </c>
      <c r="D1191" s="2" t="s">
        <v>5755</v>
      </c>
      <c r="E1191" s="5">
        <v>161280000</v>
      </c>
      <c r="F1191" s="4"/>
      <c r="G1191" s="4">
        <v>41837</v>
      </c>
      <c r="H1191" s="4">
        <v>42262</v>
      </c>
      <c r="I1191" s="4">
        <v>42333</v>
      </c>
      <c r="J1191" s="4">
        <v>42185</v>
      </c>
      <c r="K1191" s="3" t="s">
        <v>667</v>
      </c>
      <c r="L1191" s="7" t="b">
        <v>1</v>
      </c>
      <c r="M1191" s="4">
        <v>42394</v>
      </c>
      <c r="N1191" s="3" t="s">
        <v>2072</v>
      </c>
      <c r="O1191" s="3" t="s">
        <v>173</v>
      </c>
      <c r="P1191" s="8"/>
      <c r="Q1191" s="8" t="s">
        <v>2915</v>
      </c>
      <c r="R1191" s="9"/>
      <c r="S1191" s="7"/>
    </row>
    <row r="1192" spans="1:19" x14ac:dyDescent="0.25">
      <c r="A1192" t="str">
        <f>REPLACE(Table_milestone[[#This Row],[Hợp đồng]],1,FIND("#",Table_milestone[[#This Row],[Hợp đồng]],1),"")</f>
        <v>OSD145010</v>
      </c>
      <c r="B1192" s="2" t="s">
        <v>2817</v>
      </c>
      <c r="C1192" s="3" t="s">
        <v>2818</v>
      </c>
      <c r="D1192" s="2" t="s">
        <v>2916</v>
      </c>
      <c r="E1192" s="5">
        <v>53250000</v>
      </c>
      <c r="F1192" s="4"/>
      <c r="G1192" s="4">
        <v>41840</v>
      </c>
      <c r="H1192" s="4"/>
      <c r="I1192" s="4"/>
      <c r="J1192" s="4"/>
      <c r="K1192" s="3" t="s">
        <v>667</v>
      </c>
      <c r="L1192" s="7" t="b">
        <v>1</v>
      </c>
      <c r="M1192" s="4">
        <v>41851</v>
      </c>
      <c r="N1192" s="3" t="s">
        <v>119</v>
      </c>
      <c r="O1192" s="3" t="s">
        <v>110</v>
      </c>
      <c r="P1192" s="8" t="s">
        <v>2917</v>
      </c>
      <c r="Q1192" s="8"/>
      <c r="R1192" s="9"/>
      <c r="S1192" s="7"/>
    </row>
    <row r="1193" spans="1:19" x14ac:dyDescent="0.25">
      <c r="A1193" t="str">
        <f>REPLACE(Table_milestone[[#This Row],[Hợp đồng]],1,FIND("#",Table_milestone[[#This Row],[Hợp đồng]],1),"")</f>
        <v>OSD135065</v>
      </c>
      <c r="B1193" s="2" t="s">
        <v>2877</v>
      </c>
      <c r="C1193" s="3" t="s">
        <v>2878</v>
      </c>
      <c r="D1193" s="2" t="s">
        <v>2783</v>
      </c>
      <c r="E1193" s="5">
        <v>56157120</v>
      </c>
      <c r="F1193" s="4"/>
      <c r="G1193" s="4">
        <v>41841</v>
      </c>
      <c r="H1193" s="4"/>
      <c r="I1193" s="4"/>
      <c r="J1193" s="4"/>
      <c r="K1193" s="3" t="s">
        <v>667</v>
      </c>
      <c r="L1193" s="7" t="b">
        <v>1</v>
      </c>
      <c r="M1193" s="4">
        <v>41842</v>
      </c>
      <c r="N1193" s="3" t="s">
        <v>31</v>
      </c>
      <c r="O1193" s="3" t="s">
        <v>110</v>
      </c>
      <c r="P1193" s="8" t="s">
        <v>2918</v>
      </c>
      <c r="Q1193" s="8"/>
      <c r="R1193" s="9"/>
      <c r="S1193" s="7"/>
    </row>
    <row r="1194" spans="1:19" x14ac:dyDescent="0.25">
      <c r="A1194" t="str">
        <f>REPLACE(Table_milestone[[#This Row],[Hợp đồng]],1,FIND("#",Table_milestone[[#This Row],[Hợp đồng]],1),"")</f>
        <v>OSD135055</v>
      </c>
      <c r="B1194" s="2" t="s">
        <v>2813</v>
      </c>
      <c r="C1194" s="3" t="s">
        <v>2814</v>
      </c>
      <c r="D1194" s="2" t="s">
        <v>2919</v>
      </c>
      <c r="E1194" s="5">
        <v>245610300</v>
      </c>
      <c r="F1194" s="4"/>
      <c r="G1194" s="4">
        <v>41842</v>
      </c>
      <c r="H1194" s="4"/>
      <c r="I1194" s="4"/>
      <c r="J1194" s="4"/>
      <c r="K1194" s="3" t="s">
        <v>667</v>
      </c>
      <c r="L1194" s="7" t="b">
        <v>1</v>
      </c>
      <c r="M1194" s="4">
        <v>41842</v>
      </c>
      <c r="N1194" s="3" t="s">
        <v>31</v>
      </c>
      <c r="O1194" s="3" t="s">
        <v>110</v>
      </c>
      <c r="P1194" s="8" t="s">
        <v>2920</v>
      </c>
      <c r="Q1194" s="8"/>
      <c r="R1194" s="9"/>
      <c r="S1194" s="7"/>
    </row>
    <row r="1195" spans="1:19" x14ac:dyDescent="0.25">
      <c r="A1195" t="str">
        <f>REPLACE(Table_milestone[[#This Row],[Hợp đồng]],1,FIND("#",Table_milestone[[#This Row],[Hợp đồng]],1),"")</f>
        <v>GWN001</v>
      </c>
      <c r="B1195" s="2" t="s">
        <v>2921</v>
      </c>
      <c r="C1195" s="3" t="s">
        <v>2922</v>
      </c>
      <c r="D1195" s="2" t="s">
        <v>725</v>
      </c>
      <c r="E1195" s="5">
        <v>3266340</v>
      </c>
      <c r="F1195" s="4"/>
      <c r="G1195" s="4">
        <v>41843</v>
      </c>
      <c r="H1195" s="4"/>
      <c r="I1195" s="4"/>
      <c r="J1195" s="4"/>
      <c r="K1195" s="3" t="s">
        <v>667</v>
      </c>
      <c r="L1195" s="7" t="b">
        <v>1</v>
      </c>
      <c r="M1195" s="4">
        <v>41869</v>
      </c>
      <c r="N1195" s="3" t="s">
        <v>108</v>
      </c>
      <c r="O1195" s="3" t="s">
        <v>110</v>
      </c>
      <c r="P1195" s="8"/>
      <c r="Q1195" s="8"/>
      <c r="R1195" s="9"/>
      <c r="S1195" s="7"/>
    </row>
    <row r="1196" spans="1:19" x14ac:dyDescent="0.25">
      <c r="A1196" t="str">
        <f>REPLACE(Table_milestone[[#This Row],[Hợp đồng]],1,FIND("#",Table_milestone[[#This Row],[Hợp đồng]],1),"")</f>
        <v>OSD135062</v>
      </c>
      <c r="B1196" s="2" t="s">
        <v>2820</v>
      </c>
      <c r="C1196" s="3" t="s">
        <v>2821</v>
      </c>
      <c r="D1196" s="2" t="s">
        <v>672</v>
      </c>
      <c r="E1196" s="5">
        <v>579579000</v>
      </c>
      <c r="F1196" s="4"/>
      <c r="G1196" s="4">
        <v>41845</v>
      </c>
      <c r="H1196" s="4"/>
      <c r="I1196" s="4"/>
      <c r="J1196" s="4"/>
      <c r="K1196" s="3" t="s">
        <v>667</v>
      </c>
      <c r="L1196" s="7" t="b">
        <v>1</v>
      </c>
      <c r="M1196" s="4">
        <v>41926</v>
      </c>
      <c r="N1196" s="3" t="s">
        <v>31</v>
      </c>
      <c r="O1196" s="3" t="s">
        <v>110</v>
      </c>
      <c r="P1196" s="8"/>
      <c r="Q1196" s="8" t="s">
        <v>2923</v>
      </c>
      <c r="R1196" s="9"/>
      <c r="S1196" s="7"/>
    </row>
    <row r="1197" spans="1:19" x14ac:dyDescent="0.25">
      <c r="A1197" t="str">
        <f>REPLACE(Table_milestone[[#This Row],[Hợp đồng]],1,FIND("#",Table_milestone[[#This Row],[Hợp đồng]],1),"")</f>
        <v>2013/SOW/JUUQ-CMC/002</v>
      </c>
      <c r="B1197" s="2" t="s">
        <v>2095</v>
      </c>
      <c r="C1197" s="3" t="s">
        <v>2096</v>
      </c>
      <c r="D1197" s="2" t="s">
        <v>2924</v>
      </c>
      <c r="E1197" s="5">
        <v>65642500</v>
      </c>
      <c r="F1197" s="4"/>
      <c r="G1197" s="4">
        <v>41845</v>
      </c>
      <c r="H1197" s="4"/>
      <c r="I1197" s="4"/>
      <c r="J1197" s="4"/>
      <c r="K1197" s="3" t="s">
        <v>667</v>
      </c>
      <c r="L1197" s="7" t="b">
        <v>1</v>
      </c>
      <c r="M1197" s="4">
        <v>41878</v>
      </c>
      <c r="N1197" s="3" t="s">
        <v>31</v>
      </c>
      <c r="O1197" s="3" t="s">
        <v>110</v>
      </c>
      <c r="P1197" s="8" t="s">
        <v>2826</v>
      </c>
      <c r="Q1197" s="8"/>
      <c r="R1197" s="9"/>
      <c r="S1197" s="7"/>
    </row>
    <row r="1198" spans="1:19" ht="45" x14ac:dyDescent="0.25">
      <c r="A1198" t="str">
        <f>REPLACE(Table_milestone[[#This Row],[Hợp đồng]],1,FIND("#",Table_milestone[[#This Row],[Hợp đồng]],1),"")</f>
        <v>012/2014/HĐKT/CMCSOFT-VBI</v>
      </c>
      <c r="B1198" s="2" t="s">
        <v>2844</v>
      </c>
      <c r="C1198" s="3" t="s">
        <v>2845</v>
      </c>
      <c r="D1198" s="2" t="s">
        <v>672</v>
      </c>
      <c r="E1198" s="5">
        <v>140000000</v>
      </c>
      <c r="F1198" s="4"/>
      <c r="G1198" s="4">
        <v>41848</v>
      </c>
      <c r="H1198" s="4"/>
      <c r="I1198" s="4">
        <v>41958</v>
      </c>
      <c r="J1198" s="4">
        <v>41985</v>
      </c>
      <c r="K1198" s="3" t="s">
        <v>667</v>
      </c>
      <c r="L1198" s="7" t="b">
        <v>1</v>
      </c>
      <c r="M1198" s="4">
        <v>41978</v>
      </c>
      <c r="N1198" s="3" t="s">
        <v>96</v>
      </c>
      <c r="O1198" s="3" t="s">
        <v>173</v>
      </c>
      <c r="P1198" s="8"/>
      <c r="Q1198" s="8" t="s">
        <v>2925</v>
      </c>
      <c r="R1198" s="9"/>
      <c r="S1198" s="7"/>
    </row>
    <row r="1199" spans="1:19" x14ac:dyDescent="0.25">
      <c r="A1199" t="str">
        <f>REPLACE(Table_milestone[[#This Row],[Hợp đồng]],1,FIND("#",Table_milestone[[#This Row],[Hợp đồng]],1),"")</f>
        <v>OSD145016</v>
      </c>
      <c r="B1199" s="2" t="s">
        <v>2906</v>
      </c>
      <c r="C1199" s="3" t="s">
        <v>2907</v>
      </c>
      <c r="D1199" s="2" t="s">
        <v>666</v>
      </c>
      <c r="E1199" s="5">
        <v>52925000</v>
      </c>
      <c r="F1199" s="4"/>
      <c r="G1199" s="4">
        <v>41848</v>
      </c>
      <c r="H1199" s="4"/>
      <c r="I1199" s="4"/>
      <c r="J1199" s="4"/>
      <c r="K1199" s="3" t="s">
        <v>667</v>
      </c>
      <c r="L1199" s="7" t="b">
        <v>1</v>
      </c>
      <c r="M1199" s="4">
        <v>41871</v>
      </c>
      <c r="N1199" s="3" t="s">
        <v>119</v>
      </c>
      <c r="O1199" s="3" t="s">
        <v>110</v>
      </c>
      <c r="P1199" s="8"/>
      <c r="Q1199" s="8"/>
      <c r="R1199" s="9"/>
      <c r="S1199" s="7"/>
    </row>
    <row r="1200" spans="1:19" x14ac:dyDescent="0.25">
      <c r="A1200" t="str">
        <f>REPLACE(Table_milestone[[#This Row],[Hợp đồng]],1,FIND("#",Table_milestone[[#This Row],[Hợp đồng]],1),"")</f>
        <v>18/2013/HĐKT/CNTT-CMCSOFT</v>
      </c>
      <c r="B1200" s="2" t="s">
        <v>2416</v>
      </c>
      <c r="C1200" s="3" t="s">
        <v>2417</v>
      </c>
      <c r="D1200" s="2" t="s">
        <v>672</v>
      </c>
      <c r="E1200" s="5">
        <v>849000000</v>
      </c>
      <c r="F1200" s="4"/>
      <c r="G1200" s="4">
        <v>41850</v>
      </c>
      <c r="H1200" s="4"/>
      <c r="I1200" s="4"/>
      <c r="J1200" s="4"/>
      <c r="K1200" s="3" t="s">
        <v>667</v>
      </c>
      <c r="L1200" s="7" t="b">
        <v>1</v>
      </c>
      <c r="M1200" s="4">
        <v>41891</v>
      </c>
      <c r="N1200" s="3" t="s">
        <v>57</v>
      </c>
      <c r="O1200" s="3" t="s">
        <v>129</v>
      </c>
      <c r="P1200" s="8"/>
      <c r="Q1200" s="8"/>
      <c r="R1200" s="9"/>
      <c r="S1200" s="7"/>
    </row>
    <row r="1201" spans="1:19" x14ac:dyDescent="0.25">
      <c r="A1201" t="str">
        <f>REPLACE(Table_milestone[[#This Row],[Hợp đồng]],1,FIND("#",Table_milestone[[#This Row],[Hợp đồng]],1),"")</f>
        <v>1907/2013/HĐDV/THTK-CMC</v>
      </c>
      <c r="B1201" s="2" t="s">
        <v>2651</v>
      </c>
      <c r="C1201" s="3" t="s">
        <v>2652</v>
      </c>
      <c r="D1201" s="2" t="s">
        <v>672</v>
      </c>
      <c r="E1201" s="5">
        <v>144900000</v>
      </c>
      <c r="F1201" s="4"/>
      <c r="G1201" s="4">
        <v>41850</v>
      </c>
      <c r="H1201" s="4"/>
      <c r="I1201" s="4">
        <v>41992</v>
      </c>
      <c r="J1201" s="4">
        <v>42003</v>
      </c>
      <c r="K1201" s="3" t="s">
        <v>667</v>
      </c>
      <c r="L1201" s="7" t="b">
        <v>1</v>
      </c>
      <c r="M1201" s="4">
        <v>41999</v>
      </c>
      <c r="N1201" s="3" t="s">
        <v>57</v>
      </c>
      <c r="O1201" s="3" t="s">
        <v>129</v>
      </c>
      <c r="P1201" s="8"/>
      <c r="Q1201" s="8" t="s">
        <v>2926</v>
      </c>
      <c r="R1201" s="9"/>
      <c r="S1201" s="7"/>
    </row>
    <row r="1202" spans="1:19" x14ac:dyDescent="0.25">
      <c r="A1202" t="str">
        <f>REPLACE(Table_milestone[[#This Row],[Hợp đồng]],1,FIND("#",Table_milestone[[#This Row],[Hợp đồng]],1),"")</f>
        <v>01/2013-HĐKT/CNTT-CMCSOFT</v>
      </c>
      <c r="B1202" s="2" t="s">
        <v>2641</v>
      </c>
      <c r="C1202" s="3" t="s">
        <v>2642</v>
      </c>
      <c r="D1202" s="2" t="s">
        <v>666</v>
      </c>
      <c r="E1202" s="5">
        <v>4092180000</v>
      </c>
      <c r="F1202" s="4"/>
      <c r="G1202" s="4">
        <v>41850</v>
      </c>
      <c r="H1202" s="4"/>
      <c r="I1202" s="4">
        <v>41946</v>
      </c>
      <c r="J1202" s="4">
        <v>41973</v>
      </c>
      <c r="K1202" s="3" t="s">
        <v>667</v>
      </c>
      <c r="L1202" s="7" t="b">
        <v>1</v>
      </c>
      <c r="M1202" s="4">
        <v>41974</v>
      </c>
      <c r="N1202" s="3" t="s">
        <v>1342</v>
      </c>
      <c r="O1202" s="3" t="s">
        <v>681</v>
      </c>
      <c r="P1202" s="8"/>
      <c r="Q1202" s="8"/>
      <c r="R1202" s="9"/>
      <c r="S1202" s="7"/>
    </row>
    <row r="1203" spans="1:19" x14ac:dyDescent="0.25">
      <c r="A1203" t="str">
        <f>REPLACE(Table_milestone[[#This Row],[Hợp đồng]],1,FIND("#",Table_milestone[[#This Row],[Hợp đồng]],1),"")</f>
        <v>01042014/HĐĐT/ĐHQGHN-CMC</v>
      </c>
      <c r="B1203" s="2" t="s">
        <v>2927</v>
      </c>
      <c r="C1203" s="3" t="s">
        <v>2928</v>
      </c>
      <c r="D1203" s="2" t="s">
        <v>2754</v>
      </c>
      <c r="E1203" s="5">
        <v>110000000</v>
      </c>
      <c r="F1203" s="4"/>
      <c r="G1203" s="4">
        <v>41850</v>
      </c>
      <c r="H1203" s="4"/>
      <c r="I1203" s="4"/>
      <c r="J1203" s="4"/>
      <c r="K1203" s="3" t="s">
        <v>667</v>
      </c>
      <c r="L1203" s="7" t="b">
        <v>1</v>
      </c>
      <c r="M1203" s="4">
        <v>41857</v>
      </c>
      <c r="N1203" s="3" t="s">
        <v>20</v>
      </c>
      <c r="O1203" s="3" t="s">
        <v>132</v>
      </c>
      <c r="P1203" s="8"/>
      <c r="Q1203" s="8"/>
      <c r="R1203" s="9"/>
      <c r="S1203" s="7"/>
    </row>
    <row r="1204" spans="1:19" x14ac:dyDescent="0.25">
      <c r="A1204" t="str">
        <f>REPLACE(Table_milestone[[#This Row],[Hợp đồng]],1,FIND("#",Table_milestone[[#This Row],[Hợp đồng]],1),"")</f>
        <v>006/2014/HĐKT/CMCSOFT-CDYTTN</v>
      </c>
      <c r="B1204" s="2" t="s">
        <v>2930</v>
      </c>
      <c r="C1204" s="3" t="s">
        <v>2931</v>
      </c>
      <c r="D1204" s="2" t="s">
        <v>703</v>
      </c>
      <c r="E1204" s="5">
        <v>95000000</v>
      </c>
      <c r="F1204" s="4"/>
      <c r="G1204" s="4">
        <v>41850</v>
      </c>
      <c r="H1204" s="4"/>
      <c r="I1204" s="4">
        <v>41995</v>
      </c>
      <c r="J1204" s="4"/>
      <c r="K1204" s="3" t="s">
        <v>667</v>
      </c>
      <c r="L1204" s="7" t="b">
        <v>0</v>
      </c>
      <c r="M1204" s="4"/>
      <c r="N1204" s="3" t="s">
        <v>190</v>
      </c>
      <c r="O1204" s="3" t="s">
        <v>98</v>
      </c>
      <c r="P1204" s="8"/>
      <c r="Q1204" s="8" t="s">
        <v>2929</v>
      </c>
      <c r="R1204" s="9"/>
      <c r="S1204" s="7"/>
    </row>
    <row r="1205" spans="1:19" x14ac:dyDescent="0.25">
      <c r="A1205" t="str">
        <f>REPLACE(Table_milestone[[#This Row],[Hợp đồng]],1,FIND("#",Table_milestone[[#This Row],[Hợp đồng]],1),"")</f>
        <v>02/2014/HĐKT/TINHVAN-CMCSOFT</v>
      </c>
      <c r="B1205" s="2" t="s">
        <v>2711</v>
      </c>
      <c r="C1205" s="3" t="s">
        <v>2712</v>
      </c>
      <c r="D1205" s="2" t="s">
        <v>2932</v>
      </c>
      <c r="E1205" s="5">
        <v>114000000</v>
      </c>
      <c r="F1205" s="4"/>
      <c r="G1205" s="4">
        <v>41851</v>
      </c>
      <c r="H1205" s="4"/>
      <c r="I1205" s="4">
        <v>41897</v>
      </c>
      <c r="J1205" s="4">
        <v>41973</v>
      </c>
      <c r="K1205" s="3" t="s">
        <v>667</v>
      </c>
      <c r="L1205" s="7" t="b">
        <v>1</v>
      </c>
      <c r="M1205" s="4">
        <v>41999</v>
      </c>
      <c r="N1205" s="3" t="s">
        <v>1651</v>
      </c>
      <c r="O1205" s="3" t="s">
        <v>129</v>
      </c>
      <c r="P1205" s="8"/>
      <c r="Q1205" s="8"/>
      <c r="R1205" s="9"/>
      <c r="S1205" s="7"/>
    </row>
    <row r="1206" spans="1:19" x14ac:dyDescent="0.25">
      <c r="A1206" t="str">
        <f>REPLACE(Table_milestone[[#This Row],[Hợp đồng]],1,FIND("#",Table_milestone[[#This Row],[Hợp đồng]],1),"")</f>
        <v>C140721_001/VIB-CMC</v>
      </c>
      <c r="B1206" s="2" t="s">
        <v>2934</v>
      </c>
      <c r="C1206" s="3" t="s">
        <v>2935</v>
      </c>
      <c r="D1206" s="2" t="s">
        <v>2933</v>
      </c>
      <c r="E1206" s="5">
        <v>28836000</v>
      </c>
      <c r="F1206" s="4"/>
      <c r="G1206" s="4">
        <v>41851</v>
      </c>
      <c r="H1206" s="4"/>
      <c r="I1206" s="4"/>
      <c r="J1206" s="4"/>
      <c r="K1206" s="3" t="s">
        <v>667</v>
      </c>
      <c r="L1206" s="7" t="b">
        <v>1</v>
      </c>
      <c r="M1206" s="4">
        <v>41873</v>
      </c>
      <c r="N1206" s="3" t="s">
        <v>19</v>
      </c>
      <c r="O1206" s="3" t="s">
        <v>14</v>
      </c>
      <c r="P1206" s="8"/>
      <c r="Q1206" s="8"/>
      <c r="R1206" s="9"/>
      <c r="S1206" s="7"/>
    </row>
    <row r="1207" spans="1:19" x14ac:dyDescent="0.25">
      <c r="A1207" t="str">
        <f>REPLACE(Table_milestone[[#This Row],[Hợp đồng]],1,FIND("#",Table_milestone[[#This Row],[Hợp đồng]],1),"")</f>
        <v>CSS14016</v>
      </c>
      <c r="B1207" s="2" t="s">
        <v>2889</v>
      </c>
      <c r="C1207" s="3" t="s">
        <v>2890</v>
      </c>
      <c r="D1207" s="2" t="s">
        <v>2936</v>
      </c>
      <c r="E1207" s="5">
        <v>68484500</v>
      </c>
      <c r="F1207" s="4"/>
      <c r="G1207" s="4">
        <v>41851</v>
      </c>
      <c r="H1207" s="4"/>
      <c r="I1207" s="4">
        <v>41851</v>
      </c>
      <c r="J1207" s="4"/>
      <c r="K1207" s="3" t="s">
        <v>667</v>
      </c>
      <c r="L1207" s="7" t="b">
        <v>1</v>
      </c>
      <c r="M1207" s="4">
        <v>41919</v>
      </c>
      <c r="N1207" s="3" t="s">
        <v>19</v>
      </c>
      <c r="O1207" s="3" t="s">
        <v>14</v>
      </c>
      <c r="P1207" s="8"/>
      <c r="Q1207" s="8"/>
      <c r="R1207" s="9"/>
      <c r="S1207" s="7"/>
    </row>
    <row r="1208" spans="1:19" x14ac:dyDescent="0.25">
      <c r="A1208" t="str">
        <f>REPLACE(Table_milestone[[#This Row],[Hợp đồng]],1,FIND("#",Table_milestone[[#This Row],[Hợp đồng]],1),"")</f>
        <v>OSD135063</v>
      </c>
      <c r="B1208" s="2" t="s">
        <v>2698</v>
      </c>
      <c r="C1208" s="3" t="s">
        <v>2699</v>
      </c>
      <c r="D1208" s="2" t="s">
        <v>2932</v>
      </c>
      <c r="E1208" s="5">
        <v>96435000</v>
      </c>
      <c r="F1208" s="4"/>
      <c r="G1208" s="4">
        <v>41851</v>
      </c>
      <c r="H1208" s="4"/>
      <c r="I1208" s="4">
        <v>41973</v>
      </c>
      <c r="J1208" s="4">
        <v>42093</v>
      </c>
      <c r="K1208" s="3" t="s">
        <v>805</v>
      </c>
      <c r="L1208" s="7" t="b">
        <v>0</v>
      </c>
      <c r="M1208" s="4"/>
      <c r="N1208" s="3" t="s">
        <v>31</v>
      </c>
      <c r="O1208" s="3" t="s">
        <v>110</v>
      </c>
      <c r="P1208" s="8"/>
      <c r="Q1208" s="8" t="s">
        <v>2094</v>
      </c>
      <c r="R1208" s="9"/>
      <c r="S1208" s="7">
        <v>1</v>
      </c>
    </row>
    <row r="1209" spans="1:19" ht="75" x14ac:dyDescent="0.25">
      <c r="A1209" t="str">
        <f>REPLACE(Table_milestone[[#This Row],[Hợp đồng]],1,FIND("#",Table_milestone[[#This Row],[Hợp đồng]],1),"")</f>
        <v>01/2013-QBU-BIDV-CMC</v>
      </c>
      <c r="B1209" s="2" t="s">
        <v>2626</v>
      </c>
      <c r="C1209" s="3" t="s">
        <v>573</v>
      </c>
      <c r="D1209" s="2" t="s">
        <v>2937</v>
      </c>
      <c r="E1209" s="5">
        <v>10000000</v>
      </c>
      <c r="F1209" s="4"/>
      <c r="G1209" s="4">
        <v>41852</v>
      </c>
      <c r="H1209" s="4"/>
      <c r="I1209" s="4"/>
      <c r="J1209" s="4">
        <v>41973</v>
      </c>
      <c r="K1209" s="3" t="s">
        <v>667</v>
      </c>
      <c r="L1209" s="7" t="b">
        <v>1</v>
      </c>
      <c r="M1209" s="4">
        <v>42206</v>
      </c>
      <c r="N1209" s="3" t="s">
        <v>190</v>
      </c>
      <c r="O1209" s="3" t="s">
        <v>98</v>
      </c>
      <c r="P1209" s="8"/>
      <c r="Q1209" s="8" t="s">
        <v>2938</v>
      </c>
      <c r="R1209" s="9"/>
      <c r="S1209" s="7"/>
    </row>
    <row r="1210" spans="1:19" x14ac:dyDescent="0.25">
      <c r="A1210" t="str">
        <f>REPLACE(Table_milestone[[#This Row],[Hợp đồng]],1,FIND("#",Table_milestone[[#This Row],[Hợp đồng]],1),"")</f>
        <v>20/2014/HĐDV/CSOFT-HW</v>
      </c>
      <c r="B1210" s="2" t="s">
        <v>2896</v>
      </c>
      <c r="C1210" s="3" t="s">
        <v>2897</v>
      </c>
      <c r="D1210" s="2" t="s">
        <v>2939</v>
      </c>
      <c r="E1210" s="5">
        <v>3600000</v>
      </c>
      <c r="F1210" s="4"/>
      <c r="G1210" s="4">
        <v>41852</v>
      </c>
      <c r="H1210" s="4"/>
      <c r="I1210" s="4"/>
      <c r="J1210" s="4"/>
      <c r="K1210" s="3" t="s">
        <v>717</v>
      </c>
      <c r="L1210" s="7" t="b">
        <v>0</v>
      </c>
      <c r="M1210" s="4"/>
      <c r="N1210" s="3" t="s">
        <v>46</v>
      </c>
      <c r="O1210" s="3" t="s">
        <v>173</v>
      </c>
      <c r="P1210" s="8"/>
      <c r="Q1210" s="8"/>
      <c r="R1210" s="9"/>
      <c r="S1210" s="7"/>
    </row>
    <row r="1211" spans="1:19" ht="30" x14ac:dyDescent="0.25">
      <c r="A1211" t="str">
        <f>REPLACE(Table_milestone[[#This Row],[Hợp đồng]],1,FIND("#",Table_milestone[[#This Row],[Hợp đồng]],1),"")</f>
        <v>20-0812/HĐKT/CMCSOFT-CMCTI</v>
      </c>
      <c r="B1211" s="2" t="s">
        <v>2222</v>
      </c>
      <c r="C1211" s="3" t="s">
        <v>2223</v>
      </c>
      <c r="D1211" s="2" t="s">
        <v>2940</v>
      </c>
      <c r="E1211" s="5">
        <v>49500000</v>
      </c>
      <c r="F1211" s="4"/>
      <c r="G1211" s="4">
        <v>41852</v>
      </c>
      <c r="H1211" s="4"/>
      <c r="I1211" s="4"/>
      <c r="J1211" s="4"/>
      <c r="K1211" s="3" t="s">
        <v>667</v>
      </c>
      <c r="L1211" s="7" t="b">
        <v>1</v>
      </c>
      <c r="M1211" s="4">
        <v>42024</v>
      </c>
      <c r="N1211" s="3" t="s">
        <v>46</v>
      </c>
      <c r="O1211" s="3" t="s">
        <v>173</v>
      </c>
      <c r="P1211" s="8"/>
      <c r="Q1211" s="8" t="s">
        <v>2941</v>
      </c>
      <c r="R1211" s="9"/>
      <c r="S1211" s="7"/>
    </row>
    <row r="1212" spans="1:19" x14ac:dyDescent="0.25">
      <c r="A1212" t="str">
        <f>REPLACE(Table_milestone[[#This Row],[Hợp đồng]],1,FIND("#",Table_milestone[[#This Row],[Hợp đồng]],1),"")</f>
        <v>GWN001</v>
      </c>
      <c r="B1212" s="2" t="s">
        <v>2921</v>
      </c>
      <c r="C1212" s="3" t="s">
        <v>2922</v>
      </c>
      <c r="D1212" s="2" t="s">
        <v>722</v>
      </c>
      <c r="E1212" s="5">
        <v>1399860</v>
      </c>
      <c r="F1212" s="4"/>
      <c r="G1212" s="4">
        <v>41856</v>
      </c>
      <c r="H1212" s="4"/>
      <c r="I1212" s="4"/>
      <c r="J1212" s="4"/>
      <c r="K1212" s="3" t="s">
        <v>667</v>
      </c>
      <c r="L1212" s="7" t="b">
        <v>1</v>
      </c>
      <c r="M1212" s="4">
        <v>41869</v>
      </c>
      <c r="N1212" s="3" t="s">
        <v>108</v>
      </c>
      <c r="O1212" s="3" t="s">
        <v>110</v>
      </c>
      <c r="P1212" s="8"/>
      <c r="Q1212" s="8"/>
      <c r="R1212" s="9"/>
      <c r="S1212" s="7"/>
    </row>
    <row r="1213" spans="1:19" x14ac:dyDescent="0.25">
      <c r="A1213" t="str">
        <f>REPLACE(Table_milestone[[#This Row],[Hợp đồng]],1,FIND("#",Table_milestone[[#This Row],[Hợp đồng]],1),"")</f>
        <v>OSD145001</v>
      </c>
      <c r="B1213" s="2" t="s">
        <v>2831</v>
      </c>
      <c r="C1213" s="3" t="s">
        <v>2832</v>
      </c>
      <c r="D1213" s="2" t="s">
        <v>2942</v>
      </c>
      <c r="E1213" s="5">
        <v>288252000</v>
      </c>
      <c r="F1213" s="4"/>
      <c r="G1213" s="4">
        <v>41858</v>
      </c>
      <c r="H1213" s="4"/>
      <c r="I1213" s="4"/>
      <c r="J1213" s="4">
        <v>42004</v>
      </c>
      <c r="K1213" s="3" t="s">
        <v>667</v>
      </c>
      <c r="L1213" s="7" t="b">
        <v>1</v>
      </c>
      <c r="M1213" s="4">
        <v>42004</v>
      </c>
      <c r="N1213" s="3" t="s">
        <v>31</v>
      </c>
      <c r="O1213" s="3" t="s">
        <v>110</v>
      </c>
      <c r="P1213" s="8"/>
      <c r="Q1213" s="8"/>
      <c r="R1213" s="9"/>
      <c r="S1213" s="7"/>
    </row>
    <row r="1214" spans="1:19" x14ac:dyDescent="0.25">
      <c r="A1214" t="str">
        <f>REPLACE(Table_milestone[[#This Row],[Hợp đồng]],1,FIND("#",Table_milestone[[#This Row],[Hợp đồng]],1),"")</f>
        <v>018/2014/HĐKT/CMCSOFT-PAN</v>
      </c>
      <c r="B1214" s="2" t="s">
        <v>2910</v>
      </c>
      <c r="C1214" s="3" t="s">
        <v>2911</v>
      </c>
      <c r="D1214" s="2" t="s">
        <v>2943</v>
      </c>
      <c r="E1214" s="5">
        <v>1393000</v>
      </c>
      <c r="F1214" s="4"/>
      <c r="G1214" s="4">
        <v>41861</v>
      </c>
      <c r="H1214" s="4"/>
      <c r="I1214" s="4"/>
      <c r="J1214" s="4"/>
      <c r="K1214" s="3" t="s">
        <v>667</v>
      </c>
      <c r="L1214" s="7" t="b">
        <v>1</v>
      </c>
      <c r="M1214" s="4">
        <v>41887</v>
      </c>
      <c r="N1214" s="3" t="s">
        <v>626</v>
      </c>
      <c r="O1214" s="3" t="s">
        <v>173</v>
      </c>
      <c r="P1214" s="8"/>
      <c r="Q1214" s="8"/>
      <c r="R1214" s="9"/>
      <c r="S1214" s="7"/>
    </row>
    <row r="1215" spans="1:19" x14ac:dyDescent="0.25">
      <c r="A1215" t="str">
        <f>REPLACE(Table_milestone[[#This Row],[Hợp đồng]],1,FIND("#",Table_milestone[[#This Row],[Hợp đồng]],1),"")</f>
        <v>JOY001</v>
      </c>
      <c r="B1215" s="2" t="s">
        <v>2945</v>
      </c>
      <c r="C1215" s="3" t="s">
        <v>2946</v>
      </c>
      <c r="D1215" s="2" t="s">
        <v>2944</v>
      </c>
      <c r="E1215" s="5">
        <v>34253060</v>
      </c>
      <c r="F1215" s="4"/>
      <c r="G1215" s="4">
        <v>41866</v>
      </c>
      <c r="H1215" s="4"/>
      <c r="I1215" s="4"/>
      <c r="J1215" s="4"/>
      <c r="K1215" s="3" t="s">
        <v>667</v>
      </c>
      <c r="L1215" s="7" t="b">
        <v>1</v>
      </c>
      <c r="M1215" s="4">
        <v>41866</v>
      </c>
      <c r="N1215" s="3" t="s">
        <v>108</v>
      </c>
      <c r="O1215" s="3" t="s">
        <v>110</v>
      </c>
      <c r="P1215" s="8"/>
      <c r="Q1215" s="8"/>
      <c r="R1215" s="9"/>
      <c r="S1215" s="7"/>
    </row>
    <row r="1216" spans="1:19" ht="30" x14ac:dyDescent="0.25">
      <c r="A1216" t="str">
        <f>REPLACE(Table_milestone[[#This Row],[Hợp đồng]],1,FIND("#",Table_milestone[[#This Row],[Hợp đồng]],1),"")</f>
        <v>007/2014/HĐKT/CMCSOFT-CDYTTN</v>
      </c>
      <c r="B1216" s="2" t="s">
        <v>2948</v>
      </c>
      <c r="C1216" s="3" t="s">
        <v>2949</v>
      </c>
      <c r="D1216" s="2" t="s">
        <v>703</v>
      </c>
      <c r="E1216" s="5">
        <v>99000000</v>
      </c>
      <c r="F1216" s="4"/>
      <c r="G1216" s="4">
        <v>41866</v>
      </c>
      <c r="H1216" s="4"/>
      <c r="I1216" s="4"/>
      <c r="J1216" s="4"/>
      <c r="K1216" s="3" t="s">
        <v>667</v>
      </c>
      <c r="L1216" s="7" t="b">
        <v>0</v>
      </c>
      <c r="M1216" s="4"/>
      <c r="N1216" s="3" t="s">
        <v>190</v>
      </c>
      <c r="O1216" s="3" t="s">
        <v>98</v>
      </c>
      <c r="P1216" s="8"/>
      <c r="Q1216" s="8" t="s">
        <v>2947</v>
      </c>
      <c r="R1216" s="9"/>
      <c r="S1216" s="7"/>
    </row>
    <row r="1217" spans="1:19" x14ac:dyDescent="0.25">
      <c r="A1217" t="str">
        <f>REPLACE(Table_milestone[[#This Row],[Hợp đồng]],1,FIND("#",Table_milestone[[#This Row],[Hợp đồng]],1),"")</f>
        <v>20140620/BIDV-CMC</v>
      </c>
      <c r="B1217" s="2" t="s">
        <v>2898</v>
      </c>
      <c r="C1217" s="3" t="s">
        <v>2899</v>
      </c>
      <c r="D1217" s="2" t="s">
        <v>672</v>
      </c>
      <c r="E1217" s="5">
        <v>286904800</v>
      </c>
      <c r="F1217" s="4"/>
      <c r="G1217" s="4">
        <v>41869</v>
      </c>
      <c r="H1217" s="4">
        <v>41973</v>
      </c>
      <c r="I1217" s="4">
        <v>41999</v>
      </c>
      <c r="J1217" s="4"/>
      <c r="K1217" s="3" t="s">
        <v>667</v>
      </c>
      <c r="L1217" s="7" t="b">
        <v>1</v>
      </c>
      <c r="M1217" s="4">
        <v>42000</v>
      </c>
      <c r="N1217" s="3" t="s">
        <v>26</v>
      </c>
      <c r="O1217" s="3" t="s">
        <v>129</v>
      </c>
      <c r="P1217" s="8"/>
      <c r="Q1217" s="8" t="s">
        <v>2950</v>
      </c>
      <c r="R1217" s="9"/>
      <c r="S1217" s="7"/>
    </row>
    <row r="1218" spans="1:19" x14ac:dyDescent="0.25">
      <c r="A1218" t="str">
        <f>REPLACE(Table_milestone[[#This Row],[Hợp đồng]],1,FIND("#",Table_milestone[[#This Row],[Hợp đồng]],1),"")</f>
        <v>OSD145010</v>
      </c>
      <c r="B1218" s="2" t="s">
        <v>2817</v>
      </c>
      <c r="C1218" s="3" t="s">
        <v>2818</v>
      </c>
      <c r="D1218" s="2" t="s">
        <v>2951</v>
      </c>
      <c r="E1218" s="5">
        <v>53933000</v>
      </c>
      <c r="F1218" s="4"/>
      <c r="G1218" s="4">
        <v>41871</v>
      </c>
      <c r="H1218" s="4"/>
      <c r="I1218" s="4"/>
      <c r="J1218" s="4"/>
      <c r="K1218" s="3" t="s">
        <v>667</v>
      </c>
      <c r="L1218" s="7" t="b">
        <v>1</v>
      </c>
      <c r="M1218" s="4">
        <v>41879</v>
      </c>
      <c r="N1218" s="3" t="s">
        <v>119</v>
      </c>
      <c r="O1218" s="3" t="s">
        <v>110</v>
      </c>
      <c r="P1218" s="8" t="s">
        <v>2952</v>
      </c>
      <c r="Q1218" s="8"/>
      <c r="R1218" s="9"/>
      <c r="S1218" s="7"/>
    </row>
    <row r="1219" spans="1:19" x14ac:dyDescent="0.25">
      <c r="A1219" t="str">
        <f>REPLACE(Table_milestone[[#This Row],[Hợp đồng]],1,FIND("#",Table_milestone[[#This Row],[Hợp đồng]],1),"")</f>
        <v>OSD135055</v>
      </c>
      <c r="B1219" s="2" t="s">
        <v>2813</v>
      </c>
      <c r="C1219" s="3" t="s">
        <v>2814</v>
      </c>
      <c r="D1219" s="2" t="s">
        <v>2953</v>
      </c>
      <c r="E1219" s="5">
        <v>344369025</v>
      </c>
      <c r="F1219" s="4"/>
      <c r="G1219" s="4">
        <v>41873</v>
      </c>
      <c r="H1219" s="4"/>
      <c r="I1219" s="4"/>
      <c r="J1219" s="4"/>
      <c r="K1219" s="3" t="s">
        <v>667</v>
      </c>
      <c r="L1219" s="7" t="b">
        <v>1</v>
      </c>
      <c r="M1219" s="4">
        <v>41897</v>
      </c>
      <c r="N1219" s="3" t="s">
        <v>31</v>
      </c>
      <c r="O1219" s="3" t="s">
        <v>110</v>
      </c>
      <c r="P1219" s="8"/>
      <c r="Q1219" s="8" t="s">
        <v>2954</v>
      </c>
      <c r="R1219" s="9"/>
      <c r="S1219" s="7"/>
    </row>
    <row r="1220" spans="1:19" x14ac:dyDescent="0.25">
      <c r="A1220" t="str">
        <f>REPLACE(Table_milestone[[#This Row],[Hợp đồng]],1,FIND("#",Table_milestone[[#This Row],[Hợp đồng]],1),"")</f>
        <v>OSD135065</v>
      </c>
      <c r="B1220" s="2" t="s">
        <v>2877</v>
      </c>
      <c r="C1220" s="3" t="s">
        <v>2878</v>
      </c>
      <c r="D1220" s="2" t="s">
        <v>2825</v>
      </c>
      <c r="E1220" s="5">
        <v>53121600</v>
      </c>
      <c r="F1220" s="4"/>
      <c r="G1220" s="4">
        <v>41874</v>
      </c>
      <c r="H1220" s="4"/>
      <c r="I1220" s="4"/>
      <c r="J1220" s="4"/>
      <c r="K1220" s="3" t="s">
        <v>667</v>
      </c>
      <c r="L1220" s="7" t="b">
        <v>1</v>
      </c>
      <c r="M1220" s="4">
        <v>41876</v>
      </c>
      <c r="N1220" s="3" t="s">
        <v>31</v>
      </c>
      <c r="O1220" s="3" t="s">
        <v>110</v>
      </c>
      <c r="P1220" s="8" t="s">
        <v>2955</v>
      </c>
      <c r="Q1220" s="8"/>
      <c r="R1220" s="9"/>
      <c r="S1220" s="7"/>
    </row>
    <row r="1221" spans="1:19" x14ac:dyDescent="0.25">
      <c r="A1221" t="str">
        <f>REPLACE(Table_milestone[[#This Row],[Hợp đồng]],1,FIND("#",Table_milestone[[#This Row],[Hợp đồng]],1),"")</f>
        <v>020/2014/HĐKT/CMCSOFT-PRDCV</v>
      </c>
      <c r="B1221" s="2" t="s">
        <v>2956</v>
      </c>
      <c r="C1221" s="3" t="s">
        <v>2957</v>
      </c>
      <c r="D1221" s="2" t="s">
        <v>2754</v>
      </c>
      <c r="E1221" s="5">
        <v>236008740</v>
      </c>
      <c r="F1221" s="4"/>
      <c r="G1221" s="4">
        <v>41878</v>
      </c>
      <c r="H1221" s="4"/>
      <c r="I1221" s="4"/>
      <c r="J1221" s="4"/>
      <c r="K1221" s="3" t="s">
        <v>667</v>
      </c>
      <c r="L1221" s="7" t="b">
        <v>1</v>
      </c>
      <c r="M1221" s="4">
        <v>41904</v>
      </c>
      <c r="N1221" s="3" t="s">
        <v>119</v>
      </c>
      <c r="O1221" s="3" t="s">
        <v>110</v>
      </c>
      <c r="P1221" s="8"/>
      <c r="Q1221" s="8"/>
      <c r="R1221" s="9"/>
      <c r="S1221" s="7"/>
    </row>
    <row r="1222" spans="1:19" x14ac:dyDescent="0.25">
      <c r="A1222" t="str">
        <f>REPLACE(Table_milestone[[#This Row],[Hợp đồng]],1,FIND("#",Table_milestone[[#This Row],[Hợp đồng]],1),"")</f>
        <v>2014/SOW/SISTIC-CMC/001</v>
      </c>
      <c r="B1222" s="2" t="s">
        <v>2959</v>
      </c>
      <c r="C1222" s="3" t="s">
        <v>560</v>
      </c>
      <c r="D1222" s="2" t="s">
        <v>2924</v>
      </c>
      <c r="E1222" s="5">
        <v>222285000</v>
      </c>
      <c r="F1222" s="4"/>
      <c r="G1222" s="4">
        <v>41880</v>
      </c>
      <c r="H1222" s="4"/>
      <c r="I1222" s="4"/>
      <c r="J1222" s="4"/>
      <c r="K1222" s="3" t="s">
        <v>667</v>
      </c>
      <c r="L1222" s="7" t="b">
        <v>1</v>
      </c>
      <c r="M1222" s="4">
        <v>41885</v>
      </c>
      <c r="N1222" s="3" t="s">
        <v>31</v>
      </c>
      <c r="O1222" s="3" t="s">
        <v>110</v>
      </c>
      <c r="P1222" s="8" t="s">
        <v>2958</v>
      </c>
      <c r="Q1222" s="8"/>
      <c r="R1222" s="9"/>
      <c r="S1222" s="7"/>
    </row>
    <row r="1223" spans="1:19" ht="30" x14ac:dyDescent="0.25">
      <c r="A1223" t="str">
        <f>REPLACE(Table_milestone[[#This Row],[Hợp đồng]],1,FIND("#",Table_milestone[[#This Row],[Hợp đồng]],1),"")</f>
        <v>027/2014/HĐKT/CMCSOFT-BL</v>
      </c>
      <c r="B1223" s="2" t="s">
        <v>2961</v>
      </c>
      <c r="C1223" s="3" t="s">
        <v>2962</v>
      </c>
      <c r="D1223" s="2" t="s">
        <v>1018</v>
      </c>
      <c r="E1223" s="5">
        <v>340320000</v>
      </c>
      <c r="F1223" s="4"/>
      <c r="G1223" s="4">
        <v>41881</v>
      </c>
      <c r="H1223" s="4"/>
      <c r="I1223" s="4"/>
      <c r="J1223" s="4">
        <v>41985</v>
      </c>
      <c r="K1223" s="3" t="s">
        <v>667</v>
      </c>
      <c r="L1223" s="7" t="b">
        <v>1</v>
      </c>
      <c r="M1223" s="4">
        <v>41996</v>
      </c>
      <c r="N1223" s="3" t="s">
        <v>96</v>
      </c>
      <c r="O1223" s="3" t="s">
        <v>197</v>
      </c>
      <c r="P1223" s="8"/>
      <c r="Q1223" s="8" t="s">
        <v>2960</v>
      </c>
      <c r="R1223" s="9"/>
      <c r="S1223" s="7"/>
    </row>
    <row r="1224" spans="1:19" x14ac:dyDescent="0.25">
      <c r="A1224" t="str">
        <f>REPLACE(Table_milestone[[#This Row],[Hợp đồng]],1,FIND("#",Table_milestone[[#This Row],[Hợp đồng]],1),"")</f>
        <v>10-0613/HĐKT/CMCSOFT-DHKTDHTN</v>
      </c>
      <c r="B1224" s="2" t="s">
        <v>2446</v>
      </c>
      <c r="C1224" s="3" t="s">
        <v>555</v>
      </c>
      <c r="D1224" s="2" t="s">
        <v>2963</v>
      </c>
      <c r="E1224" s="5">
        <v>25000000</v>
      </c>
      <c r="F1224" s="4"/>
      <c r="G1224" s="4">
        <v>41882</v>
      </c>
      <c r="H1224" s="4"/>
      <c r="I1224" s="4"/>
      <c r="J1224" s="4"/>
      <c r="K1224" s="3" t="s">
        <v>667</v>
      </c>
      <c r="L1224" s="7" t="b">
        <v>1</v>
      </c>
      <c r="M1224" s="4">
        <v>41914</v>
      </c>
      <c r="N1224" s="3" t="s">
        <v>190</v>
      </c>
      <c r="O1224" s="3" t="s">
        <v>98</v>
      </c>
      <c r="P1224" s="8"/>
      <c r="Q1224" s="8"/>
      <c r="R1224" s="9"/>
      <c r="S1224" s="7"/>
    </row>
    <row r="1225" spans="1:19" x14ac:dyDescent="0.25">
      <c r="A1225" t="str">
        <f>REPLACE(Table_milestone[[#This Row],[Hợp đồng]],1,FIND("#",Table_milestone[[#This Row],[Hợp đồng]],1),"")</f>
        <v>SOW #4914007849</v>
      </c>
      <c r="B1225" s="2" t="s">
        <v>2965</v>
      </c>
      <c r="C1225" s="3" t="s">
        <v>568</v>
      </c>
      <c r="D1225" s="2" t="s">
        <v>666</v>
      </c>
      <c r="E1225" s="5">
        <v>85357440</v>
      </c>
      <c r="F1225" s="4"/>
      <c r="G1225" s="4">
        <v>41882</v>
      </c>
      <c r="H1225" s="4"/>
      <c r="I1225" s="4"/>
      <c r="J1225" s="4"/>
      <c r="K1225" s="3" t="s">
        <v>667</v>
      </c>
      <c r="L1225" s="7" t="b">
        <v>1</v>
      </c>
      <c r="M1225" s="4">
        <v>41898</v>
      </c>
      <c r="N1225" s="3" t="s">
        <v>108</v>
      </c>
      <c r="O1225" s="3" t="s">
        <v>110</v>
      </c>
      <c r="P1225" s="8"/>
      <c r="Q1225" s="8" t="s">
        <v>2964</v>
      </c>
      <c r="R1225" s="9"/>
      <c r="S1225" s="7"/>
    </row>
    <row r="1226" spans="1:19" x14ac:dyDescent="0.25">
      <c r="A1226" t="str">
        <f>REPLACE(Table_milestone[[#This Row],[Hợp đồng]],1,FIND("#",Table_milestone[[#This Row],[Hợp đồng]],1),"")</f>
        <v>OSD145011</v>
      </c>
      <c r="B1226" s="2" t="s">
        <v>2968</v>
      </c>
      <c r="C1226" s="3" t="s">
        <v>565</v>
      </c>
      <c r="D1226" s="2" t="s">
        <v>2966</v>
      </c>
      <c r="E1226" s="5">
        <v>181427400</v>
      </c>
      <c r="F1226" s="4"/>
      <c r="G1226" s="4">
        <v>41882</v>
      </c>
      <c r="H1226" s="4"/>
      <c r="I1226" s="4"/>
      <c r="J1226" s="4"/>
      <c r="K1226" s="3" t="s">
        <v>667</v>
      </c>
      <c r="L1226" s="7" t="b">
        <v>1</v>
      </c>
      <c r="M1226" s="4">
        <v>41898</v>
      </c>
      <c r="N1226" s="3" t="s">
        <v>108</v>
      </c>
      <c r="O1226" s="3" t="s">
        <v>110</v>
      </c>
      <c r="P1226" s="8"/>
      <c r="Q1226" s="8" t="s">
        <v>2967</v>
      </c>
      <c r="R1226" s="9"/>
      <c r="S1226" s="7"/>
    </row>
    <row r="1227" spans="1:19" x14ac:dyDescent="0.25">
      <c r="A1227" t="str">
        <f>REPLACE(Table_milestone[[#This Row],[Hợp đồng]],1,FIND("#",Table_milestone[[#This Row],[Hợp đồng]],1),"")</f>
        <v>CSS14016</v>
      </c>
      <c r="B1227" s="2" t="s">
        <v>2889</v>
      </c>
      <c r="C1227" s="3" t="s">
        <v>2890</v>
      </c>
      <c r="D1227" s="2" t="s">
        <v>2969</v>
      </c>
      <c r="E1227" s="5">
        <v>29000000</v>
      </c>
      <c r="F1227" s="4"/>
      <c r="G1227" s="4">
        <v>41882</v>
      </c>
      <c r="H1227" s="4"/>
      <c r="I1227" s="4">
        <v>41882</v>
      </c>
      <c r="J1227" s="4"/>
      <c r="K1227" s="3" t="s">
        <v>667</v>
      </c>
      <c r="L1227" s="7" t="b">
        <v>1</v>
      </c>
      <c r="M1227" s="4">
        <v>41949</v>
      </c>
      <c r="N1227" s="3" t="s">
        <v>19</v>
      </c>
      <c r="O1227" s="3" t="s">
        <v>14</v>
      </c>
      <c r="P1227" s="8"/>
      <c r="Q1227" s="8"/>
      <c r="R1227" s="9"/>
      <c r="S1227" s="7"/>
    </row>
    <row r="1228" spans="1:19" x14ac:dyDescent="0.25">
      <c r="A1228" t="str">
        <f>REPLACE(Table_milestone[[#This Row],[Hợp đồng]],1,FIND("#",Table_milestone[[#This Row],[Hợp đồng]],1),"")</f>
        <v>OSD135065</v>
      </c>
      <c r="B1228" s="2" t="s">
        <v>2877</v>
      </c>
      <c r="C1228" s="3" t="s">
        <v>2878</v>
      </c>
      <c r="D1228" s="2" t="s">
        <v>2891</v>
      </c>
      <c r="E1228" s="5">
        <v>17791200</v>
      </c>
      <c r="F1228" s="4"/>
      <c r="G1228" s="4">
        <v>41883</v>
      </c>
      <c r="H1228" s="4"/>
      <c r="I1228" s="4"/>
      <c r="J1228" s="4"/>
      <c r="K1228" s="3" t="s">
        <v>667</v>
      </c>
      <c r="L1228" s="7" t="b">
        <v>1</v>
      </c>
      <c r="M1228" s="4">
        <v>41912</v>
      </c>
      <c r="N1228" s="3" t="s">
        <v>31</v>
      </c>
      <c r="O1228" s="3" t="s">
        <v>110</v>
      </c>
      <c r="P1228" s="8" t="s">
        <v>2970</v>
      </c>
      <c r="Q1228" s="8"/>
      <c r="R1228" s="9"/>
      <c r="S1228" s="7"/>
    </row>
    <row r="1229" spans="1:19" ht="30" x14ac:dyDescent="0.25">
      <c r="A1229" t="str">
        <f>REPLACE(Table_milestone[[#This Row],[Hợp đồng]],1,FIND("#",Table_milestone[[#This Row],[Hợp đồng]],1),"")</f>
        <v>10-0613/HĐKT/CMCSOFT-DHKTDHTN</v>
      </c>
      <c r="B1229" s="2" t="s">
        <v>2446</v>
      </c>
      <c r="C1229" s="3" t="s">
        <v>555</v>
      </c>
      <c r="D1229" s="2" t="s">
        <v>2971</v>
      </c>
      <c r="E1229" s="5">
        <v>25000000</v>
      </c>
      <c r="F1229" s="4"/>
      <c r="G1229" s="4">
        <v>41883</v>
      </c>
      <c r="H1229" s="4"/>
      <c r="I1229" s="4"/>
      <c r="J1229" s="4">
        <v>42216</v>
      </c>
      <c r="K1229" s="3" t="s">
        <v>667</v>
      </c>
      <c r="L1229" s="7" t="b">
        <v>1</v>
      </c>
      <c r="M1229" s="4">
        <v>42335</v>
      </c>
      <c r="N1229" s="3" t="s">
        <v>190</v>
      </c>
      <c r="O1229" s="3" t="s">
        <v>98</v>
      </c>
      <c r="P1229" s="8"/>
      <c r="Q1229" s="8" t="s">
        <v>2972</v>
      </c>
      <c r="R1229" s="9"/>
      <c r="S1229" s="7"/>
    </row>
    <row r="1230" spans="1:19" ht="30" x14ac:dyDescent="0.25">
      <c r="A1230" t="str">
        <f>REPLACE(Table_milestone[[#This Row],[Hợp đồng]],1,FIND("#",Table_milestone[[#This Row],[Hợp đồng]],1),"")</f>
        <v>01/2013-ĐHV-VIETINBANK-CMC</v>
      </c>
      <c r="B1230" s="2" t="s">
        <v>2339</v>
      </c>
      <c r="C1230" s="3" t="s">
        <v>616</v>
      </c>
      <c r="D1230" s="2" t="s">
        <v>2973</v>
      </c>
      <c r="E1230" s="5">
        <v>7500000</v>
      </c>
      <c r="F1230" s="4"/>
      <c r="G1230" s="4">
        <v>41883</v>
      </c>
      <c r="H1230" s="4"/>
      <c r="I1230" s="4"/>
      <c r="J1230" s="4">
        <v>42003</v>
      </c>
      <c r="K1230" s="3" t="s">
        <v>667</v>
      </c>
      <c r="L1230" s="7" t="b">
        <v>1</v>
      </c>
      <c r="M1230" s="4">
        <v>42046</v>
      </c>
      <c r="N1230" s="3" t="s">
        <v>190</v>
      </c>
      <c r="O1230" s="3" t="s">
        <v>98</v>
      </c>
      <c r="P1230" s="8"/>
      <c r="Q1230" s="8" t="s">
        <v>2673</v>
      </c>
      <c r="R1230" s="9"/>
      <c r="S1230" s="7"/>
    </row>
    <row r="1231" spans="1:19" x14ac:dyDescent="0.25">
      <c r="A1231" t="str">
        <f>REPLACE(Table_milestone[[#This Row],[Hợp đồng]],1,FIND("#",Table_milestone[[#This Row],[Hợp đồng]],1),"")</f>
        <v>012/2014/HĐKT/CMCSOFT-VBI</v>
      </c>
      <c r="B1231" s="2" t="s">
        <v>2844</v>
      </c>
      <c r="C1231" s="3" t="s">
        <v>2845</v>
      </c>
      <c r="D1231" s="2" t="s">
        <v>688</v>
      </c>
      <c r="E1231" s="5">
        <v>25000000</v>
      </c>
      <c r="F1231" s="4"/>
      <c r="G1231" s="4">
        <v>41884</v>
      </c>
      <c r="H1231" s="4"/>
      <c r="I1231" s="4">
        <v>41967</v>
      </c>
      <c r="J1231" s="4">
        <v>42185</v>
      </c>
      <c r="K1231" s="3" t="s">
        <v>667</v>
      </c>
      <c r="L1231" s="7" t="b">
        <v>1</v>
      </c>
      <c r="M1231" s="4">
        <v>42192</v>
      </c>
      <c r="N1231" s="3" t="s">
        <v>96</v>
      </c>
      <c r="O1231" s="3" t="s">
        <v>173</v>
      </c>
      <c r="P1231" s="8"/>
      <c r="Q1231" s="8" t="s">
        <v>2974</v>
      </c>
      <c r="R1231" s="9"/>
      <c r="S1231" s="7"/>
    </row>
    <row r="1232" spans="1:19" x14ac:dyDescent="0.25">
      <c r="A1232" t="str">
        <f>REPLACE(Table_milestone[[#This Row],[Hợp đồng]],1,FIND("#",Table_milestone[[#This Row],[Hợp đồng]],1),"")</f>
        <v>OSD145026</v>
      </c>
      <c r="B1232" s="2" t="s">
        <v>2976</v>
      </c>
      <c r="C1232" s="3" t="s">
        <v>2977</v>
      </c>
      <c r="D1232" s="2" t="s">
        <v>666</v>
      </c>
      <c r="E1232" s="5">
        <v>65034240</v>
      </c>
      <c r="F1232" s="4"/>
      <c r="G1232" s="4">
        <v>41887</v>
      </c>
      <c r="H1232" s="4"/>
      <c r="I1232" s="4"/>
      <c r="J1232" s="4"/>
      <c r="K1232" s="3" t="s">
        <v>667</v>
      </c>
      <c r="L1232" s="7" t="b">
        <v>1</v>
      </c>
      <c r="M1232" s="4">
        <v>41886</v>
      </c>
      <c r="N1232" s="3" t="s">
        <v>996</v>
      </c>
      <c r="O1232" s="3" t="s">
        <v>110</v>
      </c>
      <c r="P1232" s="8"/>
      <c r="Q1232" s="8" t="s">
        <v>2975</v>
      </c>
      <c r="R1232" s="9"/>
      <c r="S1232" s="7"/>
    </row>
    <row r="1233" spans="1:19" x14ac:dyDescent="0.25">
      <c r="A1233" t="str">
        <f>REPLACE(Table_milestone[[#This Row],[Hợp đồng]],1,FIND("#",Table_milestone[[#This Row],[Hợp đồng]],1),"")</f>
        <v>OSD145001</v>
      </c>
      <c r="B1233" s="2" t="s">
        <v>2831</v>
      </c>
      <c r="C1233" s="3" t="s">
        <v>2832</v>
      </c>
      <c r="D1233" s="2" t="s">
        <v>2978</v>
      </c>
      <c r="E1233" s="5">
        <v>311566500</v>
      </c>
      <c r="F1233" s="4"/>
      <c r="G1233" s="4">
        <v>41888</v>
      </c>
      <c r="H1233" s="4"/>
      <c r="I1233" s="4"/>
      <c r="J1233" s="4">
        <v>42004</v>
      </c>
      <c r="K1233" s="3" t="s">
        <v>667</v>
      </c>
      <c r="L1233" s="7" t="b">
        <v>1</v>
      </c>
      <c r="M1233" s="4">
        <v>42004</v>
      </c>
      <c r="N1233" s="3" t="s">
        <v>31</v>
      </c>
      <c r="O1233" s="3" t="s">
        <v>110</v>
      </c>
      <c r="P1233" s="8"/>
      <c r="Q1233" s="8"/>
      <c r="R1233" s="9"/>
      <c r="S1233" s="7"/>
    </row>
    <row r="1234" spans="1:19" x14ac:dyDescent="0.25">
      <c r="A1234" t="str">
        <f>REPLACE(Table_milestone[[#This Row],[Hợp đồng]],1,FIND("#",Table_milestone[[#This Row],[Hợp đồng]],1),"")</f>
        <v>025/2014/HĐKT/CMCSOFT-BHV</v>
      </c>
      <c r="B1234" s="2" t="s">
        <v>2979</v>
      </c>
      <c r="C1234" s="3" t="s">
        <v>545</v>
      </c>
      <c r="D1234" s="2" t="s">
        <v>2790</v>
      </c>
      <c r="E1234" s="5">
        <v>58344000</v>
      </c>
      <c r="F1234" s="4"/>
      <c r="G1234" s="4">
        <v>41889</v>
      </c>
      <c r="H1234" s="4"/>
      <c r="I1234" s="4"/>
      <c r="J1234" s="4"/>
      <c r="K1234" s="3" t="s">
        <v>667</v>
      </c>
      <c r="L1234" s="7" t="b">
        <v>1</v>
      </c>
      <c r="M1234" s="4">
        <v>41899</v>
      </c>
      <c r="N1234" s="3" t="s">
        <v>46</v>
      </c>
      <c r="O1234" s="3" t="s">
        <v>173</v>
      </c>
      <c r="P1234" s="8"/>
      <c r="Q1234" s="8"/>
      <c r="R1234" s="9"/>
      <c r="S1234" s="7"/>
    </row>
    <row r="1235" spans="1:19" x14ac:dyDescent="0.25">
      <c r="A1235" t="str">
        <f>REPLACE(Table_milestone[[#This Row],[Hợp đồng]],1,FIND("#",Table_milestone[[#This Row],[Hợp đồng]],1),"")</f>
        <v>OSD135045</v>
      </c>
      <c r="B1235" s="2" t="s">
        <v>2806</v>
      </c>
      <c r="C1235" s="3" t="s">
        <v>2807</v>
      </c>
      <c r="D1235" s="2" t="s">
        <v>2302</v>
      </c>
      <c r="E1235" s="5">
        <v>104791500</v>
      </c>
      <c r="F1235" s="4"/>
      <c r="G1235" s="4">
        <v>41890</v>
      </c>
      <c r="H1235" s="4"/>
      <c r="I1235" s="4"/>
      <c r="J1235" s="4"/>
      <c r="K1235" s="3" t="s">
        <v>667</v>
      </c>
      <c r="L1235" s="7" t="b">
        <v>1</v>
      </c>
      <c r="M1235" s="4">
        <v>41888</v>
      </c>
      <c r="N1235" s="3" t="s">
        <v>31</v>
      </c>
      <c r="O1235" s="3" t="s">
        <v>110</v>
      </c>
      <c r="P1235" s="8" t="s">
        <v>2805</v>
      </c>
      <c r="Q1235" s="8"/>
      <c r="R1235" s="9"/>
      <c r="S1235" s="7"/>
    </row>
    <row r="1236" spans="1:19" x14ac:dyDescent="0.25">
      <c r="A1236" t="str">
        <f>REPLACE(Table_milestone[[#This Row],[Hợp đồng]],1,FIND("#",Table_milestone[[#This Row],[Hợp đồng]],1),"")</f>
        <v>018/2014/HĐKT/CMCSOFT-PAN</v>
      </c>
      <c r="B1236" s="2" t="s">
        <v>2910</v>
      </c>
      <c r="C1236" s="3" t="s">
        <v>2911</v>
      </c>
      <c r="D1236" s="2" t="s">
        <v>2980</v>
      </c>
      <c r="E1236" s="5">
        <v>1393000</v>
      </c>
      <c r="F1236" s="4"/>
      <c r="G1236" s="4">
        <v>41892</v>
      </c>
      <c r="H1236" s="4"/>
      <c r="I1236" s="4"/>
      <c r="J1236" s="4"/>
      <c r="K1236" s="3" t="s">
        <v>667</v>
      </c>
      <c r="L1236" s="7" t="b">
        <v>1</v>
      </c>
      <c r="M1236" s="4">
        <v>41892</v>
      </c>
      <c r="N1236" s="3" t="s">
        <v>626</v>
      </c>
      <c r="O1236" s="3" t="s">
        <v>173</v>
      </c>
      <c r="P1236" s="8"/>
      <c r="Q1236" s="8"/>
      <c r="R1236" s="9"/>
      <c r="S1236" s="7"/>
    </row>
    <row r="1237" spans="1:19" x14ac:dyDescent="0.25">
      <c r="A1237" t="str">
        <f>REPLACE(Table_milestone[[#This Row],[Hợp đồng]],1,FIND("#",Table_milestone[[#This Row],[Hợp đồng]],1),"")</f>
        <v>2014/SOW/DOS-CMC/001</v>
      </c>
      <c r="B1237" s="2" t="s">
        <v>2834</v>
      </c>
      <c r="C1237" s="3" t="s">
        <v>2835</v>
      </c>
      <c r="D1237" s="2" t="s">
        <v>2793</v>
      </c>
      <c r="E1237" s="5">
        <v>14208425</v>
      </c>
      <c r="F1237" s="4"/>
      <c r="G1237" s="4">
        <v>41892</v>
      </c>
      <c r="H1237" s="4"/>
      <c r="I1237" s="4"/>
      <c r="J1237" s="4"/>
      <c r="K1237" s="3" t="s">
        <v>667</v>
      </c>
      <c r="L1237" s="7" t="b">
        <v>1</v>
      </c>
      <c r="M1237" s="4">
        <v>41897</v>
      </c>
      <c r="N1237" s="3" t="s">
        <v>108</v>
      </c>
      <c r="O1237" s="3" t="s">
        <v>110</v>
      </c>
      <c r="P1237" s="8"/>
      <c r="Q1237" s="8" t="s">
        <v>2981</v>
      </c>
      <c r="R1237" s="9"/>
      <c r="S1237" s="7"/>
    </row>
    <row r="1238" spans="1:19" x14ac:dyDescent="0.25">
      <c r="A1238" t="str">
        <f>REPLACE(Table_milestone[[#This Row],[Hợp đồng]],1,FIND("#",Table_milestone[[#This Row],[Hợp đồng]],1),"")</f>
        <v>20140827/BIDV-CMC</v>
      </c>
      <c r="B1238" s="2" t="s">
        <v>2982</v>
      </c>
      <c r="C1238" s="3" t="s">
        <v>2983</v>
      </c>
      <c r="D1238" s="2" t="s">
        <v>1018</v>
      </c>
      <c r="E1238" s="5">
        <v>70500000</v>
      </c>
      <c r="F1238" s="4"/>
      <c r="G1238" s="4">
        <v>41894</v>
      </c>
      <c r="H1238" s="4"/>
      <c r="I1238" s="4"/>
      <c r="J1238" s="4"/>
      <c r="K1238" s="3" t="s">
        <v>667</v>
      </c>
      <c r="L1238" s="7" t="b">
        <v>1</v>
      </c>
      <c r="M1238" s="4">
        <v>41915</v>
      </c>
      <c r="N1238" s="3" t="s">
        <v>26</v>
      </c>
      <c r="O1238" s="3" t="s">
        <v>2984</v>
      </c>
      <c r="P1238" s="8"/>
      <c r="Q1238" s="8"/>
      <c r="R1238" s="9"/>
      <c r="S1238" s="7"/>
    </row>
    <row r="1239" spans="1:19" x14ac:dyDescent="0.25">
      <c r="A1239" t="str">
        <f>REPLACE(Table_milestone[[#This Row],[Hợp đồng]],1,FIND("#",Table_milestone[[#This Row],[Hợp đồng]],1),"")</f>
        <v>SGD03/HĐKT/VIETINBANK-CMC</v>
      </c>
      <c r="B1239" s="2" t="s">
        <v>2985</v>
      </c>
      <c r="C1239" s="3" t="s">
        <v>2986</v>
      </c>
      <c r="D1239" s="2" t="s">
        <v>1018</v>
      </c>
      <c r="E1239" s="5">
        <v>393000000</v>
      </c>
      <c r="F1239" s="4"/>
      <c r="G1239" s="4">
        <v>41896</v>
      </c>
      <c r="H1239" s="4"/>
      <c r="I1239" s="4"/>
      <c r="J1239" s="4"/>
      <c r="K1239" s="3" t="s">
        <v>667</v>
      </c>
      <c r="L1239" s="7" t="b">
        <v>1</v>
      </c>
      <c r="M1239" s="4">
        <v>41919</v>
      </c>
      <c r="N1239" s="3" t="s">
        <v>37</v>
      </c>
      <c r="O1239" s="3" t="s">
        <v>197</v>
      </c>
      <c r="P1239" s="8"/>
      <c r="Q1239" s="8"/>
      <c r="R1239" s="9"/>
      <c r="S1239" s="7"/>
    </row>
    <row r="1240" spans="1:19" x14ac:dyDescent="0.25">
      <c r="A1240" t="str">
        <f>REPLACE(Table_milestone[[#This Row],[Hợp đồng]],1,FIND("#",Table_milestone[[#This Row],[Hợp đồng]],1),"")</f>
        <v>79-0113/HĐKT/CMCSOFT-BHBL</v>
      </c>
      <c r="B1240" s="2" t="s">
        <v>2071</v>
      </c>
      <c r="C1240" s="3" t="s">
        <v>630</v>
      </c>
      <c r="D1240" s="2" t="s">
        <v>2987</v>
      </c>
      <c r="E1240" s="5">
        <v>90000000</v>
      </c>
      <c r="F1240" s="4"/>
      <c r="G1240" s="4">
        <v>41897</v>
      </c>
      <c r="H1240" s="4"/>
      <c r="I1240" s="4"/>
      <c r="J1240" s="4"/>
      <c r="K1240" s="3" t="s">
        <v>667</v>
      </c>
      <c r="L1240" s="7" t="b">
        <v>1</v>
      </c>
      <c r="M1240" s="4">
        <v>41911</v>
      </c>
      <c r="N1240" s="3" t="s">
        <v>2072</v>
      </c>
      <c r="O1240" s="3" t="s">
        <v>173</v>
      </c>
      <c r="P1240" s="8"/>
      <c r="Q1240" s="8"/>
      <c r="R1240" s="9"/>
      <c r="S1240" s="7"/>
    </row>
    <row r="1241" spans="1:19" x14ac:dyDescent="0.25">
      <c r="A1241" t="str">
        <f>REPLACE(Table_milestone[[#This Row],[Hợp đồng]],1,FIND("#",Table_milestone[[#This Row],[Hợp đồng]],1),"")</f>
        <v>13-0712/HĐKT/CMCSOFT-MIC</v>
      </c>
      <c r="B1241" s="2" t="s">
        <v>1630</v>
      </c>
      <c r="C1241" s="3" t="s">
        <v>645</v>
      </c>
      <c r="D1241" s="2" t="s">
        <v>2988</v>
      </c>
      <c r="E1241" s="5">
        <v>62500000</v>
      </c>
      <c r="F1241" s="4"/>
      <c r="G1241" s="4">
        <v>41897</v>
      </c>
      <c r="H1241" s="4"/>
      <c r="I1241" s="4"/>
      <c r="J1241" s="4"/>
      <c r="K1241" s="3" t="s">
        <v>667</v>
      </c>
      <c r="L1241" s="7" t="b">
        <v>1</v>
      </c>
      <c r="M1241" s="4">
        <v>41925</v>
      </c>
      <c r="N1241" s="3" t="s">
        <v>46</v>
      </c>
      <c r="O1241" s="3" t="s">
        <v>173</v>
      </c>
      <c r="P1241" s="8"/>
      <c r="Q1241" s="8"/>
      <c r="R1241" s="9"/>
      <c r="S1241" s="7"/>
    </row>
    <row r="1242" spans="1:19" x14ac:dyDescent="0.25">
      <c r="A1242" t="str">
        <f>REPLACE(Table_milestone[[#This Row],[Hợp đồng]],1,FIND("#",Table_milestone[[#This Row],[Hợp đồng]],1),"")</f>
        <v>0809/HĐKT/CMCSOFT-MOBIFONESERVICE</v>
      </c>
      <c r="B1242" s="2" t="s">
        <v>2989</v>
      </c>
      <c r="C1242" s="3" t="s">
        <v>2990</v>
      </c>
      <c r="D1242" s="2" t="s">
        <v>666</v>
      </c>
      <c r="E1242" s="5">
        <v>40300000</v>
      </c>
      <c r="F1242" s="4"/>
      <c r="G1242" s="4">
        <v>41897</v>
      </c>
      <c r="H1242" s="4"/>
      <c r="I1242" s="4"/>
      <c r="J1242" s="4"/>
      <c r="K1242" s="3" t="s">
        <v>667</v>
      </c>
      <c r="L1242" s="7" t="b">
        <v>1</v>
      </c>
      <c r="M1242" s="4">
        <v>41898</v>
      </c>
      <c r="N1242" s="3" t="s">
        <v>20</v>
      </c>
      <c r="O1242" s="3" t="s">
        <v>129</v>
      </c>
      <c r="P1242" s="8"/>
      <c r="Q1242" s="8"/>
      <c r="R1242" s="9"/>
      <c r="S1242" s="7"/>
    </row>
    <row r="1243" spans="1:19" x14ac:dyDescent="0.25">
      <c r="A1243" t="str">
        <f>REPLACE(Table_milestone[[#This Row],[Hợp đồng]],1,FIND("#",Table_milestone[[#This Row],[Hợp đồng]],1),"")</f>
        <v xml:space="preserve">EDOC14007 </v>
      </c>
      <c r="B1243" s="2" t="s">
        <v>2991</v>
      </c>
      <c r="C1243" s="3" t="s">
        <v>2992</v>
      </c>
      <c r="D1243" s="2" t="s">
        <v>666</v>
      </c>
      <c r="E1243" s="5">
        <v>841558026</v>
      </c>
      <c r="F1243" s="4"/>
      <c r="G1243" s="4">
        <v>41897</v>
      </c>
      <c r="H1243" s="4"/>
      <c r="I1243" s="4"/>
      <c r="J1243" s="4"/>
      <c r="K1243" s="3" t="s">
        <v>667</v>
      </c>
      <c r="L1243" s="7" t="b">
        <v>1</v>
      </c>
      <c r="M1243" s="4">
        <v>41912</v>
      </c>
      <c r="N1243" s="3" t="s">
        <v>27</v>
      </c>
      <c r="O1243" s="3" t="s">
        <v>47</v>
      </c>
      <c r="P1243" s="8"/>
      <c r="Q1243" s="8"/>
      <c r="R1243" s="9"/>
      <c r="S1243" s="7"/>
    </row>
    <row r="1244" spans="1:19" x14ac:dyDescent="0.25">
      <c r="A1244" t="str">
        <f>REPLACE(Table_milestone[[#This Row],[Hợp đồng]],1,FIND("#",Table_milestone[[#This Row],[Hợp đồng]],1),"")</f>
        <v>2014/SOW/WeezLabs-CMC/003</v>
      </c>
      <c r="B1244" s="2" t="s">
        <v>2993</v>
      </c>
      <c r="C1244" s="3" t="s">
        <v>2994</v>
      </c>
      <c r="D1244" s="2" t="s">
        <v>2453</v>
      </c>
      <c r="E1244" s="5">
        <v>20337600</v>
      </c>
      <c r="F1244" s="4"/>
      <c r="G1244" s="4">
        <v>41897</v>
      </c>
      <c r="H1244" s="4"/>
      <c r="I1244" s="4"/>
      <c r="J1244" s="4"/>
      <c r="K1244" s="3" t="s">
        <v>667</v>
      </c>
      <c r="L1244" s="7" t="b">
        <v>1</v>
      </c>
      <c r="M1244" s="4">
        <v>41888</v>
      </c>
      <c r="N1244" s="3" t="s">
        <v>31</v>
      </c>
      <c r="O1244" s="3" t="s">
        <v>110</v>
      </c>
      <c r="P1244" s="8" t="s">
        <v>2725</v>
      </c>
      <c r="Q1244" s="8"/>
      <c r="R1244" s="9"/>
      <c r="S1244" s="7"/>
    </row>
    <row r="1245" spans="1:19" ht="30" x14ac:dyDescent="0.25">
      <c r="A1245" t="str">
        <f>REPLACE(Table_milestone[[#This Row],[Hợp đồng]],1,FIND("#",Table_milestone[[#This Row],[Hợp đồng]],1),"")</f>
        <v>01/2014/HĐKT/PFS-CMC</v>
      </c>
      <c r="B1245" s="2" t="s">
        <v>2997</v>
      </c>
      <c r="C1245" s="3" t="s">
        <v>541</v>
      </c>
      <c r="D1245" s="2" t="s">
        <v>666</v>
      </c>
      <c r="E1245" s="5">
        <v>285000000</v>
      </c>
      <c r="F1245" s="4"/>
      <c r="G1245" s="4">
        <v>41899</v>
      </c>
      <c r="H1245" s="4">
        <v>41973</v>
      </c>
      <c r="I1245" s="4">
        <v>41985</v>
      </c>
      <c r="J1245" s="4">
        <v>42003</v>
      </c>
      <c r="K1245" s="3" t="s">
        <v>667</v>
      </c>
      <c r="L1245" s="7" t="b">
        <v>1</v>
      </c>
      <c r="M1245" s="4">
        <v>42032</v>
      </c>
      <c r="N1245" s="3" t="s">
        <v>57</v>
      </c>
      <c r="O1245" s="3" t="s">
        <v>129</v>
      </c>
      <c r="P1245" s="8" t="s">
        <v>2995</v>
      </c>
      <c r="Q1245" s="8" t="s">
        <v>2996</v>
      </c>
      <c r="R1245" s="9"/>
      <c r="S1245" s="7"/>
    </row>
    <row r="1246" spans="1:19" x14ac:dyDescent="0.25">
      <c r="A1246" t="str">
        <f>REPLACE(Table_milestone[[#This Row],[Hợp đồng]],1,FIND("#",Table_milestone[[#This Row],[Hợp đồng]],1),"")</f>
        <v>47-0114/HĐKT/CMCSOFT-HVCSPT</v>
      </c>
      <c r="B1246" s="2" t="s">
        <v>2998</v>
      </c>
      <c r="C1246" s="3" t="s">
        <v>2999</v>
      </c>
      <c r="D1246" s="2" t="s">
        <v>1018</v>
      </c>
      <c r="E1246" s="5">
        <v>144000000</v>
      </c>
      <c r="F1246" s="4"/>
      <c r="G1246" s="4">
        <v>41899</v>
      </c>
      <c r="H1246" s="4"/>
      <c r="I1246" s="4"/>
      <c r="J1246" s="4"/>
      <c r="K1246" s="3" t="s">
        <v>667</v>
      </c>
      <c r="L1246" s="7" t="b">
        <v>1</v>
      </c>
      <c r="M1246" s="4">
        <v>41970</v>
      </c>
      <c r="N1246" s="3" t="s">
        <v>190</v>
      </c>
      <c r="O1246" s="3" t="s">
        <v>192</v>
      </c>
      <c r="P1246" s="8"/>
      <c r="Q1246" s="8"/>
      <c r="R1246" s="9"/>
      <c r="S1246" s="7"/>
    </row>
    <row r="1247" spans="1:19" x14ac:dyDescent="0.25">
      <c r="A1247" t="str">
        <f>REPLACE(Table_milestone[[#This Row],[Hợp đồng]],1,FIND("#",Table_milestone[[#This Row],[Hợp đồng]],1),"")</f>
        <v>14-0613/HĐKT/CMCSOFT-MIC</v>
      </c>
      <c r="B1247" s="2" t="s">
        <v>2466</v>
      </c>
      <c r="C1247" s="3" t="s">
        <v>612</v>
      </c>
      <c r="D1247" s="2" t="s">
        <v>3000</v>
      </c>
      <c r="E1247" s="5">
        <v>149160000</v>
      </c>
      <c r="F1247" s="4"/>
      <c r="G1247" s="4">
        <v>41901</v>
      </c>
      <c r="H1247" s="4"/>
      <c r="I1247" s="4"/>
      <c r="J1247" s="4"/>
      <c r="K1247" s="3" t="s">
        <v>667</v>
      </c>
      <c r="L1247" s="7" t="b">
        <v>1</v>
      </c>
      <c r="M1247" s="4">
        <v>41927</v>
      </c>
      <c r="N1247" s="3" t="s">
        <v>96</v>
      </c>
      <c r="O1247" s="3" t="s">
        <v>173</v>
      </c>
      <c r="P1247" s="8"/>
      <c r="Q1247" s="8"/>
      <c r="R1247" s="9"/>
      <c r="S1247" s="7"/>
    </row>
    <row r="1248" spans="1:19" x14ac:dyDescent="0.25">
      <c r="A1248" t="str">
        <f>REPLACE(Table_milestone[[#This Row],[Hợp đồng]],1,FIND("#",Table_milestone[[#This Row],[Hợp đồng]],1),"")</f>
        <v>2014/SOW/SISTIC-CMC/001</v>
      </c>
      <c r="B1248" s="2" t="s">
        <v>2959</v>
      </c>
      <c r="C1248" s="3" t="s">
        <v>560</v>
      </c>
      <c r="D1248" s="2" t="s">
        <v>3001</v>
      </c>
      <c r="E1248" s="5">
        <v>222285000</v>
      </c>
      <c r="F1248" s="4"/>
      <c r="G1248" s="4">
        <v>41901</v>
      </c>
      <c r="H1248" s="4"/>
      <c r="I1248" s="4"/>
      <c r="J1248" s="4"/>
      <c r="K1248" s="3" t="s">
        <v>667</v>
      </c>
      <c r="L1248" s="7" t="b">
        <v>1</v>
      </c>
      <c r="M1248" s="4">
        <v>41901</v>
      </c>
      <c r="N1248" s="3" t="s">
        <v>31</v>
      </c>
      <c r="O1248" s="3" t="s">
        <v>110</v>
      </c>
      <c r="P1248" s="8" t="s">
        <v>3002</v>
      </c>
      <c r="Q1248" s="8"/>
      <c r="R1248" s="9"/>
      <c r="S1248" s="7"/>
    </row>
    <row r="1249" spans="1:19" x14ac:dyDescent="0.25">
      <c r="A1249" t="str">
        <f>REPLACE(Table_milestone[[#This Row],[Hợp đồng]],1,FIND("#",Table_milestone[[#This Row],[Hợp đồng]],1),"")</f>
        <v>2014/SOW/SISTIC-CMC/001</v>
      </c>
      <c r="B1249" s="2" t="s">
        <v>2959</v>
      </c>
      <c r="C1249" s="3" t="s">
        <v>560</v>
      </c>
      <c r="D1249" s="2" t="s">
        <v>3003</v>
      </c>
      <c r="E1249" s="5">
        <v>80636530</v>
      </c>
      <c r="F1249" s="4"/>
      <c r="G1249" s="4">
        <v>41901</v>
      </c>
      <c r="H1249" s="4"/>
      <c r="I1249" s="4"/>
      <c r="J1249" s="4"/>
      <c r="K1249" s="3" t="s">
        <v>667</v>
      </c>
      <c r="L1249" s="7" t="b">
        <v>1</v>
      </c>
      <c r="M1249" s="4">
        <v>41901</v>
      </c>
      <c r="N1249" s="3" t="s">
        <v>31</v>
      </c>
      <c r="O1249" s="3" t="s">
        <v>110</v>
      </c>
      <c r="P1249" s="8" t="s">
        <v>3004</v>
      </c>
      <c r="Q1249" s="8"/>
      <c r="R1249" s="9"/>
      <c r="S1249" s="7"/>
    </row>
    <row r="1250" spans="1:19" x14ac:dyDescent="0.25">
      <c r="A1250" t="str">
        <f>REPLACE(Table_milestone[[#This Row],[Hợp đồng]],1,FIND("#",Table_milestone[[#This Row],[Hợp đồng]],1),"")</f>
        <v>027/2014/HĐKT/CMCSOFT-BL</v>
      </c>
      <c r="B1250" s="2" t="s">
        <v>2961</v>
      </c>
      <c r="C1250" s="3" t="s">
        <v>2962</v>
      </c>
      <c r="D1250" s="2" t="s">
        <v>1094</v>
      </c>
      <c r="E1250" s="5">
        <v>510480000</v>
      </c>
      <c r="F1250" s="4"/>
      <c r="G1250" s="4">
        <v>41901</v>
      </c>
      <c r="H1250" s="4"/>
      <c r="I1250" s="4">
        <v>41973</v>
      </c>
      <c r="J1250" s="4"/>
      <c r="K1250" s="3" t="s">
        <v>667</v>
      </c>
      <c r="L1250" s="7" t="b">
        <v>1</v>
      </c>
      <c r="M1250" s="4">
        <v>42093</v>
      </c>
      <c r="N1250" s="3" t="s">
        <v>96</v>
      </c>
      <c r="O1250" s="3" t="s">
        <v>197</v>
      </c>
      <c r="P1250" s="8"/>
      <c r="Q1250" s="8"/>
      <c r="R1250" s="9"/>
      <c r="S1250" s="7"/>
    </row>
    <row r="1251" spans="1:19" x14ac:dyDescent="0.25">
      <c r="A1251" t="str">
        <f>REPLACE(Table_milestone[[#This Row],[Hợp đồng]],1,FIND("#",Table_milestone[[#This Row],[Hợp đồng]],1),"")</f>
        <v>01092014/HĐKT/PLC-CMCSOFT</v>
      </c>
      <c r="B1251" s="2" t="s">
        <v>3005</v>
      </c>
      <c r="C1251" s="3" t="s">
        <v>530</v>
      </c>
      <c r="D1251" s="2" t="s">
        <v>666</v>
      </c>
      <c r="E1251" s="5">
        <v>308550000</v>
      </c>
      <c r="F1251" s="4"/>
      <c r="G1251" s="4">
        <v>41902</v>
      </c>
      <c r="H1251" s="4"/>
      <c r="I1251" s="4">
        <v>41897</v>
      </c>
      <c r="J1251" s="4"/>
      <c r="K1251" s="3" t="s">
        <v>667</v>
      </c>
      <c r="L1251" s="7" t="b">
        <v>1</v>
      </c>
      <c r="M1251" s="4">
        <v>41897</v>
      </c>
      <c r="N1251" s="3" t="s">
        <v>27</v>
      </c>
      <c r="O1251" s="3" t="s">
        <v>47</v>
      </c>
      <c r="P1251" s="8"/>
      <c r="Q1251" s="8"/>
      <c r="R1251" s="9"/>
      <c r="S1251" s="7"/>
    </row>
    <row r="1252" spans="1:19" x14ac:dyDescent="0.25">
      <c r="A1252" t="str">
        <f>REPLACE(Table_milestone[[#This Row],[Hợp đồng]],1,FIND("#",Table_milestone[[#This Row],[Hợp đồng]],1),"")</f>
        <v>OSD145010</v>
      </c>
      <c r="B1252" s="2" t="s">
        <v>2817</v>
      </c>
      <c r="C1252" s="3" t="s">
        <v>2818</v>
      </c>
      <c r="D1252" s="2" t="s">
        <v>3006</v>
      </c>
      <c r="E1252" s="5">
        <v>53000000</v>
      </c>
      <c r="F1252" s="4"/>
      <c r="G1252" s="4">
        <v>41902</v>
      </c>
      <c r="H1252" s="4"/>
      <c r="I1252" s="4"/>
      <c r="J1252" s="4"/>
      <c r="K1252" s="3" t="s">
        <v>667</v>
      </c>
      <c r="L1252" s="7" t="b">
        <v>1</v>
      </c>
      <c r="M1252" s="4">
        <v>41908</v>
      </c>
      <c r="N1252" s="3" t="s">
        <v>119</v>
      </c>
      <c r="O1252" s="3" t="s">
        <v>110</v>
      </c>
      <c r="P1252" s="8"/>
      <c r="Q1252" s="8"/>
      <c r="R1252" s="9"/>
      <c r="S1252" s="7"/>
    </row>
    <row r="1253" spans="1:19" x14ac:dyDescent="0.25">
      <c r="A1253" t="str">
        <f>REPLACE(Table_milestone[[#This Row],[Hợp đồng]],1,FIND("#",Table_milestone[[#This Row],[Hợp đồng]],1),"")</f>
        <v>12092014/HĐKT/PLC-CMCSOFT</v>
      </c>
      <c r="B1253" s="2" t="s">
        <v>3007</v>
      </c>
      <c r="C1253" s="3" t="s">
        <v>3008</v>
      </c>
      <c r="D1253" s="2" t="s">
        <v>776</v>
      </c>
      <c r="E1253" s="5">
        <v>79900000</v>
      </c>
      <c r="F1253" s="4"/>
      <c r="G1253" s="4">
        <v>41904</v>
      </c>
      <c r="H1253" s="4"/>
      <c r="I1253" s="4"/>
      <c r="J1253" s="4"/>
      <c r="K1253" s="3" t="s">
        <v>667</v>
      </c>
      <c r="L1253" s="7" t="b">
        <v>1</v>
      </c>
      <c r="M1253" s="4">
        <v>41943</v>
      </c>
      <c r="N1253" s="3" t="s">
        <v>27</v>
      </c>
      <c r="O1253" s="3" t="s">
        <v>47</v>
      </c>
      <c r="P1253" s="8"/>
      <c r="Q1253" s="8"/>
      <c r="R1253" s="9"/>
      <c r="S1253" s="7"/>
    </row>
    <row r="1254" spans="1:19" x14ac:dyDescent="0.25">
      <c r="A1254" t="str">
        <f>REPLACE(Table_milestone[[#This Row],[Hợp đồng]],1,FIND("#",Table_milestone[[#This Row],[Hợp đồng]],1),"")</f>
        <v>190914/HĐMBPM/DIANA-CMCSOFT</v>
      </c>
      <c r="B1254" s="2" t="s">
        <v>3009</v>
      </c>
      <c r="C1254" s="3" t="s">
        <v>3010</v>
      </c>
      <c r="D1254" s="2" t="s">
        <v>1018</v>
      </c>
      <c r="E1254" s="5">
        <v>2418896000</v>
      </c>
      <c r="F1254" s="4"/>
      <c r="G1254" s="4">
        <v>41904</v>
      </c>
      <c r="H1254" s="4"/>
      <c r="I1254" s="4"/>
      <c r="J1254" s="4"/>
      <c r="K1254" s="3" t="s">
        <v>667</v>
      </c>
      <c r="L1254" s="7" t="b">
        <v>1</v>
      </c>
      <c r="M1254" s="4">
        <v>41904</v>
      </c>
      <c r="N1254" s="3" t="s">
        <v>3011</v>
      </c>
      <c r="O1254" s="3" t="s">
        <v>132</v>
      </c>
      <c r="P1254" s="8"/>
      <c r="Q1254" s="8"/>
      <c r="R1254" s="9"/>
      <c r="S1254" s="7"/>
    </row>
    <row r="1255" spans="1:19" x14ac:dyDescent="0.25">
      <c r="A1255" t="str">
        <f>REPLACE(Table_milestone[[#This Row],[Hợp đồng]],1,FIND("#",Table_milestone[[#This Row],[Hợp đồng]],1),"")</f>
        <v>030/2014/HĐKT/CMCSOFT-CMC</v>
      </c>
      <c r="B1255" s="2" t="s">
        <v>3013</v>
      </c>
      <c r="C1255" s="3" t="s">
        <v>3014</v>
      </c>
      <c r="D1255" s="2" t="s">
        <v>1018</v>
      </c>
      <c r="E1255" s="5">
        <v>38250000</v>
      </c>
      <c r="F1255" s="4"/>
      <c r="G1255" s="4">
        <v>41905</v>
      </c>
      <c r="H1255" s="4"/>
      <c r="I1255" s="4"/>
      <c r="J1255" s="4"/>
      <c r="K1255" s="3" t="s">
        <v>667</v>
      </c>
      <c r="L1255" s="7" t="b">
        <v>1</v>
      </c>
      <c r="M1255" s="4">
        <v>41905</v>
      </c>
      <c r="N1255" s="3" t="s">
        <v>46</v>
      </c>
      <c r="O1255" s="3" t="s">
        <v>173</v>
      </c>
      <c r="P1255" s="8" t="s">
        <v>3012</v>
      </c>
      <c r="Q1255" s="8"/>
      <c r="R1255" s="9"/>
      <c r="S1255" s="7"/>
    </row>
    <row r="1256" spans="1:19" ht="60" x14ac:dyDescent="0.25">
      <c r="A1256" t="str">
        <f>REPLACE(Table_milestone[[#This Row],[Hợp đồng]],1,FIND("#",Table_milestone[[#This Row],[Hợp đồng]],1),"")</f>
        <v>47-0114/HĐKT/CMCSOFT-HVCSPT</v>
      </c>
      <c r="B1256" s="2" t="s">
        <v>2998</v>
      </c>
      <c r="C1256" s="3" t="s">
        <v>2999</v>
      </c>
      <c r="D1256" s="2" t="s">
        <v>1094</v>
      </c>
      <c r="E1256" s="5">
        <v>336200000</v>
      </c>
      <c r="F1256" s="4"/>
      <c r="G1256" s="4">
        <v>41907</v>
      </c>
      <c r="H1256" s="4"/>
      <c r="I1256" s="4">
        <v>41973</v>
      </c>
      <c r="J1256" s="4">
        <v>42003</v>
      </c>
      <c r="K1256" s="3" t="s">
        <v>667</v>
      </c>
      <c r="L1256" s="7" t="b">
        <v>1</v>
      </c>
      <c r="M1256" s="4">
        <v>41998</v>
      </c>
      <c r="N1256" s="3" t="s">
        <v>190</v>
      </c>
      <c r="O1256" s="3" t="s">
        <v>192</v>
      </c>
      <c r="P1256" s="8"/>
      <c r="Q1256" s="8" t="s">
        <v>3015</v>
      </c>
      <c r="R1256" s="9"/>
      <c r="S1256" s="7"/>
    </row>
    <row r="1257" spans="1:19" ht="90" x14ac:dyDescent="0.25">
      <c r="A1257" t="str">
        <f>REPLACE(Table_milestone[[#This Row],[Hợp đồng]],1,FIND("#",Table_milestone[[#This Row],[Hợp đồng]],1),"")</f>
        <v>30-0813/HĐPM/CMCSOFT-BHBL</v>
      </c>
      <c r="B1257" s="2" t="s">
        <v>2484</v>
      </c>
      <c r="C1257" s="3" t="s">
        <v>605</v>
      </c>
      <c r="D1257" s="2" t="s">
        <v>3016</v>
      </c>
      <c r="E1257" s="5">
        <v>196020000</v>
      </c>
      <c r="F1257" s="4"/>
      <c r="G1257" s="4">
        <v>41912</v>
      </c>
      <c r="H1257" s="4"/>
      <c r="I1257" s="4"/>
      <c r="J1257" s="4">
        <v>41985</v>
      </c>
      <c r="K1257" s="3" t="s">
        <v>667</v>
      </c>
      <c r="L1257" s="7" t="b">
        <v>1</v>
      </c>
      <c r="M1257" s="4">
        <v>41996</v>
      </c>
      <c r="N1257" s="3" t="s">
        <v>96</v>
      </c>
      <c r="O1257" s="3" t="s">
        <v>173</v>
      </c>
      <c r="P1257" s="8" t="s">
        <v>3017</v>
      </c>
      <c r="Q1257" s="8" t="s">
        <v>3018</v>
      </c>
      <c r="R1257" s="9"/>
      <c r="S1257" s="7"/>
    </row>
    <row r="1258" spans="1:19" x14ac:dyDescent="0.25">
      <c r="A1258" t="str">
        <f>REPLACE(Table_milestone[[#This Row],[Hợp đồng]],1,FIND("#",Table_milestone[[#This Row],[Hợp đồng]],1),"")</f>
        <v>008/2014/HĐKT/CMCSOFT-PRDCV</v>
      </c>
      <c r="B1258" s="2" t="s">
        <v>2881</v>
      </c>
      <c r="C1258" s="3" t="s">
        <v>2882</v>
      </c>
      <c r="D1258" s="2" t="s">
        <v>3019</v>
      </c>
      <c r="E1258" s="5">
        <v>95967622</v>
      </c>
      <c r="F1258" s="4"/>
      <c r="G1258" s="4">
        <v>41912</v>
      </c>
      <c r="H1258" s="4"/>
      <c r="I1258" s="4"/>
      <c r="J1258" s="4"/>
      <c r="K1258" s="3" t="s">
        <v>667</v>
      </c>
      <c r="L1258" s="7" t="b">
        <v>1</v>
      </c>
      <c r="M1258" s="4">
        <v>41932</v>
      </c>
      <c r="N1258" s="3" t="s">
        <v>119</v>
      </c>
      <c r="O1258" s="3" t="s">
        <v>110</v>
      </c>
      <c r="P1258" s="8"/>
      <c r="Q1258" s="8"/>
      <c r="R1258" s="9"/>
      <c r="S1258" s="7"/>
    </row>
    <row r="1259" spans="1:19" x14ac:dyDescent="0.25">
      <c r="A1259" t="str">
        <f>REPLACE(Table_milestone[[#This Row],[Hợp đồng]],1,FIND("#",Table_milestone[[#This Row],[Hợp đồng]],1),"")</f>
        <v>015/2014/HĐKT/CMCSOFT-PRDCV</v>
      </c>
      <c r="B1259" s="2" t="s">
        <v>2883</v>
      </c>
      <c r="C1259" s="3" t="s">
        <v>2884</v>
      </c>
      <c r="D1259" s="2" t="s">
        <v>3019</v>
      </c>
      <c r="E1259" s="5">
        <v>95945159</v>
      </c>
      <c r="F1259" s="4"/>
      <c r="G1259" s="4">
        <v>41912</v>
      </c>
      <c r="H1259" s="4"/>
      <c r="I1259" s="4"/>
      <c r="J1259" s="4"/>
      <c r="K1259" s="3" t="s">
        <v>667</v>
      </c>
      <c r="L1259" s="7" t="b">
        <v>1</v>
      </c>
      <c r="M1259" s="4">
        <v>41942</v>
      </c>
      <c r="N1259" s="3" t="s">
        <v>119</v>
      </c>
      <c r="O1259" s="3" t="s">
        <v>110</v>
      </c>
      <c r="P1259" s="8"/>
      <c r="Q1259" s="8"/>
      <c r="R1259" s="9"/>
      <c r="S1259" s="7"/>
    </row>
    <row r="1260" spans="1:19" x14ac:dyDescent="0.25">
      <c r="A1260" t="str">
        <f>REPLACE(Table_milestone[[#This Row],[Hợp đồng]],1,FIND("#",Table_milestone[[#This Row],[Hợp đồng]],1),"")</f>
        <v>08012011/CMCSOFT-CTEL</v>
      </c>
      <c r="B1260" s="2" t="s">
        <v>947</v>
      </c>
      <c r="C1260" s="3" t="s">
        <v>648</v>
      </c>
      <c r="D1260" s="2" t="s">
        <v>3020</v>
      </c>
      <c r="E1260" s="5">
        <v>228000000</v>
      </c>
      <c r="F1260" s="4"/>
      <c r="G1260" s="4">
        <v>41912</v>
      </c>
      <c r="H1260" s="4"/>
      <c r="I1260" s="4"/>
      <c r="J1260" s="4">
        <v>41942</v>
      </c>
      <c r="K1260" s="3" t="s">
        <v>667</v>
      </c>
      <c r="L1260" s="7" t="b">
        <v>1</v>
      </c>
      <c r="M1260" s="4">
        <v>41968</v>
      </c>
      <c r="N1260" s="3" t="s">
        <v>26</v>
      </c>
      <c r="O1260" s="3" t="s">
        <v>129</v>
      </c>
      <c r="P1260" s="8"/>
      <c r="Q1260" s="8"/>
      <c r="R1260" s="9"/>
      <c r="S1260" s="7"/>
    </row>
    <row r="1261" spans="1:19" x14ac:dyDescent="0.25">
      <c r="A1261" t="str">
        <f>REPLACE(Table_milestone[[#This Row],[Hợp đồng]],1,FIND("#",Table_milestone[[#This Row],[Hợp đồng]],1),"")</f>
        <v>48-0114/HĐBT/CMCSOFT-NEU</v>
      </c>
      <c r="B1261" s="2" t="s">
        <v>3021</v>
      </c>
      <c r="C1261" s="3" t="s">
        <v>3022</v>
      </c>
      <c r="D1261" s="2" t="s">
        <v>776</v>
      </c>
      <c r="E1261" s="5">
        <v>80000000</v>
      </c>
      <c r="F1261" s="4"/>
      <c r="G1261" s="4">
        <v>41912</v>
      </c>
      <c r="H1261" s="4"/>
      <c r="I1261" s="4"/>
      <c r="J1261" s="4"/>
      <c r="K1261" s="3" t="s">
        <v>667</v>
      </c>
      <c r="L1261" s="7" t="b">
        <v>1</v>
      </c>
      <c r="M1261" s="4">
        <v>41958</v>
      </c>
      <c r="N1261" s="3" t="s">
        <v>190</v>
      </c>
      <c r="O1261" s="3" t="s">
        <v>98</v>
      </c>
      <c r="P1261" s="8"/>
      <c r="Q1261" s="8"/>
      <c r="R1261" s="9"/>
      <c r="S1261" s="7"/>
    </row>
    <row r="1262" spans="1:19" x14ac:dyDescent="0.25">
      <c r="A1262" t="str">
        <f>REPLACE(Table_milestone[[#This Row],[Hợp đồng]],1,FIND("#",Table_milestone[[#This Row],[Hợp đồng]],1),"")</f>
        <v>023/2014/HĐKT/CMCSOFT-PRDCV</v>
      </c>
      <c r="B1262" s="2" t="s">
        <v>3024</v>
      </c>
      <c r="C1262" s="3" t="s">
        <v>3025</v>
      </c>
      <c r="D1262" s="2" t="s">
        <v>3023</v>
      </c>
      <c r="E1262" s="5">
        <v>112506030</v>
      </c>
      <c r="F1262" s="4"/>
      <c r="G1262" s="4">
        <v>41912</v>
      </c>
      <c r="H1262" s="4"/>
      <c r="I1262" s="4"/>
      <c r="J1262" s="4"/>
      <c r="K1262" s="3" t="s">
        <v>667</v>
      </c>
      <c r="L1262" s="7" t="b">
        <v>1</v>
      </c>
      <c r="M1262" s="4">
        <v>41942</v>
      </c>
      <c r="N1262" s="3" t="s">
        <v>119</v>
      </c>
      <c r="O1262" s="3" t="s">
        <v>110</v>
      </c>
      <c r="P1262" s="8" t="s">
        <v>3023</v>
      </c>
      <c r="Q1262" s="8"/>
      <c r="R1262" s="9"/>
      <c r="S1262" s="7"/>
    </row>
    <row r="1263" spans="1:19" x14ac:dyDescent="0.25">
      <c r="A1263" t="str">
        <f>REPLACE(Table_milestone[[#This Row],[Hợp đồng]],1,FIND("#",Table_milestone[[#This Row],[Hợp đồng]],1),"")</f>
        <v>OSD145026</v>
      </c>
      <c r="B1263" s="2" t="s">
        <v>2976</v>
      </c>
      <c r="C1263" s="3" t="s">
        <v>2977</v>
      </c>
      <c r="D1263" s="2" t="s">
        <v>672</v>
      </c>
      <c r="E1263" s="5">
        <v>81965760</v>
      </c>
      <c r="F1263" s="4"/>
      <c r="G1263" s="4">
        <v>41912</v>
      </c>
      <c r="H1263" s="4"/>
      <c r="I1263" s="4"/>
      <c r="J1263" s="4"/>
      <c r="K1263" s="3" t="s">
        <v>667</v>
      </c>
      <c r="L1263" s="7" t="b">
        <v>1</v>
      </c>
      <c r="M1263" s="4">
        <v>41922</v>
      </c>
      <c r="N1263" s="3" t="s">
        <v>996</v>
      </c>
      <c r="O1263" s="3" t="s">
        <v>110</v>
      </c>
      <c r="P1263" s="8"/>
      <c r="Q1263" s="8"/>
      <c r="R1263" s="9"/>
      <c r="S1263" s="7"/>
    </row>
    <row r="1264" spans="1:19" x14ac:dyDescent="0.25">
      <c r="A1264" t="str">
        <f>REPLACE(Table_milestone[[#This Row],[Hợp đồng]],1,FIND("#",Table_milestone[[#This Row],[Hợp đồng]],1),"")</f>
        <v>C140721_001/VIB-CMC</v>
      </c>
      <c r="B1264" s="2" t="s">
        <v>2934</v>
      </c>
      <c r="C1264" s="3" t="s">
        <v>2935</v>
      </c>
      <c r="D1264" s="2" t="s">
        <v>3026</v>
      </c>
      <c r="E1264" s="5">
        <v>28988571</v>
      </c>
      <c r="F1264" s="4"/>
      <c r="G1264" s="4">
        <v>41912</v>
      </c>
      <c r="H1264" s="4"/>
      <c r="I1264" s="4"/>
      <c r="J1264" s="4"/>
      <c r="K1264" s="3" t="s">
        <v>667</v>
      </c>
      <c r="L1264" s="7" t="b">
        <v>1</v>
      </c>
      <c r="M1264" s="4">
        <v>41911</v>
      </c>
      <c r="N1264" s="3" t="s">
        <v>19</v>
      </c>
      <c r="O1264" s="3" t="s">
        <v>14</v>
      </c>
      <c r="P1264" s="8"/>
      <c r="Q1264" s="8"/>
      <c r="R1264" s="9"/>
      <c r="S1264" s="7"/>
    </row>
    <row r="1265" spans="1:19" x14ac:dyDescent="0.25">
      <c r="A1265" t="str">
        <f>REPLACE(Table_milestone[[#This Row],[Hợp đồng]],1,FIND("#",Table_milestone[[#This Row],[Hợp đồng]],1),"")</f>
        <v>OSD145011</v>
      </c>
      <c r="B1265" s="2" t="s">
        <v>2968</v>
      </c>
      <c r="C1265" s="3" t="s">
        <v>565</v>
      </c>
      <c r="D1265" s="2" t="s">
        <v>3027</v>
      </c>
      <c r="E1265" s="5">
        <v>181513080</v>
      </c>
      <c r="F1265" s="4"/>
      <c r="G1265" s="4">
        <v>41912</v>
      </c>
      <c r="H1265" s="4"/>
      <c r="I1265" s="4"/>
      <c r="J1265" s="4"/>
      <c r="K1265" s="3" t="s">
        <v>667</v>
      </c>
      <c r="L1265" s="7" t="b">
        <v>1</v>
      </c>
      <c r="M1265" s="4">
        <v>41933</v>
      </c>
      <c r="N1265" s="3" t="s">
        <v>108</v>
      </c>
      <c r="O1265" s="3" t="s">
        <v>110</v>
      </c>
      <c r="P1265" s="8"/>
      <c r="Q1265" s="8" t="s">
        <v>3028</v>
      </c>
      <c r="R1265" s="9"/>
      <c r="S1265" s="7"/>
    </row>
    <row r="1266" spans="1:19" x14ac:dyDescent="0.25">
      <c r="A1266" t="str">
        <f>REPLACE(Table_milestone[[#This Row],[Hợp đồng]],1,FIND("#",Table_milestone[[#This Row],[Hợp đồng]],1),"")</f>
        <v>OSD135055</v>
      </c>
      <c r="B1266" s="2" t="s">
        <v>2813</v>
      </c>
      <c r="C1266" s="3" t="s">
        <v>2814</v>
      </c>
      <c r="D1266" s="2" t="s">
        <v>3029</v>
      </c>
      <c r="E1266" s="5">
        <v>309403500</v>
      </c>
      <c r="F1266" s="4"/>
      <c r="G1266" s="4">
        <v>41912</v>
      </c>
      <c r="H1266" s="4"/>
      <c r="I1266" s="4"/>
      <c r="J1266" s="4"/>
      <c r="K1266" s="3" t="s">
        <v>667</v>
      </c>
      <c r="L1266" s="7" t="b">
        <v>1</v>
      </c>
      <c r="M1266" s="4">
        <v>41939</v>
      </c>
      <c r="N1266" s="3" t="s">
        <v>31</v>
      </c>
      <c r="O1266" s="3" t="s">
        <v>110</v>
      </c>
      <c r="P1266" s="8"/>
      <c r="Q1266" s="8" t="s">
        <v>3030</v>
      </c>
      <c r="R1266" s="9"/>
      <c r="S1266" s="7"/>
    </row>
    <row r="1267" spans="1:19" x14ac:dyDescent="0.25">
      <c r="A1267" t="str">
        <f>REPLACE(Table_milestone[[#This Row],[Hợp đồng]],1,FIND("#",Table_milestone[[#This Row],[Hợp đồng]],1),"")</f>
        <v>026/2014/HĐKT/CMCSOFT-PRDCV</v>
      </c>
      <c r="B1267" s="2" t="s">
        <v>3031</v>
      </c>
      <c r="C1267" s="3" t="s">
        <v>3032</v>
      </c>
      <c r="D1267" s="2" t="s">
        <v>776</v>
      </c>
      <c r="E1267" s="5">
        <v>207548000</v>
      </c>
      <c r="F1267" s="4"/>
      <c r="G1267" s="4">
        <v>41912</v>
      </c>
      <c r="H1267" s="4"/>
      <c r="I1267" s="4"/>
      <c r="J1267" s="4"/>
      <c r="K1267" s="3" t="s">
        <v>667</v>
      </c>
      <c r="L1267" s="7" t="b">
        <v>1</v>
      </c>
      <c r="M1267" s="4">
        <v>41942</v>
      </c>
      <c r="N1267" s="3" t="s">
        <v>119</v>
      </c>
      <c r="O1267" s="3" t="s">
        <v>110</v>
      </c>
      <c r="P1267" s="8"/>
      <c r="Q1267" s="8"/>
      <c r="R1267" s="9"/>
      <c r="S1267" s="7"/>
    </row>
    <row r="1268" spans="1:19" x14ac:dyDescent="0.25">
      <c r="A1268" t="str">
        <f>REPLACE(Table_milestone[[#This Row],[Hợp đồng]],1,FIND("#",Table_milestone[[#This Row],[Hợp đồng]],1),"")</f>
        <v>SOW #4914007849</v>
      </c>
      <c r="B1268" s="2" t="s">
        <v>2965</v>
      </c>
      <c r="C1268" s="3" t="s">
        <v>568</v>
      </c>
      <c r="D1268" s="2" t="s">
        <v>672</v>
      </c>
      <c r="E1268" s="5">
        <v>85417920</v>
      </c>
      <c r="F1268" s="4"/>
      <c r="G1268" s="4">
        <v>41912</v>
      </c>
      <c r="H1268" s="4"/>
      <c r="I1268" s="4"/>
      <c r="J1268" s="4"/>
      <c r="K1268" s="3" t="s">
        <v>667</v>
      </c>
      <c r="L1268" s="7" t="b">
        <v>1</v>
      </c>
      <c r="M1268" s="4">
        <v>41943</v>
      </c>
      <c r="N1268" s="3" t="s">
        <v>108</v>
      </c>
      <c r="O1268" s="3" t="s">
        <v>110</v>
      </c>
      <c r="P1268" s="8"/>
      <c r="Q1268" s="8" t="s">
        <v>3033</v>
      </c>
      <c r="R1268" s="9"/>
      <c r="S1268" s="7"/>
    </row>
    <row r="1269" spans="1:19" ht="45" x14ac:dyDescent="0.25">
      <c r="A1269" t="str">
        <f>REPLACE(Table_milestone[[#This Row],[Hợp đồng]],1,FIND("#",Table_milestone[[#This Row],[Hợp đồng]],1),"")</f>
        <v>OSD135065</v>
      </c>
      <c r="B1269" s="2" t="s">
        <v>2877</v>
      </c>
      <c r="C1269" s="3" t="s">
        <v>2878</v>
      </c>
      <c r="D1269" s="2" t="s">
        <v>3034</v>
      </c>
      <c r="E1269" s="5">
        <v>0</v>
      </c>
      <c r="F1269" s="4"/>
      <c r="G1269" s="4">
        <v>41912</v>
      </c>
      <c r="H1269" s="4"/>
      <c r="I1269" s="4">
        <v>41912</v>
      </c>
      <c r="J1269" s="4"/>
      <c r="K1269" s="3" t="s">
        <v>667</v>
      </c>
      <c r="L1269" s="7" t="b">
        <v>1</v>
      </c>
      <c r="M1269" s="4"/>
      <c r="N1269" s="3" t="s">
        <v>31</v>
      </c>
      <c r="O1269" s="3" t="s">
        <v>110</v>
      </c>
      <c r="P1269" s="8"/>
      <c r="Q1269" s="8" t="s">
        <v>3035</v>
      </c>
      <c r="R1269" s="9"/>
      <c r="S1269" s="7"/>
    </row>
    <row r="1270" spans="1:19" x14ac:dyDescent="0.25">
      <c r="A1270" t="str">
        <f>REPLACE(Table_milestone[[#This Row],[Hợp đồng]],1,FIND("#",Table_milestone[[#This Row],[Hợp đồng]],1),"")</f>
        <v>45-0912/HĐKT/CMCSoft-ĐHKTH</v>
      </c>
      <c r="B1270" s="2" t="s">
        <v>1766</v>
      </c>
      <c r="C1270" s="3" t="s">
        <v>633</v>
      </c>
      <c r="D1270" s="2" t="s">
        <v>3036</v>
      </c>
      <c r="E1270" s="5">
        <v>16800000</v>
      </c>
      <c r="F1270" s="4"/>
      <c r="G1270" s="4">
        <v>41912</v>
      </c>
      <c r="H1270" s="4"/>
      <c r="I1270" s="4"/>
      <c r="J1270" s="4">
        <v>41942</v>
      </c>
      <c r="K1270" s="3" t="s">
        <v>667</v>
      </c>
      <c r="L1270" s="7" t="b">
        <v>1</v>
      </c>
      <c r="M1270" s="4">
        <v>42002</v>
      </c>
      <c r="N1270" s="3" t="s">
        <v>190</v>
      </c>
      <c r="O1270" s="3" t="s">
        <v>98</v>
      </c>
      <c r="P1270" s="8"/>
      <c r="Q1270" s="8"/>
      <c r="R1270" s="9"/>
      <c r="S1270" s="7"/>
    </row>
    <row r="1271" spans="1:19" x14ac:dyDescent="0.25">
      <c r="A1271" t="str">
        <f>REPLACE(Table_milestone[[#This Row],[Hợp đồng]],1,FIND("#",Table_milestone[[#This Row],[Hợp đồng]],1),"")</f>
        <v>CSS14016</v>
      </c>
      <c r="B1271" s="2" t="s">
        <v>2889</v>
      </c>
      <c r="C1271" s="3" t="s">
        <v>2890</v>
      </c>
      <c r="D1271" s="2" t="s">
        <v>3037</v>
      </c>
      <c r="E1271" s="5">
        <v>35000000</v>
      </c>
      <c r="F1271" s="4"/>
      <c r="G1271" s="4">
        <v>41912</v>
      </c>
      <c r="H1271" s="4"/>
      <c r="I1271" s="4">
        <v>41912</v>
      </c>
      <c r="J1271" s="4">
        <v>41993</v>
      </c>
      <c r="K1271" s="3" t="s">
        <v>667</v>
      </c>
      <c r="L1271" s="7" t="b">
        <v>1</v>
      </c>
      <c r="M1271" s="4">
        <v>41981</v>
      </c>
      <c r="N1271" s="3" t="s">
        <v>19</v>
      </c>
      <c r="O1271" s="3" t="s">
        <v>14</v>
      </c>
      <c r="P1271" s="8"/>
      <c r="Q1271" s="8"/>
      <c r="R1271" s="9"/>
      <c r="S1271" s="7"/>
    </row>
    <row r="1272" spans="1:19" x14ac:dyDescent="0.25">
      <c r="A1272" t="str">
        <f>REPLACE(Table_milestone[[#This Row],[Hợp đồng]],1,FIND("#",Table_milestone[[#This Row],[Hợp đồng]],1),"")</f>
        <v xml:space="preserve">EDOC14007 </v>
      </c>
      <c r="B1272" s="2" t="s">
        <v>2991</v>
      </c>
      <c r="C1272" s="3" t="s">
        <v>2992</v>
      </c>
      <c r="D1272" s="2" t="s">
        <v>672</v>
      </c>
      <c r="E1272" s="5">
        <v>1994655807</v>
      </c>
      <c r="F1272" s="4"/>
      <c r="G1272" s="4">
        <v>41913</v>
      </c>
      <c r="H1272" s="4"/>
      <c r="I1272" s="4"/>
      <c r="J1272" s="4"/>
      <c r="K1272" s="3" t="s">
        <v>667</v>
      </c>
      <c r="L1272" s="7" t="b">
        <v>1</v>
      </c>
      <c r="M1272" s="4">
        <v>41925</v>
      </c>
      <c r="N1272" s="3" t="s">
        <v>27</v>
      </c>
      <c r="O1272" s="3" t="s">
        <v>47</v>
      </c>
      <c r="P1272" s="8"/>
      <c r="Q1272" s="8"/>
      <c r="R1272" s="9"/>
      <c r="S1272" s="7"/>
    </row>
    <row r="1273" spans="1:19" ht="45" x14ac:dyDescent="0.25">
      <c r="A1273" t="str">
        <f>REPLACE(Table_milestone[[#This Row],[Hợp đồng]],1,FIND("#",Table_milestone[[#This Row],[Hợp đồng]],1),"")</f>
        <v>47-0114/HĐKT/CMCSOFT-HVCSPT</v>
      </c>
      <c r="B1273" s="2" t="s">
        <v>2998</v>
      </c>
      <c r="C1273" s="3" t="s">
        <v>2999</v>
      </c>
      <c r="D1273" s="2" t="s">
        <v>1445</v>
      </c>
      <c r="E1273" s="5">
        <v>4800000</v>
      </c>
      <c r="F1273" s="4"/>
      <c r="G1273" s="4">
        <v>41913</v>
      </c>
      <c r="H1273" s="4">
        <v>42008</v>
      </c>
      <c r="I1273" s="4"/>
      <c r="J1273" s="4"/>
      <c r="K1273" s="3" t="s">
        <v>667</v>
      </c>
      <c r="L1273" s="7" t="b">
        <v>1</v>
      </c>
      <c r="M1273" s="4">
        <v>42047</v>
      </c>
      <c r="N1273" s="3" t="s">
        <v>190</v>
      </c>
      <c r="O1273" s="3" t="s">
        <v>192</v>
      </c>
      <c r="P1273" s="8"/>
      <c r="Q1273" s="8" t="s">
        <v>3038</v>
      </c>
      <c r="R1273" s="9"/>
      <c r="S1273" s="7"/>
    </row>
    <row r="1274" spans="1:19" x14ac:dyDescent="0.25">
      <c r="A1274" t="str">
        <f>REPLACE(Table_milestone[[#This Row],[Hợp đồng]],1,FIND("#",Table_milestone[[#This Row],[Hợp đồng]],1),"")</f>
        <v>36-0913/HĐBT/CMCSOFT-YCC</v>
      </c>
      <c r="B1274" s="2" t="s">
        <v>2510</v>
      </c>
      <c r="C1274" s="3" t="s">
        <v>589</v>
      </c>
      <c r="D1274" s="2" t="s">
        <v>3039</v>
      </c>
      <c r="E1274" s="5">
        <v>35000000</v>
      </c>
      <c r="F1274" s="4"/>
      <c r="G1274" s="4">
        <v>41914</v>
      </c>
      <c r="H1274" s="4"/>
      <c r="I1274" s="4"/>
      <c r="J1274" s="4">
        <v>41973</v>
      </c>
      <c r="K1274" s="3" t="s">
        <v>667</v>
      </c>
      <c r="L1274" s="7" t="b">
        <v>1</v>
      </c>
      <c r="M1274" s="4">
        <v>42034</v>
      </c>
      <c r="N1274" s="3" t="s">
        <v>190</v>
      </c>
      <c r="O1274" s="3" t="s">
        <v>98</v>
      </c>
      <c r="P1274" s="8"/>
      <c r="Q1274" s="8"/>
      <c r="R1274" s="9"/>
      <c r="S1274" s="7"/>
    </row>
    <row r="1275" spans="1:19" ht="270" x14ac:dyDescent="0.25">
      <c r="A1275" t="str">
        <f>REPLACE(Table_milestone[[#This Row],[Hợp đồng]],1,FIND("#",Table_milestone[[#This Row],[Hợp đồng]],1),"")</f>
        <v>55-0314/HĐKT/CMCSOFT-PVEP</v>
      </c>
      <c r="B1275" s="2" t="s">
        <v>2869</v>
      </c>
      <c r="C1275" s="3" t="s">
        <v>51</v>
      </c>
      <c r="D1275" s="2" t="s">
        <v>3040</v>
      </c>
      <c r="E1275" s="5">
        <v>69000000</v>
      </c>
      <c r="F1275" s="4"/>
      <c r="G1275" s="4">
        <v>41915</v>
      </c>
      <c r="H1275" s="4"/>
      <c r="I1275" s="4"/>
      <c r="J1275" s="4"/>
      <c r="K1275" s="3" t="s">
        <v>1002</v>
      </c>
      <c r="L1275" s="7" t="b">
        <v>0</v>
      </c>
      <c r="M1275" s="4"/>
      <c r="N1275" s="3" t="s">
        <v>52</v>
      </c>
      <c r="O1275" s="3" t="s">
        <v>197</v>
      </c>
      <c r="P1275" s="8"/>
      <c r="Q1275" s="8" t="s">
        <v>3041</v>
      </c>
      <c r="R1275" s="9">
        <v>1</v>
      </c>
      <c r="S1275" s="7"/>
    </row>
    <row r="1276" spans="1:19" x14ac:dyDescent="0.25">
      <c r="A1276" t="str">
        <f>REPLACE(Table_milestone[[#This Row],[Hợp đồng]],1,FIND("#",Table_milestone[[#This Row],[Hợp đồng]],1),"")</f>
        <v>03-9/2014/HĐ/CTU-CMCSOFT</v>
      </c>
      <c r="B1276" s="2" t="s">
        <v>3043</v>
      </c>
      <c r="C1276" s="3" t="s">
        <v>40</v>
      </c>
      <c r="D1276" s="2" t="s">
        <v>3042</v>
      </c>
      <c r="E1276" s="5">
        <v>148500000</v>
      </c>
      <c r="F1276" s="4"/>
      <c r="G1276" s="4">
        <v>41915</v>
      </c>
      <c r="H1276" s="4"/>
      <c r="I1276" s="4"/>
      <c r="J1276" s="4"/>
      <c r="K1276" s="3" t="s">
        <v>667</v>
      </c>
      <c r="L1276" s="7" t="b">
        <v>1</v>
      </c>
      <c r="M1276" s="4">
        <v>41969</v>
      </c>
      <c r="N1276" s="3" t="s">
        <v>36</v>
      </c>
      <c r="O1276" s="3" t="s">
        <v>32</v>
      </c>
      <c r="P1276" s="8"/>
      <c r="Q1276" s="8"/>
      <c r="R1276" s="9"/>
      <c r="S1276" s="7"/>
    </row>
    <row r="1277" spans="1:19" x14ac:dyDescent="0.25">
      <c r="A1277" t="str">
        <f>REPLACE(Table_milestone[[#This Row],[Hợp đồng]],1,FIND("#",Table_milestone[[#This Row],[Hợp đồng]],1),"")</f>
        <v>050914/HĐMBPM/AJVN-CMCSOFT</v>
      </c>
      <c r="B1277" s="2" t="s">
        <v>3044</v>
      </c>
      <c r="C1277" s="3" t="s">
        <v>3045</v>
      </c>
      <c r="D1277" s="2" t="s">
        <v>776</v>
      </c>
      <c r="E1277" s="5">
        <v>127080000</v>
      </c>
      <c r="F1277" s="4"/>
      <c r="G1277" s="4">
        <v>41917</v>
      </c>
      <c r="H1277" s="4"/>
      <c r="I1277" s="4"/>
      <c r="J1277" s="4"/>
      <c r="K1277" s="3" t="s">
        <v>667</v>
      </c>
      <c r="L1277" s="7" t="b">
        <v>1</v>
      </c>
      <c r="M1277" s="4">
        <v>41940</v>
      </c>
      <c r="N1277" s="3" t="s">
        <v>3011</v>
      </c>
      <c r="O1277" s="3" t="s">
        <v>132</v>
      </c>
      <c r="P1277" s="8"/>
      <c r="Q1277" s="8"/>
      <c r="R1277" s="9"/>
      <c r="S1277" s="7"/>
    </row>
    <row r="1278" spans="1:19" x14ac:dyDescent="0.25">
      <c r="A1278" t="str">
        <f>REPLACE(Table_milestone[[#This Row],[Hợp đồng]],1,FIND("#",Table_milestone[[#This Row],[Hợp đồng]],1),"")</f>
        <v>OSD145001</v>
      </c>
      <c r="B1278" s="2" t="s">
        <v>2831</v>
      </c>
      <c r="C1278" s="3" t="s">
        <v>2832</v>
      </c>
      <c r="D1278" s="2" t="s">
        <v>3046</v>
      </c>
      <c r="E1278" s="5">
        <v>311787000</v>
      </c>
      <c r="F1278" s="4"/>
      <c r="G1278" s="4">
        <v>41918</v>
      </c>
      <c r="H1278" s="4"/>
      <c r="I1278" s="4"/>
      <c r="J1278" s="4">
        <v>42004</v>
      </c>
      <c r="K1278" s="3" t="s">
        <v>667</v>
      </c>
      <c r="L1278" s="7" t="b">
        <v>1</v>
      </c>
      <c r="M1278" s="4">
        <v>42048</v>
      </c>
      <c r="N1278" s="3" t="s">
        <v>31</v>
      </c>
      <c r="O1278" s="3" t="s">
        <v>110</v>
      </c>
      <c r="P1278" s="8"/>
      <c r="Q1278" s="8"/>
      <c r="R1278" s="9"/>
      <c r="S1278" s="7"/>
    </row>
    <row r="1279" spans="1:19" x14ac:dyDescent="0.25">
      <c r="A1279" t="str">
        <f>REPLACE(Table_milestone[[#This Row],[Hợp đồng]],1,FIND("#",Table_milestone[[#This Row],[Hợp đồng]],1),"")</f>
        <v>20141002/BIDV-CMC</v>
      </c>
      <c r="B1279" s="2" t="s">
        <v>3047</v>
      </c>
      <c r="C1279" s="3" t="s">
        <v>3048</v>
      </c>
      <c r="D1279" s="2" t="s">
        <v>1018</v>
      </c>
      <c r="E1279" s="5">
        <v>50400000</v>
      </c>
      <c r="F1279" s="4"/>
      <c r="G1279" s="4">
        <v>41921</v>
      </c>
      <c r="H1279" s="4"/>
      <c r="I1279" s="4"/>
      <c r="J1279" s="4"/>
      <c r="K1279" s="3" t="s">
        <v>667</v>
      </c>
      <c r="L1279" s="7" t="b">
        <v>1</v>
      </c>
      <c r="M1279" s="4">
        <v>41934</v>
      </c>
      <c r="N1279" s="3" t="s">
        <v>26</v>
      </c>
      <c r="O1279" s="3" t="s">
        <v>132</v>
      </c>
      <c r="P1279" s="8"/>
      <c r="Q1279" s="8"/>
      <c r="R1279" s="9"/>
      <c r="S1279" s="7"/>
    </row>
    <row r="1280" spans="1:19" x14ac:dyDescent="0.25">
      <c r="A1280" t="str">
        <f>REPLACE(Table_milestone[[#This Row],[Hợp đồng]],1,FIND("#",Table_milestone[[#This Row],[Hợp đồng]],1),"")</f>
        <v>018/2014/HĐKT/CMCSOFT-PAN</v>
      </c>
      <c r="B1280" s="2" t="s">
        <v>2910</v>
      </c>
      <c r="C1280" s="3" t="s">
        <v>2911</v>
      </c>
      <c r="D1280" s="2" t="s">
        <v>3049</v>
      </c>
      <c r="E1280" s="5">
        <v>1393000</v>
      </c>
      <c r="F1280" s="4"/>
      <c r="G1280" s="4">
        <v>41922</v>
      </c>
      <c r="H1280" s="4"/>
      <c r="I1280" s="4"/>
      <c r="J1280" s="4"/>
      <c r="K1280" s="3" t="s">
        <v>667</v>
      </c>
      <c r="L1280" s="7" t="b">
        <v>1</v>
      </c>
      <c r="M1280" s="4">
        <v>41954</v>
      </c>
      <c r="N1280" s="3" t="s">
        <v>626</v>
      </c>
      <c r="O1280" s="3" t="s">
        <v>173</v>
      </c>
      <c r="P1280" s="8"/>
      <c r="Q1280" s="8"/>
      <c r="R1280" s="9"/>
      <c r="S1280" s="7"/>
    </row>
    <row r="1281" spans="1:19" ht="30" x14ac:dyDescent="0.25">
      <c r="A1281" t="str">
        <f>REPLACE(Table_milestone[[#This Row],[Hợp đồng]],1,FIND("#",Table_milestone[[#This Row],[Hợp đồng]],1),"")</f>
        <v>01092014/HĐKT/PLC-CMCSOFT</v>
      </c>
      <c r="B1281" s="2" t="s">
        <v>3005</v>
      </c>
      <c r="C1281" s="3" t="s">
        <v>530</v>
      </c>
      <c r="D1281" s="2" t="s">
        <v>672</v>
      </c>
      <c r="E1281" s="5">
        <v>308550000</v>
      </c>
      <c r="F1281" s="4"/>
      <c r="G1281" s="4">
        <v>41922</v>
      </c>
      <c r="H1281" s="4"/>
      <c r="I1281" s="4"/>
      <c r="J1281" s="4"/>
      <c r="K1281" s="3" t="s">
        <v>3052</v>
      </c>
      <c r="L1281" s="7" t="b">
        <v>0</v>
      </c>
      <c r="M1281" s="4"/>
      <c r="N1281" s="3" t="s">
        <v>27</v>
      </c>
      <c r="O1281" s="3" t="s">
        <v>47</v>
      </c>
      <c r="P1281" s="8" t="s">
        <v>3050</v>
      </c>
      <c r="Q1281" s="8" t="s">
        <v>3051</v>
      </c>
      <c r="R1281" s="9">
        <v>1</v>
      </c>
      <c r="S1281" s="7"/>
    </row>
    <row r="1282" spans="1:19" x14ac:dyDescent="0.25">
      <c r="A1282" t="str">
        <f>REPLACE(Table_milestone[[#This Row],[Hợp đồng]],1,FIND("#",Table_milestone[[#This Row],[Hợp đồng]],1),"")</f>
        <v>030/2014/HĐKT/CMCSOFT-CMC</v>
      </c>
      <c r="B1282" s="2" t="s">
        <v>3013</v>
      </c>
      <c r="C1282" s="3" t="s">
        <v>3014</v>
      </c>
      <c r="D1282" s="2" t="s">
        <v>1094</v>
      </c>
      <c r="E1282" s="5">
        <v>38250000</v>
      </c>
      <c r="F1282" s="4"/>
      <c r="G1282" s="4">
        <v>41922</v>
      </c>
      <c r="H1282" s="4"/>
      <c r="I1282" s="4"/>
      <c r="J1282" s="4"/>
      <c r="K1282" s="3" t="s">
        <v>667</v>
      </c>
      <c r="L1282" s="7" t="b">
        <v>1</v>
      </c>
      <c r="M1282" s="4">
        <v>41958</v>
      </c>
      <c r="N1282" s="3" t="s">
        <v>46</v>
      </c>
      <c r="O1282" s="3" t="s">
        <v>173</v>
      </c>
      <c r="P1282" s="8"/>
      <c r="Q1282" s="8" t="s">
        <v>3053</v>
      </c>
      <c r="R1282" s="9"/>
      <c r="S1282" s="7"/>
    </row>
    <row r="1283" spans="1:19" x14ac:dyDescent="0.25">
      <c r="A1283" t="str">
        <f>REPLACE(Table_milestone[[#This Row],[Hợp đồng]],1,FIND("#",Table_milestone[[#This Row],[Hợp đồng]],1),"")</f>
        <v>029/2014/HDKT/CMC-TDSOUTH</v>
      </c>
      <c r="B1283" s="2" t="s">
        <v>3054</v>
      </c>
      <c r="C1283" s="3" t="s">
        <v>3055</v>
      </c>
      <c r="D1283" s="2" t="s">
        <v>1931</v>
      </c>
      <c r="E1283" s="5">
        <v>93800000</v>
      </c>
      <c r="F1283" s="4"/>
      <c r="G1283" s="4">
        <v>41923</v>
      </c>
      <c r="H1283" s="4"/>
      <c r="I1283" s="4"/>
      <c r="J1283" s="4"/>
      <c r="K1283" s="3" t="s">
        <v>667</v>
      </c>
      <c r="L1283" s="7" t="b">
        <v>1</v>
      </c>
      <c r="M1283" s="4">
        <v>41921</v>
      </c>
      <c r="N1283" s="3" t="s">
        <v>19</v>
      </c>
      <c r="O1283" s="3" t="s">
        <v>14</v>
      </c>
      <c r="P1283" s="8"/>
      <c r="Q1283" s="8"/>
      <c r="R1283" s="9"/>
      <c r="S1283" s="7"/>
    </row>
    <row r="1284" spans="1:19" ht="270" x14ac:dyDescent="0.25">
      <c r="A1284" t="str">
        <f>REPLACE(Table_milestone[[#This Row],[Hợp đồng]],1,FIND("#",Table_milestone[[#This Row],[Hợp đồng]],1),"")</f>
        <v>0809/HĐKT/CMCSOFT-MOBIFONESERVICE</v>
      </c>
      <c r="B1284" s="2" t="s">
        <v>2989</v>
      </c>
      <c r="C1284" s="3" t="s">
        <v>2990</v>
      </c>
      <c r="D1284" s="2" t="s">
        <v>672</v>
      </c>
      <c r="E1284" s="5">
        <v>100750000</v>
      </c>
      <c r="F1284" s="4"/>
      <c r="G1284" s="4">
        <v>41925</v>
      </c>
      <c r="H1284" s="4">
        <v>41999</v>
      </c>
      <c r="I1284" s="4">
        <v>42069</v>
      </c>
      <c r="J1284" s="4">
        <v>42185</v>
      </c>
      <c r="K1284" s="3" t="s">
        <v>667</v>
      </c>
      <c r="L1284" s="7" t="b">
        <v>1</v>
      </c>
      <c r="M1284" s="4">
        <v>42200</v>
      </c>
      <c r="N1284" s="3" t="s">
        <v>20</v>
      </c>
      <c r="O1284" s="3" t="s">
        <v>129</v>
      </c>
      <c r="P1284" s="8"/>
      <c r="Q1284" s="8" t="s">
        <v>3056</v>
      </c>
      <c r="R1284" s="9"/>
      <c r="S1284" s="7"/>
    </row>
    <row r="1285" spans="1:19" x14ac:dyDescent="0.25">
      <c r="A1285" t="str">
        <f>REPLACE(Table_milestone[[#This Row],[Hợp đồng]],1,FIND("#",Table_milestone[[#This Row],[Hợp đồng]],1),"")</f>
        <v>01092014/HĐKT/CMCCORP-CMCSOFT</v>
      </c>
      <c r="B1285" s="2" t="s">
        <v>3057</v>
      </c>
      <c r="C1285" s="3" t="s">
        <v>3058</v>
      </c>
      <c r="D1285" s="2" t="s">
        <v>1018</v>
      </c>
      <c r="E1285" s="5">
        <v>134600000</v>
      </c>
      <c r="F1285" s="4"/>
      <c r="G1285" s="4">
        <v>41925</v>
      </c>
      <c r="H1285" s="4"/>
      <c r="I1285" s="4"/>
      <c r="J1285" s="4"/>
      <c r="K1285" s="3" t="s">
        <v>667</v>
      </c>
      <c r="L1285" s="7" t="b">
        <v>1</v>
      </c>
      <c r="M1285" s="4">
        <v>41925</v>
      </c>
      <c r="N1285" s="3" t="s">
        <v>27</v>
      </c>
      <c r="O1285" s="3" t="s">
        <v>47</v>
      </c>
      <c r="P1285" s="8"/>
      <c r="Q1285" s="8"/>
      <c r="R1285" s="9"/>
      <c r="S1285" s="7"/>
    </row>
    <row r="1286" spans="1:19" x14ac:dyDescent="0.25">
      <c r="A1286" t="str">
        <f>REPLACE(Table_milestone[[#This Row],[Hợp đồng]],1,FIND("#",Table_milestone[[#This Row],[Hợp đồng]],1),"")</f>
        <v>07102014/HĐKT/CMCCORP-CMCSOFT</v>
      </c>
      <c r="B1286" s="2" t="s">
        <v>3060</v>
      </c>
      <c r="C1286" s="3" t="s">
        <v>3061</v>
      </c>
      <c r="D1286" s="2" t="s">
        <v>3059</v>
      </c>
      <c r="E1286" s="5">
        <v>27725730</v>
      </c>
      <c r="F1286" s="4"/>
      <c r="G1286" s="4">
        <v>41926</v>
      </c>
      <c r="H1286" s="4"/>
      <c r="I1286" s="4"/>
      <c r="J1286" s="4"/>
      <c r="K1286" s="3" t="s">
        <v>667</v>
      </c>
      <c r="L1286" s="7" t="b">
        <v>1</v>
      </c>
      <c r="M1286" s="4">
        <v>41963</v>
      </c>
      <c r="N1286" s="3" t="s">
        <v>27</v>
      </c>
      <c r="O1286" s="3" t="s">
        <v>47</v>
      </c>
      <c r="P1286" s="8"/>
      <c r="Q1286" s="8"/>
      <c r="R1286" s="9"/>
      <c r="S1286" s="7"/>
    </row>
    <row r="1287" spans="1:19" x14ac:dyDescent="0.25">
      <c r="A1287" t="str">
        <f>REPLACE(Table_milestone[[#This Row],[Hợp đồng]],1,FIND("#",Table_milestone[[#This Row],[Hợp đồng]],1),"")</f>
        <v>OSD145032</v>
      </c>
      <c r="B1287" s="2" t="s">
        <v>3062</v>
      </c>
      <c r="C1287" s="3" t="s">
        <v>3063</v>
      </c>
      <c r="D1287" s="2" t="s">
        <v>917</v>
      </c>
      <c r="E1287" s="5">
        <v>20181000</v>
      </c>
      <c r="F1287" s="4"/>
      <c r="G1287" s="4">
        <v>41927</v>
      </c>
      <c r="H1287" s="4"/>
      <c r="I1287" s="4"/>
      <c r="J1287" s="4"/>
      <c r="K1287" s="3" t="s">
        <v>667</v>
      </c>
      <c r="L1287" s="7" t="b">
        <v>1</v>
      </c>
      <c r="M1287" s="4">
        <v>41921</v>
      </c>
      <c r="N1287" s="3" t="s">
        <v>108</v>
      </c>
      <c r="O1287" s="3" t="s">
        <v>110</v>
      </c>
      <c r="P1287" s="8"/>
      <c r="Q1287" s="8"/>
      <c r="R1287" s="9"/>
      <c r="S1287" s="7"/>
    </row>
    <row r="1288" spans="1:19" x14ac:dyDescent="0.25">
      <c r="A1288" t="str">
        <f>REPLACE(Table_milestone[[#This Row],[Hợp đồng]],1,FIND("#",Table_milestone[[#This Row],[Hợp đồng]],1),"")</f>
        <v>36-0913/HĐBT/CMCSOFT-YCC</v>
      </c>
      <c r="B1288" s="2" t="s">
        <v>2510</v>
      </c>
      <c r="C1288" s="3" t="s">
        <v>589</v>
      </c>
      <c r="D1288" s="2" t="s">
        <v>3064</v>
      </c>
      <c r="E1288" s="5">
        <v>15000000</v>
      </c>
      <c r="F1288" s="4"/>
      <c r="G1288" s="4">
        <v>41927</v>
      </c>
      <c r="H1288" s="4"/>
      <c r="I1288" s="4"/>
      <c r="J1288" s="4">
        <v>41958</v>
      </c>
      <c r="K1288" s="3" t="s">
        <v>667</v>
      </c>
      <c r="L1288" s="7" t="b">
        <v>1</v>
      </c>
      <c r="M1288" s="4">
        <v>42034</v>
      </c>
      <c r="N1288" s="3" t="s">
        <v>190</v>
      </c>
      <c r="O1288" s="3" t="s">
        <v>98</v>
      </c>
      <c r="P1288" s="8"/>
      <c r="Q1288" s="8"/>
      <c r="R1288" s="9"/>
      <c r="S1288" s="7"/>
    </row>
    <row r="1289" spans="1:19" x14ac:dyDescent="0.25">
      <c r="A1289" t="str">
        <f>REPLACE(Table_milestone[[#This Row],[Hợp đồng]],1,FIND("#",Table_milestone[[#This Row],[Hợp đồng]],1),"")</f>
        <v>190914/HĐMBPM/DIANA-CMCSOFT</v>
      </c>
      <c r="B1289" s="2" t="s">
        <v>3009</v>
      </c>
      <c r="C1289" s="3" t="s">
        <v>3010</v>
      </c>
      <c r="D1289" s="2" t="s">
        <v>1094</v>
      </c>
      <c r="E1289" s="5">
        <v>1036670000</v>
      </c>
      <c r="F1289" s="4"/>
      <c r="G1289" s="4">
        <v>41931</v>
      </c>
      <c r="H1289" s="4"/>
      <c r="I1289" s="4"/>
      <c r="J1289" s="4"/>
      <c r="K1289" s="3" t="s">
        <v>667</v>
      </c>
      <c r="L1289" s="7" t="b">
        <v>1</v>
      </c>
      <c r="M1289" s="4">
        <v>41922</v>
      </c>
      <c r="N1289" s="3" t="s">
        <v>3011</v>
      </c>
      <c r="O1289" s="3" t="s">
        <v>132</v>
      </c>
      <c r="P1289" s="8"/>
      <c r="Q1289" s="8"/>
      <c r="R1289" s="9"/>
      <c r="S1289" s="7"/>
    </row>
    <row r="1290" spans="1:19" x14ac:dyDescent="0.25">
      <c r="A1290" t="str">
        <f>REPLACE(Table_milestone[[#This Row],[Hợp đồng]],1,FIND("#",Table_milestone[[#This Row],[Hợp đồng]],1),"")</f>
        <v>09/2014-HĐKT/CNTT-CMCSOFT</v>
      </c>
      <c r="B1290" s="2" t="s">
        <v>3065</v>
      </c>
      <c r="C1290" s="3" t="s">
        <v>3066</v>
      </c>
      <c r="D1290" s="2" t="s">
        <v>1018</v>
      </c>
      <c r="E1290" s="5">
        <v>420000000</v>
      </c>
      <c r="F1290" s="4"/>
      <c r="G1290" s="4">
        <v>41931</v>
      </c>
      <c r="H1290" s="4"/>
      <c r="I1290" s="4"/>
      <c r="J1290" s="4"/>
      <c r="K1290" s="3" t="s">
        <v>667</v>
      </c>
      <c r="L1290" s="7" t="b">
        <v>1</v>
      </c>
      <c r="M1290" s="4">
        <v>41919</v>
      </c>
      <c r="N1290" s="3" t="s">
        <v>37</v>
      </c>
      <c r="O1290" s="3" t="s">
        <v>197</v>
      </c>
      <c r="P1290" s="8"/>
      <c r="Q1290" s="8"/>
      <c r="R1290" s="9"/>
      <c r="S1290" s="7"/>
    </row>
    <row r="1291" spans="1:19" x14ac:dyDescent="0.25">
      <c r="A1291" t="str">
        <f>REPLACE(Table_milestone[[#This Row],[Hợp đồng]],1,FIND("#",Table_milestone[[#This Row],[Hợp đồng]],1),"")</f>
        <v>OSD145010</v>
      </c>
      <c r="B1291" s="2" t="s">
        <v>2817</v>
      </c>
      <c r="C1291" s="3" t="s">
        <v>2818</v>
      </c>
      <c r="D1291" s="2" t="s">
        <v>3067</v>
      </c>
      <c r="E1291" s="5">
        <v>52987500</v>
      </c>
      <c r="F1291" s="4"/>
      <c r="G1291" s="4">
        <v>41932</v>
      </c>
      <c r="H1291" s="4"/>
      <c r="I1291" s="4"/>
      <c r="J1291" s="4"/>
      <c r="K1291" s="3" t="s">
        <v>667</v>
      </c>
      <c r="L1291" s="7" t="b">
        <v>1</v>
      </c>
      <c r="M1291" s="4">
        <v>41942</v>
      </c>
      <c r="N1291" s="3" t="s">
        <v>119</v>
      </c>
      <c r="O1291" s="3" t="s">
        <v>110</v>
      </c>
      <c r="P1291" s="8"/>
      <c r="Q1291" s="8"/>
      <c r="R1291" s="9"/>
      <c r="S1291" s="7"/>
    </row>
    <row r="1292" spans="1:19" x14ac:dyDescent="0.25">
      <c r="A1292" t="str">
        <f>REPLACE(Table_milestone[[#This Row],[Hợp đồng]],1,FIND("#",Table_milestone[[#This Row],[Hợp đồng]],1),"")</f>
        <v>C140721_001/VIB-CMC</v>
      </c>
      <c r="B1292" s="2" t="s">
        <v>2934</v>
      </c>
      <c r="C1292" s="3" t="s">
        <v>2935</v>
      </c>
      <c r="D1292" s="2" t="s">
        <v>3068</v>
      </c>
      <c r="E1292" s="5">
        <v>28399078</v>
      </c>
      <c r="F1292" s="4"/>
      <c r="G1292" s="4">
        <v>41932</v>
      </c>
      <c r="H1292" s="4"/>
      <c r="I1292" s="4"/>
      <c r="J1292" s="4"/>
      <c r="K1292" s="3" t="s">
        <v>667</v>
      </c>
      <c r="L1292" s="7" t="b">
        <v>1</v>
      </c>
      <c r="M1292" s="4">
        <v>41953</v>
      </c>
      <c r="N1292" s="3" t="s">
        <v>19</v>
      </c>
      <c r="O1292" s="3" t="s">
        <v>14</v>
      </c>
      <c r="P1292" s="8"/>
      <c r="Q1292" s="8"/>
      <c r="R1292" s="9"/>
      <c r="S1292" s="7"/>
    </row>
    <row r="1293" spans="1:19" ht="135" x14ac:dyDescent="0.25">
      <c r="A1293" t="str">
        <f>REPLACE(Table_milestone[[#This Row],[Hợp đồng]],1,FIND("#",Table_milestone[[#This Row],[Hợp đồng]],1),"")</f>
        <v>OSD135062</v>
      </c>
      <c r="B1293" s="2" t="s">
        <v>2820</v>
      </c>
      <c r="C1293" s="3" t="s">
        <v>2821</v>
      </c>
      <c r="D1293" s="2" t="s">
        <v>688</v>
      </c>
      <c r="E1293" s="5">
        <v>581763000</v>
      </c>
      <c r="F1293" s="4"/>
      <c r="G1293" s="4">
        <v>41933</v>
      </c>
      <c r="H1293" s="4">
        <v>42035</v>
      </c>
      <c r="I1293" s="4"/>
      <c r="J1293" s="4"/>
      <c r="K1293" s="3" t="s">
        <v>667</v>
      </c>
      <c r="L1293" s="7" t="b">
        <v>1</v>
      </c>
      <c r="M1293" s="4">
        <v>42047</v>
      </c>
      <c r="N1293" s="3" t="s">
        <v>31</v>
      </c>
      <c r="O1293" s="3" t="s">
        <v>110</v>
      </c>
      <c r="P1293" s="8"/>
      <c r="Q1293" s="8" t="s">
        <v>3069</v>
      </c>
      <c r="R1293" s="9"/>
      <c r="S1293" s="7"/>
    </row>
    <row r="1294" spans="1:19" ht="105" x14ac:dyDescent="0.25">
      <c r="A1294" t="str">
        <f>REPLACE(Table_milestone[[#This Row],[Hợp đồng]],1,FIND("#",Table_milestone[[#This Row],[Hợp đồng]],1),"")</f>
        <v>OSD145016</v>
      </c>
      <c r="B1294" s="2" t="s">
        <v>2906</v>
      </c>
      <c r="C1294" s="3" t="s">
        <v>2907</v>
      </c>
      <c r="D1294" s="2" t="s">
        <v>1186</v>
      </c>
      <c r="E1294" s="5">
        <v>60281760</v>
      </c>
      <c r="F1294" s="4"/>
      <c r="G1294" s="4">
        <v>41934</v>
      </c>
      <c r="H1294" s="4"/>
      <c r="I1294" s="4">
        <v>42089</v>
      </c>
      <c r="J1294" s="4"/>
      <c r="K1294" s="3" t="s">
        <v>667</v>
      </c>
      <c r="L1294" s="7" t="b">
        <v>1</v>
      </c>
      <c r="M1294" s="4">
        <v>42121</v>
      </c>
      <c r="N1294" s="3" t="s">
        <v>119</v>
      </c>
      <c r="O1294" s="3" t="s">
        <v>110</v>
      </c>
      <c r="P1294" s="8"/>
      <c r="Q1294" s="8" t="s">
        <v>3070</v>
      </c>
      <c r="R1294" s="9"/>
      <c r="S1294" s="7"/>
    </row>
    <row r="1295" spans="1:19" x14ac:dyDescent="0.25">
      <c r="A1295" t="str">
        <f>REPLACE(Table_milestone[[#This Row],[Hợp đồng]],1,FIND("#",Table_milestone[[#This Row],[Hợp đồng]],1),"")</f>
        <v>22092014/HĐKT/PLC-CMCSOFT</v>
      </c>
      <c r="B1295" s="2" t="s">
        <v>3071</v>
      </c>
      <c r="C1295" s="3" t="s">
        <v>3072</v>
      </c>
      <c r="D1295" s="2" t="s">
        <v>776</v>
      </c>
      <c r="E1295" s="5">
        <v>159973550</v>
      </c>
      <c r="F1295" s="4"/>
      <c r="G1295" s="4">
        <v>41936</v>
      </c>
      <c r="H1295" s="4"/>
      <c r="I1295" s="4"/>
      <c r="J1295" s="4"/>
      <c r="K1295" s="3" t="s">
        <v>667</v>
      </c>
      <c r="L1295" s="7" t="b">
        <v>1</v>
      </c>
      <c r="M1295" s="4">
        <v>41961</v>
      </c>
      <c r="N1295" s="3" t="s">
        <v>27</v>
      </c>
      <c r="O1295" s="3" t="s">
        <v>47</v>
      </c>
      <c r="P1295" s="8"/>
      <c r="Q1295" s="8"/>
      <c r="R1295" s="9"/>
      <c r="S1295" s="7"/>
    </row>
    <row r="1296" spans="1:19" ht="150" x14ac:dyDescent="0.25">
      <c r="A1296" t="str">
        <f>REPLACE(Table_milestone[[#This Row],[Hợp đồng]],1,FIND("#",Table_milestone[[#This Row],[Hợp đồng]],1),"")</f>
        <v>20140827/BIDV-CMC</v>
      </c>
      <c r="B1296" s="2" t="s">
        <v>2982</v>
      </c>
      <c r="C1296" s="3" t="s">
        <v>2983</v>
      </c>
      <c r="D1296" s="2" t="s">
        <v>1094</v>
      </c>
      <c r="E1296" s="5">
        <v>164500000</v>
      </c>
      <c r="F1296" s="4"/>
      <c r="G1296" s="4">
        <v>41939</v>
      </c>
      <c r="H1296" s="4">
        <v>41973</v>
      </c>
      <c r="I1296" s="4">
        <v>42076</v>
      </c>
      <c r="J1296" s="4">
        <v>42185</v>
      </c>
      <c r="K1296" s="3" t="s">
        <v>667</v>
      </c>
      <c r="L1296" s="7" t="b">
        <v>1</v>
      </c>
      <c r="M1296" s="4">
        <v>42165</v>
      </c>
      <c r="N1296" s="3" t="s">
        <v>26</v>
      </c>
      <c r="O1296" s="3" t="s">
        <v>2984</v>
      </c>
      <c r="P1296" s="8"/>
      <c r="Q1296" s="8" t="s">
        <v>3073</v>
      </c>
      <c r="R1296" s="9">
        <v>1</v>
      </c>
      <c r="S1296" s="7"/>
    </row>
    <row r="1297" spans="1:19" x14ac:dyDescent="0.25">
      <c r="A1297" t="str">
        <f>REPLACE(Table_milestone[[#This Row],[Hợp đồng]],1,FIND("#",Table_milestone[[#This Row],[Hợp đồng]],1),"")</f>
        <v>07/2014/HĐKT</v>
      </c>
      <c r="B1297" s="2" t="s">
        <v>3074</v>
      </c>
      <c r="C1297" s="3" t="s">
        <v>35</v>
      </c>
      <c r="D1297" s="2" t="s">
        <v>1322</v>
      </c>
      <c r="E1297" s="5">
        <v>872400000</v>
      </c>
      <c r="F1297" s="4"/>
      <c r="G1297" s="4">
        <v>41942</v>
      </c>
      <c r="H1297" s="4"/>
      <c r="I1297" s="4"/>
      <c r="J1297" s="4"/>
      <c r="K1297" s="3" t="s">
        <v>667</v>
      </c>
      <c r="L1297" s="7" t="b">
        <v>1</v>
      </c>
      <c r="M1297" s="4">
        <v>41954</v>
      </c>
      <c r="N1297" s="3" t="s">
        <v>37</v>
      </c>
      <c r="O1297" s="3" t="s">
        <v>197</v>
      </c>
      <c r="P1297" s="8"/>
      <c r="Q1297" s="8"/>
      <c r="R1297" s="9"/>
      <c r="S1297" s="7"/>
    </row>
    <row r="1298" spans="1:19" x14ac:dyDescent="0.25">
      <c r="A1298" t="str">
        <f>REPLACE(Table_milestone[[#This Row],[Hợp đồng]],1,FIND("#",Table_milestone[[#This Row],[Hợp đồng]],1),"")</f>
        <v>OSD135055</v>
      </c>
      <c r="B1298" s="2" t="s">
        <v>2813</v>
      </c>
      <c r="C1298" s="3" t="s">
        <v>2814</v>
      </c>
      <c r="D1298" s="2" t="s">
        <v>3075</v>
      </c>
      <c r="E1298" s="5">
        <v>290851500</v>
      </c>
      <c r="F1298" s="4"/>
      <c r="G1298" s="4">
        <v>41942</v>
      </c>
      <c r="H1298" s="4"/>
      <c r="I1298" s="4"/>
      <c r="J1298" s="4"/>
      <c r="K1298" s="3" t="s">
        <v>667</v>
      </c>
      <c r="L1298" s="7" t="b">
        <v>1</v>
      </c>
      <c r="M1298" s="4">
        <v>41939</v>
      </c>
      <c r="N1298" s="3" t="s">
        <v>31</v>
      </c>
      <c r="O1298" s="3" t="s">
        <v>110</v>
      </c>
      <c r="P1298" s="8"/>
      <c r="Q1298" s="8" t="s">
        <v>3076</v>
      </c>
      <c r="R1298" s="9"/>
      <c r="S1298" s="7"/>
    </row>
    <row r="1299" spans="1:19" x14ac:dyDescent="0.25">
      <c r="A1299" t="str">
        <f>REPLACE(Table_milestone[[#This Row],[Hợp đồng]],1,FIND("#",Table_milestone[[#This Row],[Hợp đồng]],1),"")</f>
        <v>07102014/HĐKT/CMCCORP-CMCSOFT</v>
      </c>
      <c r="B1299" s="2" t="s">
        <v>3060</v>
      </c>
      <c r="C1299" s="3" t="s">
        <v>3061</v>
      </c>
      <c r="D1299" s="2" t="s">
        <v>1094</v>
      </c>
      <c r="E1299" s="5">
        <v>27725730</v>
      </c>
      <c r="F1299" s="4"/>
      <c r="G1299" s="4">
        <v>41942</v>
      </c>
      <c r="H1299" s="4"/>
      <c r="I1299" s="4"/>
      <c r="J1299" s="4"/>
      <c r="K1299" s="3" t="s">
        <v>667</v>
      </c>
      <c r="L1299" s="7" t="b">
        <v>1</v>
      </c>
      <c r="M1299" s="4">
        <v>41963</v>
      </c>
      <c r="N1299" s="3" t="s">
        <v>27</v>
      </c>
      <c r="O1299" s="3" t="s">
        <v>47</v>
      </c>
      <c r="P1299" s="8"/>
      <c r="Q1299" s="8"/>
      <c r="R1299" s="9"/>
      <c r="S1299" s="7"/>
    </row>
    <row r="1300" spans="1:19" x14ac:dyDescent="0.25">
      <c r="A1300" t="str">
        <f>REPLACE(Table_milestone[[#This Row],[Hợp đồng]],1,FIND("#",Table_milestone[[#This Row],[Hợp đồng]],1),"")</f>
        <v>OSD145033</v>
      </c>
      <c r="B1300" s="2" t="s">
        <v>3078</v>
      </c>
      <c r="C1300" s="3" t="s">
        <v>534</v>
      </c>
      <c r="D1300" s="2" t="s">
        <v>2387</v>
      </c>
      <c r="E1300" s="5">
        <v>26250000</v>
      </c>
      <c r="F1300" s="4"/>
      <c r="G1300" s="4">
        <v>41942</v>
      </c>
      <c r="H1300" s="4"/>
      <c r="I1300" s="4">
        <v>42078</v>
      </c>
      <c r="J1300" s="4">
        <v>42003</v>
      </c>
      <c r="K1300" s="3" t="s">
        <v>805</v>
      </c>
      <c r="L1300" s="7" t="b">
        <v>0</v>
      </c>
      <c r="M1300" s="4"/>
      <c r="N1300" s="3" t="s">
        <v>119</v>
      </c>
      <c r="O1300" s="3" t="s">
        <v>110</v>
      </c>
      <c r="P1300" s="8"/>
      <c r="Q1300" s="8" t="s">
        <v>3077</v>
      </c>
      <c r="R1300" s="9"/>
      <c r="S1300" s="7">
        <v>1</v>
      </c>
    </row>
    <row r="1301" spans="1:19" x14ac:dyDescent="0.25">
      <c r="A1301" t="str">
        <f>REPLACE(Table_milestone[[#This Row],[Hợp đồng]],1,FIND("#",Table_milestone[[#This Row],[Hợp đồng]],1),"")</f>
        <v>TPT001</v>
      </c>
      <c r="B1301" s="2" t="s">
        <v>3079</v>
      </c>
      <c r="C1301" s="3" t="s">
        <v>538</v>
      </c>
      <c r="D1301" s="2" t="s">
        <v>1018</v>
      </c>
      <c r="E1301" s="5">
        <v>78771690</v>
      </c>
      <c r="F1301" s="4"/>
      <c r="G1301" s="4">
        <v>41942</v>
      </c>
      <c r="H1301" s="4"/>
      <c r="I1301" s="4"/>
      <c r="J1301" s="4"/>
      <c r="K1301" s="3" t="s">
        <v>667</v>
      </c>
      <c r="L1301" s="7" t="b">
        <v>1</v>
      </c>
      <c r="M1301" s="4">
        <v>41964</v>
      </c>
      <c r="N1301" s="3" t="s">
        <v>108</v>
      </c>
      <c r="O1301" s="3" t="s">
        <v>110</v>
      </c>
      <c r="P1301" s="8"/>
      <c r="Q1301" s="8"/>
      <c r="R1301" s="9"/>
      <c r="S1301" s="7"/>
    </row>
    <row r="1302" spans="1:19" x14ac:dyDescent="0.25">
      <c r="A1302" t="str">
        <f>REPLACE(Table_milestone[[#This Row],[Hợp đồng]],1,FIND("#",Table_milestone[[#This Row],[Hợp đồng]],1),"")</f>
        <v>35-0913/HĐBT/CMCSOFT-DHCNQN</v>
      </c>
      <c r="B1302" s="2" t="s">
        <v>2537</v>
      </c>
      <c r="C1302" s="3" t="s">
        <v>585</v>
      </c>
      <c r="D1302" s="2" t="s">
        <v>3039</v>
      </c>
      <c r="E1302" s="5">
        <v>30000000</v>
      </c>
      <c r="F1302" s="4"/>
      <c r="G1302" s="4">
        <v>41943</v>
      </c>
      <c r="H1302" s="4"/>
      <c r="I1302" s="4"/>
      <c r="J1302" s="4">
        <v>41973</v>
      </c>
      <c r="K1302" s="3" t="s">
        <v>667</v>
      </c>
      <c r="L1302" s="7" t="b">
        <v>1</v>
      </c>
      <c r="M1302" s="4">
        <v>42026</v>
      </c>
      <c r="N1302" s="3" t="s">
        <v>190</v>
      </c>
      <c r="O1302" s="3" t="s">
        <v>98</v>
      </c>
      <c r="P1302" s="8"/>
      <c r="Q1302" s="8"/>
      <c r="R1302" s="9"/>
      <c r="S1302" s="7"/>
    </row>
    <row r="1303" spans="1:19" ht="120" x14ac:dyDescent="0.25">
      <c r="A1303" t="str">
        <f>REPLACE(Table_milestone[[#This Row],[Hợp đồng]],1,FIND("#",Table_milestone[[#This Row],[Hợp đồng]],1),"")</f>
        <v>55-0314/HĐKT/CMCSOFT-PVEP</v>
      </c>
      <c r="B1303" s="2" t="s">
        <v>2869</v>
      </c>
      <c r="C1303" s="3" t="s">
        <v>51</v>
      </c>
      <c r="D1303" s="2" t="s">
        <v>3080</v>
      </c>
      <c r="E1303" s="5">
        <v>90000000</v>
      </c>
      <c r="F1303" s="4"/>
      <c r="G1303" s="4">
        <v>41943</v>
      </c>
      <c r="H1303" s="4"/>
      <c r="I1303" s="4"/>
      <c r="J1303" s="4"/>
      <c r="K1303" s="3" t="s">
        <v>1002</v>
      </c>
      <c r="L1303" s="7" t="b">
        <v>0</v>
      </c>
      <c r="M1303" s="4"/>
      <c r="N1303" s="3" t="s">
        <v>52</v>
      </c>
      <c r="O1303" s="3" t="s">
        <v>197</v>
      </c>
      <c r="P1303" s="8" t="s">
        <v>3081</v>
      </c>
      <c r="Q1303" s="8" t="s">
        <v>3082</v>
      </c>
      <c r="R1303" s="9">
        <v>1</v>
      </c>
      <c r="S1303" s="7"/>
    </row>
    <row r="1304" spans="1:19" x14ac:dyDescent="0.25">
      <c r="A1304" t="str">
        <f>REPLACE(Table_milestone[[#This Row],[Hợp đồng]],1,FIND("#",Table_milestone[[#This Row],[Hợp đồng]],1),"")</f>
        <v>TPT001</v>
      </c>
      <c r="B1304" s="2" t="s">
        <v>3079</v>
      </c>
      <c r="C1304" s="3" t="s">
        <v>538</v>
      </c>
      <c r="D1304" s="2" t="s">
        <v>3083</v>
      </c>
      <c r="E1304" s="5">
        <v>47688750</v>
      </c>
      <c r="F1304" s="4"/>
      <c r="G1304" s="4">
        <v>41943</v>
      </c>
      <c r="H1304" s="4"/>
      <c r="I1304" s="4"/>
      <c r="J1304" s="4"/>
      <c r="K1304" s="3" t="s">
        <v>667</v>
      </c>
      <c r="L1304" s="7" t="b">
        <v>1</v>
      </c>
      <c r="M1304" s="4">
        <v>41912</v>
      </c>
      <c r="N1304" s="3" t="s">
        <v>108</v>
      </c>
      <c r="O1304" s="3" t="s">
        <v>110</v>
      </c>
      <c r="P1304" s="8"/>
      <c r="Q1304" s="8" t="s">
        <v>3084</v>
      </c>
      <c r="R1304" s="9"/>
      <c r="S1304" s="7"/>
    </row>
    <row r="1305" spans="1:19" x14ac:dyDescent="0.25">
      <c r="A1305" t="str">
        <f>REPLACE(Table_milestone[[#This Row],[Hợp đồng]],1,FIND("#",Table_milestone[[#This Row],[Hợp đồng]],1),"")</f>
        <v>037/2014/HĐ/CMCSOFT-CTEL</v>
      </c>
      <c r="B1305" s="2" t="s">
        <v>3086</v>
      </c>
      <c r="C1305" s="3" t="s">
        <v>3087</v>
      </c>
      <c r="D1305" s="2" t="s">
        <v>1018</v>
      </c>
      <c r="E1305" s="5">
        <v>90000000</v>
      </c>
      <c r="F1305" s="4"/>
      <c r="G1305" s="4">
        <v>41943</v>
      </c>
      <c r="H1305" s="4"/>
      <c r="I1305" s="4">
        <v>41943</v>
      </c>
      <c r="J1305" s="4">
        <v>41973</v>
      </c>
      <c r="K1305" s="3" t="s">
        <v>667</v>
      </c>
      <c r="L1305" s="7" t="b">
        <v>1</v>
      </c>
      <c r="M1305" s="4">
        <v>41973</v>
      </c>
      <c r="N1305" s="3" t="s">
        <v>46</v>
      </c>
      <c r="O1305" s="3" t="s">
        <v>41</v>
      </c>
      <c r="P1305" s="8"/>
      <c r="Q1305" s="8" t="s">
        <v>3085</v>
      </c>
      <c r="R1305" s="9"/>
      <c r="S1305" s="7"/>
    </row>
    <row r="1306" spans="1:19" x14ac:dyDescent="0.25">
      <c r="A1306" t="str">
        <f>REPLACE(Table_milestone[[#This Row],[Hợp đồng]],1,FIND("#",Table_milestone[[#This Row],[Hợp đồng]],1),"")</f>
        <v>038/2014/HĐKT/CMCSOFT-ACB</v>
      </c>
      <c r="B1306" s="2" t="s">
        <v>3088</v>
      </c>
      <c r="C1306" s="3" t="s">
        <v>3089</v>
      </c>
      <c r="D1306" s="2" t="s">
        <v>1018</v>
      </c>
      <c r="E1306" s="5">
        <v>286104000</v>
      </c>
      <c r="F1306" s="4"/>
      <c r="G1306" s="4">
        <v>41943</v>
      </c>
      <c r="H1306" s="4"/>
      <c r="I1306" s="4"/>
      <c r="J1306" s="4"/>
      <c r="K1306" s="3" t="s">
        <v>667</v>
      </c>
      <c r="L1306" s="7" t="b">
        <v>1</v>
      </c>
      <c r="M1306" s="4">
        <v>41935</v>
      </c>
      <c r="N1306" s="3" t="s">
        <v>19</v>
      </c>
      <c r="O1306" s="3" t="s">
        <v>14</v>
      </c>
      <c r="P1306" s="8"/>
      <c r="Q1306" s="8"/>
      <c r="R1306" s="9"/>
      <c r="S1306" s="7"/>
    </row>
    <row r="1307" spans="1:19" x14ac:dyDescent="0.25">
      <c r="A1307" t="str">
        <f>REPLACE(Table_milestone[[#This Row],[Hợp đồng]],1,FIND("#",Table_milestone[[#This Row],[Hợp đồng]],1),"")</f>
        <v>042/2014/HĐKT/CMCSOFT-PRDCV</v>
      </c>
      <c r="B1307" s="2" t="s">
        <v>3090</v>
      </c>
      <c r="C1307" s="3" t="s">
        <v>3091</v>
      </c>
      <c r="D1307" s="2" t="s">
        <v>703</v>
      </c>
      <c r="E1307" s="5">
        <v>26596000</v>
      </c>
      <c r="F1307" s="4"/>
      <c r="G1307" s="4">
        <v>41943</v>
      </c>
      <c r="H1307" s="4"/>
      <c r="I1307" s="4"/>
      <c r="J1307" s="4"/>
      <c r="K1307" s="3" t="s">
        <v>667</v>
      </c>
      <c r="L1307" s="7" t="b">
        <v>1</v>
      </c>
      <c r="M1307" s="4">
        <v>41954</v>
      </c>
      <c r="N1307" s="3" t="s">
        <v>119</v>
      </c>
      <c r="O1307" s="3" t="s">
        <v>110</v>
      </c>
      <c r="P1307" s="8"/>
      <c r="Q1307" s="8"/>
      <c r="R1307" s="9"/>
      <c r="S1307" s="7"/>
    </row>
    <row r="1308" spans="1:19" x14ac:dyDescent="0.25">
      <c r="A1308" t="str">
        <f>REPLACE(Table_milestone[[#This Row],[Hợp đồng]],1,FIND("#",Table_milestone[[#This Row],[Hợp đồng]],1),"")</f>
        <v>2014/SOW/DOS-CMC/001</v>
      </c>
      <c r="B1308" s="2" t="s">
        <v>2834</v>
      </c>
      <c r="C1308" s="3" t="s">
        <v>2835</v>
      </c>
      <c r="D1308" s="2" t="s">
        <v>3092</v>
      </c>
      <c r="E1308" s="5">
        <v>12157860</v>
      </c>
      <c r="F1308" s="4"/>
      <c r="G1308" s="4">
        <v>41943</v>
      </c>
      <c r="H1308" s="4"/>
      <c r="I1308" s="4"/>
      <c r="J1308" s="4"/>
      <c r="K1308" s="3" t="s">
        <v>667</v>
      </c>
      <c r="L1308" s="7" t="b">
        <v>1</v>
      </c>
      <c r="M1308" s="4">
        <v>41949</v>
      </c>
      <c r="N1308" s="3" t="s">
        <v>108</v>
      </c>
      <c r="O1308" s="3" t="s">
        <v>110</v>
      </c>
      <c r="P1308" s="8"/>
      <c r="Q1308" s="8"/>
      <c r="R1308" s="9"/>
      <c r="S1308" s="7"/>
    </row>
    <row r="1309" spans="1:19" x14ac:dyDescent="0.25">
      <c r="A1309" t="str">
        <f>REPLACE(Table_milestone[[#This Row],[Hợp đồng]],1,FIND("#",Table_milestone[[#This Row],[Hợp đồng]],1),"")</f>
        <v>OSD145026</v>
      </c>
      <c r="B1309" s="2" t="s">
        <v>2976</v>
      </c>
      <c r="C1309" s="3" t="s">
        <v>2977</v>
      </c>
      <c r="D1309" s="2" t="s">
        <v>2793</v>
      </c>
      <c r="E1309" s="5">
        <v>92868480</v>
      </c>
      <c r="F1309" s="4"/>
      <c r="G1309" s="4">
        <v>41943</v>
      </c>
      <c r="H1309" s="4"/>
      <c r="I1309" s="4"/>
      <c r="J1309" s="4"/>
      <c r="K1309" s="3" t="s">
        <v>667</v>
      </c>
      <c r="L1309" s="7" t="b">
        <v>1</v>
      </c>
      <c r="M1309" s="4">
        <v>41949</v>
      </c>
      <c r="N1309" s="3" t="s">
        <v>996</v>
      </c>
      <c r="O1309" s="3" t="s">
        <v>110</v>
      </c>
      <c r="P1309" s="8"/>
      <c r="Q1309" s="8" t="s">
        <v>3093</v>
      </c>
      <c r="R1309" s="9"/>
      <c r="S1309" s="7"/>
    </row>
    <row r="1310" spans="1:19" x14ac:dyDescent="0.25">
      <c r="A1310" t="str">
        <f>REPLACE(Table_milestone[[#This Row],[Hợp đồng]],1,FIND("#",Table_milestone[[#This Row],[Hợp đồng]],1),"")</f>
        <v>OSD145011</v>
      </c>
      <c r="B1310" s="2" t="s">
        <v>2968</v>
      </c>
      <c r="C1310" s="3" t="s">
        <v>565</v>
      </c>
      <c r="D1310" s="2" t="s">
        <v>3094</v>
      </c>
      <c r="E1310" s="5">
        <v>173097000</v>
      </c>
      <c r="F1310" s="4"/>
      <c r="G1310" s="4">
        <v>41943</v>
      </c>
      <c r="H1310" s="4"/>
      <c r="I1310" s="4"/>
      <c r="J1310" s="4"/>
      <c r="K1310" s="3" t="s">
        <v>667</v>
      </c>
      <c r="L1310" s="7" t="b">
        <v>1</v>
      </c>
      <c r="M1310" s="4">
        <v>41960</v>
      </c>
      <c r="N1310" s="3" t="s">
        <v>108</v>
      </c>
      <c r="O1310" s="3" t="s">
        <v>110</v>
      </c>
      <c r="P1310" s="8"/>
      <c r="Q1310" s="8" t="s">
        <v>3095</v>
      </c>
      <c r="R1310" s="9"/>
      <c r="S1310" s="7"/>
    </row>
    <row r="1311" spans="1:19" x14ac:dyDescent="0.25">
      <c r="A1311" t="str">
        <f>REPLACE(Table_milestone[[#This Row],[Hợp đồng]],1,FIND("#",Table_milestone[[#This Row],[Hợp đồng]],1),"")</f>
        <v>SOW #4914007849</v>
      </c>
      <c r="B1311" s="2" t="s">
        <v>2965</v>
      </c>
      <c r="C1311" s="3" t="s">
        <v>568</v>
      </c>
      <c r="D1311" s="2" t="s">
        <v>1445</v>
      </c>
      <c r="E1311" s="5">
        <v>82060800</v>
      </c>
      <c r="F1311" s="4"/>
      <c r="G1311" s="4">
        <v>41943</v>
      </c>
      <c r="H1311" s="4"/>
      <c r="I1311" s="4"/>
      <c r="J1311" s="4"/>
      <c r="K1311" s="3" t="s">
        <v>667</v>
      </c>
      <c r="L1311" s="7" t="b">
        <v>1</v>
      </c>
      <c r="M1311" s="4">
        <v>41960</v>
      </c>
      <c r="N1311" s="3" t="s">
        <v>108</v>
      </c>
      <c r="O1311" s="3" t="s">
        <v>110</v>
      </c>
      <c r="P1311" s="8"/>
      <c r="Q1311" s="8" t="s">
        <v>3096</v>
      </c>
      <c r="R1311" s="9"/>
      <c r="S1311" s="7"/>
    </row>
    <row r="1312" spans="1:19" x14ac:dyDescent="0.25">
      <c r="A1312" t="str">
        <f>REPLACE(Table_milestone[[#This Row],[Hợp đồng]],1,FIND("#",Table_milestone[[#This Row],[Hợp đồng]],1),"")</f>
        <v>JOY001</v>
      </c>
      <c r="B1312" s="2" t="s">
        <v>2945</v>
      </c>
      <c r="C1312" s="3" t="s">
        <v>2946</v>
      </c>
      <c r="D1312" s="2" t="s">
        <v>1018</v>
      </c>
      <c r="E1312" s="5">
        <v>34253060</v>
      </c>
      <c r="F1312" s="4"/>
      <c r="G1312" s="4">
        <v>41943</v>
      </c>
      <c r="H1312" s="4"/>
      <c r="I1312" s="4"/>
      <c r="J1312" s="4"/>
      <c r="K1312" s="3" t="s">
        <v>667</v>
      </c>
      <c r="L1312" s="7" t="b">
        <v>1</v>
      </c>
      <c r="M1312" s="4">
        <v>41885</v>
      </c>
      <c r="N1312" s="3" t="s">
        <v>108</v>
      </c>
      <c r="O1312" s="3" t="s">
        <v>110</v>
      </c>
      <c r="P1312" s="8"/>
      <c r="Q1312" s="8"/>
      <c r="R1312" s="9"/>
      <c r="S1312" s="7"/>
    </row>
    <row r="1313" spans="1:19" x14ac:dyDescent="0.25">
      <c r="A1313" t="str">
        <f>REPLACE(Table_milestone[[#This Row],[Hợp đồng]],1,FIND("#",Table_milestone[[#This Row],[Hợp đồng]],1),"")</f>
        <v>35-0913/HĐBT/CMCSOFT-DHCNQN</v>
      </c>
      <c r="B1313" s="2" t="s">
        <v>2537</v>
      </c>
      <c r="C1313" s="3" t="s">
        <v>585</v>
      </c>
      <c r="D1313" s="2" t="s">
        <v>3064</v>
      </c>
      <c r="E1313" s="5">
        <v>30000000</v>
      </c>
      <c r="F1313" s="4"/>
      <c r="G1313" s="4">
        <v>41944</v>
      </c>
      <c r="H1313" s="4"/>
      <c r="I1313" s="4"/>
      <c r="J1313" s="4"/>
      <c r="K1313" s="3" t="s">
        <v>667</v>
      </c>
      <c r="L1313" s="7" t="b">
        <v>1</v>
      </c>
      <c r="M1313" s="4">
        <v>42026</v>
      </c>
      <c r="N1313" s="3" t="s">
        <v>190</v>
      </c>
      <c r="O1313" s="3" t="s">
        <v>98</v>
      </c>
      <c r="P1313" s="8"/>
      <c r="Q1313" s="8"/>
      <c r="R1313" s="9"/>
      <c r="S1313" s="7"/>
    </row>
    <row r="1314" spans="1:19" x14ac:dyDescent="0.25">
      <c r="A1314" t="str">
        <f>REPLACE(Table_milestone[[#This Row],[Hợp đồng]],1,FIND("#",Table_milestone[[#This Row],[Hợp đồng]],1),"")</f>
        <v>20141002/BIDV-CMC</v>
      </c>
      <c r="B1314" s="2" t="s">
        <v>3047</v>
      </c>
      <c r="C1314" s="3" t="s">
        <v>3048</v>
      </c>
      <c r="D1314" s="2" t="s">
        <v>1094</v>
      </c>
      <c r="E1314" s="5">
        <v>117600000</v>
      </c>
      <c r="F1314" s="4"/>
      <c r="G1314" s="4">
        <v>41945</v>
      </c>
      <c r="H1314" s="4">
        <v>42003</v>
      </c>
      <c r="I1314" s="4"/>
      <c r="J1314" s="4"/>
      <c r="K1314" s="3" t="s">
        <v>667</v>
      </c>
      <c r="L1314" s="7" t="b">
        <v>1</v>
      </c>
      <c r="M1314" s="4">
        <v>42019</v>
      </c>
      <c r="N1314" s="3" t="s">
        <v>26</v>
      </c>
      <c r="O1314" s="3" t="s">
        <v>132</v>
      </c>
      <c r="P1314" s="8"/>
      <c r="Q1314" s="8"/>
      <c r="R1314" s="9"/>
      <c r="S1314" s="7"/>
    </row>
    <row r="1315" spans="1:19" x14ac:dyDescent="0.25">
      <c r="A1315" t="str">
        <f>REPLACE(Table_milestone[[#This Row],[Hợp đồng]],1,FIND("#",Table_milestone[[#This Row],[Hợp đồng]],1),"")</f>
        <v>028/2014/HĐKT/CMCSOFT-KQTDHTN</v>
      </c>
      <c r="B1315" s="2" t="s">
        <v>3097</v>
      </c>
      <c r="C1315" s="3" t="s">
        <v>3098</v>
      </c>
      <c r="D1315" s="2" t="s">
        <v>2398</v>
      </c>
      <c r="E1315" s="5">
        <v>125000000</v>
      </c>
      <c r="F1315" s="4"/>
      <c r="G1315" s="4">
        <v>41948</v>
      </c>
      <c r="H1315" s="4"/>
      <c r="I1315" s="4"/>
      <c r="J1315" s="4"/>
      <c r="K1315" s="3" t="s">
        <v>667</v>
      </c>
      <c r="L1315" s="7" t="b">
        <v>1</v>
      </c>
      <c r="M1315" s="4">
        <v>42027</v>
      </c>
      <c r="N1315" s="3" t="s">
        <v>190</v>
      </c>
      <c r="O1315" s="3" t="s">
        <v>98</v>
      </c>
      <c r="P1315" s="8"/>
      <c r="Q1315" s="8"/>
      <c r="R1315" s="9"/>
      <c r="S1315" s="7"/>
    </row>
    <row r="1316" spans="1:19" x14ac:dyDescent="0.25">
      <c r="A1316" t="str">
        <f>REPLACE(Table_milestone[[#This Row],[Hợp đồng]],1,FIND("#",Table_milestone[[#This Row],[Hợp đồng]],1),"")</f>
        <v>OSD145001</v>
      </c>
      <c r="B1316" s="2" t="s">
        <v>2831</v>
      </c>
      <c r="C1316" s="3" t="s">
        <v>2832</v>
      </c>
      <c r="D1316" s="2" t="s">
        <v>3099</v>
      </c>
      <c r="E1316" s="5">
        <v>314139000</v>
      </c>
      <c r="F1316" s="4"/>
      <c r="G1316" s="4">
        <v>41949</v>
      </c>
      <c r="H1316" s="4"/>
      <c r="I1316" s="4"/>
      <c r="J1316" s="4">
        <v>42004</v>
      </c>
      <c r="K1316" s="3" t="s">
        <v>667</v>
      </c>
      <c r="L1316" s="7" t="b">
        <v>1</v>
      </c>
      <c r="M1316" s="4">
        <v>42111</v>
      </c>
      <c r="N1316" s="3" t="s">
        <v>31</v>
      </c>
      <c r="O1316" s="3" t="s">
        <v>110</v>
      </c>
      <c r="P1316" s="8"/>
      <c r="Q1316" s="8"/>
      <c r="R1316" s="9"/>
      <c r="S1316" s="7"/>
    </row>
    <row r="1317" spans="1:19" x14ac:dyDescent="0.25">
      <c r="A1317" t="str">
        <f>REPLACE(Table_milestone[[#This Row],[Hợp đồng]],1,FIND("#",Table_milestone[[#This Row],[Hợp đồng]],1),"")</f>
        <v>01092014/HĐKT/PLC-CMCSOFT</v>
      </c>
      <c r="B1317" s="2" t="s">
        <v>3005</v>
      </c>
      <c r="C1317" s="3" t="s">
        <v>530</v>
      </c>
      <c r="D1317" s="2" t="s">
        <v>688</v>
      </c>
      <c r="E1317" s="5">
        <v>205700000</v>
      </c>
      <c r="F1317" s="4"/>
      <c r="G1317" s="4">
        <v>41950</v>
      </c>
      <c r="H1317" s="4"/>
      <c r="I1317" s="4"/>
      <c r="J1317" s="4"/>
      <c r="K1317" s="3" t="s">
        <v>3052</v>
      </c>
      <c r="L1317" s="7" t="b">
        <v>0</v>
      </c>
      <c r="M1317" s="4"/>
      <c r="N1317" s="3" t="s">
        <v>27</v>
      </c>
      <c r="O1317" s="3" t="s">
        <v>47</v>
      </c>
      <c r="P1317" s="8"/>
      <c r="Q1317" s="8" t="s">
        <v>3100</v>
      </c>
      <c r="R1317" s="9">
        <v>1</v>
      </c>
      <c r="S1317" s="7"/>
    </row>
    <row r="1318" spans="1:19" x14ac:dyDescent="0.25">
      <c r="A1318" t="str">
        <f>REPLACE(Table_milestone[[#This Row],[Hợp đồng]],1,FIND("#",Table_milestone[[#This Row],[Hợp đồng]],1),"")</f>
        <v>018/2014/HĐKT/CMCSOFT-PAN</v>
      </c>
      <c r="B1318" s="2" t="s">
        <v>2910</v>
      </c>
      <c r="C1318" s="3" t="s">
        <v>2911</v>
      </c>
      <c r="D1318" s="2" t="s">
        <v>3101</v>
      </c>
      <c r="E1318" s="5">
        <v>1393000</v>
      </c>
      <c r="F1318" s="4"/>
      <c r="G1318" s="4">
        <v>41953</v>
      </c>
      <c r="H1318" s="4"/>
      <c r="I1318" s="4"/>
      <c r="J1318" s="4"/>
      <c r="K1318" s="3" t="s">
        <v>667</v>
      </c>
      <c r="L1318" s="7" t="b">
        <v>1</v>
      </c>
      <c r="M1318" s="4">
        <v>41954</v>
      </c>
      <c r="N1318" s="3" t="s">
        <v>626</v>
      </c>
      <c r="O1318" s="3" t="s">
        <v>173</v>
      </c>
      <c r="P1318" s="8"/>
      <c r="Q1318" s="8"/>
      <c r="R1318" s="9"/>
      <c r="S1318" s="7"/>
    </row>
    <row r="1319" spans="1:19" ht="150" x14ac:dyDescent="0.25">
      <c r="A1319" t="str">
        <f>REPLACE(Table_milestone[[#This Row],[Hợp đồng]],1,FIND("#",Table_milestone[[#This Row],[Hợp đồng]],1),"")</f>
        <v>0809/HĐKT/CMCSOFT-MOBIFONESERVICE</v>
      </c>
      <c r="B1319" s="2" t="s">
        <v>2989</v>
      </c>
      <c r="C1319" s="3" t="s">
        <v>2990</v>
      </c>
      <c r="D1319" s="2" t="s">
        <v>688</v>
      </c>
      <c r="E1319" s="5">
        <v>58285500</v>
      </c>
      <c r="F1319" s="4"/>
      <c r="G1319" s="4">
        <v>41953</v>
      </c>
      <c r="H1319" s="4">
        <v>42018</v>
      </c>
      <c r="I1319" s="4">
        <v>42088</v>
      </c>
      <c r="J1319" s="4">
        <v>42185</v>
      </c>
      <c r="K1319" s="3" t="s">
        <v>667</v>
      </c>
      <c r="L1319" s="7" t="b">
        <v>1</v>
      </c>
      <c r="M1319" s="4">
        <v>42200</v>
      </c>
      <c r="N1319" s="3" t="s">
        <v>20</v>
      </c>
      <c r="O1319" s="3" t="s">
        <v>129</v>
      </c>
      <c r="P1319" s="8"/>
      <c r="Q1319" s="8" t="s">
        <v>3102</v>
      </c>
      <c r="R1319" s="9"/>
      <c r="S1319" s="7"/>
    </row>
    <row r="1320" spans="1:19" x14ac:dyDescent="0.25">
      <c r="A1320" t="str">
        <f>REPLACE(Table_milestone[[#This Row],[Hợp đồng]],1,FIND("#",Table_milestone[[#This Row],[Hợp đồng]],1),"")</f>
        <v>C140721_001/VIB-CMC</v>
      </c>
      <c r="B1320" s="2" t="s">
        <v>2934</v>
      </c>
      <c r="C1320" s="3" t="s">
        <v>2935</v>
      </c>
      <c r="D1320" s="2" t="s">
        <v>3103</v>
      </c>
      <c r="E1320" s="5">
        <v>39193271</v>
      </c>
      <c r="F1320" s="4"/>
      <c r="G1320" s="4">
        <v>41953</v>
      </c>
      <c r="H1320" s="4"/>
      <c r="I1320" s="4"/>
      <c r="J1320" s="4">
        <v>41978</v>
      </c>
      <c r="K1320" s="3" t="s">
        <v>667</v>
      </c>
      <c r="L1320" s="7" t="b">
        <v>1</v>
      </c>
      <c r="M1320" s="4">
        <v>41976</v>
      </c>
      <c r="N1320" s="3" t="s">
        <v>19</v>
      </c>
      <c r="O1320" s="3" t="s">
        <v>14</v>
      </c>
      <c r="P1320" s="8"/>
      <c r="Q1320" s="8"/>
      <c r="R1320" s="9"/>
      <c r="S1320" s="7"/>
    </row>
    <row r="1321" spans="1:19" x14ac:dyDescent="0.25">
      <c r="A1321" t="str">
        <f>REPLACE(Table_milestone[[#This Row],[Hợp đồng]],1,FIND("#",Table_milestone[[#This Row],[Hợp đồng]],1),"")</f>
        <v>03112014/HĐCĐ/TVTHT-CMCSOFT</v>
      </c>
      <c r="B1321" s="2" t="s">
        <v>3104</v>
      </c>
      <c r="C1321" s="3" t="s">
        <v>3105</v>
      </c>
      <c r="D1321" s="2" t="s">
        <v>2387</v>
      </c>
      <c r="E1321" s="5">
        <v>25000000</v>
      </c>
      <c r="F1321" s="4"/>
      <c r="G1321" s="4">
        <v>41956</v>
      </c>
      <c r="H1321" s="4"/>
      <c r="I1321" s="4"/>
      <c r="J1321" s="4"/>
      <c r="K1321" s="3" t="s">
        <v>667</v>
      </c>
      <c r="L1321" s="7" t="b">
        <v>1</v>
      </c>
      <c r="M1321" s="4">
        <v>42017</v>
      </c>
      <c r="N1321" s="3" t="s">
        <v>36</v>
      </c>
      <c r="O1321" s="3" t="s">
        <v>32</v>
      </c>
      <c r="P1321" s="8"/>
      <c r="Q1321" s="8"/>
      <c r="R1321" s="9"/>
      <c r="S1321" s="7"/>
    </row>
    <row r="1322" spans="1:19" x14ac:dyDescent="0.25">
      <c r="A1322" t="str">
        <f>REPLACE(Table_milestone[[#This Row],[Hợp đồng]],1,FIND("#",Table_milestone[[#This Row],[Hợp đồng]],1),"")</f>
        <v>SGD03/HĐKT/VIETINBANK-CMC</v>
      </c>
      <c r="B1322" s="2" t="s">
        <v>2985</v>
      </c>
      <c r="C1322" s="3" t="s">
        <v>2986</v>
      </c>
      <c r="D1322" s="2" t="s">
        <v>1094</v>
      </c>
      <c r="E1322" s="5">
        <v>1572000000</v>
      </c>
      <c r="F1322" s="4"/>
      <c r="G1322" s="4">
        <v>41957</v>
      </c>
      <c r="H1322" s="4"/>
      <c r="I1322" s="4">
        <v>41981</v>
      </c>
      <c r="J1322" s="4"/>
      <c r="K1322" s="3" t="s">
        <v>667</v>
      </c>
      <c r="L1322" s="7" t="b">
        <v>1</v>
      </c>
      <c r="M1322" s="4">
        <v>42004</v>
      </c>
      <c r="N1322" s="3" t="s">
        <v>37</v>
      </c>
      <c r="O1322" s="3" t="s">
        <v>197</v>
      </c>
      <c r="P1322" s="8"/>
      <c r="Q1322" s="8"/>
      <c r="R1322" s="9"/>
      <c r="S1322" s="7"/>
    </row>
    <row r="1323" spans="1:19" x14ac:dyDescent="0.25">
      <c r="A1323" t="str">
        <f>REPLACE(Table_milestone[[#This Row],[Hợp đồng]],1,FIND("#",Table_milestone[[#This Row],[Hợp đồng]],1),"")</f>
        <v>05112014/HĐ/HVPNVN-CMCSOFT</v>
      </c>
      <c r="B1323" s="2" t="s">
        <v>3106</v>
      </c>
      <c r="C1323" s="3" t="s">
        <v>3107</v>
      </c>
      <c r="D1323" s="2" t="s">
        <v>2387</v>
      </c>
      <c r="E1323" s="5">
        <v>349500000</v>
      </c>
      <c r="F1323" s="4"/>
      <c r="G1323" s="4">
        <v>41957</v>
      </c>
      <c r="H1323" s="4"/>
      <c r="I1323" s="4">
        <v>41968</v>
      </c>
      <c r="J1323" s="4">
        <v>41973</v>
      </c>
      <c r="K1323" s="3" t="s">
        <v>667</v>
      </c>
      <c r="L1323" s="7" t="b">
        <v>1</v>
      </c>
      <c r="M1323" s="4">
        <v>41999</v>
      </c>
      <c r="N1323" s="3" t="s">
        <v>36</v>
      </c>
      <c r="O1323" s="3" t="s">
        <v>32</v>
      </c>
      <c r="P1323" s="8"/>
      <c r="Q1323" s="8"/>
      <c r="R1323" s="9"/>
      <c r="S1323" s="7"/>
    </row>
    <row r="1324" spans="1:19" x14ac:dyDescent="0.25">
      <c r="A1324" t="str">
        <f>REPLACE(Table_milestone[[#This Row],[Hợp đồng]],1,FIND("#",Table_milestone[[#This Row],[Hợp đồng]],1),"")</f>
        <v>043/2014/HĐKT/CMCSOFT-TTĐTTXTN</v>
      </c>
      <c r="B1324" s="2" t="s">
        <v>3109</v>
      </c>
      <c r="C1324" s="3" t="s">
        <v>3110</v>
      </c>
      <c r="D1324" s="2" t="s">
        <v>2398</v>
      </c>
      <c r="E1324" s="5">
        <v>52150000</v>
      </c>
      <c r="F1324" s="4"/>
      <c r="G1324" s="4">
        <v>41963</v>
      </c>
      <c r="H1324" s="4"/>
      <c r="I1324" s="4"/>
      <c r="J1324" s="4">
        <v>42004</v>
      </c>
      <c r="K1324" s="3" t="s">
        <v>667</v>
      </c>
      <c r="L1324" s="7" t="b">
        <v>1</v>
      </c>
      <c r="M1324" s="4">
        <v>42082</v>
      </c>
      <c r="N1324" s="3" t="s">
        <v>318</v>
      </c>
      <c r="O1324" s="3" t="s">
        <v>98</v>
      </c>
      <c r="P1324" s="8"/>
      <c r="Q1324" s="8" t="s">
        <v>3108</v>
      </c>
      <c r="R1324" s="9"/>
      <c r="S1324" s="7"/>
    </row>
    <row r="1325" spans="1:19" x14ac:dyDescent="0.25">
      <c r="A1325" t="str">
        <f>REPLACE(Table_milestone[[#This Row],[Hợp đồng]],1,FIND("#",Table_milestone[[#This Row],[Hợp đồng]],1),"")</f>
        <v>038/2014/HĐKT/CMCSOFT-ACB</v>
      </c>
      <c r="B1325" s="2" t="s">
        <v>3088</v>
      </c>
      <c r="C1325" s="3" t="s">
        <v>3089</v>
      </c>
      <c r="D1325" s="2" t="s">
        <v>1094</v>
      </c>
      <c r="E1325" s="5">
        <v>381472000</v>
      </c>
      <c r="F1325" s="4"/>
      <c r="G1325" s="4">
        <v>41964</v>
      </c>
      <c r="H1325" s="4"/>
      <c r="I1325" s="4">
        <v>41981</v>
      </c>
      <c r="J1325" s="4"/>
      <c r="K1325" s="3" t="s">
        <v>667</v>
      </c>
      <c r="L1325" s="7" t="b">
        <v>1</v>
      </c>
      <c r="M1325" s="4">
        <v>42012</v>
      </c>
      <c r="N1325" s="3" t="s">
        <v>19</v>
      </c>
      <c r="O1325" s="3" t="s">
        <v>14</v>
      </c>
      <c r="P1325" s="8"/>
      <c r="Q1325" s="8" t="s">
        <v>3111</v>
      </c>
      <c r="R1325" s="9"/>
      <c r="S1325" s="7"/>
    </row>
    <row r="1326" spans="1:19" ht="105" x14ac:dyDescent="0.25">
      <c r="A1326" t="str">
        <f>REPLACE(Table_milestone[[#This Row],[Hợp đồng]],1,FIND("#",Table_milestone[[#This Row],[Hợp đồng]],1),"")</f>
        <v>01092014/HĐKT/CMCCORP-CMCSOFT</v>
      </c>
      <c r="B1326" s="2" t="s">
        <v>3057</v>
      </c>
      <c r="C1326" s="3" t="s">
        <v>3058</v>
      </c>
      <c r="D1326" s="2" t="s">
        <v>1094</v>
      </c>
      <c r="E1326" s="5">
        <v>134600000</v>
      </c>
      <c r="F1326" s="4"/>
      <c r="G1326" s="4">
        <v>41967</v>
      </c>
      <c r="H1326" s="4"/>
      <c r="I1326" s="4">
        <v>41985</v>
      </c>
      <c r="J1326" s="4"/>
      <c r="K1326" s="3" t="s">
        <v>667</v>
      </c>
      <c r="L1326" s="7" t="b">
        <v>1</v>
      </c>
      <c r="M1326" s="4">
        <v>42227</v>
      </c>
      <c r="N1326" s="3" t="s">
        <v>27</v>
      </c>
      <c r="O1326" s="3" t="s">
        <v>47</v>
      </c>
      <c r="P1326" s="8"/>
      <c r="Q1326" s="8" t="s">
        <v>3112</v>
      </c>
      <c r="R1326" s="9"/>
      <c r="S1326" s="7"/>
    </row>
    <row r="1327" spans="1:19" x14ac:dyDescent="0.25">
      <c r="A1327" t="str">
        <f>REPLACE(Table_milestone[[#This Row],[Hợp đồng]],1,FIND("#",Table_milestone[[#This Row],[Hợp đồng]],1),"")</f>
        <v>10/2014-HĐKT/CNTT-CMCSOFT</v>
      </c>
      <c r="B1327" s="2" t="s">
        <v>3113</v>
      </c>
      <c r="C1327" s="3" t="s">
        <v>3114</v>
      </c>
      <c r="D1327" s="2" t="s">
        <v>1018</v>
      </c>
      <c r="E1327" s="5">
        <v>684000000</v>
      </c>
      <c r="F1327" s="4"/>
      <c r="G1327" s="4">
        <v>41967</v>
      </c>
      <c r="H1327" s="4"/>
      <c r="I1327" s="4">
        <v>41967</v>
      </c>
      <c r="J1327" s="4">
        <v>42004</v>
      </c>
      <c r="K1327" s="3" t="s">
        <v>667</v>
      </c>
      <c r="L1327" s="7" t="b">
        <v>1</v>
      </c>
      <c r="M1327" s="4">
        <v>41974</v>
      </c>
      <c r="N1327" s="3" t="s">
        <v>37</v>
      </c>
      <c r="O1327" s="3" t="s">
        <v>197</v>
      </c>
      <c r="P1327" s="8"/>
      <c r="Q1327" s="8"/>
      <c r="R1327" s="9"/>
      <c r="S1327" s="7"/>
    </row>
    <row r="1328" spans="1:19" x14ac:dyDescent="0.25">
      <c r="A1328" t="str">
        <f>REPLACE(Table_milestone[[#This Row],[Hợp đồng]],1,FIND("#",Table_milestone[[#This Row],[Hợp đồng]],1),"")</f>
        <v>2724/HĐ-CĐYT</v>
      </c>
      <c r="B1328" s="2" t="s">
        <v>3115</v>
      </c>
      <c r="C1328" s="3" t="s">
        <v>3116</v>
      </c>
      <c r="D1328" s="2" t="s">
        <v>666</v>
      </c>
      <c r="E1328" s="5">
        <v>29700000</v>
      </c>
      <c r="F1328" s="4"/>
      <c r="G1328" s="4">
        <v>41970</v>
      </c>
      <c r="H1328" s="4"/>
      <c r="I1328" s="4"/>
      <c r="J1328" s="4">
        <v>41973</v>
      </c>
      <c r="K1328" s="3" t="s">
        <v>667</v>
      </c>
      <c r="L1328" s="7" t="b">
        <v>1</v>
      </c>
      <c r="M1328" s="4">
        <v>42004</v>
      </c>
      <c r="N1328" s="3" t="s">
        <v>190</v>
      </c>
      <c r="O1328" s="3" t="s">
        <v>98</v>
      </c>
      <c r="P1328" s="8"/>
      <c r="Q1328" s="8"/>
      <c r="R1328" s="9"/>
      <c r="S1328" s="7"/>
    </row>
    <row r="1329" spans="1:19" x14ac:dyDescent="0.25">
      <c r="A1329" t="str">
        <f>REPLACE(Table_milestone[[#This Row],[Hợp đồng]],1,FIND("#",Table_milestone[[#This Row],[Hợp đồng]],1),"")</f>
        <v>2724/HĐ-CĐYT</v>
      </c>
      <c r="B1329" s="2" t="s">
        <v>3115</v>
      </c>
      <c r="C1329" s="3" t="s">
        <v>3116</v>
      </c>
      <c r="D1329" s="2" t="s">
        <v>1186</v>
      </c>
      <c r="E1329" s="5">
        <v>69300000</v>
      </c>
      <c r="F1329" s="4"/>
      <c r="G1329" s="4">
        <v>41973</v>
      </c>
      <c r="H1329" s="4"/>
      <c r="I1329" s="4">
        <v>41993</v>
      </c>
      <c r="J1329" s="4">
        <v>42004</v>
      </c>
      <c r="K1329" s="3" t="s">
        <v>667</v>
      </c>
      <c r="L1329" s="7" t="b">
        <v>1</v>
      </c>
      <c r="M1329" s="4">
        <v>42004</v>
      </c>
      <c r="N1329" s="3" t="s">
        <v>190</v>
      </c>
      <c r="O1329" s="3" t="s">
        <v>98</v>
      </c>
      <c r="P1329" s="8"/>
      <c r="Q1329" s="8" t="s">
        <v>3117</v>
      </c>
      <c r="R1329" s="9"/>
      <c r="S1329" s="7"/>
    </row>
    <row r="1330" spans="1:19" x14ac:dyDescent="0.25">
      <c r="A1330" t="str">
        <f>REPLACE(Table_milestone[[#This Row],[Hợp đồng]],1,FIND("#",Table_milestone[[#This Row],[Hợp đồng]],1),"")</f>
        <v>029/2014/HDKT/CMC-TDSOUTH</v>
      </c>
      <c r="B1330" s="2" t="s">
        <v>3054</v>
      </c>
      <c r="C1330" s="3" t="s">
        <v>3055</v>
      </c>
      <c r="D1330" s="2" t="s">
        <v>2053</v>
      </c>
      <c r="E1330" s="5">
        <v>140700000</v>
      </c>
      <c r="F1330" s="4"/>
      <c r="G1330" s="4">
        <v>41973</v>
      </c>
      <c r="H1330" s="4"/>
      <c r="I1330" s="4">
        <v>41973</v>
      </c>
      <c r="J1330" s="4"/>
      <c r="K1330" s="3" t="s">
        <v>667</v>
      </c>
      <c r="L1330" s="7" t="b">
        <v>1</v>
      </c>
      <c r="M1330" s="4">
        <v>41955</v>
      </c>
      <c r="N1330" s="3" t="s">
        <v>19</v>
      </c>
      <c r="O1330" s="3" t="s">
        <v>14</v>
      </c>
      <c r="P1330" s="8"/>
      <c r="Q1330" s="8"/>
      <c r="R1330" s="9"/>
      <c r="S1330" s="7"/>
    </row>
    <row r="1331" spans="1:19" x14ac:dyDescent="0.25">
      <c r="A1331" t="str">
        <f>REPLACE(Table_milestone[[#This Row],[Hợp đồng]],1,FIND("#",Table_milestone[[#This Row],[Hợp đồng]],1),"")</f>
        <v>PL20-HĐ 08012011/HĐKT2011-CMCSOFT-CTEL</v>
      </c>
      <c r="B1331" s="2" t="s">
        <v>3119</v>
      </c>
      <c r="C1331" s="3" t="s">
        <v>3120</v>
      </c>
      <c r="D1331" s="2" t="s">
        <v>2387</v>
      </c>
      <c r="E1331" s="5">
        <v>1325397600</v>
      </c>
      <c r="F1331" s="4"/>
      <c r="G1331" s="4">
        <v>41973</v>
      </c>
      <c r="H1331" s="4">
        <v>41992</v>
      </c>
      <c r="I1331" s="4">
        <v>41995</v>
      </c>
      <c r="J1331" s="4"/>
      <c r="K1331" s="3" t="s">
        <v>667</v>
      </c>
      <c r="L1331" s="7" t="b">
        <v>1</v>
      </c>
      <c r="M1331" s="4">
        <v>42004</v>
      </c>
      <c r="N1331" s="3" t="s">
        <v>26</v>
      </c>
      <c r="O1331" s="3" t="s">
        <v>129</v>
      </c>
      <c r="P1331" s="8"/>
      <c r="Q1331" s="8" t="s">
        <v>3118</v>
      </c>
      <c r="R1331" s="9"/>
      <c r="S1331" s="7"/>
    </row>
    <row r="1332" spans="1:19" x14ac:dyDescent="0.25">
      <c r="A1332" t="str">
        <f>REPLACE(Table_milestone[[#This Row],[Hợp đồng]],1,FIND("#",Table_milestone[[#This Row],[Hợp đồng]],1),"")</f>
        <v>42/2014/HĐKT/THTK-CMC</v>
      </c>
      <c r="B1332" s="2" t="s">
        <v>3122</v>
      </c>
      <c r="C1332" s="3" t="s">
        <v>3123</v>
      </c>
      <c r="D1332" s="2" t="s">
        <v>1018</v>
      </c>
      <c r="E1332" s="5">
        <v>840000000</v>
      </c>
      <c r="F1332" s="4"/>
      <c r="G1332" s="4">
        <v>41973</v>
      </c>
      <c r="H1332" s="4"/>
      <c r="I1332" s="4">
        <v>41985</v>
      </c>
      <c r="J1332" s="4"/>
      <c r="K1332" s="3" t="s">
        <v>667</v>
      </c>
      <c r="L1332" s="7" t="b">
        <v>1</v>
      </c>
      <c r="M1332" s="4">
        <v>41999</v>
      </c>
      <c r="N1332" s="3" t="s">
        <v>57</v>
      </c>
      <c r="O1332" s="3" t="s">
        <v>129</v>
      </c>
      <c r="P1332" s="8"/>
      <c r="Q1332" s="8" t="s">
        <v>3121</v>
      </c>
      <c r="R1332" s="9"/>
      <c r="S1332" s="7"/>
    </row>
    <row r="1333" spans="1:19" x14ac:dyDescent="0.25">
      <c r="A1333" t="str">
        <f>REPLACE(Table_milestone[[#This Row],[Hợp đồng]],1,FIND("#",Table_milestone[[#This Row],[Hợp đồng]],1),"")</f>
        <v>OSD145010</v>
      </c>
      <c r="B1333" s="2" t="s">
        <v>2817</v>
      </c>
      <c r="C1333" s="3" t="s">
        <v>2818</v>
      </c>
      <c r="D1333" s="2" t="s">
        <v>3124</v>
      </c>
      <c r="E1333" s="5">
        <v>53713500</v>
      </c>
      <c r="F1333" s="4"/>
      <c r="G1333" s="4">
        <v>41973</v>
      </c>
      <c r="H1333" s="4"/>
      <c r="I1333" s="4">
        <v>41974</v>
      </c>
      <c r="J1333" s="4"/>
      <c r="K1333" s="3" t="s">
        <v>667</v>
      </c>
      <c r="L1333" s="7" t="b">
        <v>1</v>
      </c>
      <c r="M1333" s="4">
        <v>41974</v>
      </c>
      <c r="N1333" s="3" t="s">
        <v>119</v>
      </c>
      <c r="O1333" s="3" t="s">
        <v>110</v>
      </c>
      <c r="P1333" s="8"/>
      <c r="Q1333" s="8"/>
      <c r="R1333" s="9"/>
      <c r="S1333" s="7"/>
    </row>
    <row r="1334" spans="1:19" x14ac:dyDescent="0.25">
      <c r="A1334" t="str">
        <f>REPLACE(Table_milestone[[#This Row],[Hợp đồng]],1,FIND("#",Table_milestone[[#This Row],[Hợp đồng]],1),"")</f>
        <v>2013/SOW/JUUQ-CMC/002</v>
      </c>
      <c r="B1334" s="2" t="s">
        <v>2095</v>
      </c>
      <c r="C1334" s="3" t="s">
        <v>2096</v>
      </c>
      <c r="D1334" s="2" t="s">
        <v>3125</v>
      </c>
      <c r="E1334" s="5">
        <v>260245000</v>
      </c>
      <c r="F1334" s="4"/>
      <c r="G1334" s="4">
        <v>41973</v>
      </c>
      <c r="H1334" s="4"/>
      <c r="I1334" s="4"/>
      <c r="J1334" s="4"/>
      <c r="K1334" s="3" t="s">
        <v>667</v>
      </c>
      <c r="L1334" s="7" t="b">
        <v>1</v>
      </c>
      <c r="M1334" s="4">
        <v>41982</v>
      </c>
      <c r="N1334" s="3" t="s">
        <v>31</v>
      </c>
      <c r="O1334" s="3" t="s">
        <v>110</v>
      </c>
      <c r="P1334" s="8"/>
      <c r="Q1334" s="8" t="s">
        <v>3126</v>
      </c>
      <c r="R1334" s="9"/>
      <c r="S1334" s="7"/>
    </row>
    <row r="1335" spans="1:19" x14ac:dyDescent="0.25">
      <c r="A1335" t="str">
        <f>REPLACE(Table_milestone[[#This Row],[Hợp đồng]],1,FIND("#",Table_milestone[[#This Row],[Hợp đồng]],1),"")</f>
        <v>OSD145003</v>
      </c>
      <c r="B1335" s="2" t="s">
        <v>2828</v>
      </c>
      <c r="C1335" s="3" t="s">
        <v>2829</v>
      </c>
      <c r="D1335" s="2" t="s">
        <v>3127</v>
      </c>
      <c r="E1335" s="5">
        <v>9084960</v>
      </c>
      <c r="F1335" s="4"/>
      <c r="G1335" s="4">
        <v>41973</v>
      </c>
      <c r="H1335" s="4"/>
      <c r="I1335" s="4"/>
      <c r="J1335" s="4"/>
      <c r="K1335" s="3" t="s">
        <v>667</v>
      </c>
      <c r="L1335" s="7" t="b">
        <v>1</v>
      </c>
      <c r="M1335" s="4">
        <v>41975</v>
      </c>
      <c r="N1335" s="3" t="s">
        <v>31</v>
      </c>
      <c r="O1335" s="3" t="s">
        <v>110</v>
      </c>
      <c r="P1335" s="8"/>
      <c r="Q1335" s="8" t="s">
        <v>3128</v>
      </c>
      <c r="R1335" s="9"/>
      <c r="S1335" s="7"/>
    </row>
    <row r="1336" spans="1:19" x14ac:dyDescent="0.25">
      <c r="A1336" t="str">
        <f>REPLACE(Table_milestone[[#This Row],[Hợp đồng]],1,FIND("#",Table_milestone[[#This Row],[Hợp đồng]],1),"")</f>
        <v>049/2014/HĐKT/CMCSOFT-DHSPTKV</v>
      </c>
      <c r="B1336" s="2" t="s">
        <v>3129</v>
      </c>
      <c r="C1336" s="3" t="s">
        <v>512</v>
      </c>
      <c r="D1336" s="2" t="s">
        <v>2398</v>
      </c>
      <c r="E1336" s="5">
        <v>257200000</v>
      </c>
      <c r="F1336" s="4"/>
      <c r="G1336" s="4">
        <v>41973</v>
      </c>
      <c r="H1336" s="4"/>
      <c r="I1336" s="4"/>
      <c r="J1336" s="4"/>
      <c r="K1336" s="3" t="s">
        <v>667</v>
      </c>
      <c r="L1336" s="7" t="b">
        <v>1</v>
      </c>
      <c r="M1336" s="4">
        <v>41999</v>
      </c>
      <c r="N1336" s="3" t="s">
        <v>190</v>
      </c>
      <c r="O1336" s="3" t="s">
        <v>98</v>
      </c>
      <c r="P1336" s="8"/>
      <c r="Q1336" s="8"/>
      <c r="R1336" s="9"/>
      <c r="S1336" s="7"/>
    </row>
    <row r="1337" spans="1:19" x14ac:dyDescent="0.25">
      <c r="A1337" t="str">
        <f>REPLACE(Table_milestone[[#This Row],[Hợp đồng]],1,FIND("#",Table_milestone[[#This Row],[Hợp đồng]],1),"")</f>
        <v>OSD135045</v>
      </c>
      <c r="B1337" s="2" t="s">
        <v>2806</v>
      </c>
      <c r="C1337" s="3" t="s">
        <v>2807</v>
      </c>
      <c r="D1337" s="2" t="s">
        <v>3130</v>
      </c>
      <c r="E1337" s="5">
        <v>8644165</v>
      </c>
      <c r="F1337" s="4"/>
      <c r="G1337" s="4">
        <v>41973</v>
      </c>
      <c r="H1337" s="4"/>
      <c r="I1337" s="4"/>
      <c r="J1337" s="4"/>
      <c r="K1337" s="3" t="s">
        <v>667</v>
      </c>
      <c r="L1337" s="7" t="b">
        <v>1</v>
      </c>
      <c r="M1337" s="4">
        <v>41990</v>
      </c>
      <c r="N1337" s="3" t="s">
        <v>31</v>
      </c>
      <c r="O1337" s="3" t="s">
        <v>110</v>
      </c>
      <c r="P1337" s="8" t="s">
        <v>3131</v>
      </c>
      <c r="Q1337" s="8" t="s">
        <v>3132</v>
      </c>
      <c r="R1337" s="9"/>
      <c r="S1337" s="7"/>
    </row>
    <row r="1338" spans="1:19" x14ac:dyDescent="0.25">
      <c r="A1338" t="str">
        <f>REPLACE(Table_milestone[[#This Row],[Hợp đồng]],1,FIND("#",Table_milestone[[#This Row],[Hợp đồng]],1),"")</f>
        <v>05102014/HĐKT/VNU -CMCSOFT</v>
      </c>
      <c r="B1338" s="2" t="s">
        <v>3133</v>
      </c>
      <c r="C1338" s="3" t="s">
        <v>3134</v>
      </c>
      <c r="D1338" s="2" t="s">
        <v>2387</v>
      </c>
      <c r="E1338" s="5">
        <v>62810000</v>
      </c>
      <c r="F1338" s="4"/>
      <c r="G1338" s="4">
        <v>41974</v>
      </c>
      <c r="H1338" s="4"/>
      <c r="I1338" s="4"/>
      <c r="J1338" s="4"/>
      <c r="K1338" s="3" t="s">
        <v>667</v>
      </c>
      <c r="L1338" s="7" t="b">
        <v>1</v>
      </c>
      <c r="M1338" s="4">
        <v>42002</v>
      </c>
      <c r="N1338" s="3" t="s">
        <v>27</v>
      </c>
      <c r="O1338" s="3" t="s">
        <v>47</v>
      </c>
      <c r="P1338" s="8"/>
      <c r="Q1338" s="8"/>
      <c r="R1338" s="9"/>
      <c r="S1338" s="7"/>
    </row>
    <row r="1339" spans="1:19" ht="30" x14ac:dyDescent="0.25">
      <c r="A1339" t="str">
        <f>REPLACE(Table_milestone[[#This Row],[Hợp đồng]],1,FIND("#",Table_milestone[[#This Row],[Hợp đồng]],1),"")</f>
        <v>028/2014/HĐKT/CMCSOFT-KQTDHTN</v>
      </c>
      <c r="B1339" s="2" t="s">
        <v>3097</v>
      </c>
      <c r="C1339" s="3" t="s">
        <v>3098</v>
      </c>
      <c r="D1339" s="2" t="s">
        <v>2423</v>
      </c>
      <c r="E1339" s="5">
        <v>125000000</v>
      </c>
      <c r="F1339" s="4"/>
      <c r="G1339" s="4">
        <v>41975</v>
      </c>
      <c r="H1339" s="4"/>
      <c r="I1339" s="4"/>
      <c r="J1339" s="4"/>
      <c r="K1339" s="3" t="s">
        <v>667</v>
      </c>
      <c r="L1339" s="7" t="b">
        <v>1</v>
      </c>
      <c r="M1339" s="4">
        <v>42027</v>
      </c>
      <c r="N1339" s="3" t="s">
        <v>190</v>
      </c>
      <c r="O1339" s="3" t="s">
        <v>98</v>
      </c>
      <c r="P1339" s="8"/>
      <c r="Q1339" s="8" t="s">
        <v>3135</v>
      </c>
      <c r="R1339" s="9"/>
      <c r="S1339" s="7"/>
    </row>
    <row r="1340" spans="1:19" x14ac:dyDescent="0.25">
      <c r="A1340" t="str">
        <f>REPLACE(Table_milestone[[#This Row],[Hợp đồng]],1,FIND("#",Table_milestone[[#This Row],[Hợp đồng]],1),"")</f>
        <v>040/2014/HĐKT/CMCSOFT-CDSPVT</v>
      </c>
      <c r="B1340" s="2" t="s">
        <v>3136</v>
      </c>
      <c r="C1340" s="3" t="s">
        <v>3137</v>
      </c>
      <c r="D1340" s="2" t="s">
        <v>2387</v>
      </c>
      <c r="E1340" s="5">
        <v>350000000</v>
      </c>
      <c r="F1340" s="4"/>
      <c r="G1340" s="4">
        <v>41976</v>
      </c>
      <c r="H1340" s="4"/>
      <c r="I1340" s="4"/>
      <c r="J1340" s="4">
        <v>42003</v>
      </c>
      <c r="K1340" s="3" t="s">
        <v>667</v>
      </c>
      <c r="L1340" s="7" t="b">
        <v>1</v>
      </c>
      <c r="M1340" s="4">
        <v>42004</v>
      </c>
      <c r="N1340" s="3" t="s">
        <v>96</v>
      </c>
      <c r="O1340" s="3" t="s">
        <v>197</v>
      </c>
      <c r="P1340" s="8"/>
      <c r="Q1340" s="8"/>
      <c r="R1340" s="9"/>
      <c r="S1340" s="7"/>
    </row>
    <row r="1341" spans="1:19" ht="105" x14ac:dyDescent="0.25">
      <c r="A1341" t="str">
        <f>REPLACE(Table_milestone[[#This Row],[Hợp đồng]],1,FIND("#",Table_milestone[[#This Row],[Hợp đồng]],1),"")</f>
        <v>043/2014/HĐKT/CMCSOFT-TTĐTTXTN</v>
      </c>
      <c r="B1341" s="2" t="s">
        <v>3109</v>
      </c>
      <c r="C1341" s="3" t="s">
        <v>3110</v>
      </c>
      <c r="D1341" s="2" t="s">
        <v>2423</v>
      </c>
      <c r="E1341" s="5">
        <v>22350000</v>
      </c>
      <c r="F1341" s="4"/>
      <c r="G1341" s="4">
        <v>41978</v>
      </c>
      <c r="H1341" s="4"/>
      <c r="I1341" s="4">
        <v>41711</v>
      </c>
      <c r="J1341" s="4"/>
      <c r="K1341" s="3" t="s">
        <v>667</v>
      </c>
      <c r="L1341" s="7" t="b">
        <v>1</v>
      </c>
      <c r="M1341" s="4">
        <v>42082</v>
      </c>
      <c r="N1341" s="3" t="s">
        <v>318</v>
      </c>
      <c r="O1341" s="3" t="s">
        <v>98</v>
      </c>
      <c r="P1341" s="8"/>
      <c r="Q1341" s="8" t="s">
        <v>3138</v>
      </c>
      <c r="R1341" s="9"/>
      <c r="S1341" s="7"/>
    </row>
    <row r="1342" spans="1:19" ht="90" x14ac:dyDescent="0.25">
      <c r="A1342" t="str">
        <f>REPLACE(Table_milestone[[#This Row],[Hợp đồng]],1,FIND("#",Table_milestone[[#This Row],[Hợp đồng]],1),"")</f>
        <v>044/2014/HĐKT/CMCSOFT-TTĐTTXTN</v>
      </c>
      <c r="B1342" s="2" t="s">
        <v>3140</v>
      </c>
      <c r="C1342" s="3" t="s">
        <v>519</v>
      </c>
      <c r="D1342" s="2" t="s">
        <v>2398</v>
      </c>
      <c r="E1342" s="5">
        <v>52850000</v>
      </c>
      <c r="F1342" s="4"/>
      <c r="G1342" s="4">
        <v>41978</v>
      </c>
      <c r="H1342" s="4"/>
      <c r="I1342" s="4"/>
      <c r="J1342" s="4">
        <v>42185</v>
      </c>
      <c r="K1342" s="3" t="s">
        <v>667</v>
      </c>
      <c r="L1342" s="7" t="b">
        <v>0</v>
      </c>
      <c r="M1342" s="4"/>
      <c r="N1342" s="3" t="s">
        <v>318</v>
      </c>
      <c r="O1342" s="3" t="s">
        <v>98</v>
      </c>
      <c r="P1342" s="8"/>
      <c r="Q1342" s="8" t="s">
        <v>3139</v>
      </c>
      <c r="R1342" s="9"/>
      <c r="S1342" s="7"/>
    </row>
    <row r="1343" spans="1:19" x14ac:dyDescent="0.25">
      <c r="A1343" t="str">
        <f>REPLACE(Table_milestone[[#This Row],[Hợp đồng]],1,FIND("#",Table_milestone[[#This Row],[Hợp đồng]],1),"")</f>
        <v>OSD145001</v>
      </c>
      <c r="B1343" s="2" t="s">
        <v>2831</v>
      </c>
      <c r="C1343" s="3" t="s">
        <v>2832</v>
      </c>
      <c r="D1343" s="2" t="s">
        <v>3141</v>
      </c>
      <c r="E1343" s="5">
        <v>314139000</v>
      </c>
      <c r="F1343" s="4"/>
      <c r="G1343" s="4">
        <v>41978</v>
      </c>
      <c r="H1343" s="4"/>
      <c r="I1343" s="4"/>
      <c r="J1343" s="4">
        <v>42034</v>
      </c>
      <c r="K1343" s="3" t="s">
        <v>667</v>
      </c>
      <c r="L1343" s="7" t="b">
        <v>1</v>
      </c>
      <c r="M1343" s="4">
        <v>42136</v>
      </c>
      <c r="N1343" s="3" t="s">
        <v>31</v>
      </c>
      <c r="O1343" s="3" t="s">
        <v>110</v>
      </c>
      <c r="P1343" s="8"/>
      <c r="Q1343" s="8" t="s">
        <v>3142</v>
      </c>
      <c r="R1343" s="9"/>
      <c r="S1343" s="7"/>
    </row>
    <row r="1344" spans="1:19" x14ac:dyDescent="0.25">
      <c r="A1344" t="str">
        <f>REPLACE(Table_milestone[[#This Row],[Hợp đồng]],1,FIND("#",Table_milestone[[#This Row],[Hợp đồng]],1),"")</f>
        <v>2014/SOW/WeezLabs-CMC/004</v>
      </c>
      <c r="B1344" s="2" t="s">
        <v>3144</v>
      </c>
      <c r="C1344" s="3" t="s">
        <v>3145</v>
      </c>
      <c r="D1344" s="2" t="s">
        <v>2453</v>
      </c>
      <c r="E1344" s="5">
        <v>12294720</v>
      </c>
      <c r="F1344" s="4"/>
      <c r="G1344" s="4">
        <v>41981</v>
      </c>
      <c r="H1344" s="4"/>
      <c r="I1344" s="4">
        <v>41975</v>
      </c>
      <c r="J1344" s="4"/>
      <c r="K1344" s="3" t="s">
        <v>667</v>
      </c>
      <c r="L1344" s="7" t="b">
        <v>1</v>
      </c>
      <c r="M1344" s="4">
        <v>41975</v>
      </c>
      <c r="N1344" s="3" t="s">
        <v>31</v>
      </c>
      <c r="O1344" s="3" t="s">
        <v>110</v>
      </c>
      <c r="P1344" s="8" t="s">
        <v>3143</v>
      </c>
      <c r="Q1344" s="8"/>
      <c r="R1344" s="9"/>
      <c r="S1344" s="7"/>
    </row>
    <row r="1345" spans="1:19" x14ac:dyDescent="0.25">
      <c r="A1345" t="str">
        <f>REPLACE(Table_milestone[[#This Row],[Hợp đồng]],1,FIND("#",Table_milestone[[#This Row],[Hợp đồng]],1),"")</f>
        <v>018/2014/HĐKT/CMCSOFT-PAN</v>
      </c>
      <c r="B1345" s="2" t="s">
        <v>2910</v>
      </c>
      <c r="C1345" s="3" t="s">
        <v>2911</v>
      </c>
      <c r="D1345" s="2" t="s">
        <v>3146</v>
      </c>
      <c r="E1345" s="5">
        <v>1393000</v>
      </c>
      <c r="F1345" s="4"/>
      <c r="G1345" s="4">
        <v>41983</v>
      </c>
      <c r="H1345" s="4"/>
      <c r="I1345" s="4"/>
      <c r="J1345" s="4"/>
      <c r="K1345" s="3" t="s">
        <v>667</v>
      </c>
      <c r="L1345" s="7" t="b">
        <v>1</v>
      </c>
      <c r="M1345" s="4">
        <v>42017</v>
      </c>
      <c r="N1345" s="3" t="s">
        <v>626</v>
      </c>
      <c r="O1345" s="3" t="s">
        <v>173</v>
      </c>
      <c r="P1345" s="8"/>
      <c r="Q1345" s="8"/>
      <c r="R1345" s="9"/>
      <c r="S1345" s="7"/>
    </row>
    <row r="1346" spans="1:19" x14ac:dyDescent="0.25">
      <c r="A1346" t="str">
        <f>REPLACE(Table_milestone[[#This Row],[Hợp đồng]],1,FIND("#",Table_milestone[[#This Row],[Hợp đồng]],1),"")</f>
        <v>JOY001</v>
      </c>
      <c r="B1346" s="2" t="s">
        <v>2945</v>
      </c>
      <c r="C1346" s="3" t="s">
        <v>2946</v>
      </c>
      <c r="D1346" s="2" t="s">
        <v>3147</v>
      </c>
      <c r="E1346" s="5">
        <v>210634750</v>
      </c>
      <c r="F1346" s="4"/>
      <c r="G1346" s="4">
        <v>41983</v>
      </c>
      <c r="H1346" s="4"/>
      <c r="I1346" s="4"/>
      <c r="J1346" s="4"/>
      <c r="K1346" s="3" t="s">
        <v>667</v>
      </c>
      <c r="L1346" s="7" t="b">
        <v>1</v>
      </c>
      <c r="M1346" s="4">
        <v>41957</v>
      </c>
      <c r="N1346" s="3" t="s">
        <v>108</v>
      </c>
      <c r="O1346" s="3" t="s">
        <v>110</v>
      </c>
      <c r="P1346" s="8"/>
      <c r="Q1346" s="8"/>
      <c r="R1346" s="9"/>
      <c r="S1346" s="7"/>
    </row>
    <row r="1347" spans="1:19" x14ac:dyDescent="0.25">
      <c r="A1347" t="str">
        <f>REPLACE(Table_milestone[[#This Row],[Hợp đồng]],1,FIND("#",Table_milestone[[#This Row],[Hợp đồng]],1),"")</f>
        <v>C140721_001/VIB-CMC</v>
      </c>
      <c r="B1347" s="2" t="s">
        <v>2934</v>
      </c>
      <c r="C1347" s="3" t="s">
        <v>2935</v>
      </c>
      <c r="D1347" s="2" t="s">
        <v>3148</v>
      </c>
      <c r="E1347" s="5">
        <v>24629620</v>
      </c>
      <c r="F1347" s="4"/>
      <c r="G1347" s="4">
        <v>41983</v>
      </c>
      <c r="H1347" s="4"/>
      <c r="I1347" s="4"/>
      <c r="J1347" s="4">
        <v>41978</v>
      </c>
      <c r="K1347" s="3" t="s">
        <v>667</v>
      </c>
      <c r="L1347" s="7" t="b">
        <v>1</v>
      </c>
      <c r="M1347" s="4">
        <v>41976</v>
      </c>
      <c r="N1347" s="3" t="s">
        <v>19</v>
      </c>
      <c r="O1347" s="3" t="s">
        <v>14</v>
      </c>
      <c r="P1347" s="8"/>
      <c r="Q1347" s="8"/>
      <c r="R1347" s="9"/>
      <c r="S1347" s="7"/>
    </row>
    <row r="1348" spans="1:19" x14ac:dyDescent="0.25">
      <c r="A1348" t="str">
        <f>REPLACE(Table_milestone[[#This Row],[Hợp đồng]],1,FIND("#",Table_milestone[[#This Row],[Hợp đồng]],1),"")</f>
        <v>12112014/HĐKT/CNTT-CMCSOFT</v>
      </c>
      <c r="B1348" s="2" t="s">
        <v>3149</v>
      </c>
      <c r="C1348" s="3" t="s">
        <v>3150</v>
      </c>
      <c r="D1348" s="2" t="s">
        <v>2398</v>
      </c>
      <c r="E1348" s="5">
        <v>864000000</v>
      </c>
      <c r="F1348" s="4"/>
      <c r="G1348" s="4">
        <v>41985</v>
      </c>
      <c r="H1348" s="4"/>
      <c r="I1348" s="4"/>
      <c r="J1348" s="4"/>
      <c r="K1348" s="3" t="s">
        <v>667</v>
      </c>
      <c r="L1348" s="7" t="b">
        <v>1</v>
      </c>
      <c r="M1348" s="4">
        <v>41974</v>
      </c>
      <c r="N1348" s="3" t="s">
        <v>96</v>
      </c>
      <c r="O1348" s="3" t="s">
        <v>197</v>
      </c>
      <c r="P1348" s="8"/>
      <c r="Q1348" s="8"/>
      <c r="R1348" s="9"/>
      <c r="S1348" s="7"/>
    </row>
    <row r="1349" spans="1:19" x14ac:dyDescent="0.25">
      <c r="A1349" t="str">
        <f>REPLACE(Table_milestone[[#This Row],[Hợp đồng]],1,FIND("#",Table_milestone[[#This Row],[Hợp đồng]],1),"")</f>
        <v>0112014/HĐCĐ/TVTGL-CMCSOFT</v>
      </c>
      <c r="B1349" s="2" t="s">
        <v>2709</v>
      </c>
      <c r="C1349" s="3" t="s">
        <v>2710</v>
      </c>
      <c r="D1349" s="2" t="s">
        <v>1094</v>
      </c>
      <c r="E1349" s="5">
        <v>35000000</v>
      </c>
      <c r="F1349" s="4"/>
      <c r="G1349" s="4">
        <v>41988</v>
      </c>
      <c r="H1349" s="4"/>
      <c r="I1349" s="4">
        <v>41988</v>
      </c>
      <c r="J1349" s="4"/>
      <c r="K1349" s="3" t="s">
        <v>667</v>
      </c>
      <c r="L1349" s="7" t="b">
        <v>1</v>
      </c>
      <c r="M1349" s="4">
        <v>42000</v>
      </c>
      <c r="N1349" s="3" t="s">
        <v>36</v>
      </c>
      <c r="O1349" s="3" t="s">
        <v>32</v>
      </c>
      <c r="P1349" s="8"/>
      <c r="Q1349" s="8"/>
      <c r="R1349" s="9"/>
      <c r="S1349" s="7"/>
    </row>
    <row r="1350" spans="1:19" x14ac:dyDescent="0.25">
      <c r="A1350" t="str">
        <f>REPLACE(Table_milestone[[#This Row],[Hợp đồng]],1,FIND("#",Table_milestone[[#This Row],[Hợp đồng]],1),"")</f>
        <v xml:space="preserve">EDOC14007 </v>
      </c>
      <c r="B1350" s="2" t="s">
        <v>2991</v>
      </c>
      <c r="C1350" s="3" t="s">
        <v>2992</v>
      </c>
      <c r="D1350" s="2" t="s">
        <v>688</v>
      </c>
      <c r="E1350" s="5">
        <v>650870000</v>
      </c>
      <c r="F1350" s="4"/>
      <c r="G1350" s="4">
        <v>41988</v>
      </c>
      <c r="H1350" s="4"/>
      <c r="I1350" s="4">
        <v>41989</v>
      </c>
      <c r="J1350" s="4"/>
      <c r="K1350" s="3" t="s">
        <v>667</v>
      </c>
      <c r="L1350" s="7" t="b">
        <v>1</v>
      </c>
      <c r="M1350" s="4">
        <v>41998</v>
      </c>
      <c r="N1350" s="3" t="s">
        <v>27</v>
      </c>
      <c r="O1350" s="3" t="s">
        <v>47</v>
      </c>
      <c r="P1350" s="8"/>
      <c r="Q1350" s="8"/>
      <c r="R1350" s="9"/>
      <c r="S1350" s="7"/>
    </row>
    <row r="1351" spans="1:19" ht="45" x14ac:dyDescent="0.25">
      <c r="A1351" t="str">
        <f>REPLACE(Table_milestone[[#This Row],[Hợp đồng]],1,FIND("#",Table_milestone[[#This Row],[Hợp đồng]],1),"")</f>
        <v>2014/SOW/SISTIC-CMC/001</v>
      </c>
      <c r="B1351" s="2" t="s">
        <v>2959</v>
      </c>
      <c r="C1351" s="3" t="s">
        <v>560</v>
      </c>
      <c r="D1351" s="2" t="s">
        <v>3151</v>
      </c>
      <c r="E1351" s="5">
        <v>269262000</v>
      </c>
      <c r="F1351" s="4"/>
      <c r="G1351" s="4">
        <v>41988</v>
      </c>
      <c r="H1351" s="4"/>
      <c r="I1351" s="4">
        <v>41988</v>
      </c>
      <c r="J1351" s="4">
        <v>42004</v>
      </c>
      <c r="K1351" s="3" t="s">
        <v>667</v>
      </c>
      <c r="L1351" s="7" t="b">
        <v>1</v>
      </c>
      <c r="M1351" s="4">
        <v>41995</v>
      </c>
      <c r="N1351" s="3" t="s">
        <v>31</v>
      </c>
      <c r="O1351" s="3" t="s">
        <v>110</v>
      </c>
      <c r="P1351" s="8"/>
      <c r="Q1351" s="8" t="s">
        <v>3152</v>
      </c>
      <c r="R1351" s="9"/>
      <c r="S1351" s="7"/>
    </row>
    <row r="1352" spans="1:19" ht="75" x14ac:dyDescent="0.25">
      <c r="A1352" t="str">
        <f>REPLACE(Table_milestone[[#This Row],[Hợp đồng]],1,FIND("#",Table_milestone[[#This Row],[Hợp đồng]],1),"")</f>
        <v>052/2014/HĐ/CMCSOFT-CORP</v>
      </c>
      <c r="B1352" s="2" t="s">
        <v>3155</v>
      </c>
      <c r="C1352" s="3" t="s">
        <v>45</v>
      </c>
      <c r="D1352" s="2" t="s">
        <v>1018</v>
      </c>
      <c r="E1352" s="5">
        <v>898625000</v>
      </c>
      <c r="F1352" s="4"/>
      <c r="G1352" s="4">
        <v>41988</v>
      </c>
      <c r="H1352" s="4"/>
      <c r="I1352" s="4"/>
      <c r="J1352" s="4">
        <v>41988</v>
      </c>
      <c r="K1352" s="3" t="s">
        <v>667</v>
      </c>
      <c r="L1352" s="7" t="b">
        <v>1</v>
      </c>
      <c r="M1352" s="4">
        <v>41991</v>
      </c>
      <c r="N1352" s="3" t="s">
        <v>46</v>
      </c>
      <c r="O1352" s="3" t="s">
        <v>41</v>
      </c>
      <c r="P1352" s="8" t="s">
        <v>3153</v>
      </c>
      <c r="Q1352" s="8" t="s">
        <v>3154</v>
      </c>
      <c r="R1352" s="9"/>
      <c r="S1352" s="7"/>
    </row>
    <row r="1353" spans="1:19" x14ac:dyDescent="0.25">
      <c r="A1353" t="str">
        <f>REPLACE(Table_milestone[[#This Row],[Hợp đồng]],1,FIND("#",Table_milestone[[#This Row],[Hợp đồng]],1),"")</f>
        <v>2014/SOW/SISTIC-CMC/001</v>
      </c>
      <c r="B1353" s="2" t="s">
        <v>2959</v>
      </c>
      <c r="C1353" s="3" t="s">
        <v>560</v>
      </c>
      <c r="D1353" s="2" t="s">
        <v>3156</v>
      </c>
      <c r="E1353" s="5">
        <v>269262000</v>
      </c>
      <c r="F1353" s="4"/>
      <c r="G1353" s="4">
        <v>41988</v>
      </c>
      <c r="H1353" s="4"/>
      <c r="I1353" s="4"/>
      <c r="J1353" s="4">
        <v>42004</v>
      </c>
      <c r="K1353" s="3" t="s">
        <v>667</v>
      </c>
      <c r="L1353" s="7" t="b">
        <v>1</v>
      </c>
      <c r="M1353" s="4">
        <v>42010</v>
      </c>
      <c r="N1353" s="3" t="s">
        <v>31</v>
      </c>
      <c r="O1353" s="3" t="s">
        <v>110</v>
      </c>
      <c r="P1353" s="8"/>
      <c r="Q1353" s="8" t="s">
        <v>3157</v>
      </c>
      <c r="R1353" s="9"/>
      <c r="S1353" s="7"/>
    </row>
    <row r="1354" spans="1:19" x14ac:dyDescent="0.25">
      <c r="A1354" t="str">
        <f>REPLACE(Table_milestone[[#This Row],[Hợp đồng]],1,FIND("#",Table_milestone[[#This Row],[Hợp đồng]],1),"")</f>
        <v>25112014/HĐ/TVVT-CMCSOFT</v>
      </c>
      <c r="B1354" s="2" t="s">
        <v>3159</v>
      </c>
      <c r="C1354" s="3" t="s">
        <v>3160</v>
      </c>
      <c r="D1354" s="2" t="s">
        <v>1018</v>
      </c>
      <c r="E1354" s="5">
        <v>36000000</v>
      </c>
      <c r="F1354" s="4"/>
      <c r="G1354" s="4">
        <v>41990</v>
      </c>
      <c r="H1354" s="4"/>
      <c r="I1354" s="4"/>
      <c r="J1354" s="4">
        <v>42216</v>
      </c>
      <c r="K1354" s="3" t="s">
        <v>667</v>
      </c>
      <c r="L1354" s="7" t="b">
        <v>1</v>
      </c>
      <c r="M1354" s="4">
        <v>42334</v>
      </c>
      <c r="N1354" s="3" t="s">
        <v>36</v>
      </c>
      <c r="O1354" s="3" t="s">
        <v>32</v>
      </c>
      <c r="P1354" s="8"/>
      <c r="Q1354" s="8" t="s">
        <v>3158</v>
      </c>
      <c r="R1354" s="9"/>
      <c r="S1354" s="7"/>
    </row>
    <row r="1355" spans="1:19" x14ac:dyDescent="0.25">
      <c r="A1355" t="str">
        <f>REPLACE(Table_milestone[[#This Row],[Hợp đồng]],1,FIND("#",Table_milestone[[#This Row],[Hợp đồng]],1),"")</f>
        <v>01092014/HĐKT/PLC-CMCSOFT</v>
      </c>
      <c r="B1355" s="2" t="s">
        <v>3005</v>
      </c>
      <c r="C1355" s="3" t="s">
        <v>530</v>
      </c>
      <c r="D1355" s="2" t="s">
        <v>902</v>
      </c>
      <c r="E1355" s="5">
        <v>205700000</v>
      </c>
      <c r="F1355" s="4"/>
      <c r="G1355" s="4">
        <v>41992</v>
      </c>
      <c r="H1355" s="4"/>
      <c r="I1355" s="4"/>
      <c r="J1355" s="4"/>
      <c r="K1355" s="3" t="s">
        <v>3161</v>
      </c>
      <c r="L1355" s="7" t="b">
        <v>0</v>
      </c>
      <c r="M1355" s="4"/>
      <c r="N1355" s="3" t="s">
        <v>27</v>
      </c>
      <c r="O1355" s="3" t="s">
        <v>47</v>
      </c>
      <c r="P1355" s="8"/>
      <c r="Q1355" s="8" t="s">
        <v>3100</v>
      </c>
      <c r="R1355" s="9">
        <v>1</v>
      </c>
      <c r="S1355" s="7"/>
    </row>
    <row r="1356" spans="1:19" ht="75" x14ac:dyDescent="0.25">
      <c r="A1356" t="str">
        <f>REPLACE(Table_milestone[[#This Row],[Hợp đồng]],1,FIND("#",Table_milestone[[#This Row],[Hợp đồng]],1),"")</f>
        <v>01/2013-HĐKT/CNTT-CMCSOFT</v>
      </c>
      <c r="B1356" s="2" t="s">
        <v>2641</v>
      </c>
      <c r="C1356" s="3" t="s">
        <v>2642</v>
      </c>
      <c r="D1356" s="2" t="s">
        <v>672</v>
      </c>
      <c r="E1356" s="5">
        <v>2804385000</v>
      </c>
      <c r="F1356" s="4"/>
      <c r="G1356" s="4">
        <v>41993</v>
      </c>
      <c r="H1356" s="4"/>
      <c r="I1356" s="4">
        <v>41993</v>
      </c>
      <c r="J1356" s="4"/>
      <c r="K1356" s="3" t="s">
        <v>667</v>
      </c>
      <c r="L1356" s="7" t="b">
        <v>1</v>
      </c>
      <c r="M1356" s="4">
        <v>42026</v>
      </c>
      <c r="N1356" s="3" t="s">
        <v>1342</v>
      </c>
      <c r="O1356" s="3" t="s">
        <v>681</v>
      </c>
      <c r="P1356" s="8"/>
      <c r="Q1356" s="8" t="s">
        <v>3162</v>
      </c>
      <c r="R1356" s="9"/>
      <c r="S1356" s="7"/>
    </row>
    <row r="1357" spans="1:19" ht="75" x14ac:dyDescent="0.25">
      <c r="A1357" t="str">
        <f>REPLACE(Table_milestone[[#This Row],[Hợp đồng]],1,FIND("#",Table_milestone[[#This Row],[Hợp đồng]],1),"")</f>
        <v>044/2014/HĐKT/CMCSOFT-TTĐTTXTN</v>
      </c>
      <c r="B1357" s="2" t="s">
        <v>3140</v>
      </c>
      <c r="C1357" s="3" t="s">
        <v>519</v>
      </c>
      <c r="D1357" s="2" t="s">
        <v>2423</v>
      </c>
      <c r="E1357" s="5">
        <v>22650000</v>
      </c>
      <c r="F1357" s="4"/>
      <c r="G1357" s="4">
        <v>41993</v>
      </c>
      <c r="H1357" s="4"/>
      <c r="I1357" s="4"/>
      <c r="J1357" s="4">
        <v>42185</v>
      </c>
      <c r="K1357" s="3" t="s">
        <v>3052</v>
      </c>
      <c r="L1357" s="7" t="b">
        <v>0</v>
      </c>
      <c r="M1357" s="4"/>
      <c r="N1357" s="3" t="s">
        <v>318</v>
      </c>
      <c r="O1357" s="3" t="s">
        <v>98</v>
      </c>
      <c r="P1357" s="8"/>
      <c r="Q1357" s="8" t="s">
        <v>3163</v>
      </c>
      <c r="R1357" s="9"/>
      <c r="S1357" s="7"/>
    </row>
    <row r="1358" spans="1:19" ht="120" x14ac:dyDescent="0.25">
      <c r="A1358" t="str">
        <f>REPLACE(Table_milestone[[#This Row],[Hợp đồng]],1,FIND("#",Table_milestone[[#This Row],[Hợp đồng]],1),"")</f>
        <v>10/2014-HĐKT/CNTT-CMCSOFT</v>
      </c>
      <c r="B1358" s="2" t="s">
        <v>3113</v>
      </c>
      <c r="C1358" s="3" t="s">
        <v>3114</v>
      </c>
      <c r="D1358" s="2" t="s">
        <v>1094</v>
      </c>
      <c r="E1358" s="5">
        <v>1596000000</v>
      </c>
      <c r="F1358" s="4"/>
      <c r="G1358" s="4">
        <v>41997</v>
      </c>
      <c r="H1358" s="4"/>
      <c r="I1358" s="4">
        <v>41997</v>
      </c>
      <c r="J1358" s="4"/>
      <c r="K1358" s="3" t="s">
        <v>667</v>
      </c>
      <c r="L1358" s="7" t="b">
        <v>1</v>
      </c>
      <c r="M1358" s="4">
        <v>42017</v>
      </c>
      <c r="N1358" s="3" t="s">
        <v>37</v>
      </c>
      <c r="O1358" s="3" t="s">
        <v>197</v>
      </c>
      <c r="P1358" s="8"/>
      <c r="Q1358" s="8" t="s">
        <v>3164</v>
      </c>
      <c r="R1358" s="9"/>
      <c r="S1358" s="7"/>
    </row>
    <row r="1359" spans="1:19" x14ac:dyDescent="0.25">
      <c r="A1359" t="str">
        <f>REPLACE(Table_milestone[[#This Row],[Hợp đồng]],1,FIND("#",Table_milestone[[#This Row],[Hợp đồng]],1),"")</f>
        <v>047/2014/HĐKT/CMCSOFT-DHDDND</v>
      </c>
      <c r="B1359" s="2" t="s">
        <v>3165</v>
      </c>
      <c r="C1359" s="3" t="s">
        <v>3166</v>
      </c>
      <c r="D1359" s="2" t="s">
        <v>2398</v>
      </c>
      <c r="E1359" s="5">
        <v>172200000</v>
      </c>
      <c r="F1359" s="4"/>
      <c r="G1359" s="4">
        <v>41997</v>
      </c>
      <c r="H1359" s="4"/>
      <c r="I1359" s="4"/>
      <c r="J1359" s="4"/>
      <c r="K1359" s="3" t="s">
        <v>667</v>
      </c>
      <c r="L1359" s="7" t="b">
        <v>1</v>
      </c>
      <c r="M1359" s="4">
        <v>41991</v>
      </c>
      <c r="N1359" s="3" t="s">
        <v>190</v>
      </c>
      <c r="O1359" s="3" t="s">
        <v>98</v>
      </c>
      <c r="P1359" s="8"/>
      <c r="Q1359" s="8"/>
      <c r="R1359" s="9"/>
      <c r="S1359" s="7"/>
    </row>
    <row r="1360" spans="1:19" ht="60" x14ac:dyDescent="0.25">
      <c r="A1360" t="str">
        <f>REPLACE(Table_milestone[[#This Row],[Hợp đồng]],1,FIND("#",Table_milestone[[#This Row],[Hợp đồng]],1),"")</f>
        <v>SGD02/HĐKT/VIETINBANK-CMC</v>
      </c>
      <c r="B1360" s="2" t="s">
        <v>2654</v>
      </c>
      <c r="C1360" s="3" t="s">
        <v>2655</v>
      </c>
      <c r="D1360" s="2" t="s">
        <v>672</v>
      </c>
      <c r="E1360" s="5">
        <v>402500000</v>
      </c>
      <c r="F1360" s="4"/>
      <c r="G1360" s="4">
        <v>42003</v>
      </c>
      <c r="H1360" s="4"/>
      <c r="I1360" s="4"/>
      <c r="J1360" s="4"/>
      <c r="K1360" s="3" t="s">
        <v>667</v>
      </c>
      <c r="L1360" s="7" t="b">
        <v>1</v>
      </c>
      <c r="M1360" s="4">
        <v>42038</v>
      </c>
      <c r="N1360" s="3" t="s">
        <v>37</v>
      </c>
      <c r="O1360" s="3" t="s">
        <v>681</v>
      </c>
      <c r="P1360" s="8"/>
      <c r="Q1360" s="8" t="s">
        <v>3167</v>
      </c>
      <c r="R1360" s="9"/>
      <c r="S1360" s="7"/>
    </row>
    <row r="1361" spans="1:19" ht="45" x14ac:dyDescent="0.25">
      <c r="A1361" t="str">
        <f>REPLACE(Table_milestone[[#This Row],[Hợp đồng]],1,FIND("#",Table_milestone[[#This Row],[Hợp đồng]],1),"")</f>
        <v>037/2014/HĐ/CMCSOFT-CTEL</v>
      </c>
      <c r="B1361" s="2" t="s">
        <v>3086</v>
      </c>
      <c r="C1361" s="3" t="s">
        <v>3087</v>
      </c>
      <c r="D1361" s="2" t="s">
        <v>1094</v>
      </c>
      <c r="E1361" s="5">
        <v>150000000</v>
      </c>
      <c r="F1361" s="4"/>
      <c r="G1361" s="4">
        <v>42003</v>
      </c>
      <c r="H1361" s="4">
        <v>42093</v>
      </c>
      <c r="I1361" s="4"/>
      <c r="J1361" s="4"/>
      <c r="K1361" s="3" t="s">
        <v>717</v>
      </c>
      <c r="L1361" s="7" t="b">
        <v>0</v>
      </c>
      <c r="M1361" s="4"/>
      <c r="N1361" s="3" t="s">
        <v>46</v>
      </c>
      <c r="O1361" s="3" t="s">
        <v>41</v>
      </c>
      <c r="P1361" s="8"/>
      <c r="Q1361" s="8" t="s">
        <v>3168</v>
      </c>
      <c r="R1361" s="9">
        <v>1</v>
      </c>
      <c r="S1361" s="7"/>
    </row>
    <row r="1362" spans="1:19" x14ac:dyDescent="0.25">
      <c r="A1362" t="str">
        <f>REPLACE(Table_milestone[[#This Row],[Hợp đồng]],1,FIND("#",Table_milestone[[#This Row],[Hợp đồng]],1),"")</f>
        <v>OSD145010</v>
      </c>
      <c r="B1362" s="2" t="s">
        <v>2817</v>
      </c>
      <c r="C1362" s="3" t="s">
        <v>2818</v>
      </c>
      <c r="D1362" s="2" t="s">
        <v>3169</v>
      </c>
      <c r="E1362" s="5">
        <v>53425000</v>
      </c>
      <c r="F1362" s="4"/>
      <c r="G1362" s="4">
        <v>42003</v>
      </c>
      <c r="H1362" s="4"/>
      <c r="I1362" s="4"/>
      <c r="J1362" s="4"/>
      <c r="K1362" s="3" t="s">
        <v>667</v>
      </c>
      <c r="L1362" s="7" t="b">
        <v>1</v>
      </c>
      <c r="M1362" s="4">
        <v>42000</v>
      </c>
      <c r="N1362" s="3" t="s">
        <v>119</v>
      </c>
      <c r="O1362" s="3" t="s">
        <v>110</v>
      </c>
      <c r="P1362" s="8"/>
      <c r="Q1362" s="8"/>
      <c r="R1362" s="9"/>
      <c r="S1362" s="7"/>
    </row>
    <row r="1363" spans="1:19" x14ac:dyDescent="0.25">
      <c r="A1363" t="str">
        <f>REPLACE(Table_milestone[[#This Row],[Hợp đồng]],1,FIND("#",Table_milestone[[#This Row],[Hợp đồng]],1),"")</f>
        <v>IBM002</v>
      </c>
      <c r="B1363" s="2" t="s">
        <v>3171</v>
      </c>
      <c r="C1363" s="3" t="s">
        <v>500</v>
      </c>
      <c r="D1363" s="2" t="s">
        <v>3170</v>
      </c>
      <c r="E1363" s="5">
        <v>1170098465</v>
      </c>
      <c r="F1363" s="4"/>
      <c r="G1363" s="4">
        <v>42003</v>
      </c>
      <c r="H1363" s="4"/>
      <c r="I1363" s="4"/>
      <c r="J1363" s="4"/>
      <c r="K1363" s="3" t="s">
        <v>667</v>
      </c>
      <c r="L1363" s="7" t="b">
        <v>1</v>
      </c>
      <c r="M1363" s="4">
        <v>42031</v>
      </c>
      <c r="N1363" s="3" t="s">
        <v>108</v>
      </c>
      <c r="O1363" s="3" t="s">
        <v>110</v>
      </c>
      <c r="P1363" s="8"/>
      <c r="Q1363" s="8"/>
      <c r="R1363" s="9"/>
      <c r="S1363" s="7"/>
    </row>
    <row r="1364" spans="1:19" ht="60" x14ac:dyDescent="0.25">
      <c r="A1364" t="str">
        <f>REPLACE(Table_milestone[[#This Row],[Hợp đồng]],1,FIND("#",Table_milestone[[#This Row],[Hợp đồng]],1),"")</f>
        <v>PL22-HĐ 08012011/HĐKT2011-CMCSOFT-CTEL</v>
      </c>
      <c r="B1364" s="2" t="s">
        <v>3173</v>
      </c>
      <c r="C1364" s="3" t="s">
        <v>3174</v>
      </c>
      <c r="D1364" s="2" t="s">
        <v>903</v>
      </c>
      <c r="E1364" s="5">
        <v>124742100</v>
      </c>
      <c r="F1364" s="4"/>
      <c r="G1364" s="4">
        <v>42003</v>
      </c>
      <c r="H1364" s="4">
        <v>42111</v>
      </c>
      <c r="I1364" s="4"/>
      <c r="J1364" s="4">
        <v>42185</v>
      </c>
      <c r="K1364" s="3" t="s">
        <v>667</v>
      </c>
      <c r="L1364" s="7" t="b">
        <v>1</v>
      </c>
      <c r="M1364" s="4">
        <v>42153</v>
      </c>
      <c r="N1364" s="3" t="s">
        <v>26</v>
      </c>
      <c r="O1364" s="3" t="s">
        <v>2984</v>
      </c>
      <c r="P1364" s="8"/>
      <c r="Q1364" s="8" t="s">
        <v>3172</v>
      </c>
      <c r="R1364" s="9"/>
      <c r="S1364" s="7"/>
    </row>
    <row r="1365" spans="1:19" x14ac:dyDescent="0.25">
      <c r="A1365" t="str">
        <f>REPLACE(Table_milestone[[#This Row],[Hợp đồng]],1,FIND("#",Table_milestone[[#This Row],[Hợp đồng]],1),"")</f>
        <v>79-0113/HĐKT/CMCSOFT-BHBL</v>
      </c>
      <c r="B1365" s="2" t="s">
        <v>2071</v>
      </c>
      <c r="C1365" s="3" t="s">
        <v>630</v>
      </c>
      <c r="D1365" s="2" t="s">
        <v>3175</v>
      </c>
      <c r="E1365" s="5">
        <v>90000000</v>
      </c>
      <c r="F1365" s="4"/>
      <c r="G1365" s="4">
        <v>42004</v>
      </c>
      <c r="H1365" s="4"/>
      <c r="I1365" s="4"/>
      <c r="J1365" s="4"/>
      <c r="K1365" s="3" t="s">
        <v>667</v>
      </c>
      <c r="L1365" s="7" t="b">
        <v>1</v>
      </c>
      <c r="M1365" s="4">
        <v>42048</v>
      </c>
      <c r="N1365" s="3" t="s">
        <v>2072</v>
      </c>
      <c r="O1365" s="3" t="s">
        <v>173</v>
      </c>
      <c r="P1365" s="8"/>
      <c r="Q1365" s="8"/>
      <c r="R1365" s="9"/>
      <c r="S1365" s="7"/>
    </row>
    <row r="1366" spans="1:19" x14ac:dyDescent="0.25">
      <c r="A1366" t="str">
        <f>REPLACE(Table_milestone[[#This Row],[Hợp đồng]],1,FIND("#",Table_milestone[[#This Row],[Hợp đồng]],1),"")</f>
        <v>13-0712/HĐKT/CMCSOFT-MIC</v>
      </c>
      <c r="B1366" s="2" t="s">
        <v>1630</v>
      </c>
      <c r="C1366" s="3" t="s">
        <v>645</v>
      </c>
      <c r="D1366" s="2" t="s">
        <v>3176</v>
      </c>
      <c r="E1366" s="5">
        <v>62500000</v>
      </c>
      <c r="F1366" s="4"/>
      <c r="G1366" s="4">
        <v>42004</v>
      </c>
      <c r="H1366" s="4"/>
      <c r="I1366" s="4">
        <v>42004</v>
      </c>
      <c r="J1366" s="4"/>
      <c r="K1366" s="3" t="s">
        <v>667</v>
      </c>
      <c r="L1366" s="7" t="b">
        <v>1</v>
      </c>
      <c r="M1366" s="4">
        <v>42095</v>
      </c>
      <c r="N1366" s="3" t="s">
        <v>46</v>
      </c>
      <c r="O1366" s="3" t="s">
        <v>173</v>
      </c>
      <c r="P1366" s="8"/>
      <c r="Q1366" s="8"/>
      <c r="R1366" s="9"/>
      <c r="S1366" s="7"/>
    </row>
    <row r="1367" spans="1:19" ht="210" x14ac:dyDescent="0.25">
      <c r="A1367" t="str">
        <f>REPLACE(Table_milestone[[#This Row],[Hợp đồng]],1,FIND("#",Table_milestone[[#This Row],[Hợp đồng]],1),"")</f>
        <v>55-0314/HĐKT/CMCSOFT-PVEP</v>
      </c>
      <c r="B1367" s="2" t="s">
        <v>2869</v>
      </c>
      <c r="C1367" s="3" t="s">
        <v>51</v>
      </c>
      <c r="D1367" s="2" t="s">
        <v>3177</v>
      </c>
      <c r="E1367" s="5">
        <v>86000000</v>
      </c>
      <c r="F1367" s="4"/>
      <c r="G1367" s="4">
        <v>42004</v>
      </c>
      <c r="H1367" s="4"/>
      <c r="I1367" s="4"/>
      <c r="J1367" s="4"/>
      <c r="K1367" s="3" t="s">
        <v>1002</v>
      </c>
      <c r="L1367" s="7" t="b">
        <v>0</v>
      </c>
      <c r="M1367" s="4"/>
      <c r="N1367" s="3" t="s">
        <v>52</v>
      </c>
      <c r="O1367" s="3" t="s">
        <v>197</v>
      </c>
      <c r="P1367" s="8"/>
      <c r="Q1367" s="8" t="s">
        <v>3178</v>
      </c>
      <c r="R1367" s="9">
        <v>1</v>
      </c>
      <c r="S1367" s="7"/>
    </row>
    <row r="1368" spans="1:19" x14ac:dyDescent="0.25">
      <c r="A1368" t="str">
        <f>REPLACE(Table_milestone[[#This Row],[Hợp đồng]],1,FIND("#",Table_milestone[[#This Row],[Hợp đồng]],1),"")</f>
        <v>029/2014/HDKT/CMC-TDSOUTH</v>
      </c>
      <c r="B1368" s="2" t="s">
        <v>3054</v>
      </c>
      <c r="C1368" s="3" t="s">
        <v>3055</v>
      </c>
      <c r="D1368" s="2" t="s">
        <v>2076</v>
      </c>
      <c r="E1368" s="5">
        <v>140700000</v>
      </c>
      <c r="F1368" s="4"/>
      <c r="G1368" s="4">
        <v>42004</v>
      </c>
      <c r="H1368" s="4"/>
      <c r="I1368" s="4"/>
      <c r="J1368" s="4"/>
      <c r="K1368" s="3" t="s">
        <v>667</v>
      </c>
      <c r="L1368" s="7" t="b">
        <v>1</v>
      </c>
      <c r="M1368" s="4">
        <v>42034</v>
      </c>
      <c r="N1368" s="3" t="s">
        <v>19</v>
      </c>
      <c r="O1368" s="3" t="s">
        <v>14</v>
      </c>
      <c r="P1368" s="8"/>
      <c r="Q1368" s="8"/>
      <c r="R1368" s="9"/>
      <c r="S1368" s="7"/>
    </row>
    <row r="1369" spans="1:19" x14ac:dyDescent="0.25">
      <c r="A1369" t="str">
        <f>REPLACE(Table_milestone[[#This Row],[Hợp đồng]],1,FIND("#",Table_milestone[[#This Row],[Hợp đồng]],1),"")</f>
        <v>041/2014/HĐKT/CMCSOFT-ĐHTNMTHN</v>
      </c>
      <c r="B1369" s="2" t="s">
        <v>2658</v>
      </c>
      <c r="C1369" s="3" t="s">
        <v>523</v>
      </c>
      <c r="D1369" s="2" t="s">
        <v>3179</v>
      </c>
      <c r="E1369" s="5">
        <v>14400000</v>
      </c>
      <c r="F1369" s="4"/>
      <c r="G1369" s="4">
        <v>42004</v>
      </c>
      <c r="H1369" s="4"/>
      <c r="I1369" s="4"/>
      <c r="J1369" s="4">
        <v>42185</v>
      </c>
      <c r="K1369" s="3" t="s">
        <v>667</v>
      </c>
      <c r="L1369" s="7" t="b">
        <v>1</v>
      </c>
      <c r="M1369" s="4">
        <v>42263</v>
      </c>
      <c r="N1369" s="3" t="s">
        <v>96</v>
      </c>
      <c r="O1369" s="3" t="s">
        <v>197</v>
      </c>
      <c r="P1369" s="8"/>
      <c r="Q1369" s="8" t="s">
        <v>3180</v>
      </c>
      <c r="R1369" s="9"/>
      <c r="S1369" s="7"/>
    </row>
    <row r="1370" spans="1:19" x14ac:dyDescent="0.25">
      <c r="A1370" t="str">
        <f>REPLACE(Table_milestone[[#This Row],[Hợp đồng]],1,FIND("#",Table_milestone[[#This Row],[Hợp đồng]],1),"")</f>
        <v>040/2014/HĐKT/CMCSOFT-PRDCV</v>
      </c>
      <c r="B1370" s="2" t="s">
        <v>3181</v>
      </c>
      <c r="C1370" s="3" t="s">
        <v>3182</v>
      </c>
      <c r="D1370" s="2" t="s">
        <v>3147</v>
      </c>
      <c r="E1370" s="5">
        <v>197861685</v>
      </c>
      <c r="F1370" s="4"/>
      <c r="G1370" s="4">
        <v>42004</v>
      </c>
      <c r="H1370" s="4"/>
      <c r="I1370" s="4">
        <v>42026</v>
      </c>
      <c r="J1370" s="4">
        <v>42035</v>
      </c>
      <c r="K1370" s="3" t="s">
        <v>667</v>
      </c>
      <c r="L1370" s="7" t="b">
        <v>1</v>
      </c>
      <c r="M1370" s="4">
        <v>42030</v>
      </c>
      <c r="N1370" s="3" t="s">
        <v>119</v>
      </c>
      <c r="O1370" s="3" t="s">
        <v>110</v>
      </c>
      <c r="P1370" s="8"/>
      <c r="Q1370" s="8"/>
      <c r="R1370" s="9"/>
      <c r="S1370" s="7"/>
    </row>
    <row r="1371" spans="1:19" x14ac:dyDescent="0.25">
      <c r="A1371" t="str">
        <f>REPLACE(Table_milestone[[#This Row],[Hợp đồng]],1,FIND("#",Table_milestone[[#This Row],[Hợp đồng]],1),"")</f>
        <v>12112014/HĐKT/CNTT-CMCSOFT</v>
      </c>
      <c r="B1371" s="2" t="s">
        <v>3149</v>
      </c>
      <c r="C1371" s="3" t="s">
        <v>3150</v>
      </c>
      <c r="D1371" s="2" t="s">
        <v>2423</v>
      </c>
      <c r="E1371" s="5">
        <v>2016000000</v>
      </c>
      <c r="F1371" s="4"/>
      <c r="G1371" s="4">
        <v>42004</v>
      </c>
      <c r="H1371" s="4"/>
      <c r="I1371" s="4"/>
      <c r="J1371" s="4"/>
      <c r="K1371" s="3" t="s">
        <v>667</v>
      </c>
      <c r="L1371" s="7" t="b">
        <v>1</v>
      </c>
      <c r="M1371" s="4">
        <v>42004</v>
      </c>
      <c r="N1371" s="3" t="s">
        <v>96</v>
      </c>
      <c r="O1371" s="3" t="s">
        <v>197</v>
      </c>
      <c r="P1371" s="8"/>
      <c r="Q1371" s="8"/>
      <c r="R1371" s="9"/>
      <c r="S1371" s="7"/>
    </row>
    <row r="1372" spans="1:19" x14ac:dyDescent="0.25">
      <c r="A1372" t="str">
        <f>REPLACE(Table_milestone[[#This Row],[Hợp đồng]],1,FIND("#",Table_milestone[[#This Row],[Hợp đồng]],1),"")</f>
        <v>034/2014/HĐKT/CMCSOFT-PRDCV</v>
      </c>
      <c r="B1372" s="2" t="s">
        <v>3183</v>
      </c>
      <c r="C1372" s="3" t="s">
        <v>3184</v>
      </c>
      <c r="D1372" s="2" t="s">
        <v>2387</v>
      </c>
      <c r="E1372" s="5">
        <v>217592387</v>
      </c>
      <c r="F1372" s="4"/>
      <c r="G1372" s="4">
        <v>42004</v>
      </c>
      <c r="H1372" s="4"/>
      <c r="I1372" s="4"/>
      <c r="J1372" s="4">
        <v>42035</v>
      </c>
      <c r="K1372" s="3" t="s">
        <v>667</v>
      </c>
      <c r="L1372" s="7" t="b">
        <v>1</v>
      </c>
      <c r="M1372" s="4">
        <v>42030</v>
      </c>
      <c r="N1372" s="3" t="s">
        <v>119</v>
      </c>
      <c r="O1372" s="3" t="s">
        <v>110</v>
      </c>
      <c r="P1372" s="8"/>
      <c r="Q1372" s="8"/>
      <c r="R1372" s="9"/>
      <c r="S1372" s="7"/>
    </row>
    <row r="1373" spans="1:19" ht="30" x14ac:dyDescent="0.25">
      <c r="A1373" t="str">
        <f>REPLACE(Table_milestone[[#This Row],[Hợp đồng]],1,FIND("#",Table_milestone[[#This Row],[Hợp đồng]],1),"")</f>
        <v>SOW #4914007849</v>
      </c>
      <c r="B1373" s="2" t="s">
        <v>2965</v>
      </c>
      <c r="C1373" s="3" t="s">
        <v>568</v>
      </c>
      <c r="D1373" s="2" t="s">
        <v>3185</v>
      </c>
      <c r="E1373" s="5">
        <v>85907400</v>
      </c>
      <c r="F1373" s="4"/>
      <c r="G1373" s="4">
        <v>42004</v>
      </c>
      <c r="H1373" s="4"/>
      <c r="I1373" s="4"/>
      <c r="J1373" s="4"/>
      <c r="K1373" s="3" t="s">
        <v>667</v>
      </c>
      <c r="L1373" s="7" t="b">
        <v>1</v>
      </c>
      <c r="M1373" s="4">
        <v>41992</v>
      </c>
      <c r="N1373" s="3" t="s">
        <v>108</v>
      </c>
      <c r="O1373" s="3" t="s">
        <v>110</v>
      </c>
      <c r="P1373" s="8"/>
      <c r="Q1373" s="8" t="s">
        <v>3186</v>
      </c>
      <c r="R1373" s="9"/>
      <c r="S1373" s="7"/>
    </row>
    <row r="1374" spans="1:19" x14ac:dyDescent="0.25">
      <c r="A1374" t="str">
        <f>REPLACE(Table_milestone[[#This Row],[Hợp đồng]],1,FIND("#",Table_milestone[[#This Row],[Hợp đồng]],1),"")</f>
        <v>08012011/CMCSOFT-CTEL</v>
      </c>
      <c r="B1374" s="2" t="s">
        <v>947</v>
      </c>
      <c r="C1374" s="3" t="s">
        <v>648</v>
      </c>
      <c r="D1374" s="2" t="s">
        <v>3187</v>
      </c>
      <c r="E1374" s="5">
        <v>228000000</v>
      </c>
      <c r="F1374" s="4"/>
      <c r="G1374" s="4">
        <v>42004</v>
      </c>
      <c r="H1374" s="4"/>
      <c r="I1374" s="4"/>
      <c r="J1374" s="4">
        <v>42034</v>
      </c>
      <c r="K1374" s="3" t="s">
        <v>667</v>
      </c>
      <c r="L1374" s="7" t="b">
        <v>1</v>
      </c>
      <c r="M1374" s="4">
        <v>42104</v>
      </c>
      <c r="N1374" s="3" t="s">
        <v>26</v>
      </c>
      <c r="O1374" s="3" t="s">
        <v>129</v>
      </c>
      <c r="P1374" s="8"/>
      <c r="Q1374" s="8" t="s">
        <v>3188</v>
      </c>
      <c r="R1374" s="9"/>
      <c r="S1374" s="7"/>
    </row>
    <row r="1375" spans="1:19" x14ac:dyDescent="0.25">
      <c r="A1375" t="str">
        <f>REPLACE(Table_milestone[[#This Row],[Hợp đồng]],1,FIND("#",Table_milestone[[#This Row],[Hợp đồng]],1),"")</f>
        <v>OSD145011</v>
      </c>
      <c r="B1375" s="2" t="s">
        <v>2968</v>
      </c>
      <c r="C1375" s="3" t="s">
        <v>565</v>
      </c>
      <c r="D1375" s="2" t="s">
        <v>3147</v>
      </c>
      <c r="E1375" s="5">
        <v>173097000</v>
      </c>
      <c r="F1375" s="4"/>
      <c r="G1375" s="4">
        <v>42004</v>
      </c>
      <c r="H1375" s="4"/>
      <c r="I1375" s="4"/>
      <c r="J1375" s="4"/>
      <c r="K1375" s="3" t="s">
        <v>667</v>
      </c>
      <c r="L1375" s="7" t="b">
        <v>1</v>
      </c>
      <c r="M1375" s="4">
        <v>42020</v>
      </c>
      <c r="N1375" s="3" t="s">
        <v>108</v>
      </c>
      <c r="O1375" s="3" t="s">
        <v>110</v>
      </c>
      <c r="P1375" s="8"/>
      <c r="Q1375" s="8"/>
      <c r="R1375" s="9"/>
      <c r="S1375" s="7"/>
    </row>
    <row r="1376" spans="1:19" x14ac:dyDescent="0.25">
      <c r="A1376" t="str">
        <f>REPLACE(Table_milestone[[#This Row],[Hợp đồng]],1,FIND("#",Table_milestone[[#This Row],[Hợp đồng]],1),"")</f>
        <v>08-0613/HDBT/DHYDDHTN</v>
      </c>
      <c r="B1376" s="2" t="s">
        <v>2599</v>
      </c>
      <c r="C1376" s="3" t="s">
        <v>581</v>
      </c>
      <c r="D1376" s="2" t="s">
        <v>3189</v>
      </c>
      <c r="E1376" s="5">
        <v>50000000</v>
      </c>
      <c r="F1376" s="4"/>
      <c r="G1376" s="4">
        <v>42004</v>
      </c>
      <c r="H1376" s="4"/>
      <c r="I1376" s="4"/>
      <c r="J1376" s="4"/>
      <c r="K1376" s="3" t="s">
        <v>667</v>
      </c>
      <c r="L1376" s="7" t="b">
        <v>1</v>
      </c>
      <c r="M1376" s="4">
        <v>42002</v>
      </c>
      <c r="N1376" s="3" t="s">
        <v>190</v>
      </c>
      <c r="O1376" s="3" t="s">
        <v>98</v>
      </c>
      <c r="P1376" s="8"/>
      <c r="Q1376" s="8"/>
      <c r="R1376" s="9"/>
      <c r="S1376" s="7"/>
    </row>
    <row r="1377" spans="1:19" x14ac:dyDescent="0.25">
      <c r="A1377" t="str">
        <f>REPLACE(Table_milestone[[#This Row],[Hợp đồng]],1,FIND("#",Table_milestone[[#This Row],[Hợp đồng]],1),"")</f>
        <v>2013/SOW/JUUQ-CMC/002</v>
      </c>
      <c r="B1377" s="2" t="s">
        <v>2095</v>
      </c>
      <c r="C1377" s="3" t="s">
        <v>2096</v>
      </c>
      <c r="D1377" s="2" t="s">
        <v>3190</v>
      </c>
      <c r="E1377" s="5">
        <v>65193000</v>
      </c>
      <c r="F1377" s="4"/>
      <c r="G1377" s="4">
        <v>42004</v>
      </c>
      <c r="H1377" s="4"/>
      <c r="I1377" s="4"/>
      <c r="J1377" s="4">
        <v>42019</v>
      </c>
      <c r="K1377" s="3" t="s">
        <v>667</v>
      </c>
      <c r="L1377" s="7" t="b">
        <v>1</v>
      </c>
      <c r="M1377" s="4">
        <v>42047</v>
      </c>
      <c r="N1377" s="3" t="s">
        <v>31</v>
      </c>
      <c r="O1377" s="3" t="s">
        <v>110</v>
      </c>
      <c r="P1377" s="8"/>
      <c r="Q1377" s="8" t="s">
        <v>3191</v>
      </c>
      <c r="R1377" s="9"/>
      <c r="S1377" s="7"/>
    </row>
    <row r="1378" spans="1:19" x14ac:dyDescent="0.25">
      <c r="A1378" t="str">
        <f>REPLACE(Table_milestone[[#This Row],[Hợp đồng]],1,FIND("#",Table_milestone[[#This Row],[Hợp đồng]],1),"")</f>
        <v>1001-2014/HĐKT/CMCSOFT-ĐHLN</v>
      </c>
      <c r="B1378" s="2" t="s">
        <v>3192</v>
      </c>
      <c r="C1378" s="3" t="s">
        <v>3193</v>
      </c>
      <c r="D1378" s="2" t="s">
        <v>2387</v>
      </c>
      <c r="E1378" s="5">
        <v>66000000</v>
      </c>
      <c r="F1378" s="4"/>
      <c r="G1378" s="4">
        <v>42004</v>
      </c>
      <c r="H1378" s="4"/>
      <c r="I1378" s="4"/>
      <c r="J1378" s="4"/>
      <c r="K1378" s="3" t="s">
        <v>667</v>
      </c>
      <c r="L1378" s="7" t="b">
        <v>1</v>
      </c>
      <c r="M1378" s="4">
        <v>42003</v>
      </c>
      <c r="N1378" s="3" t="s">
        <v>190</v>
      </c>
      <c r="O1378" s="3" t="s">
        <v>98</v>
      </c>
      <c r="P1378" s="8"/>
      <c r="Q1378" s="8"/>
      <c r="R1378" s="9"/>
      <c r="S1378" s="7"/>
    </row>
    <row r="1379" spans="1:19" x14ac:dyDescent="0.25">
      <c r="A1379" t="str">
        <f>REPLACE(Table_milestone[[#This Row],[Hợp đồng]],1,FIND("#",Table_milestone[[#This Row],[Hợp đồng]],1),"")</f>
        <v>24/2014/HĐ-CTTĐT</v>
      </c>
      <c r="B1379" s="2" t="s">
        <v>3194</v>
      </c>
      <c r="C1379" s="3" t="s">
        <v>3195</v>
      </c>
      <c r="D1379" s="2" t="s">
        <v>2398</v>
      </c>
      <c r="E1379" s="5">
        <v>394500000</v>
      </c>
      <c r="F1379" s="4"/>
      <c r="G1379" s="4">
        <v>42004</v>
      </c>
      <c r="H1379" s="4"/>
      <c r="I1379" s="4"/>
      <c r="J1379" s="4"/>
      <c r="K1379" s="3" t="s">
        <v>667</v>
      </c>
      <c r="L1379" s="7" t="b">
        <v>1</v>
      </c>
      <c r="M1379" s="4">
        <v>42003</v>
      </c>
      <c r="N1379" s="3" t="s">
        <v>19</v>
      </c>
      <c r="O1379" s="3" t="s">
        <v>14</v>
      </c>
      <c r="P1379" s="8"/>
      <c r="Q1379" s="8"/>
      <c r="R1379" s="9"/>
      <c r="S1379" s="7"/>
    </row>
    <row r="1380" spans="1:19" ht="60" x14ac:dyDescent="0.25">
      <c r="A1380" t="str">
        <f>REPLACE(Table_milestone[[#This Row],[Hợp đồng]],1,FIND("#",Table_milestone[[#This Row],[Hợp đồng]],1),"")</f>
        <v>050/2014/HĐKT/CMCSOFT-O2TV</v>
      </c>
      <c r="B1380" s="2" t="s">
        <v>3197</v>
      </c>
      <c r="C1380" s="3" t="s">
        <v>3198</v>
      </c>
      <c r="D1380" s="2" t="s">
        <v>2387</v>
      </c>
      <c r="E1380" s="5">
        <v>12000000</v>
      </c>
      <c r="F1380" s="4"/>
      <c r="G1380" s="4">
        <v>42004</v>
      </c>
      <c r="H1380" s="4"/>
      <c r="I1380" s="4"/>
      <c r="J1380" s="4"/>
      <c r="K1380" s="3" t="s">
        <v>667</v>
      </c>
      <c r="L1380" s="7" t="b">
        <v>1</v>
      </c>
      <c r="M1380" s="4">
        <v>42109</v>
      </c>
      <c r="N1380" s="3" t="s">
        <v>119</v>
      </c>
      <c r="O1380" s="3" t="s">
        <v>110</v>
      </c>
      <c r="P1380" s="8"/>
      <c r="Q1380" s="8" t="s">
        <v>3196</v>
      </c>
      <c r="R1380" s="9"/>
      <c r="S1380" s="7"/>
    </row>
    <row r="1381" spans="1:19" x14ac:dyDescent="0.25">
      <c r="A1381" t="str">
        <f>REPLACE(Table_milestone[[#This Row],[Hợp đồng]],1,FIND("#",Table_milestone[[#This Row],[Hợp đồng]],1),"")</f>
        <v>33-012/HĐKT/CMCSoft-ĐHTL</v>
      </c>
      <c r="B1381" s="2" t="s">
        <v>1627</v>
      </c>
      <c r="C1381" s="3" t="s">
        <v>641</v>
      </c>
      <c r="D1381" s="2" t="s">
        <v>3199</v>
      </c>
      <c r="E1381" s="5">
        <v>40000000</v>
      </c>
      <c r="F1381" s="4"/>
      <c r="G1381" s="4">
        <v>42004</v>
      </c>
      <c r="H1381" s="4"/>
      <c r="I1381" s="4"/>
      <c r="J1381" s="4"/>
      <c r="K1381" s="3" t="s">
        <v>667</v>
      </c>
      <c r="L1381" s="7" t="b">
        <v>1</v>
      </c>
      <c r="M1381" s="4">
        <v>42048</v>
      </c>
      <c r="N1381" s="3" t="s">
        <v>190</v>
      </c>
      <c r="O1381" s="3" t="s">
        <v>98</v>
      </c>
      <c r="P1381" s="8"/>
      <c r="Q1381" s="8"/>
      <c r="R1381" s="9"/>
      <c r="S1381" s="7"/>
    </row>
    <row r="1382" spans="1:19" x14ac:dyDescent="0.25">
      <c r="A1382" t="str">
        <f>REPLACE(Table_milestone[[#This Row],[Hợp đồng]],1,FIND("#",Table_milestone[[#This Row],[Hợp đồng]],1),"")</f>
        <v>OSD145039</v>
      </c>
      <c r="B1382" s="2" t="s">
        <v>3200</v>
      </c>
      <c r="C1382" s="3" t="s">
        <v>493</v>
      </c>
      <c r="D1382" s="2" t="s">
        <v>2601</v>
      </c>
      <c r="E1382" s="5">
        <v>112996500</v>
      </c>
      <c r="F1382" s="4"/>
      <c r="G1382" s="4">
        <v>42004</v>
      </c>
      <c r="H1382" s="4"/>
      <c r="I1382" s="4"/>
      <c r="J1382" s="4"/>
      <c r="K1382" s="3" t="s">
        <v>667</v>
      </c>
      <c r="L1382" s="7" t="b">
        <v>1</v>
      </c>
      <c r="M1382" s="4">
        <v>42048</v>
      </c>
      <c r="N1382" s="3" t="s">
        <v>108</v>
      </c>
      <c r="O1382" s="3" t="s">
        <v>110</v>
      </c>
      <c r="P1382" s="8"/>
      <c r="Q1382" s="8"/>
      <c r="R1382" s="9"/>
      <c r="S1382" s="7"/>
    </row>
    <row r="1383" spans="1:19" x14ac:dyDescent="0.25">
      <c r="A1383" t="str">
        <f>REPLACE(Table_milestone[[#This Row],[Hợp đồng]],1,FIND("#",Table_milestone[[#This Row],[Hợp đồng]],1),"")</f>
        <v>02012014/HĐKT/CSI-CMCSoft</v>
      </c>
      <c r="B1383" s="2" t="s">
        <v>2676</v>
      </c>
      <c r="C1383" s="3" t="s">
        <v>2677</v>
      </c>
      <c r="D1383" s="2" t="s">
        <v>3201</v>
      </c>
      <c r="E1383" s="5">
        <v>30000000</v>
      </c>
      <c r="F1383" s="4"/>
      <c r="G1383" s="4">
        <v>42005</v>
      </c>
      <c r="H1383" s="4"/>
      <c r="I1383" s="4">
        <v>42005</v>
      </c>
      <c r="J1383" s="4"/>
      <c r="K1383" s="3" t="s">
        <v>667</v>
      </c>
      <c r="L1383" s="7" t="b">
        <v>1</v>
      </c>
      <c r="M1383" s="4">
        <v>42082</v>
      </c>
      <c r="N1383" s="3" t="s">
        <v>27</v>
      </c>
      <c r="O1383" s="3" t="s">
        <v>47</v>
      </c>
      <c r="P1383" s="8"/>
      <c r="Q1383" s="8" t="s">
        <v>3202</v>
      </c>
      <c r="R1383" s="9"/>
      <c r="S1383" s="7"/>
    </row>
    <row r="1384" spans="1:19" ht="75" x14ac:dyDescent="0.25">
      <c r="A1384" t="str">
        <f>REPLACE(Table_milestone[[#This Row],[Hợp đồng]],1,FIND("#",Table_milestone[[#This Row],[Hợp đồng]],1),"")</f>
        <v>01/2013-QBU-BIDV-CMC</v>
      </c>
      <c r="B1384" s="2" t="s">
        <v>2626</v>
      </c>
      <c r="C1384" s="3" t="s">
        <v>573</v>
      </c>
      <c r="D1384" s="2" t="s">
        <v>3203</v>
      </c>
      <c r="E1384" s="5">
        <v>10000000</v>
      </c>
      <c r="F1384" s="4"/>
      <c r="G1384" s="4">
        <v>42005</v>
      </c>
      <c r="H1384" s="4"/>
      <c r="I1384" s="4"/>
      <c r="J1384" s="4"/>
      <c r="K1384" s="3" t="s">
        <v>717</v>
      </c>
      <c r="L1384" s="7" t="b">
        <v>0</v>
      </c>
      <c r="M1384" s="4"/>
      <c r="N1384" s="3" t="s">
        <v>190</v>
      </c>
      <c r="O1384" s="3" t="s">
        <v>98</v>
      </c>
      <c r="P1384" s="8"/>
      <c r="Q1384" s="8" t="s">
        <v>3204</v>
      </c>
      <c r="R1384" s="9"/>
      <c r="S1384" s="7"/>
    </row>
    <row r="1385" spans="1:19" x14ac:dyDescent="0.25">
      <c r="A1385" t="str">
        <f>REPLACE(Table_milestone[[#This Row],[Hợp đồng]],1,FIND("#",Table_milestone[[#This Row],[Hợp đồng]],1),"")</f>
        <v>45-0912/HĐKT/CMCSoft-ĐHKTH</v>
      </c>
      <c r="B1385" s="2" t="s">
        <v>1766</v>
      </c>
      <c r="C1385" s="3" t="s">
        <v>633</v>
      </c>
      <c r="D1385" s="2" t="s">
        <v>3205</v>
      </c>
      <c r="E1385" s="5">
        <v>39200000</v>
      </c>
      <c r="F1385" s="4"/>
      <c r="G1385" s="4">
        <v>42005</v>
      </c>
      <c r="H1385" s="4"/>
      <c r="I1385" s="4"/>
      <c r="J1385" s="4"/>
      <c r="K1385" s="3" t="s">
        <v>667</v>
      </c>
      <c r="L1385" s="7" t="b">
        <v>1</v>
      </c>
      <c r="M1385" s="4">
        <v>42039</v>
      </c>
      <c r="N1385" s="3" t="s">
        <v>190</v>
      </c>
      <c r="O1385" s="3" t="s">
        <v>98</v>
      </c>
      <c r="P1385" s="8"/>
      <c r="Q1385" s="8"/>
      <c r="R1385" s="9"/>
      <c r="S1385" s="7"/>
    </row>
    <row r="1386" spans="1:19" x14ac:dyDescent="0.25">
      <c r="A1386" t="str">
        <f>REPLACE(Table_milestone[[#This Row],[Hợp đồng]],1,FIND("#",Table_milestone[[#This Row],[Hợp đồng]],1),"")</f>
        <v>3112/2014/HĐKT/CMCSOFT-PVCFC</v>
      </c>
      <c r="B1386" s="2" t="s">
        <v>3206</v>
      </c>
      <c r="C1386" s="3" t="s">
        <v>3207</v>
      </c>
      <c r="D1386" s="2" t="s">
        <v>2398</v>
      </c>
      <c r="E1386" s="5">
        <v>191505600</v>
      </c>
      <c r="F1386" s="4"/>
      <c r="G1386" s="4">
        <v>42009</v>
      </c>
      <c r="H1386" s="4"/>
      <c r="I1386" s="4"/>
      <c r="J1386" s="4"/>
      <c r="K1386" s="3" t="s">
        <v>667</v>
      </c>
      <c r="L1386" s="7" t="b">
        <v>1</v>
      </c>
      <c r="M1386" s="4">
        <v>42027</v>
      </c>
      <c r="N1386" s="3" t="s">
        <v>820</v>
      </c>
      <c r="O1386" s="3" t="s">
        <v>47</v>
      </c>
      <c r="P1386" s="8"/>
      <c r="Q1386" s="8"/>
      <c r="R1386" s="9"/>
      <c r="S1386" s="7"/>
    </row>
    <row r="1387" spans="1:19" x14ac:dyDescent="0.25">
      <c r="A1387" t="str">
        <f>REPLACE(Table_milestone[[#This Row],[Hợp đồng]],1,FIND("#",Table_milestone[[#This Row],[Hợp đồng]],1),"")</f>
        <v>OSD145001</v>
      </c>
      <c r="B1387" s="2" t="s">
        <v>2831</v>
      </c>
      <c r="C1387" s="3" t="s">
        <v>2832</v>
      </c>
      <c r="D1387" s="2" t="s">
        <v>3208</v>
      </c>
      <c r="E1387" s="5">
        <v>313992000</v>
      </c>
      <c r="F1387" s="4"/>
      <c r="G1387" s="4">
        <v>42010</v>
      </c>
      <c r="H1387" s="4"/>
      <c r="I1387" s="4"/>
      <c r="J1387" s="4"/>
      <c r="K1387" s="3" t="s">
        <v>667</v>
      </c>
      <c r="L1387" s="7" t="b">
        <v>1</v>
      </c>
      <c r="M1387" s="4">
        <v>42170</v>
      </c>
      <c r="N1387" s="3" t="s">
        <v>31</v>
      </c>
      <c r="O1387" s="3" t="s">
        <v>110</v>
      </c>
      <c r="P1387" s="8"/>
      <c r="Q1387" s="8"/>
      <c r="R1387" s="9"/>
      <c r="S1387" s="7"/>
    </row>
    <row r="1388" spans="1:19" x14ac:dyDescent="0.25">
      <c r="A1388" t="str">
        <f>REPLACE(Table_milestone[[#This Row],[Hợp đồng]],1,FIND("#",Table_milestone[[#This Row],[Hợp đồng]],1),"")</f>
        <v>3112/2014/HĐKT/CMC-TECAPRO</v>
      </c>
      <c r="B1388" s="2" t="s">
        <v>3209</v>
      </c>
      <c r="C1388" s="3" t="s">
        <v>3210</v>
      </c>
      <c r="D1388" s="2" t="s">
        <v>2398</v>
      </c>
      <c r="E1388" s="5">
        <v>123277160</v>
      </c>
      <c r="F1388" s="4"/>
      <c r="G1388" s="4">
        <v>42010</v>
      </c>
      <c r="H1388" s="4"/>
      <c r="I1388" s="4"/>
      <c r="J1388" s="4"/>
      <c r="K1388" s="3" t="s">
        <v>667</v>
      </c>
      <c r="L1388" s="7" t="b">
        <v>1</v>
      </c>
      <c r="M1388" s="4">
        <v>42016</v>
      </c>
      <c r="N1388" s="3" t="s">
        <v>738</v>
      </c>
      <c r="O1388" s="3" t="s">
        <v>197</v>
      </c>
      <c r="P1388" s="8"/>
      <c r="Q1388" s="8"/>
      <c r="R1388" s="9"/>
      <c r="S1388" s="7"/>
    </row>
    <row r="1389" spans="1:19" x14ac:dyDescent="0.25">
      <c r="A1389" t="str">
        <f>REPLACE(Table_milestone[[#This Row],[Hợp đồng]],1,FIND("#",Table_milestone[[#This Row],[Hợp đồng]],1),"")</f>
        <v>1189/TCB-CMC</v>
      </c>
      <c r="B1389" s="2" t="s">
        <v>3214</v>
      </c>
      <c r="C1389" s="3" t="s">
        <v>69</v>
      </c>
      <c r="D1389" s="2" t="s">
        <v>3211</v>
      </c>
      <c r="E1389" s="5">
        <v>1132080000</v>
      </c>
      <c r="F1389" s="4"/>
      <c r="G1389" s="4">
        <v>42012</v>
      </c>
      <c r="H1389" s="4"/>
      <c r="I1389" s="4"/>
      <c r="J1389" s="4"/>
      <c r="K1389" s="3" t="s">
        <v>667</v>
      </c>
      <c r="L1389" s="7" t="b">
        <v>1</v>
      </c>
      <c r="M1389" s="4">
        <v>42012</v>
      </c>
      <c r="N1389" s="3" t="s">
        <v>37</v>
      </c>
      <c r="O1389" s="3" t="s">
        <v>197</v>
      </c>
      <c r="P1389" s="8" t="s">
        <v>3212</v>
      </c>
      <c r="Q1389" s="8" t="s">
        <v>3213</v>
      </c>
      <c r="R1389" s="9"/>
      <c r="S1389" s="7"/>
    </row>
    <row r="1390" spans="1:19" x14ac:dyDescent="0.25">
      <c r="A1390" t="str">
        <f>REPLACE(Table_milestone[[#This Row],[Hợp đồng]],1,FIND("#",Table_milestone[[#This Row],[Hợp đồng]],1),"")</f>
        <v>018/2014/HĐKT/CMCSOFT-PAN</v>
      </c>
      <c r="B1390" s="2" t="s">
        <v>2910</v>
      </c>
      <c r="C1390" s="3" t="s">
        <v>2911</v>
      </c>
      <c r="D1390" s="2" t="s">
        <v>3215</v>
      </c>
      <c r="E1390" s="5">
        <v>995000</v>
      </c>
      <c r="F1390" s="4"/>
      <c r="G1390" s="4">
        <v>42014</v>
      </c>
      <c r="H1390" s="4"/>
      <c r="I1390" s="4"/>
      <c r="J1390" s="4"/>
      <c r="K1390" s="3" t="s">
        <v>667</v>
      </c>
      <c r="L1390" s="7" t="b">
        <v>1</v>
      </c>
      <c r="M1390" s="4">
        <v>42017</v>
      </c>
      <c r="N1390" s="3" t="s">
        <v>626</v>
      </c>
      <c r="O1390" s="3" t="s">
        <v>173</v>
      </c>
      <c r="P1390" s="8"/>
      <c r="Q1390" s="8"/>
      <c r="R1390" s="9"/>
      <c r="S1390" s="7"/>
    </row>
    <row r="1391" spans="1:19" ht="30" x14ac:dyDescent="0.25">
      <c r="A1391" t="str">
        <f>REPLACE(Table_milestone[[#This Row],[Hợp đồng]],1,FIND("#",Table_milestone[[#This Row],[Hợp đồng]],1),"")</f>
        <v>59-0314/HĐKT/CMCSOFT-DHLN-VIETINBANK</v>
      </c>
      <c r="B1391" s="2" t="s">
        <v>2708</v>
      </c>
      <c r="C1391" s="3" t="s">
        <v>552</v>
      </c>
      <c r="D1391" s="2" t="s">
        <v>3216</v>
      </c>
      <c r="E1391" s="5">
        <v>10000000</v>
      </c>
      <c r="F1391" s="4"/>
      <c r="G1391" s="4">
        <v>42014</v>
      </c>
      <c r="H1391" s="4"/>
      <c r="I1391" s="4"/>
      <c r="J1391" s="4">
        <v>42185</v>
      </c>
      <c r="K1391" s="3" t="s">
        <v>667</v>
      </c>
      <c r="L1391" s="7" t="b">
        <v>1</v>
      </c>
      <c r="M1391" s="4">
        <v>42152</v>
      </c>
      <c r="N1391" s="3" t="s">
        <v>190</v>
      </c>
      <c r="O1391" s="3" t="s">
        <v>98</v>
      </c>
      <c r="P1391" s="8"/>
      <c r="Q1391" s="8" t="s">
        <v>2913</v>
      </c>
      <c r="R1391" s="9"/>
      <c r="S1391" s="7"/>
    </row>
    <row r="1392" spans="1:19" x14ac:dyDescent="0.25">
      <c r="A1392" t="str">
        <f>REPLACE(Table_milestone[[#This Row],[Hợp đồng]],1,FIND("#",Table_milestone[[#This Row],[Hợp đồng]],1),"")</f>
        <v>JOY001</v>
      </c>
      <c r="B1392" s="2" t="s">
        <v>2945</v>
      </c>
      <c r="C1392" s="3" t="s">
        <v>2946</v>
      </c>
      <c r="D1392" s="2" t="s">
        <v>3217</v>
      </c>
      <c r="E1392" s="5">
        <v>210375000</v>
      </c>
      <c r="F1392" s="4"/>
      <c r="G1392" s="4">
        <v>42014</v>
      </c>
      <c r="H1392" s="4"/>
      <c r="I1392" s="4"/>
      <c r="J1392" s="4"/>
      <c r="K1392" s="3" t="s">
        <v>667</v>
      </c>
      <c r="L1392" s="7" t="b">
        <v>1</v>
      </c>
      <c r="M1392" s="4">
        <v>41957</v>
      </c>
      <c r="N1392" s="3" t="s">
        <v>108</v>
      </c>
      <c r="O1392" s="3" t="s">
        <v>110</v>
      </c>
      <c r="P1392" s="8" t="s">
        <v>3218</v>
      </c>
      <c r="Q1392" s="8"/>
      <c r="R1392" s="9"/>
      <c r="S1392" s="7"/>
    </row>
    <row r="1393" spans="1:19" ht="45" x14ac:dyDescent="0.25">
      <c r="A1393" t="str">
        <f>REPLACE(Table_milestone[[#This Row],[Hợp đồng]],1,FIND("#",Table_milestone[[#This Row],[Hợp đồng]],1),"")</f>
        <v>25112014/HĐ/TVVT-CMCSOFT</v>
      </c>
      <c r="B1393" s="2" t="s">
        <v>3159</v>
      </c>
      <c r="C1393" s="3" t="s">
        <v>3160</v>
      </c>
      <c r="D1393" s="2" t="s">
        <v>2423</v>
      </c>
      <c r="E1393" s="5">
        <v>84000000</v>
      </c>
      <c r="F1393" s="4"/>
      <c r="G1393" s="4">
        <v>42014</v>
      </c>
      <c r="H1393" s="4"/>
      <c r="I1393" s="4">
        <v>42037</v>
      </c>
      <c r="J1393" s="4">
        <v>42216</v>
      </c>
      <c r="K1393" s="3" t="s">
        <v>667</v>
      </c>
      <c r="L1393" s="7" t="b">
        <v>1</v>
      </c>
      <c r="M1393" s="4">
        <v>42334</v>
      </c>
      <c r="N1393" s="3" t="s">
        <v>36</v>
      </c>
      <c r="O1393" s="3" t="s">
        <v>32</v>
      </c>
      <c r="P1393" s="8"/>
      <c r="Q1393" s="8" t="s">
        <v>3219</v>
      </c>
      <c r="R1393" s="9"/>
      <c r="S1393" s="7"/>
    </row>
    <row r="1394" spans="1:19" ht="270" x14ac:dyDescent="0.25">
      <c r="A1394" t="str">
        <f>REPLACE(Table_milestone[[#This Row],[Hợp đồng]],1,FIND("#",Table_milestone[[#This Row],[Hợp đồng]],1),"")</f>
        <v>029/2014/HDKT/CMC-TDSOUTH</v>
      </c>
      <c r="B1394" s="2" t="s">
        <v>3054</v>
      </c>
      <c r="C1394" s="3" t="s">
        <v>3055</v>
      </c>
      <c r="D1394" s="2" t="s">
        <v>3220</v>
      </c>
      <c r="E1394" s="5">
        <v>93800000</v>
      </c>
      <c r="F1394" s="4"/>
      <c r="G1394" s="4">
        <v>42015</v>
      </c>
      <c r="H1394" s="4"/>
      <c r="I1394" s="4">
        <v>42109</v>
      </c>
      <c r="J1394" s="4"/>
      <c r="K1394" s="3" t="s">
        <v>667</v>
      </c>
      <c r="L1394" s="7" t="b">
        <v>1</v>
      </c>
      <c r="M1394" s="4">
        <v>42152</v>
      </c>
      <c r="N1394" s="3" t="s">
        <v>19</v>
      </c>
      <c r="O1394" s="3" t="s">
        <v>14</v>
      </c>
      <c r="P1394" s="8"/>
      <c r="Q1394" s="8" t="s">
        <v>3221</v>
      </c>
      <c r="R1394" s="9"/>
      <c r="S1394" s="7"/>
    </row>
    <row r="1395" spans="1:19" ht="60" x14ac:dyDescent="0.25">
      <c r="A1395" t="str">
        <f>REPLACE(Table_milestone[[#This Row],[Hợp đồng]],1,FIND("#",Table_milestone[[#This Row],[Hợp đồng]],1),"")</f>
        <v>047/2014/HĐKT/CMCSOFT-DHDDND</v>
      </c>
      <c r="B1395" s="2" t="s">
        <v>3165</v>
      </c>
      <c r="C1395" s="3" t="s">
        <v>3166</v>
      </c>
      <c r="D1395" s="2" t="s">
        <v>2423</v>
      </c>
      <c r="E1395" s="5">
        <v>401800000</v>
      </c>
      <c r="F1395" s="4"/>
      <c r="G1395" s="4">
        <v>42017</v>
      </c>
      <c r="H1395" s="4"/>
      <c r="I1395" s="4"/>
      <c r="J1395" s="4"/>
      <c r="K1395" s="3" t="s">
        <v>667</v>
      </c>
      <c r="L1395" s="7" t="b">
        <v>1</v>
      </c>
      <c r="M1395" s="4">
        <v>42032</v>
      </c>
      <c r="N1395" s="3" t="s">
        <v>190</v>
      </c>
      <c r="O1395" s="3" t="s">
        <v>98</v>
      </c>
      <c r="P1395" s="8"/>
      <c r="Q1395" s="8" t="s">
        <v>3222</v>
      </c>
      <c r="R1395" s="9"/>
      <c r="S1395" s="7"/>
    </row>
    <row r="1396" spans="1:19" ht="30" x14ac:dyDescent="0.25">
      <c r="A1396" t="str">
        <f>REPLACE(Table_milestone[[#This Row],[Hợp đồng]],1,FIND("#",Table_milestone[[#This Row],[Hợp đồng]],1),"")</f>
        <v>09-0613/HĐKT/DHSPDHTN-CMCSOFT</v>
      </c>
      <c r="B1396" s="2" t="s">
        <v>2791</v>
      </c>
      <c r="C1396" s="3" t="s">
        <v>2792</v>
      </c>
      <c r="D1396" s="2" t="s">
        <v>2939</v>
      </c>
      <c r="E1396" s="5">
        <v>25000000</v>
      </c>
      <c r="F1396" s="4"/>
      <c r="G1396" s="4">
        <v>42019</v>
      </c>
      <c r="H1396" s="4"/>
      <c r="I1396" s="4"/>
      <c r="J1396" s="4"/>
      <c r="K1396" s="3" t="s">
        <v>667</v>
      </c>
      <c r="L1396" s="7" t="b">
        <v>1</v>
      </c>
      <c r="M1396" s="4">
        <v>42103</v>
      </c>
      <c r="N1396" s="3" t="s">
        <v>190</v>
      </c>
      <c r="O1396" s="3" t="s">
        <v>98</v>
      </c>
      <c r="P1396" s="8"/>
      <c r="Q1396" s="8" t="s">
        <v>2848</v>
      </c>
      <c r="R1396" s="9"/>
      <c r="S1396" s="7"/>
    </row>
    <row r="1397" spans="1:19" x14ac:dyDescent="0.25">
      <c r="A1397" t="str">
        <f>REPLACE(Table_milestone[[#This Row],[Hợp đồng]],1,FIND("#",Table_milestone[[#This Row],[Hợp đồng]],1),"")</f>
        <v>2014/SOW/SISTIC-CMC/001</v>
      </c>
      <c r="B1397" s="2" t="s">
        <v>2959</v>
      </c>
      <c r="C1397" s="3" t="s">
        <v>560</v>
      </c>
      <c r="D1397" s="2" t="s">
        <v>3223</v>
      </c>
      <c r="E1397" s="5">
        <v>269136000</v>
      </c>
      <c r="F1397" s="4"/>
      <c r="G1397" s="4">
        <v>42019</v>
      </c>
      <c r="H1397" s="4"/>
      <c r="I1397" s="4"/>
      <c r="J1397" s="4">
        <v>42004</v>
      </c>
      <c r="K1397" s="3" t="s">
        <v>667</v>
      </c>
      <c r="L1397" s="7" t="b">
        <v>1</v>
      </c>
      <c r="M1397" s="4">
        <v>42010</v>
      </c>
      <c r="N1397" s="3" t="s">
        <v>31</v>
      </c>
      <c r="O1397" s="3" t="s">
        <v>110</v>
      </c>
      <c r="P1397" s="8"/>
      <c r="Q1397" s="8"/>
      <c r="R1397" s="9"/>
      <c r="S1397" s="7"/>
    </row>
    <row r="1398" spans="1:19" x14ac:dyDescent="0.25">
      <c r="A1398" t="str">
        <f>REPLACE(Table_milestone[[#This Row],[Hợp đồng]],1,FIND("#",Table_milestone[[#This Row],[Hợp đồng]],1),"")</f>
        <v>05012015/HĐCĐ/TVTGL-CMCSOFT</v>
      </c>
      <c r="B1398" s="2" t="s">
        <v>3225</v>
      </c>
      <c r="C1398" s="3" t="s">
        <v>3226</v>
      </c>
      <c r="D1398" s="2" t="s">
        <v>3224</v>
      </c>
      <c r="E1398" s="5">
        <v>15000000</v>
      </c>
      <c r="F1398" s="4"/>
      <c r="G1398" s="4">
        <v>42019</v>
      </c>
      <c r="H1398" s="4"/>
      <c r="I1398" s="4"/>
      <c r="J1398" s="4"/>
      <c r="K1398" s="3" t="s">
        <v>667</v>
      </c>
      <c r="L1398" s="7" t="b">
        <v>1</v>
      </c>
      <c r="M1398" s="4">
        <v>42040</v>
      </c>
      <c r="N1398" s="3" t="s">
        <v>36</v>
      </c>
      <c r="O1398" s="3" t="s">
        <v>32</v>
      </c>
      <c r="P1398" s="8"/>
      <c r="Q1398" s="8"/>
      <c r="R1398" s="9"/>
      <c r="S1398" s="7"/>
    </row>
    <row r="1399" spans="1:19" x14ac:dyDescent="0.25">
      <c r="A1399" t="str">
        <f>REPLACE(Table_milestone[[#This Row],[Hợp đồng]],1,FIND("#",Table_milestone[[#This Row],[Hợp đồng]],1),"")</f>
        <v>20/2014/HĐKT/CNTT-CMCSOFT</v>
      </c>
      <c r="B1399" s="2" t="s">
        <v>3227</v>
      </c>
      <c r="C1399" s="3" t="s">
        <v>509</v>
      </c>
      <c r="D1399" s="2" t="s">
        <v>2398</v>
      </c>
      <c r="E1399" s="5">
        <v>272400000</v>
      </c>
      <c r="F1399" s="4"/>
      <c r="G1399" s="4">
        <v>42021</v>
      </c>
      <c r="H1399" s="4"/>
      <c r="I1399" s="4"/>
      <c r="J1399" s="4"/>
      <c r="K1399" s="3" t="s">
        <v>667</v>
      </c>
      <c r="L1399" s="7" t="b">
        <v>1</v>
      </c>
      <c r="M1399" s="4">
        <v>42004</v>
      </c>
      <c r="N1399" s="3" t="s">
        <v>57</v>
      </c>
      <c r="O1399" s="3" t="s">
        <v>129</v>
      </c>
      <c r="P1399" s="8"/>
      <c r="Q1399" s="8"/>
      <c r="R1399" s="9"/>
      <c r="S1399" s="7"/>
    </row>
    <row r="1400" spans="1:19" x14ac:dyDescent="0.25">
      <c r="A1400" t="str">
        <f>REPLACE(Table_milestone[[#This Row],[Hợp đồng]],1,FIND("#",Table_milestone[[#This Row],[Hợp đồng]],1),"")</f>
        <v>24/2014/HĐKT/CNTT-CMCSOFT</v>
      </c>
      <c r="B1400" s="2" t="s">
        <v>3228</v>
      </c>
      <c r="C1400" s="3" t="s">
        <v>506</v>
      </c>
      <c r="D1400" s="2" t="s">
        <v>2398</v>
      </c>
      <c r="E1400" s="5">
        <v>183000000</v>
      </c>
      <c r="F1400" s="4"/>
      <c r="G1400" s="4">
        <v>42021</v>
      </c>
      <c r="H1400" s="4"/>
      <c r="I1400" s="4"/>
      <c r="J1400" s="4"/>
      <c r="K1400" s="3" t="s">
        <v>667</v>
      </c>
      <c r="L1400" s="7" t="b">
        <v>1</v>
      </c>
      <c r="M1400" s="4">
        <v>42004</v>
      </c>
      <c r="N1400" s="3" t="s">
        <v>57</v>
      </c>
      <c r="O1400" s="3" t="s">
        <v>129</v>
      </c>
      <c r="P1400" s="8"/>
      <c r="Q1400" s="8"/>
      <c r="R1400" s="9"/>
      <c r="S1400" s="7"/>
    </row>
    <row r="1401" spans="1:19" x14ac:dyDescent="0.25">
      <c r="A1401" t="str">
        <f>REPLACE(Table_milestone[[#This Row],[Hợp đồng]],1,FIND("#",Table_milestone[[#This Row],[Hợp đồng]],1),"")</f>
        <v>14-0613/HĐKT/CMCSOFT-MIC</v>
      </c>
      <c r="B1401" s="2" t="s">
        <v>2466</v>
      </c>
      <c r="C1401" s="3" t="s">
        <v>612</v>
      </c>
      <c r="D1401" s="2" t="s">
        <v>3229</v>
      </c>
      <c r="E1401" s="5">
        <v>149160000</v>
      </c>
      <c r="F1401" s="4"/>
      <c r="G1401" s="4">
        <v>42023</v>
      </c>
      <c r="H1401" s="4"/>
      <c r="I1401" s="4"/>
      <c r="J1401" s="4"/>
      <c r="K1401" s="3" t="s">
        <v>667</v>
      </c>
      <c r="L1401" s="7" t="b">
        <v>1</v>
      </c>
      <c r="M1401" s="4">
        <v>42048</v>
      </c>
      <c r="N1401" s="3" t="s">
        <v>96</v>
      </c>
      <c r="O1401" s="3" t="s">
        <v>173</v>
      </c>
      <c r="P1401" s="8"/>
      <c r="Q1401" s="8"/>
      <c r="R1401" s="9"/>
      <c r="S1401" s="7"/>
    </row>
    <row r="1402" spans="1:19" ht="75" x14ac:dyDescent="0.25">
      <c r="A1402" t="str">
        <f>REPLACE(Table_milestone[[#This Row],[Hợp đồng]],1,FIND("#",Table_milestone[[#This Row],[Hợp đồng]],1),"")</f>
        <v>01092014/HĐKT/CMCCORP-CMCSOFT</v>
      </c>
      <c r="B1402" s="2" t="s">
        <v>3057</v>
      </c>
      <c r="C1402" s="3" t="s">
        <v>3058</v>
      </c>
      <c r="D1402" s="2" t="s">
        <v>1445</v>
      </c>
      <c r="E1402" s="5">
        <v>74400000</v>
      </c>
      <c r="F1402" s="4"/>
      <c r="G1402" s="4">
        <v>42023</v>
      </c>
      <c r="H1402" s="4">
        <v>42093</v>
      </c>
      <c r="I1402" s="4"/>
      <c r="J1402" s="4"/>
      <c r="K1402" s="3" t="s">
        <v>1002</v>
      </c>
      <c r="L1402" s="7" t="b">
        <v>0</v>
      </c>
      <c r="M1402" s="4"/>
      <c r="N1402" s="3" t="s">
        <v>27</v>
      </c>
      <c r="O1402" s="3" t="s">
        <v>47</v>
      </c>
      <c r="P1402" s="8"/>
      <c r="Q1402" s="8" t="s">
        <v>3230</v>
      </c>
      <c r="R1402" s="9">
        <v>1</v>
      </c>
      <c r="S1402" s="7"/>
    </row>
    <row r="1403" spans="1:19" x14ac:dyDescent="0.25">
      <c r="A1403" t="str">
        <f>REPLACE(Table_milestone[[#This Row],[Hợp đồng]],1,FIND("#",Table_milestone[[#This Row],[Hợp đồng]],1),"")</f>
        <v>TPT001</v>
      </c>
      <c r="B1403" s="2" t="s">
        <v>3079</v>
      </c>
      <c r="C1403" s="3" t="s">
        <v>538</v>
      </c>
      <c r="D1403" s="2" t="s">
        <v>3231</v>
      </c>
      <c r="E1403" s="5">
        <v>113425700</v>
      </c>
      <c r="F1403" s="4"/>
      <c r="G1403" s="4">
        <v>42024</v>
      </c>
      <c r="H1403" s="4"/>
      <c r="I1403" s="4"/>
      <c r="J1403" s="4"/>
      <c r="K1403" s="3" t="s">
        <v>667</v>
      </c>
      <c r="L1403" s="7" t="b">
        <v>1</v>
      </c>
      <c r="M1403" s="4">
        <v>42048</v>
      </c>
      <c r="N1403" s="3" t="s">
        <v>108</v>
      </c>
      <c r="O1403" s="3" t="s">
        <v>110</v>
      </c>
      <c r="P1403" s="8"/>
      <c r="Q1403" s="8" t="s">
        <v>3232</v>
      </c>
      <c r="R1403" s="9"/>
      <c r="S1403" s="7"/>
    </row>
    <row r="1404" spans="1:19" ht="60" x14ac:dyDescent="0.25">
      <c r="A1404" t="str">
        <f>REPLACE(Table_milestone[[#This Row],[Hợp đồng]],1,FIND("#",Table_milestone[[#This Row],[Hợp đồng]],1),"")</f>
        <v>24/2014/HĐ-CTTĐT</v>
      </c>
      <c r="B1404" s="2" t="s">
        <v>3194</v>
      </c>
      <c r="C1404" s="3" t="s">
        <v>3195</v>
      </c>
      <c r="D1404" s="2" t="s">
        <v>2423</v>
      </c>
      <c r="E1404" s="5">
        <v>394500000</v>
      </c>
      <c r="F1404" s="4"/>
      <c r="G1404" s="4">
        <v>42027</v>
      </c>
      <c r="H1404" s="4"/>
      <c r="I1404" s="4">
        <v>42041</v>
      </c>
      <c r="J1404" s="4"/>
      <c r="K1404" s="3" t="s">
        <v>667</v>
      </c>
      <c r="L1404" s="7" t="b">
        <v>1</v>
      </c>
      <c r="M1404" s="4">
        <v>42045</v>
      </c>
      <c r="N1404" s="3" t="s">
        <v>19</v>
      </c>
      <c r="O1404" s="3" t="s">
        <v>14</v>
      </c>
      <c r="P1404" s="8"/>
      <c r="Q1404" s="8" t="s">
        <v>3233</v>
      </c>
      <c r="R1404" s="9"/>
      <c r="S1404" s="7"/>
    </row>
    <row r="1405" spans="1:19" x14ac:dyDescent="0.25">
      <c r="A1405" t="str">
        <f>REPLACE(Table_milestone[[#This Row],[Hợp đồng]],1,FIND("#",Table_milestone[[#This Row],[Hợp đồng]],1),"")</f>
        <v>024/2014/HĐKT/CMCSOFT-VBI</v>
      </c>
      <c r="B1405" s="2" t="s">
        <v>3234</v>
      </c>
      <c r="C1405" s="3" t="s">
        <v>3235</v>
      </c>
      <c r="D1405" s="2" t="s">
        <v>1018</v>
      </c>
      <c r="E1405" s="5">
        <v>474500000</v>
      </c>
      <c r="F1405" s="4"/>
      <c r="G1405" s="4">
        <v>42030</v>
      </c>
      <c r="H1405" s="4"/>
      <c r="I1405" s="4"/>
      <c r="J1405" s="4"/>
      <c r="K1405" s="3" t="s">
        <v>667</v>
      </c>
      <c r="L1405" s="7" t="b">
        <v>1</v>
      </c>
      <c r="M1405" s="4">
        <v>41943</v>
      </c>
      <c r="N1405" s="3" t="s">
        <v>96</v>
      </c>
      <c r="O1405" s="3" t="s">
        <v>197</v>
      </c>
      <c r="P1405" s="8"/>
      <c r="Q1405" s="8"/>
      <c r="R1405" s="9"/>
      <c r="S1405" s="7"/>
    </row>
    <row r="1406" spans="1:19" ht="330" x14ac:dyDescent="0.25">
      <c r="A1406" t="str">
        <f>REPLACE(Table_milestone[[#This Row],[Hợp đồng]],1,FIND("#",Table_milestone[[#This Row],[Hợp đồng]],1),"")</f>
        <v>1189/TCB-CMC</v>
      </c>
      <c r="B1406" s="2" t="s">
        <v>3214</v>
      </c>
      <c r="C1406" s="3" t="s">
        <v>69</v>
      </c>
      <c r="D1406" s="2" t="s">
        <v>3236</v>
      </c>
      <c r="E1406" s="5">
        <v>1179275561</v>
      </c>
      <c r="F1406" s="4"/>
      <c r="G1406" s="4">
        <v>42032</v>
      </c>
      <c r="H1406" s="4"/>
      <c r="I1406" s="4">
        <v>42132</v>
      </c>
      <c r="J1406" s="4"/>
      <c r="K1406" s="3" t="s">
        <v>667</v>
      </c>
      <c r="L1406" s="7" t="b">
        <v>1</v>
      </c>
      <c r="M1406" s="4">
        <v>42216</v>
      </c>
      <c r="N1406" s="3" t="s">
        <v>37</v>
      </c>
      <c r="O1406" s="3" t="s">
        <v>197</v>
      </c>
      <c r="P1406" s="8"/>
      <c r="Q1406" s="8" t="s">
        <v>3237</v>
      </c>
      <c r="R1406" s="9"/>
      <c r="S1406" s="7"/>
    </row>
    <row r="1407" spans="1:19" ht="30" x14ac:dyDescent="0.25">
      <c r="A1407" t="str">
        <f>REPLACE(Table_milestone[[#This Row],[Hợp đồng]],1,FIND("#",Table_milestone[[#This Row],[Hợp đồng]],1),"")</f>
        <v>3112/2014/HĐKT/CMC-TECAPRO</v>
      </c>
      <c r="B1407" s="2" t="s">
        <v>3209</v>
      </c>
      <c r="C1407" s="3" t="s">
        <v>3210</v>
      </c>
      <c r="D1407" s="2" t="s">
        <v>2423</v>
      </c>
      <c r="E1407" s="5">
        <v>493108639</v>
      </c>
      <c r="F1407" s="4"/>
      <c r="G1407" s="4">
        <v>42032</v>
      </c>
      <c r="H1407" s="4"/>
      <c r="I1407" s="4"/>
      <c r="J1407" s="4">
        <v>42058</v>
      </c>
      <c r="K1407" s="3" t="s">
        <v>667</v>
      </c>
      <c r="L1407" s="7" t="b">
        <v>1</v>
      </c>
      <c r="M1407" s="4">
        <v>42066</v>
      </c>
      <c r="N1407" s="3" t="s">
        <v>738</v>
      </c>
      <c r="O1407" s="3" t="s">
        <v>197</v>
      </c>
      <c r="P1407" s="8"/>
      <c r="Q1407" s="8" t="s">
        <v>3238</v>
      </c>
      <c r="R1407" s="9"/>
      <c r="S1407" s="7"/>
    </row>
    <row r="1408" spans="1:19" ht="30" x14ac:dyDescent="0.25">
      <c r="A1408" t="str">
        <f>REPLACE(Table_milestone[[#This Row],[Hợp đồng]],1,FIND("#",Table_milestone[[#This Row],[Hợp đồng]],1),"")</f>
        <v>OSD145010</v>
      </c>
      <c r="B1408" s="2" t="s">
        <v>2817</v>
      </c>
      <c r="C1408" s="3" t="s">
        <v>2818</v>
      </c>
      <c r="D1408" s="2" t="s">
        <v>3239</v>
      </c>
      <c r="E1408" s="5">
        <v>53300000</v>
      </c>
      <c r="F1408" s="4"/>
      <c r="G1408" s="4">
        <v>42034</v>
      </c>
      <c r="H1408" s="4"/>
      <c r="I1408" s="4"/>
      <c r="J1408" s="4"/>
      <c r="K1408" s="3" t="s">
        <v>667</v>
      </c>
      <c r="L1408" s="7" t="b">
        <v>1</v>
      </c>
      <c r="M1408" s="4">
        <v>42034</v>
      </c>
      <c r="N1408" s="3" t="s">
        <v>119</v>
      </c>
      <c r="O1408" s="3" t="s">
        <v>110</v>
      </c>
      <c r="P1408" s="8"/>
      <c r="Q1408" s="8" t="s">
        <v>3240</v>
      </c>
      <c r="R1408" s="9"/>
      <c r="S1408" s="7"/>
    </row>
    <row r="1409" spans="1:19" x14ac:dyDescent="0.25">
      <c r="A1409" t="str">
        <f>REPLACE(Table_milestone[[#This Row],[Hợp đồng]],1,FIND("#",Table_milestone[[#This Row],[Hợp đồng]],1),"")</f>
        <v>041/2014/HĐKT/CMCSOFT-ĐHTNMTHN</v>
      </c>
      <c r="B1409" s="2" t="s">
        <v>2658</v>
      </c>
      <c r="C1409" s="3" t="s">
        <v>523</v>
      </c>
      <c r="D1409" s="2" t="s">
        <v>3241</v>
      </c>
      <c r="E1409" s="5">
        <v>33600000</v>
      </c>
      <c r="F1409" s="4"/>
      <c r="G1409" s="4">
        <v>42034</v>
      </c>
      <c r="H1409" s="4"/>
      <c r="I1409" s="4"/>
      <c r="J1409" s="4">
        <v>42185</v>
      </c>
      <c r="K1409" s="3" t="s">
        <v>667</v>
      </c>
      <c r="L1409" s="7" t="b">
        <v>0</v>
      </c>
      <c r="M1409" s="4"/>
      <c r="N1409" s="3" t="s">
        <v>96</v>
      </c>
      <c r="O1409" s="3" t="s">
        <v>197</v>
      </c>
      <c r="P1409" s="8"/>
      <c r="Q1409" s="8" t="s">
        <v>3180</v>
      </c>
      <c r="R1409" s="9"/>
      <c r="S1409" s="7"/>
    </row>
    <row r="1410" spans="1:19" x14ac:dyDescent="0.25">
      <c r="A1410" t="str">
        <f>REPLACE(Table_milestone[[#This Row],[Hợp đồng]],1,FIND("#",Table_milestone[[#This Row],[Hợp đồng]],1),"")</f>
        <v>SOW #4914007849</v>
      </c>
      <c r="B1410" s="2" t="s">
        <v>2965</v>
      </c>
      <c r="C1410" s="3" t="s">
        <v>568</v>
      </c>
      <c r="D1410" s="2" t="s">
        <v>3217</v>
      </c>
      <c r="E1410" s="5">
        <v>215208000</v>
      </c>
      <c r="F1410" s="4"/>
      <c r="G1410" s="4">
        <v>42034</v>
      </c>
      <c r="H1410" s="4"/>
      <c r="I1410" s="4"/>
      <c r="J1410" s="4"/>
      <c r="K1410" s="3" t="s">
        <v>667</v>
      </c>
      <c r="L1410" s="7" t="b">
        <v>1</v>
      </c>
      <c r="M1410" s="4">
        <v>42020</v>
      </c>
      <c r="N1410" s="3" t="s">
        <v>108</v>
      </c>
      <c r="O1410" s="3" t="s">
        <v>110</v>
      </c>
      <c r="P1410" s="8" t="s">
        <v>3242</v>
      </c>
      <c r="Q1410" s="8"/>
      <c r="R1410" s="9"/>
      <c r="S1410" s="7"/>
    </row>
    <row r="1411" spans="1:19" x14ac:dyDescent="0.25">
      <c r="A1411" t="str">
        <f>REPLACE(Table_milestone[[#This Row],[Hợp đồng]],1,FIND("#",Table_milestone[[#This Row],[Hợp đồng]],1),"")</f>
        <v>OSD145011</v>
      </c>
      <c r="B1411" s="2" t="s">
        <v>2968</v>
      </c>
      <c r="C1411" s="3" t="s">
        <v>565</v>
      </c>
      <c r="D1411" s="2" t="s">
        <v>3217</v>
      </c>
      <c r="E1411" s="5">
        <v>179928000</v>
      </c>
      <c r="F1411" s="4"/>
      <c r="G1411" s="4">
        <v>42034</v>
      </c>
      <c r="H1411" s="4"/>
      <c r="I1411" s="4"/>
      <c r="J1411" s="4"/>
      <c r="K1411" s="3" t="s">
        <v>667</v>
      </c>
      <c r="L1411" s="7" t="b">
        <v>1</v>
      </c>
      <c r="M1411" s="4">
        <v>42059</v>
      </c>
      <c r="N1411" s="3" t="s">
        <v>108</v>
      </c>
      <c r="O1411" s="3" t="s">
        <v>110</v>
      </c>
      <c r="P1411" s="8"/>
      <c r="Q1411" s="8"/>
      <c r="R1411" s="9"/>
      <c r="S1411" s="7"/>
    </row>
    <row r="1412" spans="1:19" x14ac:dyDescent="0.25">
      <c r="A1412" t="str">
        <f>REPLACE(Table_milestone[[#This Row],[Hợp đồng]],1,FIND("#",Table_milestone[[#This Row],[Hợp đồng]],1),"")</f>
        <v>RML001</v>
      </c>
      <c r="B1412" s="2" t="s">
        <v>3243</v>
      </c>
      <c r="C1412" s="3" t="s">
        <v>3244</v>
      </c>
      <c r="D1412" s="2" t="s">
        <v>666</v>
      </c>
      <c r="E1412" s="5">
        <v>103883120</v>
      </c>
      <c r="F1412" s="4"/>
      <c r="G1412" s="4">
        <v>42034</v>
      </c>
      <c r="H1412" s="4"/>
      <c r="I1412" s="4">
        <v>42034</v>
      </c>
      <c r="J1412" s="4"/>
      <c r="K1412" s="3" t="s">
        <v>667</v>
      </c>
      <c r="L1412" s="7" t="b">
        <v>1</v>
      </c>
      <c r="M1412" s="4">
        <v>42032</v>
      </c>
      <c r="N1412" s="3" t="s">
        <v>108</v>
      </c>
      <c r="O1412" s="3" t="s">
        <v>110</v>
      </c>
      <c r="P1412" s="8"/>
      <c r="Q1412" s="8"/>
      <c r="R1412" s="9"/>
      <c r="S1412" s="7"/>
    </row>
    <row r="1413" spans="1:19" x14ac:dyDescent="0.25">
      <c r="A1413" t="str">
        <f>REPLACE(Table_milestone[[#This Row],[Hợp đồng]],1,FIND("#",Table_milestone[[#This Row],[Hợp đồng]],1),"")</f>
        <v>062/2014/HĐKT/CMCSOFT-CTEL</v>
      </c>
      <c r="B1413" s="2" t="s">
        <v>3245</v>
      </c>
      <c r="C1413" s="3" t="s">
        <v>497</v>
      </c>
      <c r="D1413" s="2" t="s">
        <v>1018</v>
      </c>
      <c r="E1413" s="5">
        <v>72920000</v>
      </c>
      <c r="F1413" s="4"/>
      <c r="G1413" s="4">
        <v>42034</v>
      </c>
      <c r="H1413" s="4"/>
      <c r="I1413" s="4"/>
      <c r="J1413" s="4"/>
      <c r="K1413" s="3" t="s">
        <v>667</v>
      </c>
      <c r="L1413" s="7" t="b">
        <v>1</v>
      </c>
      <c r="M1413" s="4">
        <v>42027</v>
      </c>
      <c r="N1413" s="3" t="s">
        <v>46</v>
      </c>
      <c r="O1413" s="3" t="s">
        <v>173</v>
      </c>
      <c r="P1413" s="8"/>
      <c r="Q1413" s="8"/>
      <c r="R1413" s="9"/>
      <c r="S1413" s="7"/>
    </row>
    <row r="1414" spans="1:19" ht="60" x14ac:dyDescent="0.25">
      <c r="A1414" t="str">
        <f>REPLACE(Table_milestone[[#This Row],[Hợp đồng]],1,FIND("#",Table_milestone[[#This Row],[Hợp đồng]],1),"")</f>
        <v>058/2014/HĐKT/CMCSOFT-ĐHMĐC</v>
      </c>
      <c r="B1414" s="2" t="s">
        <v>3248</v>
      </c>
      <c r="C1414" s="3" t="s">
        <v>3249</v>
      </c>
      <c r="D1414" s="2" t="s">
        <v>3246</v>
      </c>
      <c r="E1414" s="5">
        <v>29100000</v>
      </c>
      <c r="F1414" s="4"/>
      <c r="G1414" s="4">
        <v>42034</v>
      </c>
      <c r="H1414" s="4"/>
      <c r="I1414" s="4"/>
      <c r="J1414" s="4"/>
      <c r="K1414" s="3" t="s">
        <v>667</v>
      </c>
      <c r="L1414" s="7" t="b">
        <v>1</v>
      </c>
      <c r="M1414" s="4">
        <v>42073</v>
      </c>
      <c r="N1414" s="3" t="s">
        <v>96</v>
      </c>
      <c r="O1414" s="3" t="s">
        <v>197</v>
      </c>
      <c r="P1414" s="8"/>
      <c r="Q1414" s="8" t="s">
        <v>3247</v>
      </c>
      <c r="R1414" s="9"/>
      <c r="S1414" s="7"/>
    </row>
    <row r="1415" spans="1:19" x14ac:dyDescent="0.25">
      <c r="A1415" t="str">
        <f>REPLACE(Table_milestone[[#This Row],[Hợp đồng]],1,FIND("#",Table_milestone[[#This Row],[Hợp đồng]],1),"")</f>
        <v>OSD145047</v>
      </c>
      <c r="B1415" s="2" t="s">
        <v>3251</v>
      </c>
      <c r="C1415" s="3" t="s">
        <v>3252</v>
      </c>
      <c r="D1415" s="2" t="s">
        <v>2387</v>
      </c>
      <c r="E1415" s="5">
        <v>20990750</v>
      </c>
      <c r="F1415" s="4"/>
      <c r="G1415" s="4">
        <v>42034</v>
      </c>
      <c r="H1415" s="4"/>
      <c r="I1415" s="4"/>
      <c r="J1415" s="4"/>
      <c r="K1415" s="3" t="s">
        <v>667</v>
      </c>
      <c r="L1415" s="7" t="b">
        <v>1</v>
      </c>
      <c r="M1415" s="4">
        <v>42250</v>
      </c>
      <c r="N1415" s="3" t="s">
        <v>119</v>
      </c>
      <c r="O1415" s="3" t="s">
        <v>110</v>
      </c>
      <c r="P1415" s="8"/>
      <c r="Q1415" s="8" t="s">
        <v>3250</v>
      </c>
      <c r="R1415" s="9">
        <v>1</v>
      </c>
      <c r="S1415" s="7"/>
    </row>
    <row r="1416" spans="1:19" x14ac:dyDescent="0.25">
      <c r="A1416" t="str">
        <f>REPLACE(Table_milestone[[#This Row],[Hợp đồng]],1,FIND("#",Table_milestone[[#This Row],[Hợp đồng]],1),"")</f>
        <v>IBM002</v>
      </c>
      <c r="B1416" s="2" t="s">
        <v>3171</v>
      </c>
      <c r="C1416" s="3" t="s">
        <v>500</v>
      </c>
      <c r="D1416" s="2" t="s">
        <v>3253</v>
      </c>
      <c r="E1416" s="5">
        <v>70205908</v>
      </c>
      <c r="F1416" s="4"/>
      <c r="G1416" s="4">
        <v>42034</v>
      </c>
      <c r="H1416" s="4"/>
      <c r="I1416" s="4"/>
      <c r="J1416" s="4">
        <v>42185</v>
      </c>
      <c r="K1416" s="3" t="s">
        <v>667</v>
      </c>
      <c r="L1416" s="7" t="b">
        <v>1</v>
      </c>
      <c r="M1416" s="4">
        <v>42031</v>
      </c>
      <c r="N1416" s="3" t="s">
        <v>108</v>
      </c>
      <c r="O1416" s="3" t="s">
        <v>110</v>
      </c>
      <c r="P1416" s="8"/>
      <c r="Q1416" s="8" t="s">
        <v>3254</v>
      </c>
      <c r="R1416" s="9"/>
      <c r="S1416" s="7"/>
    </row>
    <row r="1417" spans="1:19" ht="255" x14ac:dyDescent="0.25">
      <c r="A1417" t="str">
        <f>REPLACE(Table_milestone[[#This Row],[Hợp đồng]],1,FIND("#",Table_milestone[[#This Row],[Hợp đồng]],1),"")</f>
        <v>03/2014-HĐKT/CNTT-CMCSOFT</v>
      </c>
      <c r="B1417" s="2" t="s">
        <v>2771</v>
      </c>
      <c r="C1417" s="3" t="s">
        <v>2772</v>
      </c>
      <c r="D1417" s="2" t="s">
        <v>3255</v>
      </c>
      <c r="E1417" s="5">
        <v>1876985000</v>
      </c>
      <c r="F1417" s="4"/>
      <c r="G1417" s="4">
        <v>42035</v>
      </c>
      <c r="H1417" s="4"/>
      <c r="I1417" s="4">
        <v>42104</v>
      </c>
      <c r="J1417" s="4">
        <v>42185</v>
      </c>
      <c r="K1417" s="3" t="s">
        <v>667</v>
      </c>
      <c r="L1417" s="7" t="b">
        <v>1</v>
      </c>
      <c r="M1417" s="4">
        <v>42208</v>
      </c>
      <c r="N1417" s="3" t="s">
        <v>37</v>
      </c>
      <c r="O1417" s="3" t="s">
        <v>197</v>
      </c>
      <c r="P1417" s="8"/>
      <c r="Q1417" s="8" t="s">
        <v>3256</v>
      </c>
      <c r="R1417" s="9"/>
      <c r="S1417" s="7"/>
    </row>
    <row r="1418" spans="1:19" x14ac:dyDescent="0.25">
      <c r="A1418" t="str">
        <f>REPLACE(Table_milestone[[#This Row],[Hợp đồng]],1,FIND("#",Table_milestone[[#This Row],[Hợp đồng]],1),"")</f>
        <v>037/2014/HĐ/CMCSOFT-CTEL</v>
      </c>
      <c r="B1418" s="2" t="s">
        <v>3086</v>
      </c>
      <c r="C1418" s="3" t="s">
        <v>3087</v>
      </c>
      <c r="D1418" s="2" t="s">
        <v>1445</v>
      </c>
      <c r="E1418" s="5">
        <v>60000000</v>
      </c>
      <c r="F1418" s="4"/>
      <c r="G1418" s="4">
        <v>42035</v>
      </c>
      <c r="H1418" s="4"/>
      <c r="I1418" s="4">
        <v>42094</v>
      </c>
      <c r="J1418" s="4"/>
      <c r="K1418" s="3" t="s">
        <v>667</v>
      </c>
      <c r="L1418" s="7" t="b">
        <v>1</v>
      </c>
      <c r="M1418" s="4">
        <v>42165</v>
      </c>
      <c r="N1418" s="3" t="s">
        <v>46</v>
      </c>
      <c r="O1418" s="3" t="s">
        <v>41</v>
      </c>
      <c r="P1418" s="8" t="s">
        <v>3257</v>
      </c>
      <c r="Q1418" s="8" t="s">
        <v>3258</v>
      </c>
      <c r="R1418" s="9">
        <v>1</v>
      </c>
      <c r="S1418" s="7"/>
    </row>
    <row r="1419" spans="1:19" x14ac:dyDescent="0.25">
      <c r="A1419" t="str">
        <f>REPLACE(Table_milestone[[#This Row],[Hợp đồng]],1,FIND("#",Table_milestone[[#This Row],[Hợp đồng]],1),"")</f>
        <v>031/2014/HĐKT/CMCSOFT-NEU</v>
      </c>
      <c r="B1419" s="2" t="s">
        <v>3259</v>
      </c>
      <c r="C1419" s="3" t="s">
        <v>3260</v>
      </c>
      <c r="D1419" s="2" t="s">
        <v>776</v>
      </c>
      <c r="E1419" s="5">
        <v>40000000</v>
      </c>
      <c r="F1419" s="4"/>
      <c r="G1419" s="4">
        <v>42035</v>
      </c>
      <c r="H1419" s="4"/>
      <c r="I1419" s="4"/>
      <c r="J1419" s="4">
        <v>42216</v>
      </c>
      <c r="K1419" s="3" t="s">
        <v>667</v>
      </c>
      <c r="L1419" s="7" t="b">
        <v>1</v>
      </c>
      <c r="M1419" s="4">
        <v>42212</v>
      </c>
      <c r="N1419" s="3" t="s">
        <v>190</v>
      </c>
      <c r="O1419" s="3" t="s">
        <v>98</v>
      </c>
      <c r="P1419" s="8"/>
      <c r="Q1419" s="8"/>
      <c r="R1419" s="9"/>
      <c r="S1419" s="7"/>
    </row>
    <row r="1420" spans="1:19" x14ac:dyDescent="0.25">
      <c r="A1420" t="str">
        <f>REPLACE(Table_milestone[[#This Row],[Hợp đồng]],1,FIND("#",Table_milestone[[#This Row],[Hợp đồng]],1),"")</f>
        <v>2013/SOW/JUUQ-CMC/002</v>
      </c>
      <c r="B1420" s="2" t="s">
        <v>2095</v>
      </c>
      <c r="C1420" s="3" t="s">
        <v>2096</v>
      </c>
      <c r="D1420" s="2" t="s">
        <v>3261</v>
      </c>
      <c r="E1420" s="5">
        <v>67031250</v>
      </c>
      <c r="F1420" s="4"/>
      <c r="G1420" s="4">
        <v>42035</v>
      </c>
      <c r="H1420" s="4"/>
      <c r="I1420" s="4"/>
      <c r="J1420" s="4">
        <v>42035</v>
      </c>
      <c r="K1420" s="3" t="s">
        <v>667</v>
      </c>
      <c r="L1420" s="7" t="b">
        <v>1</v>
      </c>
      <c r="M1420" s="4">
        <v>42088</v>
      </c>
      <c r="N1420" s="3" t="s">
        <v>31</v>
      </c>
      <c r="O1420" s="3" t="s">
        <v>110</v>
      </c>
      <c r="P1420" s="8"/>
      <c r="Q1420" s="8" t="s">
        <v>3262</v>
      </c>
      <c r="R1420" s="9"/>
      <c r="S1420" s="7"/>
    </row>
    <row r="1421" spans="1:19" x14ac:dyDescent="0.25">
      <c r="A1421" t="str">
        <f>REPLACE(Table_milestone[[#This Row],[Hợp đồng]],1,FIND("#",Table_milestone[[#This Row],[Hợp đồng]],1),"")</f>
        <v>2014/SOW/SISTIC-CMC/001</v>
      </c>
      <c r="B1421" s="2" t="s">
        <v>2959</v>
      </c>
      <c r="C1421" s="3" t="s">
        <v>560</v>
      </c>
      <c r="D1421" s="2" t="s">
        <v>3263</v>
      </c>
      <c r="E1421" s="5">
        <v>269555715</v>
      </c>
      <c r="F1421" s="4"/>
      <c r="G1421" s="4">
        <v>42035</v>
      </c>
      <c r="H1421" s="4"/>
      <c r="I1421" s="4"/>
      <c r="J1421" s="4"/>
      <c r="K1421" s="3" t="s">
        <v>667</v>
      </c>
      <c r="L1421" s="7" t="b">
        <v>1</v>
      </c>
      <c r="M1421" s="4">
        <v>42033</v>
      </c>
      <c r="N1421" s="3" t="s">
        <v>31</v>
      </c>
      <c r="O1421" s="3" t="s">
        <v>110</v>
      </c>
      <c r="P1421" s="8"/>
      <c r="Q1421" s="8"/>
      <c r="R1421" s="9"/>
      <c r="S1421" s="7"/>
    </row>
    <row r="1422" spans="1:19" x14ac:dyDescent="0.25">
      <c r="A1422" t="str">
        <f>REPLACE(Table_milestone[[#This Row],[Hợp đồng]],1,FIND("#",Table_milestone[[#This Row],[Hợp đồng]],1),"")</f>
        <v>Phụ lục số 01 hợp đồng 41-0710/HĐKT/CMCSOFT-TCB</v>
      </c>
      <c r="B1422" s="2" t="s">
        <v>1971</v>
      </c>
      <c r="C1422" s="3" t="s">
        <v>1972</v>
      </c>
      <c r="D1422" s="2" t="s">
        <v>903</v>
      </c>
      <c r="E1422" s="5">
        <v>929378340</v>
      </c>
      <c r="F1422" s="4"/>
      <c r="G1422" s="4">
        <v>42035</v>
      </c>
      <c r="H1422" s="4"/>
      <c r="I1422" s="4"/>
      <c r="J1422" s="4"/>
      <c r="K1422" s="3" t="s">
        <v>667</v>
      </c>
      <c r="L1422" s="7" t="b">
        <v>1</v>
      </c>
      <c r="M1422" s="4">
        <v>42030</v>
      </c>
      <c r="N1422" s="3" t="s">
        <v>954</v>
      </c>
      <c r="O1422" s="3" t="s">
        <v>685</v>
      </c>
      <c r="P1422" s="8"/>
      <c r="Q1422" s="8"/>
      <c r="R1422" s="9"/>
      <c r="S1422" s="7"/>
    </row>
    <row r="1423" spans="1:19" x14ac:dyDescent="0.25">
      <c r="A1423" t="str">
        <f>REPLACE(Table_milestone[[#This Row],[Hợp đồng]],1,FIND("#",Table_milestone[[#This Row],[Hợp đồng]],1),"")</f>
        <v>AMS0012015-HĐ/CMCSOFT-DIANA UNICHARM</v>
      </c>
      <c r="B1423" s="2" t="s">
        <v>3264</v>
      </c>
      <c r="C1423" s="3" t="s">
        <v>3265</v>
      </c>
      <c r="D1423" s="2" t="s">
        <v>903</v>
      </c>
      <c r="E1423" s="5">
        <v>929378340</v>
      </c>
      <c r="F1423" s="4"/>
      <c r="G1423" s="4">
        <v>42035</v>
      </c>
      <c r="H1423" s="4"/>
      <c r="I1423" s="4"/>
      <c r="J1423" s="4"/>
      <c r="K1423" s="3" t="s">
        <v>667</v>
      </c>
      <c r="L1423" s="7" t="b">
        <v>1</v>
      </c>
      <c r="M1423" s="4">
        <v>42030</v>
      </c>
      <c r="N1423" s="3" t="s">
        <v>148</v>
      </c>
      <c r="O1423" s="3" t="s">
        <v>129</v>
      </c>
      <c r="P1423" s="8"/>
      <c r="Q1423" s="8"/>
      <c r="R1423" s="9"/>
      <c r="S1423" s="7"/>
    </row>
    <row r="1424" spans="1:19" x14ac:dyDescent="0.25">
      <c r="A1424" t="str">
        <f>REPLACE(Table_milestone[[#This Row],[Hợp đồng]],1,FIND("#",Table_milestone[[#This Row],[Hợp đồng]],1),"")</f>
        <v>056/2014/HĐKT/CMCSOFT-ĐHHHVN</v>
      </c>
      <c r="B1424" s="2" t="s">
        <v>3266</v>
      </c>
      <c r="C1424" s="3" t="s">
        <v>3267</v>
      </c>
      <c r="D1424" s="2" t="s">
        <v>1018</v>
      </c>
      <c r="E1424" s="5">
        <v>15000000</v>
      </c>
      <c r="F1424" s="4"/>
      <c r="G1424" s="4">
        <v>42035</v>
      </c>
      <c r="H1424" s="4"/>
      <c r="I1424" s="4"/>
      <c r="J1424" s="4"/>
      <c r="K1424" s="3" t="s">
        <v>667</v>
      </c>
      <c r="L1424" s="7" t="b">
        <v>1</v>
      </c>
      <c r="M1424" s="4">
        <v>42026</v>
      </c>
      <c r="N1424" s="3" t="s">
        <v>190</v>
      </c>
      <c r="O1424" s="3" t="s">
        <v>98</v>
      </c>
      <c r="P1424" s="8"/>
      <c r="Q1424" s="8"/>
      <c r="R1424" s="9"/>
      <c r="S1424" s="7"/>
    </row>
    <row r="1425" spans="1:19" ht="30" x14ac:dyDescent="0.25">
      <c r="A1425" t="str">
        <f>REPLACE(Table_milestone[[#This Row],[Hợp đồng]],1,FIND("#",Table_milestone[[#This Row],[Hợp đồng]],1),"")</f>
        <v>OSD145035</v>
      </c>
      <c r="B1425" s="2" t="s">
        <v>3268</v>
      </c>
      <c r="C1425" s="3" t="s">
        <v>3269</v>
      </c>
      <c r="D1425" s="2" t="s">
        <v>2387</v>
      </c>
      <c r="E1425" s="5">
        <v>134316000</v>
      </c>
      <c r="F1425" s="4"/>
      <c r="G1425" s="4">
        <v>42035</v>
      </c>
      <c r="H1425" s="4"/>
      <c r="I1425" s="4"/>
      <c r="J1425" s="4"/>
      <c r="K1425" s="3" t="s">
        <v>667</v>
      </c>
      <c r="L1425" s="7" t="b">
        <v>1</v>
      </c>
      <c r="M1425" s="4">
        <v>42090</v>
      </c>
      <c r="N1425" s="3" t="s">
        <v>119</v>
      </c>
      <c r="O1425" s="3" t="s">
        <v>110</v>
      </c>
      <c r="P1425" s="8"/>
      <c r="Q1425" s="8" t="s">
        <v>3240</v>
      </c>
      <c r="R1425" s="9"/>
      <c r="S1425" s="7"/>
    </row>
    <row r="1426" spans="1:19" x14ac:dyDescent="0.25">
      <c r="A1426" t="str">
        <f>REPLACE(Table_milestone[[#This Row],[Hợp đồng]],1,FIND("#",Table_milestone[[#This Row],[Hợp đồng]],1),"")</f>
        <v>053/2014/HĐKT/CMCSOFT-PRDCV</v>
      </c>
      <c r="B1426" s="2" t="s">
        <v>3270</v>
      </c>
      <c r="C1426" s="3" t="s">
        <v>3271</v>
      </c>
      <c r="D1426" s="2" t="s">
        <v>903</v>
      </c>
      <c r="E1426" s="5">
        <v>35576536</v>
      </c>
      <c r="F1426" s="4"/>
      <c r="G1426" s="4">
        <v>42035</v>
      </c>
      <c r="H1426" s="4"/>
      <c r="I1426" s="4"/>
      <c r="J1426" s="4"/>
      <c r="K1426" s="3" t="s">
        <v>667</v>
      </c>
      <c r="L1426" s="7" t="b">
        <v>1</v>
      </c>
      <c r="M1426" s="4">
        <v>42030</v>
      </c>
      <c r="N1426" s="3" t="s">
        <v>119</v>
      </c>
      <c r="O1426" s="3" t="s">
        <v>110</v>
      </c>
      <c r="P1426" s="8"/>
      <c r="Q1426" s="8"/>
      <c r="R1426" s="9"/>
      <c r="S1426" s="7"/>
    </row>
    <row r="1427" spans="1:19" x14ac:dyDescent="0.25">
      <c r="A1427" t="str">
        <f>REPLACE(Table_milestone[[#This Row],[Hợp đồng]],1,FIND("#",Table_milestone[[#This Row],[Hợp đồng]],1),"")</f>
        <v>OSD145039</v>
      </c>
      <c r="B1427" s="2" t="s">
        <v>3200</v>
      </c>
      <c r="C1427" s="3" t="s">
        <v>493</v>
      </c>
      <c r="D1427" s="2" t="s">
        <v>3272</v>
      </c>
      <c r="E1427" s="5">
        <v>46203200</v>
      </c>
      <c r="F1427" s="4"/>
      <c r="G1427" s="4">
        <v>42035</v>
      </c>
      <c r="H1427" s="4"/>
      <c r="I1427" s="4"/>
      <c r="J1427" s="4">
        <v>42078</v>
      </c>
      <c r="K1427" s="3" t="s">
        <v>667</v>
      </c>
      <c r="L1427" s="7" t="b">
        <v>1</v>
      </c>
      <c r="M1427" s="4">
        <v>42082</v>
      </c>
      <c r="N1427" s="3" t="s">
        <v>108</v>
      </c>
      <c r="O1427" s="3" t="s">
        <v>110</v>
      </c>
      <c r="P1427" s="8"/>
      <c r="Q1427" s="8"/>
      <c r="R1427" s="9"/>
      <c r="S1427" s="7"/>
    </row>
    <row r="1428" spans="1:19" x14ac:dyDescent="0.25">
      <c r="A1428" t="str">
        <f>REPLACE(Table_milestone[[#This Row],[Hợp đồng]],1,FIND("#",Table_milestone[[#This Row],[Hợp đồng]],1),"")</f>
        <v>01/2013-ĐHV-VIETINBANK-CMC</v>
      </c>
      <c r="B1428" s="2" t="s">
        <v>2339</v>
      </c>
      <c r="C1428" s="3" t="s">
        <v>616</v>
      </c>
      <c r="D1428" s="2" t="s">
        <v>3273</v>
      </c>
      <c r="E1428" s="5">
        <v>22500000</v>
      </c>
      <c r="F1428" s="4"/>
      <c r="G1428" s="4">
        <v>42036</v>
      </c>
      <c r="H1428" s="4"/>
      <c r="I1428" s="4"/>
      <c r="J1428" s="4">
        <v>42185</v>
      </c>
      <c r="K1428" s="3" t="s">
        <v>667</v>
      </c>
      <c r="L1428" s="7" t="b">
        <v>0</v>
      </c>
      <c r="M1428" s="4"/>
      <c r="N1428" s="3" t="s">
        <v>190</v>
      </c>
      <c r="O1428" s="3" t="s">
        <v>98</v>
      </c>
      <c r="P1428" s="8"/>
      <c r="Q1428" s="8" t="s">
        <v>3274</v>
      </c>
      <c r="R1428" s="9"/>
      <c r="S1428" s="7"/>
    </row>
    <row r="1429" spans="1:19" x14ac:dyDescent="0.25">
      <c r="A1429" t="str">
        <f>REPLACE(Table_milestone[[#This Row],[Hợp đồng]],1,FIND("#",Table_milestone[[#This Row],[Hợp đồng]],1),"")</f>
        <v>17032015/HĐKT/CSI-CMCSoft</v>
      </c>
      <c r="B1429" s="2" t="s">
        <v>3275</v>
      </c>
      <c r="C1429" s="3" t="s">
        <v>463</v>
      </c>
      <c r="D1429" s="2" t="s">
        <v>1018</v>
      </c>
      <c r="E1429" s="5">
        <v>30000000</v>
      </c>
      <c r="F1429" s="4"/>
      <c r="G1429" s="4">
        <v>42036</v>
      </c>
      <c r="H1429" s="4"/>
      <c r="I1429" s="4"/>
      <c r="J1429" s="4"/>
      <c r="K1429" s="3" t="s">
        <v>667</v>
      </c>
      <c r="L1429" s="7" t="b">
        <v>1</v>
      </c>
      <c r="M1429" s="4">
        <v>42157</v>
      </c>
      <c r="N1429" s="3" t="s">
        <v>52</v>
      </c>
      <c r="O1429" s="3" t="s">
        <v>47</v>
      </c>
      <c r="P1429" s="8"/>
      <c r="Q1429" s="8"/>
      <c r="R1429" s="9"/>
      <c r="S1429" s="7"/>
    </row>
    <row r="1430" spans="1:19" x14ac:dyDescent="0.25">
      <c r="A1430" t="str">
        <f>REPLACE(Table_milestone[[#This Row],[Hợp đồng]],1,FIND("#",Table_milestone[[#This Row],[Hợp đồng]],1),"")</f>
        <v>024/2014/HĐKT/CMCSOFT-VBI</v>
      </c>
      <c r="B1430" s="2" t="s">
        <v>3234</v>
      </c>
      <c r="C1430" s="3" t="s">
        <v>3235</v>
      </c>
      <c r="D1430" s="2" t="s">
        <v>1094</v>
      </c>
      <c r="E1430" s="5">
        <v>379600000</v>
      </c>
      <c r="F1430" s="4"/>
      <c r="G1430" s="4">
        <v>42037</v>
      </c>
      <c r="H1430" s="4"/>
      <c r="I1430" s="4"/>
      <c r="J1430" s="4"/>
      <c r="K1430" s="3" t="s">
        <v>667</v>
      </c>
      <c r="L1430" s="7" t="b">
        <v>1</v>
      </c>
      <c r="M1430" s="4">
        <v>42041</v>
      </c>
      <c r="N1430" s="3" t="s">
        <v>96</v>
      </c>
      <c r="O1430" s="3" t="s">
        <v>197</v>
      </c>
      <c r="P1430" s="8"/>
      <c r="Q1430" s="8"/>
      <c r="R1430" s="9"/>
      <c r="S1430" s="7"/>
    </row>
    <row r="1431" spans="1:19" ht="90" x14ac:dyDescent="0.25">
      <c r="A1431" t="str">
        <f>REPLACE(Table_milestone[[#This Row],[Hợp đồng]],1,FIND("#",Table_milestone[[#This Row],[Hợp đồng]],1),"")</f>
        <v>20-0812/HĐKT/CMCSOFT-CMCTI</v>
      </c>
      <c r="B1431" s="2" t="s">
        <v>2222</v>
      </c>
      <c r="C1431" s="3" t="s">
        <v>2223</v>
      </c>
      <c r="D1431" s="2" t="s">
        <v>3276</v>
      </c>
      <c r="E1431" s="5">
        <v>32250000</v>
      </c>
      <c r="F1431" s="4"/>
      <c r="G1431" s="4">
        <v>42039</v>
      </c>
      <c r="H1431" s="4">
        <v>42079</v>
      </c>
      <c r="I1431" s="4">
        <v>42305</v>
      </c>
      <c r="J1431" s="4">
        <v>42185</v>
      </c>
      <c r="K1431" s="3" t="s">
        <v>667</v>
      </c>
      <c r="L1431" s="7" t="b">
        <v>0</v>
      </c>
      <c r="M1431" s="4"/>
      <c r="N1431" s="3" t="s">
        <v>46</v>
      </c>
      <c r="O1431" s="3" t="s">
        <v>173</v>
      </c>
      <c r="P1431" s="8"/>
      <c r="Q1431" s="8" t="s">
        <v>3277</v>
      </c>
      <c r="R1431" s="9"/>
      <c r="S1431" s="7"/>
    </row>
    <row r="1432" spans="1:19" x14ac:dyDescent="0.25">
      <c r="A1432" t="str">
        <f>REPLACE(Table_milestone[[#This Row],[Hợp đồng]],1,FIND("#",Table_milestone[[#This Row],[Hợp đồng]],1),"")</f>
        <v>RML001</v>
      </c>
      <c r="B1432" s="2" t="s">
        <v>3243</v>
      </c>
      <c r="C1432" s="3" t="s">
        <v>3244</v>
      </c>
      <c r="D1432" s="2" t="s">
        <v>672</v>
      </c>
      <c r="E1432" s="5">
        <v>129653100</v>
      </c>
      <c r="F1432" s="4"/>
      <c r="G1432" s="4">
        <v>42042</v>
      </c>
      <c r="H1432" s="4"/>
      <c r="I1432" s="4"/>
      <c r="J1432" s="4"/>
      <c r="K1432" s="3" t="s">
        <v>667</v>
      </c>
      <c r="L1432" s="7" t="b">
        <v>1</v>
      </c>
      <c r="M1432" s="4">
        <v>42088</v>
      </c>
      <c r="N1432" s="3" t="s">
        <v>108</v>
      </c>
      <c r="O1432" s="3" t="s">
        <v>110</v>
      </c>
      <c r="P1432" s="8"/>
      <c r="Q1432" s="8"/>
      <c r="R1432" s="9"/>
      <c r="S1432" s="7"/>
    </row>
    <row r="1433" spans="1:19" ht="45" x14ac:dyDescent="0.25">
      <c r="A1433" t="str">
        <f>REPLACE(Table_milestone[[#This Row],[Hợp đồng]],1,FIND("#",Table_milestone[[#This Row],[Hợp đồng]],1),"")</f>
        <v>038/2014/HĐKT/CMCSOFT-ACB</v>
      </c>
      <c r="B1433" s="2" t="s">
        <v>3088</v>
      </c>
      <c r="C1433" s="3" t="s">
        <v>3089</v>
      </c>
      <c r="D1433" s="2" t="s">
        <v>1445</v>
      </c>
      <c r="E1433" s="5">
        <v>286104000</v>
      </c>
      <c r="F1433" s="4"/>
      <c r="G1433" s="4">
        <v>42045</v>
      </c>
      <c r="H1433" s="4"/>
      <c r="I1433" s="4">
        <v>42214</v>
      </c>
      <c r="J1433" s="4"/>
      <c r="K1433" s="3" t="s">
        <v>667</v>
      </c>
      <c r="L1433" s="7" t="b">
        <v>1</v>
      </c>
      <c r="M1433" s="4">
        <v>42332</v>
      </c>
      <c r="N1433" s="3" t="s">
        <v>19</v>
      </c>
      <c r="O1433" s="3" t="s">
        <v>14</v>
      </c>
      <c r="P1433" s="8"/>
      <c r="Q1433" s="8" t="s">
        <v>3278</v>
      </c>
      <c r="R1433" s="9"/>
      <c r="S1433" s="7"/>
    </row>
    <row r="1434" spans="1:19" x14ac:dyDescent="0.25">
      <c r="A1434" t="str">
        <f>REPLACE(Table_milestone[[#This Row],[Hợp đồng]],1,FIND("#",Table_milestone[[#This Row],[Hợp đồng]],1),"")</f>
        <v>OSD145055</v>
      </c>
      <c r="B1434" s="2" t="s">
        <v>3280</v>
      </c>
      <c r="C1434" s="3" t="s">
        <v>3281</v>
      </c>
      <c r="D1434" s="2" t="s">
        <v>3224</v>
      </c>
      <c r="E1434" s="5">
        <v>32057760</v>
      </c>
      <c r="F1434" s="4"/>
      <c r="G1434" s="4">
        <v>42045</v>
      </c>
      <c r="H1434" s="4"/>
      <c r="I1434" s="4"/>
      <c r="J1434" s="4"/>
      <c r="K1434" s="3" t="s">
        <v>667</v>
      </c>
      <c r="L1434" s="7" t="b">
        <v>1</v>
      </c>
      <c r="M1434" s="4">
        <v>42040</v>
      </c>
      <c r="N1434" s="3" t="s">
        <v>108</v>
      </c>
      <c r="O1434" s="3" t="s">
        <v>110</v>
      </c>
      <c r="P1434" s="8" t="s">
        <v>3279</v>
      </c>
      <c r="Q1434" s="8"/>
      <c r="R1434" s="9"/>
      <c r="S1434" s="7"/>
    </row>
    <row r="1435" spans="1:19" x14ac:dyDescent="0.25">
      <c r="A1435" t="str">
        <f>REPLACE(Table_milestone[[#This Row],[Hợp đồng]],1,FIND("#",Table_milestone[[#This Row],[Hợp đồng]],1),"")</f>
        <v>OSD145056</v>
      </c>
      <c r="B1435" s="2" t="s">
        <v>3282</v>
      </c>
      <c r="C1435" s="3" t="s">
        <v>3283</v>
      </c>
      <c r="D1435" s="2" t="s">
        <v>3224</v>
      </c>
      <c r="E1435" s="5">
        <v>82041435</v>
      </c>
      <c r="F1435" s="4"/>
      <c r="G1435" s="4">
        <v>42045</v>
      </c>
      <c r="H1435" s="4"/>
      <c r="I1435" s="4"/>
      <c r="J1435" s="4"/>
      <c r="K1435" s="3" t="s">
        <v>667</v>
      </c>
      <c r="L1435" s="7" t="b">
        <v>1</v>
      </c>
      <c r="M1435" s="4">
        <v>42040</v>
      </c>
      <c r="N1435" s="3" t="s">
        <v>108</v>
      </c>
      <c r="O1435" s="3" t="s">
        <v>110</v>
      </c>
      <c r="P1435" s="8"/>
      <c r="Q1435" s="8"/>
      <c r="R1435" s="9"/>
      <c r="S1435" s="7"/>
    </row>
    <row r="1436" spans="1:19" x14ac:dyDescent="0.25">
      <c r="A1436" t="str">
        <f>REPLACE(Table_milestone[[#This Row],[Hợp đồng]],1,FIND("#",Table_milestone[[#This Row],[Hợp đồng]],1),"")</f>
        <v>JOY001</v>
      </c>
      <c r="B1436" s="2" t="s">
        <v>2945</v>
      </c>
      <c r="C1436" s="3" t="s">
        <v>2946</v>
      </c>
      <c r="D1436" s="2" t="s">
        <v>3284</v>
      </c>
      <c r="E1436" s="5">
        <v>492234130</v>
      </c>
      <c r="F1436" s="4"/>
      <c r="G1436" s="4">
        <v>42045</v>
      </c>
      <c r="H1436" s="4"/>
      <c r="I1436" s="4">
        <v>42045</v>
      </c>
      <c r="J1436" s="4"/>
      <c r="K1436" s="3" t="s">
        <v>805</v>
      </c>
      <c r="L1436" s="7" t="b">
        <v>0</v>
      </c>
      <c r="M1436" s="4"/>
      <c r="N1436" s="3" t="s">
        <v>108</v>
      </c>
      <c r="O1436" s="3" t="s">
        <v>110</v>
      </c>
      <c r="P1436" s="8"/>
      <c r="Q1436" s="8" t="s">
        <v>2094</v>
      </c>
      <c r="R1436" s="9"/>
      <c r="S1436" s="7"/>
    </row>
    <row r="1437" spans="1:19" ht="75" x14ac:dyDescent="0.25">
      <c r="A1437" t="str">
        <f>REPLACE(Table_milestone[[#This Row],[Hợp đồng]],1,FIND("#",Table_milestone[[#This Row],[Hợp đồng]],1),"")</f>
        <v>049/2014/HĐKT/CMCSOFT-DHSPTKV</v>
      </c>
      <c r="B1437" s="2" t="s">
        <v>3129</v>
      </c>
      <c r="C1437" s="3" t="s">
        <v>512</v>
      </c>
      <c r="D1437" s="2" t="s">
        <v>3285</v>
      </c>
      <c r="E1437" s="5">
        <v>643000000</v>
      </c>
      <c r="F1437" s="4"/>
      <c r="G1437" s="4">
        <v>42046</v>
      </c>
      <c r="H1437" s="4"/>
      <c r="I1437" s="4">
        <v>42110</v>
      </c>
      <c r="J1437" s="4"/>
      <c r="K1437" s="3" t="s">
        <v>667</v>
      </c>
      <c r="L1437" s="7" t="b">
        <v>0</v>
      </c>
      <c r="M1437" s="4"/>
      <c r="N1437" s="3" t="s">
        <v>190</v>
      </c>
      <c r="O1437" s="3" t="s">
        <v>98</v>
      </c>
      <c r="P1437" s="8"/>
      <c r="Q1437" s="8" t="s">
        <v>3286</v>
      </c>
      <c r="R1437" s="9"/>
      <c r="S1437" s="7"/>
    </row>
    <row r="1438" spans="1:19" x14ac:dyDescent="0.25">
      <c r="A1438" t="str">
        <f>REPLACE(Table_milestone[[#This Row],[Hợp đồng]],1,FIND("#",Table_milestone[[#This Row],[Hợp đồng]],1),"")</f>
        <v>OSD145052</v>
      </c>
      <c r="B1438" s="2" t="s">
        <v>3287</v>
      </c>
      <c r="C1438" s="3" t="s">
        <v>3288</v>
      </c>
      <c r="D1438" s="2" t="s">
        <v>2398</v>
      </c>
      <c r="E1438" s="5">
        <v>2561384993</v>
      </c>
      <c r="F1438" s="4"/>
      <c r="G1438" s="4">
        <v>42048</v>
      </c>
      <c r="H1438" s="4"/>
      <c r="I1438" s="4"/>
      <c r="J1438" s="4"/>
      <c r="K1438" s="3" t="s">
        <v>667</v>
      </c>
      <c r="L1438" s="7" t="b">
        <v>1</v>
      </c>
      <c r="M1438" s="4">
        <v>42048</v>
      </c>
      <c r="N1438" s="3" t="s">
        <v>119</v>
      </c>
      <c r="O1438" s="3" t="s">
        <v>110</v>
      </c>
      <c r="P1438" s="8"/>
      <c r="Q1438" s="8"/>
      <c r="R1438" s="9"/>
      <c r="S1438" s="7"/>
    </row>
    <row r="1439" spans="1:19" ht="45" x14ac:dyDescent="0.25">
      <c r="A1439" t="str">
        <f>REPLACE(Table_milestone[[#This Row],[Hợp đồng]],1,FIND("#",Table_milestone[[#This Row],[Hợp đồng]],1),"")</f>
        <v>2014/SOW/SISTIC-CMC/001</v>
      </c>
      <c r="B1439" s="2" t="s">
        <v>2959</v>
      </c>
      <c r="C1439" s="3" t="s">
        <v>560</v>
      </c>
      <c r="D1439" s="2" t="s">
        <v>3289</v>
      </c>
      <c r="E1439" s="5">
        <v>45000000</v>
      </c>
      <c r="F1439" s="4"/>
      <c r="G1439" s="4">
        <v>42050</v>
      </c>
      <c r="H1439" s="4"/>
      <c r="I1439" s="4"/>
      <c r="J1439" s="4"/>
      <c r="K1439" s="3" t="s">
        <v>667</v>
      </c>
      <c r="L1439" s="7" t="b">
        <v>1</v>
      </c>
      <c r="M1439" s="4">
        <v>41995</v>
      </c>
      <c r="N1439" s="3" t="s">
        <v>31</v>
      </c>
      <c r="O1439" s="3" t="s">
        <v>110</v>
      </c>
      <c r="P1439" s="8" t="s">
        <v>3290</v>
      </c>
      <c r="Q1439" s="8"/>
      <c r="R1439" s="9"/>
      <c r="S1439" s="7"/>
    </row>
    <row r="1440" spans="1:19" x14ac:dyDescent="0.25">
      <c r="A1440" t="str">
        <f>REPLACE(Table_milestone[[#This Row],[Hợp đồng]],1,FIND("#",Table_milestone[[#This Row],[Hợp đồng]],1),"")</f>
        <v>072/2014/HĐKT/TCT-CMCSOFT</v>
      </c>
      <c r="B1440" s="2" t="s">
        <v>3291</v>
      </c>
      <c r="C1440" s="3" t="s">
        <v>3292</v>
      </c>
      <c r="D1440" s="2" t="s">
        <v>776</v>
      </c>
      <c r="E1440" s="5">
        <v>98250000</v>
      </c>
      <c r="F1440" s="4"/>
      <c r="G1440" s="4">
        <v>42050</v>
      </c>
      <c r="H1440" s="4"/>
      <c r="I1440" s="4"/>
      <c r="J1440" s="4"/>
      <c r="K1440" s="3" t="s">
        <v>667</v>
      </c>
      <c r="L1440" s="7" t="b">
        <v>1</v>
      </c>
      <c r="M1440" s="4">
        <v>42090</v>
      </c>
      <c r="N1440" s="3" t="s">
        <v>57</v>
      </c>
      <c r="O1440" s="3" t="s">
        <v>129</v>
      </c>
      <c r="P1440" s="8"/>
      <c r="Q1440" s="8"/>
      <c r="R1440" s="9"/>
      <c r="S1440" s="7"/>
    </row>
    <row r="1441" spans="1:19" x14ac:dyDescent="0.25">
      <c r="A1441" t="str">
        <f>REPLACE(Table_milestone[[#This Row],[Hợp đồng]],1,FIND("#",Table_milestone[[#This Row],[Hợp đồng]],1),"")</f>
        <v>058/2014/HĐKT/CMCSOFT-ĐHMĐC</v>
      </c>
      <c r="B1441" s="2" t="s">
        <v>3248</v>
      </c>
      <c r="C1441" s="3" t="s">
        <v>3249</v>
      </c>
      <c r="D1441" s="2" t="s">
        <v>2423</v>
      </c>
      <c r="E1441" s="5">
        <v>67900000</v>
      </c>
      <c r="F1441" s="4"/>
      <c r="G1441" s="4">
        <v>42051</v>
      </c>
      <c r="H1441" s="4"/>
      <c r="I1441" s="4"/>
      <c r="J1441" s="4"/>
      <c r="K1441" s="3" t="s">
        <v>667</v>
      </c>
      <c r="L1441" s="7" t="b">
        <v>1</v>
      </c>
      <c r="M1441" s="4">
        <v>42073</v>
      </c>
      <c r="N1441" s="3" t="s">
        <v>96</v>
      </c>
      <c r="O1441" s="3" t="s">
        <v>197</v>
      </c>
      <c r="P1441" s="8"/>
      <c r="Q1441" s="8"/>
      <c r="R1441" s="9"/>
      <c r="S1441" s="7"/>
    </row>
    <row r="1442" spans="1:19" x14ac:dyDescent="0.25">
      <c r="A1442" t="str">
        <f>REPLACE(Table_milestone[[#This Row],[Hợp đồng]],1,FIND("#",Table_milestone[[#This Row],[Hợp đồng]],1),"")</f>
        <v>72/2015/HĐ-STTTT</v>
      </c>
      <c r="B1442" s="2" t="s">
        <v>3293</v>
      </c>
      <c r="C1442" s="3" t="s">
        <v>3294</v>
      </c>
      <c r="D1442" s="2" t="s">
        <v>2398</v>
      </c>
      <c r="E1442" s="5">
        <v>381588000</v>
      </c>
      <c r="F1442" s="4"/>
      <c r="G1442" s="4">
        <v>42051</v>
      </c>
      <c r="H1442" s="4"/>
      <c r="I1442" s="4"/>
      <c r="J1442" s="4"/>
      <c r="K1442" s="3" t="s">
        <v>667</v>
      </c>
      <c r="L1442" s="7" t="b">
        <v>1</v>
      </c>
      <c r="M1442" s="4">
        <v>42083</v>
      </c>
      <c r="N1442" s="3" t="s">
        <v>52</v>
      </c>
      <c r="O1442" s="3" t="s">
        <v>47</v>
      </c>
      <c r="P1442" s="8"/>
      <c r="Q1442" s="8"/>
      <c r="R1442" s="9"/>
      <c r="S1442" s="7"/>
    </row>
    <row r="1443" spans="1:19" x14ac:dyDescent="0.25">
      <c r="A1443" t="str">
        <f>REPLACE(Table_milestone[[#This Row],[Hợp đồng]],1,FIND("#",Table_milestone[[#This Row],[Hợp đồng]],1),"")</f>
        <v>2014/SOW/SISTIC-CMC/001</v>
      </c>
      <c r="B1443" s="2" t="s">
        <v>2959</v>
      </c>
      <c r="C1443" s="3" t="s">
        <v>560</v>
      </c>
      <c r="D1443" s="2" t="s">
        <v>3295</v>
      </c>
      <c r="E1443" s="5">
        <v>268506000</v>
      </c>
      <c r="F1443" s="4"/>
      <c r="G1443" s="4">
        <v>42053</v>
      </c>
      <c r="H1443" s="4"/>
      <c r="I1443" s="4"/>
      <c r="J1443" s="4"/>
      <c r="K1443" s="3" t="s">
        <v>667</v>
      </c>
      <c r="L1443" s="7" t="b">
        <v>1</v>
      </c>
      <c r="M1443" s="4">
        <v>42059</v>
      </c>
      <c r="N1443" s="3" t="s">
        <v>31</v>
      </c>
      <c r="O1443" s="3" t="s">
        <v>110</v>
      </c>
      <c r="P1443" s="8"/>
      <c r="Q1443" s="8"/>
      <c r="R1443" s="9"/>
      <c r="S1443" s="7"/>
    </row>
    <row r="1444" spans="1:19" x14ac:dyDescent="0.25">
      <c r="A1444" t="str">
        <f>REPLACE(Table_milestone[[#This Row],[Hợp đồng]],1,FIND("#",Table_milestone[[#This Row],[Hợp đồng]],1),"")</f>
        <v>TPT001</v>
      </c>
      <c r="B1444" s="2" t="s">
        <v>3079</v>
      </c>
      <c r="C1444" s="3" t="s">
        <v>538</v>
      </c>
      <c r="D1444" s="2" t="s">
        <v>3296</v>
      </c>
      <c r="E1444" s="5">
        <v>49096500</v>
      </c>
      <c r="F1444" s="4"/>
      <c r="G1444" s="4">
        <v>42055</v>
      </c>
      <c r="H1444" s="4"/>
      <c r="I1444" s="4"/>
      <c r="J1444" s="4">
        <v>42078</v>
      </c>
      <c r="K1444" s="3" t="s">
        <v>667</v>
      </c>
      <c r="L1444" s="7" t="b">
        <v>1</v>
      </c>
      <c r="M1444" s="4">
        <v>42082</v>
      </c>
      <c r="N1444" s="3" t="s">
        <v>108</v>
      </c>
      <c r="O1444" s="3" t="s">
        <v>110</v>
      </c>
      <c r="P1444" s="8"/>
      <c r="Q1444" s="8"/>
      <c r="R1444" s="9"/>
      <c r="S1444" s="7"/>
    </row>
    <row r="1445" spans="1:19" ht="180" x14ac:dyDescent="0.25">
      <c r="A1445" t="str">
        <f>REPLACE(Table_milestone[[#This Row],[Hợp đồng]],1,FIND("#",Table_milestone[[#This Row],[Hợp đồng]],1),"")</f>
        <v>280514/HĐPM/TTTT-BNG-CMCSOFT</v>
      </c>
      <c r="B1445" s="2" t="s">
        <v>2856</v>
      </c>
      <c r="C1445" s="3" t="s">
        <v>18</v>
      </c>
      <c r="D1445" s="2" t="s">
        <v>666</v>
      </c>
      <c r="E1445" s="5">
        <v>495000000</v>
      </c>
      <c r="F1445" s="4"/>
      <c r="G1445" s="4">
        <v>42058</v>
      </c>
      <c r="H1445" s="4"/>
      <c r="I1445" s="4"/>
      <c r="J1445" s="4"/>
      <c r="K1445" s="3" t="s">
        <v>3052</v>
      </c>
      <c r="L1445" s="7" t="b">
        <v>0</v>
      </c>
      <c r="M1445" s="4"/>
      <c r="N1445" s="3" t="s">
        <v>20</v>
      </c>
      <c r="O1445" s="3" t="s">
        <v>129</v>
      </c>
      <c r="P1445" s="8"/>
      <c r="Q1445" s="8" t="s">
        <v>3297</v>
      </c>
      <c r="R1445" s="9">
        <v>1</v>
      </c>
      <c r="S1445" s="7">
        <v>0.5</v>
      </c>
    </row>
    <row r="1446" spans="1:19" x14ac:dyDescent="0.25">
      <c r="A1446" t="str">
        <f>REPLACE(Table_milestone[[#This Row],[Hợp đồng]],1,FIND("#",Table_milestone[[#This Row],[Hợp đồng]],1),"")</f>
        <v>10102014/HĐ/TU-DELFT/ĐHTNMTHN/CMCSOFT</v>
      </c>
      <c r="B1446" s="2" t="s">
        <v>3298</v>
      </c>
      <c r="C1446" s="3" t="s">
        <v>3299</v>
      </c>
      <c r="D1446" s="2" t="s">
        <v>2387</v>
      </c>
      <c r="E1446" s="5">
        <v>231306624</v>
      </c>
      <c r="F1446" s="4"/>
      <c r="G1446" s="4">
        <v>42058</v>
      </c>
      <c r="H1446" s="4"/>
      <c r="I1446" s="4"/>
      <c r="J1446" s="4"/>
      <c r="K1446" s="3" t="s">
        <v>667</v>
      </c>
      <c r="L1446" s="7" t="b">
        <v>1</v>
      </c>
      <c r="M1446" s="4">
        <v>41996</v>
      </c>
      <c r="N1446" s="3" t="s">
        <v>36</v>
      </c>
      <c r="O1446" s="3" t="s">
        <v>32</v>
      </c>
      <c r="P1446" s="8"/>
      <c r="Q1446" s="8"/>
      <c r="R1446" s="9"/>
      <c r="S1446" s="7"/>
    </row>
    <row r="1447" spans="1:19" x14ac:dyDescent="0.25">
      <c r="A1447" t="str">
        <f>REPLACE(Table_milestone[[#This Row],[Hợp đồng]],1,FIND("#",Table_milestone[[#This Row],[Hợp đồng]],1),"")</f>
        <v>RML001</v>
      </c>
      <c r="B1447" s="2" t="s">
        <v>3243</v>
      </c>
      <c r="C1447" s="3" t="s">
        <v>3244</v>
      </c>
      <c r="D1447" s="2" t="s">
        <v>688</v>
      </c>
      <c r="E1447" s="5">
        <v>223423200</v>
      </c>
      <c r="F1447" s="4"/>
      <c r="G1447" s="4">
        <v>42062</v>
      </c>
      <c r="H1447" s="4"/>
      <c r="I1447" s="4">
        <v>42151</v>
      </c>
      <c r="J1447" s="4">
        <v>42162</v>
      </c>
      <c r="K1447" s="3" t="s">
        <v>667</v>
      </c>
      <c r="L1447" s="7" t="b">
        <v>1</v>
      </c>
      <c r="M1447" s="4">
        <v>42159</v>
      </c>
      <c r="N1447" s="3" t="s">
        <v>108</v>
      </c>
      <c r="O1447" s="3" t="s">
        <v>110</v>
      </c>
      <c r="P1447" s="8"/>
      <c r="Q1447" s="8" t="s">
        <v>3300</v>
      </c>
      <c r="R1447" s="9"/>
      <c r="S1447" s="7"/>
    </row>
    <row r="1448" spans="1:19" x14ac:dyDescent="0.25">
      <c r="A1448" t="str">
        <f>REPLACE(Table_milestone[[#This Row],[Hợp đồng]],1,FIND("#",Table_milestone[[#This Row],[Hợp đồng]],1),"")</f>
        <v>OSD145001</v>
      </c>
      <c r="B1448" s="2" t="s">
        <v>2831</v>
      </c>
      <c r="C1448" s="3" t="s">
        <v>2832</v>
      </c>
      <c r="D1448" s="2" t="s">
        <v>3301</v>
      </c>
      <c r="E1448" s="5">
        <v>313257000</v>
      </c>
      <c r="F1448" s="4"/>
      <c r="G1448" s="4">
        <v>42062</v>
      </c>
      <c r="H1448" s="4"/>
      <c r="I1448" s="4"/>
      <c r="J1448" s="4"/>
      <c r="K1448" s="3" t="s">
        <v>667</v>
      </c>
      <c r="L1448" s="7" t="b">
        <v>1</v>
      </c>
      <c r="M1448" s="4">
        <v>42170</v>
      </c>
      <c r="N1448" s="3" t="s">
        <v>31</v>
      </c>
      <c r="O1448" s="3" t="s">
        <v>110</v>
      </c>
      <c r="P1448" s="8"/>
      <c r="Q1448" s="8"/>
      <c r="R1448" s="9"/>
      <c r="S1448" s="7"/>
    </row>
    <row r="1449" spans="1:19" x14ac:dyDescent="0.25">
      <c r="A1449" t="str">
        <f>REPLACE(Table_milestone[[#This Row],[Hợp đồng]],1,FIND("#",Table_milestone[[#This Row],[Hợp đồng]],1),"")</f>
        <v>OSD145010</v>
      </c>
      <c r="B1449" s="2" t="s">
        <v>2817</v>
      </c>
      <c r="C1449" s="3" t="s">
        <v>2818</v>
      </c>
      <c r="D1449" s="2" t="s">
        <v>3302</v>
      </c>
      <c r="E1449" s="5">
        <v>53300000</v>
      </c>
      <c r="F1449" s="4"/>
      <c r="G1449" s="4">
        <v>42063</v>
      </c>
      <c r="H1449" s="4"/>
      <c r="I1449" s="4"/>
      <c r="J1449" s="4"/>
      <c r="K1449" s="3" t="s">
        <v>667</v>
      </c>
      <c r="L1449" s="7" t="b">
        <v>1</v>
      </c>
      <c r="M1449" s="4">
        <v>42061</v>
      </c>
      <c r="N1449" s="3" t="s">
        <v>119</v>
      </c>
      <c r="O1449" s="3" t="s">
        <v>110</v>
      </c>
      <c r="P1449" s="8"/>
      <c r="Q1449" s="8"/>
      <c r="R1449" s="9"/>
      <c r="S1449" s="7"/>
    </row>
    <row r="1450" spans="1:19" x14ac:dyDescent="0.25">
      <c r="A1450" t="str">
        <f>REPLACE(Table_milestone[[#This Row],[Hợp đồng]],1,FIND("#",Table_milestone[[#This Row],[Hợp đồng]],1),"")</f>
        <v>42/HĐ-CĐCNH</v>
      </c>
      <c r="B1450" s="2" t="s">
        <v>2163</v>
      </c>
      <c r="C1450" s="3" t="s">
        <v>601</v>
      </c>
      <c r="D1450" s="2" t="s">
        <v>3303</v>
      </c>
      <c r="E1450" s="5">
        <v>38500000</v>
      </c>
      <c r="F1450" s="4"/>
      <c r="G1450" s="4">
        <v>42063</v>
      </c>
      <c r="H1450" s="4"/>
      <c r="I1450" s="4"/>
      <c r="J1450" s="4">
        <v>42185</v>
      </c>
      <c r="K1450" s="3" t="s">
        <v>667</v>
      </c>
      <c r="L1450" s="7" t="b">
        <v>1</v>
      </c>
      <c r="M1450" s="4">
        <v>42181</v>
      </c>
      <c r="N1450" s="3" t="s">
        <v>190</v>
      </c>
      <c r="O1450" s="3" t="s">
        <v>98</v>
      </c>
      <c r="P1450" s="8"/>
      <c r="Q1450" s="8"/>
      <c r="R1450" s="9"/>
      <c r="S1450" s="7"/>
    </row>
    <row r="1451" spans="1:19" x14ac:dyDescent="0.25">
      <c r="A1451" t="str">
        <f>REPLACE(Table_milestone[[#This Row],[Hợp đồng]],1,FIND("#",Table_milestone[[#This Row],[Hợp đồng]],1),"")</f>
        <v>2013/SOW/JUUQ-CMC/002</v>
      </c>
      <c r="B1451" s="2" t="s">
        <v>2095</v>
      </c>
      <c r="C1451" s="3" t="s">
        <v>2096</v>
      </c>
      <c r="D1451" s="2" t="s">
        <v>3284</v>
      </c>
      <c r="E1451" s="5">
        <v>56306250</v>
      </c>
      <c r="F1451" s="4"/>
      <c r="G1451" s="4">
        <v>42063</v>
      </c>
      <c r="H1451" s="4"/>
      <c r="I1451" s="4"/>
      <c r="J1451" s="4"/>
      <c r="K1451" s="3" t="s">
        <v>667</v>
      </c>
      <c r="L1451" s="7" t="b">
        <v>1</v>
      </c>
      <c r="M1451" s="4">
        <v>42088</v>
      </c>
      <c r="N1451" s="3" t="s">
        <v>31</v>
      </c>
      <c r="O1451" s="3" t="s">
        <v>110</v>
      </c>
      <c r="P1451" s="8"/>
      <c r="Q1451" s="8" t="s">
        <v>3304</v>
      </c>
      <c r="R1451" s="9"/>
      <c r="S1451" s="7"/>
    </row>
    <row r="1452" spans="1:19" x14ac:dyDescent="0.25">
      <c r="A1452" t="str">
        <f>REPLACE(Table_milestone[[#This Row],[Hợp đồng]],1,FIND("#",Table_milestone[[#This Row],[Hợp đồng]],1),"")</f>
        <v>SOW #4914007849</v>
      </c>
      <c r="B1452" s="2" t="s">
        <v>2965</v>
      </c>
      <c r="C1452" s="3" t="s">
        <v>568</v>
      </c>
      <c r="D1452" s="2" t="s">
        <v>3305</v>
      </c>
      <c r="E1452" s="5">
        <v>85000000</v>
      </c>
      <c r="F1452" s="4"/>
      <c r="G1452" s="4">
        <v>42063</v>
      </c>
      <c r="H1452" s="4"/>
      <c r="I1452" s="4"/>
      <c r="J1452" s="4"/>
      <c r="K1452" s="3" t="s">
        <v>667</v>
      </c>
      <c r="L1452" s="7" t="b">
        <v>1</v>
      </c>
      <c r="M1452" s="4">
        <v>42059</v>
      </c>
      <c r="N1452" s="3" t="s">
        <v>108</v>
      </c>
      <c r="O1452" s="3" t="s">
        <v>110</v>
      </c>
      <c r="P1452" s="8"/>
      <c r="Q1452" s="8"/>
      <c r="R1452" s="9"/>
      <c r="S1452" s="7"/>
    </row>
    <row r="1453" spans="1:19" x14ac:dyDescent="0.25">
      <c r="A1453" t="str">
        <f>REPLACE(Table_milestone[[#This Row],[Hợp đồng]],1,FIND("#",Table_milestone[[#This Row],[Hợp đồng]],1),"")</f>
        <v>OSD145011</v>
      </c>
      <c r="B1453" s="2" t="s">
        <v>2968</v>
      </c>
      <c r="C1453" s="3" t="s">
        <v>565</v>
      </c>
      <c r="D1453" s="2" t="s">
        <v>3305</v>
      </c>
      <c r="E1453" s="5">
        <v>179928000</v>
      </c>
      <c r="F1453" s="4"/>
      <c r="G1453" s="4">
        <v>42063</v>
      </c>
      <c r="H1453" s="4"/>
      <c r="I1453" s="4"/>
      <c r="J1453" s="4"/>
      <c r="K1453" s="3" t="s">
        <v>667</v>
      </c>
      <c r="L1453" s="7" t="b">
        <v>1</v>
      </c>
      <c r="M1453" s="4">
        <v>42059</v>
      </c>
      <c r="N1453" s="3" t="s">
        <v>108</v>
      </c>
      <c r="O1453" s="3" t="s">
        <v>110</v>
      </c>
      <c r="P1453" s="8"/>
      <c r="Q1453" s="8"/>
      <c r="R1453" s="9"/>
      <c r="S1453" s="7"/>
    </row>
    <row r="1454" spans="1:19" x14ac:dyDescent="0.25">
      <c r="A1454" t="str">
        <f>REPLACE(Table_milestone[[#This Row],[Hợp đồng]],1,FIND("#",Table_milestone[[#This Row],[Hợp đồng]],1),"")</f>
        <v>OSD145048</v>
      </c>
      <c r="B1454" s="2" t="s">
        <v>3307</v>
      </c>
      <c r="C1454" s="3" t="s">
        <v>3308</v>
      </c>
      <c r="D1454" s="2" t="s">
        <v>3306</v>
      </c>
      <c r="E1454" s="5">
        <v>15393600</v>
      </c>
      <c r="F1454" s="4"/>
      <c r="G1454" s="4">
        <v>42063</v>
      </c>
      <c r="H1454" s="4"/>
      <c r="I1454" s="4"/>
      <c r="J1454" s="4"/>
      <c r="K1454" s="3" t="s">
        <v>667</v>
      </c>
      <c r="L1454" s="7" t="b">
        <v>1</v>
      </c>
      <c r="M1454" s="4">
        <v>42041</v>
      </c>
      <c r="N1454" s="3" t="s">
        <v>119</v>
      </c>
      <c r="O1454" s="3" t="s">
        <v>110</v>
      </c>
      <c r="P1454" s="8"/>
      <c r="Q1454" s="8"/>
      <c r="R1454" s="9"/>
      <c r="S1454" s="7"/>
    </row>
    <row r="1455" spans="1:19" x14ac:dyDescent="0.25">
      <c r="A1455" t="str">
        <f>REPLACE(Table_milestone[[#This Row],[Hợp đồng]],1,FIND("#",Table_milestone[[#This Row],[Hợp đồng]],1),"")</f>
        <v>054/2014/HĐKT/CMCSOFT-CMCCORP</v>
      </c>
      <c r="B1455" s="2" t="s">
        <v>3309</v>
      </c>
      <c r="C1455" s="3" t="s">
        <v>3310</v>
      </c>
      <c r="D1455" s="2" t="s">
        <v>1018</v>
      </c>
      <c r="E1455" s="5">
        <v>46100000</v>
      </c>
      <c r="F1455" s="4"/>
      <c r="G1455" s="4">
        <v>42063</v>
      </c>
      <c r="H1455" s="4"/>
      <c r="I1455" s="4"/>
      <c r="J1455" s="4"/>
      <c r="K1455" s="3" t="s">
        <v>667</v>
      </c>
      <c r="L1455" s="7" t="b">
        <v>1</v>
      </c>
      <c r="M1455" s="4">
        <v>42104</v>
      </c>
      <c r="N1455" s="3" t="s">
        <v>119</v>
      </c>
      <c r="O1455" s="3" t="s">
        <v>110</v>
      </c>
      <c r="P1455" s="8"/>
      <c r="Q1455" s="8"/>
      <c r="R1455" s="9"/>
      <c r="S1455" s="7"/>
    </row>
    <row r="1456" spans="1:19" x14ac:dyDescent="0.25">
      <c r="A1456" t="str">
        <f>REPLACE(Table_milestone[[#This Row],[Hợp đồng]],1,FIND("#",Table_milestone[[#This Row],[Hợp đồng]],1),"")</f>
        <v>OSD145039</v>
      </c>
      <c r="B1456" s="2" t="s">
        <v>3200</v>
      </c>
      <c r="C1456" s="3" t="s">
        <v>493</v>
      </c>
      <c r="D1456" s="2" t="s">
        <v>3305</v>
      </c>
      <c r="E1456" s="5">
        <v>46289950</v>
      </c>
      <c r="F1456" s="4"/>
      <c r="G1456" s="4">
        <v>42063</v>
      </c>
      <c r="H1456" s="4"/>
      <c r="I1456" s="4"/>
      <c r="J1456" s="4"/>
      <c r="K1456" s="3" t="s">
        <v>667</v>
      </c>
      <c r="L1456" s="7" t="b">
        <v>1</v>
      </c>
      <c r="M1456" s="4">
        <v>42117</v>
      </c>
      <c r="N1456" s="3" t="s">
        <v>108</v>
      </c>
      <c r="O1456" s="3" t="s">
        <v>110</v>
      </c>
      <c r="P1456" s="8"/>
      <c r="Q1456" s="8"/>
      <c r="R1456" s="9"/>
      <c r="S1456" s="7"/>
    </row>
    <row r="1457" spans="1:19" x14ac:dyDescent="0.25">
      <c r="A1457" t="str">
        <f>REPLACE(Table_milestone[[#This Row],[Hợp đồng]],1,FIND("#",Table_milestone[[#This Row],[Hợp đồng]],1),"")</f>
        <v>42/HĐ-CĐCNH</v>
      </c>
      <c r="B1457" s="2" t="s">
        <v>2163</v>
      </c>
      <c r="C1457" s="3" t="s">
        <v>601</v>
      </c>
      <c r="D1457" s="2" t="s">
        <v>3311</v>
      </c>
      <c r="E1457" s="5">
        <v>38500000</v>
      </c>
      <c r="F1457" s="4"/>
      <c r="G1457" s="4">
        <v>42064</v>
      </c>
      <c r="H1457" s="4"/>
      <c r="I1457" s="4">
        <v>42064</v>
      </c>
      <c r="J1457" s="4"/>
      <c r="K1457" s="3" t="s">
        <v>667</v>
      </c>
      <c r="L1457" s="7" t="b">
        <v>0</v>
      </c>
      <c r="M1457" s="4"/>
      <c r="N1457" s="3" t="s">
        <v>190</v>
      </c>
      <c r="O1457" s="3" t="s">
        <v>98</v>
      </c>
      <c r="P1457" s="8"/>
      <c r="Q1457" s="8"/>
      <c r="R1457" s="9"/>
      <c r="S1457" s="7"/>
    </row>
    <row r="1458" spans="1:19" ht="75" x14ac:dyDescent="0.25">
      <c r="A1458" t="str">
        <f>REPLACE(Table_milestone[[#This Row],[Hợp đồng]],1,FIND("#",Table_milestone[[#This Row],[Hợp đồng]],1),"")</f>
        <v>1189/TCB-CMC</v>
      </c>
      <c r="B1458" s="2" t="s">
        <v>3214</v>
      </c>
      <c r="C1458" s="3" t="s">
        <v>69</v>
      </c>
      <c r="D1458" s="2" t="s">
        <v>3312</v>
      </c>
      <c r="E1458" s="5">
        <v>1705056874</v>
      </c>
      <c r="F1458" s="4"/>
      <c r="G1458" s="4">
        <v>42067</v>
      </c>
      <c r="H1458" s="4"/>
      <c r="I1458" s="4"/>
      <c r="J1458" s="4"/>
      <c r="K1458" s="3" t="s">
        <v>3052</v>
      </c>
      <c r="L1458" s="7" t="b">
        <v>1</v>
      </c>
      <c r="M1458" s="4">
        <v>42216</v>
      </c>
      <c r="N1458" s="3" t="s">
        <v>37</v>
      </c>
      <c r="O1458" s="3" t="s">
        <v>197</v>
      </c>
      <c r="P1458" s="8"/>
      <c r="Q1458" s="8" t="s">
        <v>3313</v>
      </c>
      <c r="R1458" s="9">
        <v>1</v>
      </c>
      <c r="S1458" s="7"/>
    </row>
    <row r="1459" spans="1:19" x14ac:dyDescent="0.25">
      <c r="A1459" t="str">
        <f>REPLACE(Table_milestone[[#This Row],[Hợp đồng]],1,FIND("#",Table_milestone[[#This Row],[Hợp đồng]],1),"")</f>
        <v>OSD145055</v>
      </c>
      <c r="B1459" s="2" t="s">
        <v>3280</v>
      </c>
      <c r="C1459" s="3" t="s">
        <v>3281</v>
      </c>
      <c r="D1459" s="2" t="s">
        <v>3314</v>
      </c>
      <c r="E1459" s="5">
        <v>40147821</v>
      </c>
      <c r="F1459" s="4"/>
      <c r="G1459" s="4">
        <v>42068</v>
      </c>
      <c r="H1459" s="4"/>
      <c r="I1459" s="4">
        <v>42068</v>
      </c>
      <c r="J1459" s="4"/>
      <c r="K1459" s="3" t="s">
        <v>667</v>
      </c>
      <c r="L1459" s="7" t="b">
        <v>1</v>
      </c>
      <c r="M1459" s="4">
        <v>42088</v>
      </c>
      <c r="N1459" s="3" t="s">
        <v>108</v>
      </c>
      <c r="O1459" s="3" t="s">
        <v>110</v>
      </c>
      <c r="P1459" s="8" t="s">
        <v>3315</v>
      </c>
      <c r="Q1459" s="8"/>
      <c r="R1459" s="9"/>
      <c r="S1459" s="7"/>
    </row>
    <row r="1460" spans="1:19" x14ac:dyDescent="0.25">
      <c r="A1460" t="str">
        <f>REPLACE(Table_milestone[[#This Row],[Hợp đồng]],1,FIND("#",Table_milestone[[#This Row],[Hợp đồng]],1),"")</f>
        <v>OSD145001</v>
      </c>
      <c r="B1460" s="2" t="s">
        <v>2831</v>
      </c>
      <c r="C1460" s="3" t="s">
        <v>2832</v>
      </c>
      <c r="D1460" s="2" t="s">
        <v>3305</v>
      </c>
      <c r="E1460" s="5">
        <v>317079000</v>
      </c>
      <c r="F1460" s="4"/>
      <c r="G1460" s="4">
        <v>42069</v>
      </c>
      <c r="H1460" s="4"/>
      <c r="I1460" s="4"/>
      <c r="J1460" s="4">
        <v>42216</v>
      </c>
      <c r="K1460" s="3" t="s">
        <v>667</v>
      </c>
      <c r="L1460" s="7" t="b">
        <v>1</v>
      </c>
      <c r="M1460" s="4">
        <v>42283</v>
      </c>
      <c r="N1460" s="3" t="s">
        <v>31</v>
      </c>
      <c r="O1460" s="3" t="s">
        <v>110</v>
      </c>
      <c r="P1460" s="8" t="s">
        <v>3316</v>
      </c>
      <c r="Q1460" s="8" t="s">
        <v>3317</v>
      </c>
      <c r="R1460" s="9"/>
      <c r="S1460" s="7"/>
    </row>
    <row r="1461" spans="1:19" x14ac:dyDescent="0.25">
      <c r="A1461" t="str">
        <f>REPLACE(Table_milestone[[#This Row],[Hợp đồng]],1,FIND("#",Table_milestone[[#This Row],[Hợp đồng]],1),"")</f>
        <v>025/2014/HĐKT/CMCSOFT-BHV</v>
      </c>
      <c r="B1461" s="2" t="s">
        <v>2979</v>
      </c>
      <c r="C1461" s="3" t="s">
        <v>545</v>
      </c>
      <c r="D1461" s="2" t="s">
        <v>3318</v>
      </c>
      <c r="E1461" s="5">
        <v>58344000</v>
      </c>
      <c r="F1461" s="4"/>
      <c r="G1461" s="4">
        <v>42070</v>
      </c>
      <c r="H1461" s="4"/>
      <c r="I1461" s="4"/>
      <c r="J1461" s="4"/>
      <c r="K1461" s="3" t="s">
        <v>667</v>
      </c>
      <c r="L1461" s="7" t="b">
        <v>1</v>
      </c>
      <c r="M1461" s="4">
        <v>42083</v>
      </c>
      <c r="N1461" s="3" t="s">
        <v>46</v>
      </c>
      <c r="O1461" s="3" t="s">
        <v>173</v>
      </c>
      <c r="P1461" s="8"/>
      <c r="Q1461" s="8"/>
      <c r="R1461" s="9"/>
      <c r="S1461" s="7"/>
    </row>
    <row r="1462" spans="1:19" x14ac:dyDescent="0.25">
      <c r="A1462" t="str">
        <f>REPLACE(Table_milestone[[#This Row],[Hợp đồng]],1,FIND("#",Table_milestone[[#This Row],[Hợp đồng]],1),"")</f>
        <v>OSD145063</v>
      </c>
      <c r="B1462" s="2" t="s">
        <v>3320</v>
      </c>
      <c r="C1462" s="3" t="s">
        <v>3321</v>
      </c>
      <c r="D1462" s="2" t="s">
        <v>1018</v>
      </c>
      <c r="E1462" s="5">
        <v>32879000</v>
      </c>
      <c r="F1462" s="4">
        <v>42065</v>
      </c>
      <c r="G1462" s="4">
        <v>42072</v>
      </c>
      <c r="H1462" s="4"/>
      <c r="I1462" s="4"/>
      <c r="J1462" s="4"/>
      <c r="K1462" s="3" t="s">
        <v>667</v>
      </c>
      <c r="L1462" s="7" t="b">
        <v>1</v>
      </c>
      <c r="M1462" s="4">
        <v>42088</v>
      </c>
      <c r="N1462" s="3" t="s">
        <v>108</v>
      </c>
      <c r="O1462" s="3" t="s">
        <v>110</v>
      </c>
      <c r="P1462" s="8" t="s">
        <v>3319</v>
      </c>
      <c r="Q1462" s="8"/>
      <c r="R1462" s="9"/>
      <c r="S1462" s="7"/>
    </row>
    <row r="1463" spans="1:19" x14ac:dyDescent="0.25">
      <c r="A1463" t="str">
        <f>REPLACE(Table_milestone[[#This Row],[Hợp đồng]],1,FIND("#",Table_milestone[[#This Row],[Hợp đồng]],1),"")</f>
        <v>OSD145048</v>
      </c>
      <c r="B1463" s="2" t="s">
        <v>3307</v>
      </c>
      <c r="C1463" s="3" t="s">
        <v>3308</v>
      </c>
      <c r="D1463" s="2" t="s">
        <v>3190</v>
      </c>
      <c r="E1463" s="5">
        <v>53397800</v>
      </c>
      <c r="F1463" s="4"/>
      <c r="G1463" s="4">
        <v>42073</v>
      </c>
      <c r="H1463" s="4"/>
      <c r="I1463" s="4"/>
      <c r="J1463" s="4"/>
      <c r="K1463" s="3" t="s">
        <v>667</v>
      </c>
      <c r="L1463" s="7" t="b">
        <v>1</v>
      </c>
      <c r="M1463" s="4">
        <v>42069</v>
      </c>
      <c r="N1463" s="3" t="s">
        <v>119</v>
      </c>
      <c r="O1463" s="3" t="s">
        <v>110</v>
      </c>
      <c r="P1463" s="8"/>
      <c r="Q1463" s="8"/>
      <c r="R1463" s="9"/>
      <c r="S1463" s="7"/>
    </row>
    <row r="1464" spans="1:19" x14ac:dyDescent="0.25">
      <c r="A1464" t="str">
        <f>REPLACE(Table_milestone[[#This Row],[Hợp đồng]],1,FIND("#",Table_milestone[[#This Row],[Hợp đồng]],1),"")</f>
        <v>JOY001</v>
      </c>
      <c r="B1464" s="2" t="s">
        <v>2945</v>
      </c>
      <c r="C1464" s="3" t="s">
        <v>2946</v>
      </c>
      <c r="D1464" s="2" t="s">
        <v>3322</v>
      </c>
      <c r="E1464" s="5">
        <v>211365000</v>
      </c>
      <c r="F1464" s="4"/>
      <c r="G1464" s="4">
        <v>42073</v>
      </c>
      <c r="H1464" s="4"/>
      <c r="I1464" s="4">
        <v>42073</v>
      </c>
      <c r="J1464" s="4"/>
      <c r="K1464" s="3" t="s">
        <v>805</v>
      </c>
      <c r="L1464" s="7" t="b">
        <v>0</v>
      </c>
      <c r="M1464" s="4"/>
      <c r="N1464" s="3" t="s">
        <v>108</v>
      </c>
      <c r="O1464" s="3" t="s">
        <v>110</v>
      </c>
      <c r="P1464" s="8"/>
      <c r="Q1464" s="8"/>
      <c r="R1464" s="9"/>
      <c r="S1464" s="7"/>
    </row>
    <row r="1465" spans="1:19" x14ac:dyDescent="0.25">
      <c r="A1465" t="str">
        <f>REPLACE(Table_milestone[[#This Row],[Hợp đồng]],1,FIND("#",Table_milestone[[#This Row],[Hợp đồng]],1),"")</f>
        <v>79-0113/HĐKT/CMCSOFT-BHBL</v>
      </c>
      <c r="B1465" s="2" t="s">
        <v>2071</v>
      </c>
      <c r="C1465" s="3" t="s">
        <v>630</v>
      </c>
      <c r="D1465" s="2" t="s">
        <v>3323</v>
      </c>
      <c r="E1465" s="5">
        <v>90000000</v>
      </c>
      <c r="F1465" s="4"/>
      <c r="G1465" s="4">
        <v>42078</v>
      </c>
      <c r="H1465" s="4"/>
      <c r="I1465" s="4"/>
      <c r="J1465" s="4"/>
      <c r="K1465" s="3" t="s">
        <v>667</v>
      </c>
      <c r="L1465" s="7" t="b">
        <v>1</v>
      </c>
      <c r="M1465" s="4">
        <v>42088</v>
      </c>
      <c r="N1465" s="3" t="s">
        <v>2072</v>
      </c>
      <c r="O1465" s="3" t="s">
        <v>173</v>
      </c>
      <c r="P1465" s="8"/>
      <c r="Q1465" s="8"/>
      <c r="R1465" s="9"/>
      <c r="S1465" s="7"/>
    </row>
    <row r="1466" spans="1:19" x14ac:dyDescent="0.25">
      <c r="A1466" t="str">
        <f>REPLACE(Table_milestone[[#This Row],[Hợp đồng]],1,FIND("#",Table_milestone[[#This Row],[Hợp đồng]],1),"")</f>
        <v>OSD145056</v>
      </c>
      <c r="B1466" s="2" t="s">
        <v>3282</v>
      </c>
      <c r="C1466" s="3" t="s">
        <v>3283</v>
      </c>
      <c r="D1466" s="2" t="s">
        <v>3314</v>
      </c>
      <c r="E1466" s="5">
        <v>102474300</v>
      </c>
      <c r="F1466" s="4"/>
      <c r="G1466" s="4">
        <v>42078</v>
      </c>
      <c r="H1466" s="4"/>
      <c r="I1466" s="4"/>
      <c r="J1466" s="4"/>
      <c r="K1466" s="3" t="s">
        <v>667</v>
      </c>
      <c r="L1466" s="7" t="b">
        <v>1</v>
      </c>
      <c r="M1466" s="4">
        <v>42088</v>
      </c>
      <c r="N1466" s="3" t="s">
        <v>108</v>
      </c>
      <c r="O1466" s="3" t="s">
        <v>110</v>
      </c>
      <c r="P1466" s="8" t="s">
        <v>3324</v>
      </c>
      <c r="Q1466" s="8"/>
      <c r="R1466" s="9"/>
      <c r="S1466" s="7"/>
    </row>
    <row r="1467" spans="1:19" x14ac:dyDescent="0.25">
      <c r="A1467" t="str">
        <f>REPLACE(Table_milestone[[#This Row],[Hợp đồng]],1,FIND("#",Table_milestone[[#This Row],[Hợp đồng]],1),"")</f>
        <v>13-0712/HĐKT/CMCSOFT-MIC</v>
      </c>
      <c r="B1467" s="2" t="s">
        <v>1630</v>
      </c>
      <c r="C1467" s="3" t="s">
        <v>645</v>
      </c>
      <c r="D1467" s="2" t="s">
        <v>3325</v>
      </c>
      <c r="E1467" s="5">
        <v>62500000</v>
      </c>
      <c r="F1467" s="4"/>
      <c r="G1467" s="4">
        <v>42078</v>
      </c>
      <c r="H1467" s="4"/>
      <c r="I1467" s="4"/>
      <c r="J1467" s="4"/>
      <c r="K1467" s="3" t="s">
        <v>667</v>
      </c>
      <c r="L1467" s="7" t="b">
        <v>1</v>
      </c>
      <c r="M1467" s="4">
        <v>42103</v>
      </c>
      <c r="N1467" s="3" t="s">
        <v>46</v>
      </c>
      <c r="O1467" s="3" t="s">
        <v>173</v>
      </c>
      <c r="P1467" s="8"/>
      <c r="Q1467" s="8"/>
      <c r="R1467" s="9"/>
      <c r="S1467" s="7"/>
    </row>
    <row r="1468" spans="1:19" x14ac:dyDescent="0.25">
      <c r="A1468" t="str">
        <f>REPLACE(Table_milestone[[#This Row],[Hợp đồng]],1,FIND("#",Table_milestone[[#This Row],[Hợp đồng]],1),"")</f>
        <v>OSD145057</v>
      </c>
      <c r="B1468" s="2" t="s">
        <v>3326</v>
      </c>
      <c r="C1468" s="3" t="s">
        <v>3327</v>
      </c>
      <c r="D1468" s="2" t="s">
        <v>903</v>
      </c>
      <c r="E1468" s="5">
        <v>59490337</v>
      </c>
      <c r="F1468" s="4"/>
      <c r="G1468" s="4">
        <v>42079</v>
      </c>
      <c r="H1468" s="4"/>
      <c r="I1468" s="4"/>
      <c r="J1468" s="4">
        <v>42094</v>
      </c>
      <c r="K1468" s="3" t="s">
        <v>667</v>
      </c>
      <c r="L1468" s="7" t="b">
        <v>1</v>
      </c>
      <c r="M1468" s="4">
        <v>42109</v>
      </c>
      <c r="N1468" s="3" t="s">
        <v>119</v>
      </c>
      <c r="O1468" s="3" t="s">
        <v>110</v>
      </c>
      <c r="P1468" s="8"/>
      <c r="Q1468" s="8" t="s">
        <v>112</v>
      </c>
      <c r="R1468" s="9"/>
      <c r="S1468" s="7"/>
    </row>
    <row r="1469" spans="1:19" x14ac:dyDescent="0.25">
      <c r="A1469" t="str">
        <f>REPLACE(Table_milestone[[#This Row],[Hợp đồng]],1,FIND("#",Table_milestone[[#This Row],[Hợp đồng]],1),"")</f>
        <v>OSD145065</v>
      </c>
      <c r="B1469" s="2" t="s">
        <v>3329</v>
      </c>
      <c r="C1469" s="3" t="s">
        <v>3330</v>
      </c>
      <c r="D1469" s="2" t="s">
        <v>1018</v>
      </c>
      <c r="E1469" s="5">
        <v>93940000</v>
      </c>
      <c r="F1469" s="4">
        <v>42073</v>
      </c>
      <c r="G1469" s="4">
        <v>42080</v>
      </c>
      <c r="H1469" s="4"/>
      <c r="I1469" s="4"/>
      <c r="J1469" s="4"/>
      <c r="K1469" s="3" t="s">
        <v>667</v>
      </c>
      <c r="L1469" s="7" t="b">
        <v>1</v>
      </c>
      <c r="M1469" s="4">
        <v>42088</v>
      </c>
      <c r="N1469" s="3" t="s">
        <v>108</v>
      </c>
      <c r="O1469" s="3" t="s">
        <v>110</v>
      </c>
      <c r="P1469" s="8" t="s">
        <v>3328</v>
      </c>
      <c r="Q1469" s="8"/>
      <c r="R1469" s="9"/>
      <c r="S1469" s="7"/>
    </row>
    <row r="1470" spans="1:19" ht="30" x14ac:dyDescent="0.25">
      <c r="A1470" t="str">
        <f>REPLACE(Table_milestone[[#This Row],[Hợp đồng]],1,FIND("#",Table_milestone[[#This Row],[Hợp đồng]],1),"")</f>
        <v>1189/TCB-CMC</v>
      </c>
      <c r="B1470" s="2" t="s">
        <v>3214</v>
      </c>
      <c r="C1470" s="3" t="s">
        <v>69</v>
      </c>
      <c r="D1470" s="2" t="s">
        <v>3331</v>
      </c>
      <c r="E1470" s="5">
        <v>309720000</v>
      </c>
      <c r="F1470" s="4"/>
      <c r="G1470" s="4">
        <v>42081</v>
      </c>
      <c r="H1470" s="4">
        <v>42216</v>
      </c>
      <c r="I1470" s="4"/>
      <c r="J1470" s="4"/>
      <c r="K1470" s="3" t="s">
        <v>3052</v>
      </c>
      <c r="L1470" s="7" t="b">
        <v>0</v>
      </c>
      <c r="M1470" s="4"/>
      <c r="N1470" s="3" t="s">
        <v>37</v>
      </c>
      <c r="O1470" s="3" t="s">
        <v>197</v>
      </c>
      <c r="P1470" s="8"/>
      <c r="Q1470" s="8" t="s">
        <v>3332</v>
      </c>
      <c r="R1470" s="9">
        <v>1</v>
      </c>
      <c r="S1470" s="7"/>
    </row>
    <row r="1471" spans="1:19" x14ac:dyDescent="0.25">
      <c r="A1471" t="str">
        <f>REPLACE(Table_milestone[[#This Row],[Hợp đồng]],1,FIND("#",Table_milestone[[#This Row],[Hợp đồng]],1),"")</f>
        <v>2014/SOW/SISTIC-CMC/001</v>
      </c>
      <c r="B1471" s="2" t="s">
        <v>2959</v>
      </c>
      <c r="C1471" s="3" t="s">
        <v>560</v>
      </c>
      <c r="D1471" s="2" t="s">
        <v>3333</v>
      </c>
      <c r="E1471" s="5">
        <v>337848440</v>
      </c>
      <c r="F1471" s="4"/>
      <c r="G1471" s="4">
        <v>42081</v>
      </c>
      <c r="H1471" s="4"/>
      <c r="I1471" s="4"/>
      <c r="J1471" s="4"/>
      <c r="K1471" s="3" t="s">
        <v>667</v>
      </c>
      <c r="L1471" s="7" t="b">
        <v>1</v>
      </c>
      <c r="M1471" s="4">
        <v>42082</v>
      </c>
      <c r="N1471" s="3" t="s">
        <v>31</v>
      </c>
      <c r="O1471" s="3" t="s">
        <v>110</v>
      </c>
      <c r="P1471" s="8"/>
      <c r="Q1471" s="8"/>
      <c r="R1471" s="9"/>
      <c r="S1471" s="7"/>
    </row>
    <row r="1472" spans="1:19" ht="165" x14ac:dyDescent="0.25">
      <c r="A1472" t="str">
        <f>REPLACE(Table_milestone[[#This Row],[Hợp đồng]],1,FIND("#",Table_milestone[[#This Row],[Hợp đồng]],1),"")</f>
        <v>PL21-HĐ 08012011/HĐKT2011-CMCSOFT-CTEL</v>
      </c>
      <c r="B1472" s="2" t="s">
        <v>3335</v>
      </c>
      <c r="C1472" s="3" t="s">
        <v>3336</v>
      </c>
      <c r="D1472" s="2" t="s">
        <v>903</v>
      </c>
      <c r="E1472" s="5">
        <v>444312000</v>
      </c>
      <c r="F1472" s="4"/>
      <c r="G1472" s="4">
        <v>42083</v>
      </c>
      <c r="H1472" s="4"/>
      <c r="I1472" s="4"/>
      <c r="J1472" s="4"/>
      <c r="K1472" s="3" t="s">
        <v>667</v>
      </c>
      <c r="L1472" s="7" t="b">
        <v>1</v>
      </c>
      <c r="M1472" s="4">
        <v>42167</v>
      </c>
      <c r="N1472" s="3" t="s">
        <v>26</v>
      </c>
      <c r="O1472" s="3" t="s">
        <v>2984</v>
      </c>
      <c r="P1472" s="8"/>
      <c r="Q1472" s="8" t="s">
        <v>3334</v>
      </c>
      <c r="R1472" s="9">
        <v>1</v>
      </c>
      <c r="S1472" s="7"/>
    </row>
    <row r="1473" spans="1:19" ht="30" x14ac:dyDescent="0.25">
      <c r="A1473" t="str">
        <f>REPLACE(Table_milestone[[#This Row],[Hợp đồng]],1,FIND("#",Table_milestone[[#This Row],[Hợp đồng]],1),"")</f>
        <v>060/2014/HĐKT/CMCSOFT-ĐHMĐC</v>
      </c>
      <c r="B1473" s="2" t="s">
        <v>3338</v>
      </c>
      <c r="C1473" s="3" t="s">
        <v>3339</v>
      </c>
      <c r="D1473" s="2" t="s">
        <v>2398</v>
      </c>
      <c r="E1473" s="5">
        <v>19800000</v>
      </c>
      <c r="F1473" s="4"/>
      <c r="G1473" s="4">
        <v>42083</v>
      </c>
      <c r="H1473" s="4"/>
      <c r="I1473" s="4"/>
      <c r="J1473" s="4">
        <v>42216</v>
      </c>
      <c r="K1473" s="3" t="s">
        <v>667</v>
      </c>
      <c r="L1473" s="7" t="b">
        <v>1</v>
      </c>
      <c r="M1473" s="4">
        <v>42381</v>
      </c>
      <c r="N1473" s="3" t="s">
        <v>96</v>
      </c>
      <c r="O1473" s="3" t="s">
        <v>197</v>
      </c>
      <c r="P1473" s="8"/>
      <c r="Q1473" s="8" t="s">
        <v>3337</v>
      </c>
      <c r="R1473" s="9"/>
      <c r="S1473" s="7"/>
    </row>
    <row r="1474" spans="1:19" x14ac:dyDescent="0.25">
      <c r="A1474" t="str">
        <f>REPLACE(Table_milestone[[#This Row],[Hợp đồng]],1,FIND("#",Table_milestone[[#This Row],[Hợp đồng]],1),"")</f>
        <v>87/2013/VAS-CMCSOFT</v>
      </c>
      <c r="B1474" s="2" t="s">
        <v>2406</v>
      </c>
      <c r="C1474" s="3" t="s">
        <v>2407</v>
      </c>
      <c r="D1474" s="2" t="s">
        <v>2643</v>
      </c>
      <c r="E1474" s="5">
        <v>308440000</v>
      </c>
      <c r="F1474" s="4"/>
      <c r="G1474" s="4">
        <v>42084</v>
      </c>
      <c r="H1474" s="4"/>
      <c r="I1474" s="4">
        <v>42084</v>
      </c>
      <c r="J1474" s="4">
        <v>42115</v>
      </c>
      <c r="K1474" s="3" t="s">
        <v>667</v>
      </c>
      <c r="L1474" s="7" t="b">
        <v>1</v>
      </c>
      <c r="M1474" s="4">
        <v>41999</v>
      </c>
      <c r="N1474" s="3" t="s">
        <v>1342</v>
      </c>
      <c r="O1474" s="3" t="s">
        <v>681</v>
      </c>
      <c r="P1474" s="8" t="s">
        <v>3340</v>
      </c>
      <c r="Q1474" s="8"/>
      <c r="R1474" s="9"/>
      <c r="S1474" s="7"/>
    </row>
    <row r="1475" spans="1:19" x14ac:dyDescent="0.25">
      <c r="A1475" t="str">
        <f>REPLACE(Table_milestone[[#This Row],[Hợp đồng]],1,FIND("#",Table_milestone[[#This Row],[Hợp đồng]],1),"")</f>
        <v>OSD145062</v>
      </c>
      <c r="B1475" s="2" t="s">
        <v>3342</v>
      </c>
      <c r="C1475" s="3" t="s">
        <v>3343</v>
      </c>
      <c r="D1475" s="2" t="s">
        <v>3341</v>
      </c>
      <c r="E1475" s="5">
        <v>39497500</v>
      </c>
      <c r="F1475" s="4"/>
      <c r="G1475" s="4">
        <v>42086</v>
      </c>
      <c r="H1475" s="4"/>
      <c r="I1475" s="4"/>
      <c r="J1475" s="4"/>
      <c r="K1475" s="3" t="s">
        <v>667</v>
      </c>
      <c r="L1475" s="7" t="b">
        <v>1</v>
      </c>
      <c r="M1475" s="4">
        <v>42067</v>
      </c>
      <c r="N1475" s="3" t="s">
        <v>108</v>
      </c>
      <c r="O1475" s="3" t="s">
        <v>110</v>
      </c>
      <c r="P1475" s="8"/>
      <c r="Q1475" s="8"/>
      <c r="R1475" s="9"/>
      <c r="S1475" s="7"/>
    </row>
    <row r="1476" spans="1:19" ht="30" x14ac:dyDescent="0.25">
      <c r="A1476" t="str">
        <f>REPLACE(Table_milestone[[#This Row],[Hợp đồng]],1,FIND("#",Table_milestone[[#This Row],[Hợp đồng]],1),"")</f>
        <v>OSD145064</v>
      </c>
      <c r="B1476" s="2" t="s">
        <v>3345</v>
      </c>
      <c r="C1476" s="3" t="s">
        <v>3346</v>
      </c>
      <c r="D1476" s="2" t="s">
        <v>3341</v>
      </c>
      <c r="E1476" s="5">
        <v>38412000</v>
      </c>
      <c r="F1476" s="4"/>
      <c r="G1476" s="4">
        <v>42086</v>
      </c>
      <c r="H1476" s="4"/>
      <c r="I1476" s="4"/>
      <c r="J1476" s="4">
        <v>42100</v>
      </c>
      <c r="K1476" s="3" t="s">
        <v>667</v>
      </c>
      <c r="L1476" s="7" t="b">
        <v>1</v>
      </c>
      <c r="M1476" s="4">
        <v>42109</v>
      </c>
      <c r="N1476" s="3" t="s">
        <v>119</v>
      </c>
      <c r="O1476" s="3" t="s">
        <v>110</v>
      </c>
      <c r="P1476" s="8"/>
      <c r="Q1476" s="8" t="s">
        <v>3344</v>
      </c>
      <c r="R1476" s="9"/>
      <c r="S1476" s="7"/>
    </row>
    <row r="1477" spans="1:19" ht="75" x14ac:dyDescent="0.25">
      <c r="A1477" t="str">
        <f>REPLACE(Table_milestone[[#This Row],[Hợp đồng]],1,FIND("#",Table_milestone[[#This Row],[Hợp đồng]],1),"")</f>
        <v>42/2014/HĐKT/THTK-CMC</v>
      </c>
      <c r="B1477" s="2" t="s">
        <v>3122</v>
      </c>
      <c r="C1477" s="3" t="s">
        <v>3123</v>
      </c>
      <c r="D1477" s="2" t="s">
        <v>1094</v>
      </c>
      <c r="E1477" s="5">
        <v>1680000000</v>
      </c>
      <c r="F1477" s="4"/>
      <c r="G1477" s="4">
        <v>42088</v>
      </c>
      <c r="H1477" s="4">
        <v>42105</v>
      </c>
      <c r="I1477" s="4">
        <v>42166</v>
      </c>
      <c r="J1477" s="4"/>
      <c r="K1477" s="3" t="s">
        <v>667</v>
      </c>
      <c r="L1477" s="7" t="b">
        <v>1</v>
      </c>
      <c r="M1477" s="4">
        <v>42201</v>
      </c>
      <c r="N1477" s="3" t="s">
        <v>57</v>
      </c>
      <c r="O1477" s="3" t="s">
        <v>129</v>
      </c>
      <c r="P1477" s="8"/>
      <c r="Q1477" s="8" t="s">
        <v>3347</v>
      </c>
      <c r="R1477" s="9"/>
      <c r="S1477" s="7"/>
    </row>
    <row r="1478" spans="1:19" ht="45" x14ac:dyDescent="0.25">
      <c r="A1478" t="str">
        <f>REPLACE(Table_milestone[[#This Row],[Hợp đồng]],1,FIND("#",Table_milestone[[#This Row],[Hợp đồng]],1),"")</f>
        <v>1189/TCB-CMC</v>
      </c>
      <c r="B1478" s="2" t="s">
        <v>3214</v>
      </c>
      <c r="C1478" s="3" t="s">
        <v>69</v>
      </c>
      <c r="D1478" s="2" t="s">
        <v>3348</v>
      </c>
      <c r="E1478" s="5">
        <v>772865676</v>
      </c>
      <c r="F1478" s="4"/>
      <c r="G1478" s="4">
        <v>42088</v>
      </c>
      <c r="H1478" s="4"/>
      <c r="I1478" s="4"/>
      <c r="J1478" s="4"/>
      <c r="K1478" s="3" t="s">
        <v>1002</v>
      </c>
      <c r="L1478" s="7" t="b">
        <v>0</v>
      </c>
      <c r="M1478" s="4"/>
      <c r="N1478" s="3" t="s">
        <v>37</v>
      </c>
      <c r="O1478" s="3" t="s">
        <v>197</v>
      </c>
      <c r="P1478" s="8"/>
      <c r="Q1478" s="8" t="s">
        <v>3349</v>
      </c>
      <c r="R1478" s="9">
        <v>1</v>
      </c>
      <c r="S1478" s="7"/>
    </row>
    <row r="1479" spans="1:19" x14ac:dyDescent="0.25">
      <c r="A1479" t="str">
        <f>REPLACE(Table_milestone[[#This Row],[Hợp đồng]],1,FIND("#",Table_milestone[[#This Row],[Hợp đồng]],1),"")</f>
        <v>OSD145055</v>
      </c>
      <c r="B1479" s="2" t="s">
        <v>3280</v>
      </c>
      <c r="C1479" s="3" t="s">
        <v>3281</v>
      </c>
      <c r="D1479" s="2" t="s">
        <v>3350</v>
      </c>
      <c r="E1479" s="5">
        <v>42147821</v>
      </c>
      <c r="F1479" s="4"/>
      <c r="G1479" s="4">
        <v>42089</v>
      </c>
      <c r="H1479" s="4"/>
      <c r="I1479" s="4">
        <v>42089</v>
      </c>
      <c r="J1479" s="4"/>
      <c r="K1479" s="3" t="s">
        <v>667</v>
      </c>
      <c r="L1479" s="7" t="b">
        <v>1</v>
      </c>
      <c r="M1479" s="4">
        <v>42256</v>
      </c>
      <c r="N1479" s="3" t="s">
        <v>108</v>
      </c>
      <c r="O1479" s="3" t="s">
        <v>110</v>
      </c>
      <c r="P1479" s="8"/>
      <c r="Q1479" s="8" t="s">
        <v>3351</v>
      </c>
      <c r="R1479" s="9"/>
      <c r="S1479" s="7"/>
    </row>
    <row r="1480" spans="1:19" x14ac:dyDescent="0.25">
      <c r="A1480" t="str">
        <f>REPLACE(Table_milestone[[#This Row],[Hợp đồng]],1,FIND("#",Table_milestone[[#This Row],[Hợp đồng]],1),"")</f>
        <v>56-0314/HĐKT/CMCSOFT-STCDL</v>
      </c>
      <c r="B1480" s="2" t="s">
        <v>2752</v>
      </c>
      <c r="C1480" s="3" t="s">
        <v>2753</v>
      </c>
      <c r="D1480" s="2" t="s">
        <v>722</v>
      </c>
      <c r="E1480" s="5">
        <v>9900000</v>
      </c>
      <c r="F1480" s="4"/>
      <c r="G1480" s="4">
        <v>42091</v>
      </c>
      <c r="H1480" s="4"/>
      <c r="I1480" s="4"/>
      <c r="J1480" s="4"/>
      <c r="K1480" s="3" t="s">
        <v>667</v>
      </c>
      <c r="L1480" s="7" t="b">
        <v>1</v>
      </c>
      <c r="M1480" s="4">
        <v>42003</v>
      </c>
      <c r="N1480" s="3" t="s">
        <v>52</v>
      </c>
      <c r="O1480" s="3" t="s">
        <v>197</v>
      </c>
      <c r="P1480" s="8"/>
      <c r="Q1480" s="8"/>
      <c r="R1480" s="9"/>
      <c r="S1480" s="7"/>
    </row>
    <row r="1481" spans="1:19" x14ac:dyDescent="0.25">
      <c r="A1481" t="str">
        <f>REPLACE(Table_milestone[[#This Row],[Hợp đồng]],1,FIND("#",Table_milestone[[#This Row],[Hợp đồng]],1),"")</f>
        <v>OSD145061</v>
      </c>
      <c r="B1481" s="2" t="s">
        <v>3352</v>
      </c>
      <c r="C1481" s="3" t="s">
        <v>3353</v>
      </c>
      <c r="D1481" s="2" t="s">
        <v>903</v>
      </c>
      <c r="E1481" s="5">
        <v>31995000</v>
      </c>
      <c r="F1481" s="4"/>
      <c r="G1481" s="4">
        <v>42091</v>
      </c>
      <c r="H1481" s="4"/>
      <c r="I1481" s="4"/>
      <c r="J1481" s="4"/>
      <c r="K1481" s="3" t="s">
        <v>667</v>
      </c>
      <c r="L1481" s="7" t="b">
        <v>1</v>
      </c>
      <c r="M1481" s="4">
        <v>42075</v>
      </c>
      <c r="N1481" s="3" t="s">
        <v>119</v>
      </c>
      <c r="O1481" s="3" t="s">
        <v>110</v>
      </c>
      <c r="P1481" s="8"/>
      <c r="Q1481" s="8"/>
      <c r="R1481" s="9"/>
      <c r="S1481" s="7"/>
    </row>
    <row r="1482" spans="1:19" ht="45" x14ac:dyDescent="0.25">
      <c r="A1482" t="str">
        <f>REPLACE(Table_milestone[[#This Row],[Hợp đồng]],1,FIND("#",Table_milestone[[#This Row],[Hợp đồng]],1),"")</f>
        <v>OSD145061</v>
      </c>
      <c r="B1482" s="2" t="s">
        <v>3352</v>
      </c>
      <c r="C1482" s="3" t="s">
        <v>3353</v>
      </c>
      <c r="D1482" s="2" t="s">
        <v>722</v>
      </c>
      <c r="E1482" s="5">
        <v>32280000</v>
      </c>
      <c r="F1482" s="4"/>
      <c r="G1482" s="4">
        <v>42091</v>
      </c>
      <c r="H1482" s="4"/>
      <c r="I1482" s="4">
        <v>42156</v>
      </c>
      <c r="J1482" s="4">
        <v>42185</v>
      </c>
      <c r="K1482" s="3" t="s">
        <v>805</v>
      </c>
      <c r="L1482" s="7" t="b">
        <v>0</v>
      </c>
      <c r="M1482" s="4"/>
      <c r="N1482" s="3" t="s">
        <v>119</v>
      </c>
      <c r="O1482" s="3" t="s">
        <v>110</v>
      </c>
      <c r="P1482" s="8"/>
      <c r="Q1482" s="8" t="s">
        <v>3354</v>
      </c>
      <c r="R1482" s="9"/>
      <c r="S1482" s="7">
        <v>1</v>
      </c>
    </row>
    <row r="1483" spans="1:19" x14ac:dyDescent="0.25">
      <c r="A1483" t="str">
        <f>REPLACE(Table_milestone[[#This Row],[Hợp đồng]],1,FIND("#",Table_milestone[[#This Row],[Hợp đồng]],1),"")</f>
        <v>OSD145009</v>
      </c>
      <c r="B1483" s="2" t="s">
        <v>3357</v>
      </c>
      <c r="C1483" s="3" t="s">
        <v>3358</v>
      </c>
      <c r="D1483" s="2" t="s">
        <v>3355</v>
      </c>
      <c r="E1483" s="5">
        <v>31432250</v>
      </c>
      <c r="F1483" s="4"/>
      <c r="G1483" s="4">
        <v>42093</v>
      </c>
      <c r="H1483" s="4"/>
      <c r="I1483" s="4">
        <v>41820</v>
      </c>
      <c r="J1483" s="4"/>
      <c r="K1483" s="3" t="s">
        <v>667</v>
      </c>
      <c r="L1483" s="7" t="b">
        <v>1</v>
      </c>
      <c r="M1483" s="4">
        <v>41857</v>
      </c>
      <c r="N1483" s="3" t="s">
        <v>119</v>
      </c>
      <c r="O1483" s="3" t="s">
        <v>110</v>
      </c>
      <c r="P1483" s="8" t="s">
        <v>3356</v>
      </c>
      <c r="Q1483" s="8"/>
      <c r="R1483" s="9"/>
      <c r="S1483" s="7"/>
    </row>
    <row r="1484" spans="1:19" x14ac:dyDescent="0.25">
      <c r="A1484" t="str">
        <f>REPLACE(Table_milestone[[#This Row],[Hợp đồng]],1,FIND("#",Table_milestone[[#This Row],[Hợp đồng]],1),"")</f>
        <v>OSD145010</v>
      </c>
      <c r="B1484" s="2" t="s">
        <v>2817</v>
      </c>
      <c r="C1484" s="3" t="s">
        <v>2818</v>
      </c>
      <c r="D1484" s="2" t="s">
        <v>3359</v>
      </c>
      <c r="E1484" s="5">
        <v>53325000</v>
      </c>
      <c r="F1484" s="4"/>
      <c r="G1484" s="4">
        <v>42093</v>
      </c>
      <c r="H1484" s="4"/>
      <c r="I1484" s="4"/>
      <c r="J1484" s="4"/>
      <c r="K1484" s="3" t="s">
        <v>667</v>
      </c>
      <c r="L1484" s="7" t="b">
        <v>1</v>
      </c>
      <c r="M1484" s="4">
        <v>42094</v>
      </c>
      <c r="N1484" s="3" t="s">
        <v>119</v>
      </c>
      <c r="O1484" s="3" t="s">
        <v>110</v>
      </c>
      <c r="P1484" s="8"/>
      <c r="Q1484" s="8"/>
      <c r="R1484" s="9"/>
      <c r="S1484" s="7"/>
    </row>
    <row r="1485" spans="1:19" x14ac:dyDescent="0.25">
      <c r="A1485" t="str">
        <f>REPLACE(Table_milestone[[#This Row],[Hợp đồng]],1,FIND("#",Table_milestone[[#This Row],[Hợp đồng]],1),"")</f>
        <v>08012011/CMCSOFT-CTEL</v>
      </c>
      <c r="B1485" s="2" t="s">
        <v>947</v>
      </c>
      <c r="C1485" s="3" t="s">
        <v>648</v>
      </c>
      <c r="D1485" s="2" t="s">
        <v>3360</v>
      </c>
      <c r="E1485" s="5">
        <v>228000000</v>
      </c>
      <c r="F1485" s="4"/>
      <c r="G1485" s="4">
        <v>42093</v>
      </c>
      <c r="H1485" s="4"/>
      <c r="I1485" s="4"/>
      <c r="J1485" s="4">
        <v>42185</v>
      </c>
      <c r="K1485" s="3" t="s">
        <v>667</v>
      </c>
      <c r="L1485" s="7" t="b">
        <v>1</v>
      </c>
      <c r="M1485" s="4">
        <v>42185</v>
      </c>
      <c r="N1485" s="3" t="s">
        <v>26</v>
      </c>
      <c r="O1485" s="3" t="s">
        <v>129</v>
      </c>
      <c r="P1485" s="8" t="s">
        <v>3361</v>
      </c>
      <c r="Q1485" s="8"/>
      <c r="R1485" s="9"/>
      <c r="S1485" s="7"/>
    </row>
    <row r="1486" spans="1:19" x14ac:dyDescent="0.25">
      <c r="A1486" t="str">
        <f>REPLACE(Table_milestone[[#This Row],[Hợp đồng]],1,FIND("#",Table_milestone[[#This Row],[Hợp đồng]],1),"")</f>
        <v>TPT001</v>
      </c>
      <c r="B1486" s="2" t="s">
        <v>3079</v>
      </c>
      <c r="C1486" s="3" t="s">
        <v>538</v>
      </c>
      <c r="D1486" s="2" t="s">
        <v>3362</v>
      </c>
      <c r="E1486" s="5">
        <v>67094720</v>
      </c>
      <c r="F1486" s="4"/>
      <c r="G1486" s="4">
        <v>42093</v>
      </c>
      <c r="H1486" s="4"/>
      <c r="I1486" s="4"/>
      <c r="J1486" s="4"/>
      <c r="K1486" s="3" t="s">
        <v>667</v>
      </c>
      <c r="L1486" s="7" t="b">
        <v>1</v>
      </c>
      <c r="M1486" s="4">
        <v>42117</v>
      </c>
      <c r="N1486" s="3" t="s">
        <v>108</v>
      </c>
      <c r="O1486" s="3" t="s">
        <v>110</v>
      </c>
      <c r="P1486" s="8" t="s">
        <v>3363</v>
      </c>
      <c r="Q1486" s="8"/>
      <c r="R1486" s="9"/>
      <c r="S1486" s="7"/>
    </row>
    <row r="1487" spans="1:19" x14ac:dyDescent="0.25">
      <c r="A1487" t="str">
        <f>REPLACE(Table_milestone[[#This Row],[Hợp đồng]],1,FIND("#",Table_milestone[[#This Row],[Hợp đồng]],1),"")</f>
        <v>IBM002</v>
      </c>
      <c r="B1487" s="2" t="s">
        <v>3171</v>
      </c>
      <c r="C1487" s="3" t="s">
        <v>500</v>
      </c>
      <c r="D1487" s="2" t="s">
        <v>3364</v>
      </c>
      <c r="E1487" s="5">
        <v>117009846</v>
      </c>
      <c r="F1487" s="4"/>
      <c r="G1487" s="4">
        <v>42093</v>
      </c>
      <c r="H1487" s="4"/>
      <c r="I1487" s="4"/>
      <c r="J1487" s="4"/>
      <c r="K1487" s="3" t="s">
        <v>667</v>
      </c>
      <c r="L1487" s="7" t="b">
        <v>1</v>
      </c>
      <c r="M1487" s="4">
        <v>42031</v>
      </c>
      <c r="N1487" s="3" t="s">
        <v>108</v>
      </c>
      <c r="O1487" s="3" t="s">
        <v>110</v>
      </c>
      <c r="P1487" s="8"/>
      <c r="Q1487" s="8"/>
      <c r="R1487" s="9"/>
      <c r="S1487" s="7"/>
    </row>
    <row r="1488" spans="1:19" x14ac:dyDescent="0.25">
      <c r="A1488" t="str">
        <f>REPLACE(Table_milestone[[#This Row],[Hợp đồng]],1,FIND("#",Table_milestone[[#This Row],[Hợp đồng]],1),"")</f>
        <v>OSD145009</v>
      </c>
      <c r="B1488" s="2" t="s">
        <v>3357</v>
      </c>
      <c r="C1488" s="3" t="s">
        <v>3358</v>
      </c>
      <c r="D1488" s="2" t="s">
        <v>3365</v>
      </c>
      <c r="E1488" s="5">
        <v>31255250</v>
      </c>
      <c r="F1488" s="4"/>
      <c r="G1488" s="4">
        <v>42094</v>
      </c>
      <c r="H1488" s="4"/>
      <c r="I1488" s="4"/>
      <c r="J1488" s="4"/>
      <c r="K1488" s="3" t="s">
        <v>667</v>
      </c>
      <c r="L1488" s="7" t="b">
        <v>1</v>
      </c>
      <c r="M1488" s="4">
        <v>41857</v>
      </c>
      <c r="N1488" s="3" t="s">
        <v>119</v>
      </c>
      <c r="O1488" s="3" t="s">
        <v>110</v>
      </c>
      <c r="P1488" s="8" t="s">
        <v>3366</v>
      </c>
      <c r="Q1488" s="8"/>
      <c r="R1488" s="9"/>
      <c r="S1488" s="7"/>
    </row>
    <row r="1489" spans="1:19" x14ac:dyDescent="0.25">
      <c r="A1489" t="str">
        <f>REPLACE(Table_milestone[[#This Row],[Hợp đồng]],1,FIND("#",Table_milestone[[#This Row],[Hợp đồng]],1),"")</f>
        <v>OSD145009</v>
      </c>
      <c r="B1489" s="2" t="s">
        <v>3357</v>
      </c>
      <c r="C1489" s="3" t="s">
        <v>3358</v>
      </c>
      <c r="D1489" s="2" t="s">
        <v>3367</v>
      </c>
      <c r="E1489" s="5">
        <v>31093000</v>
      </c>
      <c r="F1489" s="4"/>
      <c r="G1489" s="4">
        <v>42094</v>
      </c>
      <c r="H1489" s="4"/>
      <c r="I1489" s="4"/>
      <c r="J1489" s="4"/>
      <c r="K1489" s="3" t="s">
        <v>667</v>
      </c>
      <c r="L1489" s="7" t="b">
        <v>1</v>
      </c>
      <c r="M1489" s="4">
        <v>41827</v>
      </c>
      <c r="N1489" s="3" t="s">
        <v>119</v>
      </c>
      <c r="O1489" s="3" t="s">
        <v>110</v>
      </c>
      <c r="P1489" s="8" t="s">
        <v>3366</v>
      </c>
      <c r="Q1489" s="8"/>
      <c r="R1489" s="9"/>
      <c r="S1489" s="7"/>
    </row>
    <row r="1490" spans="1:19" ht="90" x14ac:dyDescent="0.25">
      <c r="A1490" t="str">
        <f>REPLACE(Table_milestone[[#This Row],[Hợp đồng]],1,FIND("#",Table_milestone[[#This Row],[Hợp đồng]],1),"")</f>
        <v>03-9/2014/HĐ/CTU-CMCSOFT</v>
      </c>
      <c r="B1490" s="2" t="s">
        <v>3043</v>
      </c>
      <c r="C1490" s="3" t="s">
        <v>40</v>
      </c>
      <c r="D1490" s="2" t="s">
        <v>3368</v>
      </c>
      <c r="E1490" s="5">
        <v>198000000</v>
      </c>
      <c r="F1490" s="4"/>
      <c r="G1490" s="4">
        <v>42094</v>
      </c>
      <c r="H1490" s="4"/>
      <c r="I1490" s="4"/>
      <c r="J1490" s="4"/>
      <c r="K1490" s="3" t="s">
        <v>3052</v>
      </c>
      <c r="L1490" s="7" t="b">
        <v>0</v>
      </c>
      <c r="M1490" s="4"/>
      <c r="N1490" s="3" t="s">
        <v>36</v>
      </c>
      <c r="O1490" s="3" t="s">
        <v>32</v>
      </c>
      <c r="P1490" s="8" t="s">
        <v>3369</v>
      </c>
      <c r="Q1490" s="8" t="s">
        <v>3370</v>
      </c>
      <c r="R1490" s="9">
        <v>1</v>
      </c>
      <c r="S1490" s="7"/>
    </row>
    <row r="1491" spans="1:19" ht="30" x14ac:dyDescent="0.25">
      <c r="A1491" t="str">
        <f>REPLACE(Table_milestone[[#This Row],[Hợp đồng]],1,FIND("#",Table_milestone[[#This Row],[Hợp đồng]],1),"")</f>
        <v>03-9/2014/HĐ/CTU-CMCSOFT</v>
      </c>
      <c r="B1491" s="2" t="s">
        <v>3043</v>
      </c>
      <c r="C1491" s="3" t="s">
        <v>40</v>
      </c>
      <c r="D1491" s="2" t="s">
        <v>3371</v>
      </c>
      <c r="E1491" s="5">
        <v>148500000</v>
      </c>
      <c r="F1491" s="4"/>
      <c r="G1491" s="4">
        <v>42094</v>
      </c>
      <c r="H1491" s="4"/>
      <c r="I1491" s="4"/>
      <c r="J1491" s="4"/>
      <c r="K1491" s="3" t="s">
        <v>3161</v>
      </c>
      <c r="L1491" s="7" t="b">
        <v>0</v>
      </c>
      <c r="M1491" s="4"/>
      <c r="N1491" s="3" t="s">
        <v>36</v>
      </c>
      <c r="O1491" s="3" t="s">
        <v>32</v>
      </c>
      <c r="P1491" s="8" t="s">
        <v>3372</v>
      </c>
      <c r="Q1491" s="8" t="s">
        <v>3373</v>
      </c>
      <c r="R1491" s="9">
        <v>1</v>
      </c>
      <c r="S1491" s="7"/>
    </row>
    <row r="1492" spans="1:19" x14ac:dyDescent="0.25">
      <c r="A1492" t="str">
        <f>REPLACE(Table_milestone[[#This Row],[Hợp đồng]],1,FIND("#",Table_milestone[[#This Row],[Hợp đồng]],1),"")</f>
        <v>040/2014/HĐKT/CMCSOFT-PRDCV</v>
      </c>
      <c r="B1492" s="2" t="s">
        <v>3181</v>
      </c>
      <c r="C1492" s="3" t="s">
        <v>3182</v>
      </c>
      <c r="D1492" s="2" t="s">
        <v>3341</v>
      </c>
      <c r="E1492" s="5">
        <v>62486752</v>
      </c>
      <c r="F1492" s="4"/>
      <c r="G1492" s="4">
        <v>42094</v>
      </c>
      <c r="H1492" s="4"/>
      <c r="I1492" s="4"/>
      <c r="J1492" s="4"/>
      <c r="K1492" s="3" t="s">
        <v>667</v>
      </c>
      <c r="L1492" s="7" t="b">
        <v>1</v>
      </c>
      <c r="M1492" s="4">
        <v>42109</v>
      </c>
      <c r="N1492" s="3" t="s">
        <v>119</v>
      </c>
      <c r="O1492" s="3" t="s">
        <v>110</v>
      </c>
      <c r="P1492" s="8" t="s">
        <v>3374</v>
      </c>
      <c r="Q1492" s="8" t="s">
        <v>3375</v>
      </c>
      <c r="R1492" s="9"/>
      <c r="S1492" s="7"/>
    </row>
    <row r="1493" spans="1:19" ht="60" x14ac:dyDescent="0.25">
      <c r="A1493" t="str">
        <f>REPLACE(Table_milestone[[#This Row],[Hợp đồng]],1,FIND("#",Table_milestone[[#This Row],[Hợp đồng]],1),"")</f>
        <v>052/2014/HĐ/CMCSOFT-CORP</v>
      </c>
      <c r="B1493" s="2" t="s">
        <v>3155</v>
      </c>
      <c r="C1493" s="3" t="s">
        <v>45</v>
      </c>
      <c r="D1493" s="2" t="s">
        <v>1094</v>
      </c>
      <c r="E1493" s="5">
        <v>539175000</v>
      </c>
      <c r="F1493" s="4"/>
      <c r="G1493" s="4">
        <v>42094</v>
      </c>
      <c r="H1493" s="4"/>
      <c r="I1493" s="4">
        <v>42166</v>
      </c>
      <c r="J1493" s="4">
        <v>42216</v>
      </c>
      <c r="K1493" s="3" t="s">
        <v>667</v>
      </c>
      <c r="L1493" s="7" t="b">
        <v>1</v>
      </c>
      <c r="M1493" s="4">
        <v>42227</v>
      </c>
      <c r="N1493" s="3" t="s">
        <v>46</v>
      </c>
      <c r="O1493" s="3" t="s">
        <v>41</v>
      </c>
      <c r="P1493" s="8"/>
      <c r="Q1493" s="8" t="s">
        <v>3376</v>
      </c>
      <c r="R1493" s="9">
        <v>1</v>
      </c>
      <c r="S1493" s="7"/>
    </row>
    <row r="1494" spans="1:19" x14ac:dyDescent="0.25">
      <c r="A1494" t="str">
        <f>REPLACE(Table_milestone[[#This Row],[Hợp đồng]],1,FIND("#",Table_milestone[[#This Row],[Hợp đồng]],1),"")</f>
        <v>2013/SOW/JUUQ-CMC/002</v>
      </c>
      <c r="B1494" s="2" t="s">
        <v>2095</v>
      </c>
      <c r="C1494" s="3" t="s">
        <v>2096</v>
      </c>
      <c r="D1494" s="2" t="s">
        <v>3322</v>
      </c>
      <c r="E1494" s="5">
        <v>79739000</v>
      </c>
      <c r="F1494" s="4"/>
      <c r="G1494" s="4">
        <v>42094</v>
      </c>
      <c r="H1494" s="4"/>
      <c r="I1494" s="4"/>
      <c r="J1494" s="4">
        <v>42185</v>
      </c>
      <c r="K1494" s="3" t="s">
        <v>667</v>
      </c>
      <c r="L1494" s="7" t="b">
        <v>1</v>
      </c>
      <c r="M1494" s="4">
        <v>42158</v>
      </c>
      <c r="N1494" s="3" t="s">
        <v>31</v>
      </c>
      <c r="O1494" s="3" t="s">
        <v>110</v>
      </c>
      <c r="P1494" s="8"/>
      <c r="Q1494" s="8" t="s">
        <v>3377</v>
      </c>
      <c r="R1494" s="9"/>
      <c r="S1494" s="7"/>
    </row>
    <row r="1495" spans="1:19" x14ac:dyDescent="0.25">
      <c r="A1495" t="str">
        <f>REPLACE(Table_milestone[[#This Row],[Hợp đồng]],1,FIND("#",Table_milestone[[#This Row],[Hợp đồng]],1),"")</f>
        <v>SOW #4914007849</v>
      </c>
      <c r="B1495" s="2" t="s">
        <v>2965</v>
      </c>
      <c r="C1495" s="3" t="s">
        <v>568</v>
      </c>
      <c r="D1495" s="2" t="s">
        <v>3341</v>
      </c>
      <c r="E1495" s="5">
        <v>85000000</v>
      </c>
      <c r="F1495" s="4"/>
      <c r="G1495" s="4">
        <v>42094</v>
      </c>
      <c r="H1495" s="4"/>
      <c r="I1495" s="4"/>
      <c r="J1495" s="4"/>
      <c r="K1495" s="3" t="s">
        <v>667</v>
      </c>
      <c r="L1495" s="7" t="b">
        <v>1</v>
      </c>
      <c r="M1495" s="4">
        <v>42059</v>
      </c>
      <c r="N1495" s="3" t="s">
        <v>108</v>
      </c>
      <c r="O1495" s="3" t="s">
        <v>110</v>
      </c>
      <c r="P1495" s="8"/>
      <c r="Q1495" s="8"/>
      <c r="R1495" s="9"/>
      <c r="S1495" s="7"/>
    </row>
    <row r="1496" spans="1:19" x14ac:dyDescent="0.25">
      <c r="A1496" t="str">
        <f>REPLACE(Table_milestone[[#This Row],[Hợp đồng]],1,FIND("#",Table_milestone[[#This Row],[Hợp đồng]],1),"")</f>
        <v>OSD145011</v>
      </c>
      <c r="B1496" s="2" t="s">
        <v>2968</v>
      </c>
      <c r="C1496" s="3" t="s">
        <v>565</v>
      </c>
      <c r="D1496" s="2" t="s">
        <v>3341</v>
      </c>
      <c r="E1496" s="5">
        <v>96843600</v>
      </c>
      <c r="F1496" s="4"/>
      <c r="G1496" s="4">
        <v>42094</v>
      </c>
      <c r="H1496" s="4"/>
      <c r="I1496" s="4"/>
      <c r="J1496" s="4"/>
      <c r="K1496" s="3" t="s">
        <v>667</v>
      </c>
      <c r="L1496" s="7" t="b">
        <v>1</v>
      </c>
      <c r="M1496" s="4">
        <v>42107</v>
      </c>
      <c r="N1496" s="3" t="s">
        <v>108</v>
      </c>
      <c r="O1496" s="3" t="s">
        <v>110</v>
      </c>
      <c r="P1496" s="8"/>
      <c r="Q1496" s="8"/>
      <c r="R1496" s="9"/>
      <c r="S1496" s="7"/>
    </row>
    <row r="1497" spans="1:19" ht="210" x14ac:dyDescent="0.25">
      <c r="A1497" t="str">
        <f>REPLACE(Table_milestone[[#This Row],[Hợp đồng]],1,FIND("#",Table_milestone[[#This Row],[Hợp đồng]],1),"")</f>
        <v>63/2014/HĐKT/TCT-CMCSOFT</v>
      </c>
      <c r="B1497" s="2" t="s">
        <v>3379</v>
      </c>
      <c r="C1497" s="3" t="s">
        <v>3380</v>
      </c>
      <c r="D1497" s="2" t="s">
        <v>1018</v>
      </c>
      <c r="E1497" s="5">
        <v>990000000</v>
      </c>
      <c r="F1497" s="4"/>
      <c r="G1497" s="4">
        <v>42094</v>
      </c>
      <c r="H1497" s="4"/>
      <c r="I1497" s="4">
        <v>42094</v>
      </c>
      <c r="J1497" s="4"/>
      <c r="K1497" s="3" t="s">
        <v>667</v>
      </c>
      <c r="L1497" s="7" t="b">
        <v>1</v>
      </c>
      <c r="M1497" s="4">
        <v>42143</v>
      </c>
      <c r="N1497" s="3" t="s">
        <v>57</v>
      </c>
      <c r="O1497" s="3" t="s">
        <v>129</v>
      </c>
      <c r="P1497" s="8"/>
      <c r="Q1497" s="8" t="s">
        <v>3378</v>
      </c>
      <c r="R1497" s="9"/>
      <c r="S1497" s="7"/>
    </row>
    <row r="1498" spans="1:19" x14ac:dyDescent="0.25">
      <c r="A1498" t="str">
        <f>REPLACE(Table_milestone[[#This Row],[Hợp đồng]],1,FIND("#",Table_milestone[[#This Row],[Hợp đồng]],1),"")</f>
        <v>OSD145054</v>
      </c>
      <c r="B1498" s="2" t="s">
        <v>3382</v>
      </c>
      <c r="C1498" s="3" t="s">
        <v>3271</v>
      </c>
      <c r="D1498" s="2" t="s">
        <v>3381</v>
      </c>
      <c r="E1498" s="5">
        <v>114394770</v>
      </c>
      <c r="F1498" s="4"/>
      <c r="G1498" s="4">
        <v>42094</v>
      </c>
      <c r="H1498" s="4"/>
      <c r="I1498" s="4"/>
      <c r="J1498" s="4"/>
      <c r="K1498" s="3" t="s">
        <v>667</v>
      </c>
      <c r="L1498" s="7" t="b">
        <v>1</v>
      </c>
      <c r="M1498" s="4">
        <v>42109</v>
      </c>
      <c r="N1498" s="3" t="s">
        <v>119</v>
      </c>
      <c r="O1498" s="3" t="s">
        <v>110</v>
      </c>
      <c r="P1498" s="8"/>
      <c r="Q1498" s="8" t="s">
        <v>112</v>
      </c>
      <c r="R1498" s="9"/>
      <c r="S1498" s="7"/>
    </row>
    <row r="1499" spans="1:19" x14ac:dyDescent="0.25">
      <c r="A1499" t="str">
        <f>REPLACE(Table_milestone[[#This Row],[Hợp đồng]],1,FIND("#",Table_milestone[[#This Row],[Hợp đồng]],1),"")</f>
        <v>OSD145001</v>
      </c>
      <c r="B1499" s="2" t="s">
        <v>2831</v>
      </c>
      <c r="C1499" s="3" t="s">
        <v>2832</v>
      </c>
      <c r="D1499" s="2" t="s">
        <v>3341</v>
      </c>
      <c r="E1499" s="5">
        <v>317079000</v>
      </c>
      <c r="F1499" s="4"/>
      <c r="G1499" s="4">
        <v>42094</v>
      </c>
      <c r="H1499" s="4"/>
      <c r="I1499" s="4"/>
      <c r="J1499" s="4">
        <v>42246</v>
      </c>
      <c r="K1499" s="3" t="s">
        <v>667</v>
      </c>
      <c r="L1499" s="7" t="b">
        <v>1</v>
      </c>
      <c r="M1499" s="4">
        <v>42283</v>
      </c>
      <c r="N1499" s="3" t="s">
        <v>31</v>
      </c>
      <c r="O1499" s="3" t="s">
        <v>110</v>
      </c>
      <c r="P1499" s="8"/>
      <c r="Q1499" s="8" t="s">
        <v>3383</v>
      </c>
      <c r="R1499" s="9"/>
      <c r="S1499" s="7"/>
    </row>
    <row r="1500" spans="1:19" x14ac:dyDescent="0.25">
      <c r="A1500" t="str">
        <f>REPLACE(Table_milestone[[#This Row],[Hợp đồng]],1,FIND("#",Table_milestone[[#This Row],[Hợp đồng]],1),"")</f>
        <v>OSD145048</v>
      </c>
      <c r="B1500" s="2" t="s">
        <v>3307</v>
      </c>
      <c r="C1500" s="3" t="s">
        <v>3308</v>
      </c>
      <c r="D1500" s="2" t="s">
        <v>3261</v>
      </c>
      <c r="E1500" s="5">
        <v>69098920</v>
      </c>
      <c r="F1500" s="4"/>
      <c r="G1500" s="4">
        <v>42094</v>
      </c>
      <c r="H1500" s="4"/>
      <c r="I1500" s="4"/>
      <c r="J1500" s="4"/>
      <c r="K1500" s="3" t="s">
        <v>667</v>
      </c>
      <c r="L1500" s="7" t="b">
        <v>1</v>
      </c>
      <c r="M1500" s="4">
        <v>42100</v>
      </c>
      <c r="N1500" s="3" t="s">
        <v>119</v>
      </c>
      <c r="O1500" s="3" t="s">
        <v>110</v>
      </c>
      <c r="P1500" s="8"/>
      <c r="Q1500" s="8"/>
      <c r="R1500" s="9"/>
      <c r="S1500" s="7"/>
    </row>
    <row r="1501" spans="1:19" x14ac:dyDescent="0.25">
      <c r="A1501" t="str">
        <f>REPLACE(Table_milestone[[#This Row],[Hợp đồng]],1,FIND("#",Table_milestone[[#This Row],[Hợp đồng]],1),"")</f>
        <v>OSD135034</v>
      </c>
      <c r="B1501" s="2" t="s">
        <v>2490</v>
      </c>
      <c r="C1501" s="3" t="s">
        <v>65</v>
      </c>
      <c r="D1501" s="2" t="s">
        <v>3384</v>
      </c>
      <c r="E1501" s="5">
        <v>208791598</v>
      </c>
      <c r="F1501" s="4"/>
      <c r="G1501" s="4">
        <v>42094</v>
      </c>
      <c r="H1501" s="4"/>
      <c r="I1501" s="4"/>
      <c r="J1501" s="4"/>
      <c r="K1501" s="3" t="s">
        <v>667</v>
      </c>
      <c r="L1501" s="7" t="b">
        <v>1</v>
      </c>
      <c r="M1501" s="4">
        <v>42086</v>
      </c>
      <c r="N1501" s="3" t="s">
        <v>31</v>
      </c>
      <c r="O1501" s="3" t="s">
        <v>110</v>
      </c>
      <c r="P1501" s="8" t="s">
        <v>3385</v>
      </c>
      <c r="Q1501" s="8"/>
      <c r="R1501" s="9"/>
      <c r="S1501" s="7"/>
    </row>
    <row r="1502" spans="1:19" x14ac:dyDescent="0.25">
      <c r="A1502" t="str">
        <f>REPLACE(Table_milestone[[#This Row],[Hợp đồng]],1,FIND("#",Table_milestone[[#This Row],[Hợp đồng]],1),"")</f>
        <v>OSD135062</v>
      </c>
      <c r="B1502" s="2" t="s">
        <v>2820</v>
      </c>
      <c r="C1502" s="3" t="s">
        <v>2821</v>
      </c>
      <c r="D1502" s="2" t="s">
        <v>802</v>
      </c>
      <c r="E1502" s="5">
        <v>554590352</v>
      </c>
      <c r="F1502" s="4"/>
      <c r="G1502" s="4">
        <v>42094</v>
      </c>
      <c r="H1502" s="4"/>
      <c r="I1502" s="4"/>
      <c r="J1502" s="4"/>
      <c r="K1502" s="3" t="s">
        <v>667</v>
      </c>
      <c r="L1502" s="7" t="b">
        <v>1</v>
      </c>
      <c r="M1502" s="4">
        <v>42086</v>
      </c>
      <c r="N1502" s="3" t="s">
        <v>31</v>
      </c>
      <c r="O1502" s="3" t="s">
        <v>110</v>
      </c>
      <c r="P1502" s="8" t="s">
        <v>3386</v>
      </c>
      <c r="Q1502" s="8"/>
      <c r="R1502" s="9"/>
      <c r="S1502" s="7"/>
    </row>
    <row r="1503" spans="1:19" ht="105" x14ac:dyDescent="0.25">
      <c r="A1503" t="str">
        <f>REPLACE(Table_milestone[[#This Row],[Hợp đồng]],1,FIND("#",Table_milestone[[#This Row],[Hợp đồng]],1),"")</f>
        <v>060/2014/HĐKT/CMCSOFT-ĐHMĐC</v>
      </c>
      <c r="B1503" s="2" t="s">
        <v>3338</v>
      </c>
      <c r="C1503" s="3" t="s">
        <v>3339</v>
      </c>
      <c r="D1503" s="2" t="s">
        <v>2423</v>
      </c>
      <c r="E1503" s="5">
        <v>46200000</v>
      </c>
      <c r="F1503" s="4"/>
      <c r="G1503" s="4">
        <v>42094</v>
      </c>
      <c r="H1503" s="4">
        <v>42244</v>
      </c>
      <c r="I1503" s="4"/>
      <c r="J1503" s="4">
        <v>42216</v>
      </c>
      <c r="K1503" s="3" t="s">
        <v>667</v>
      </c>
      <c r="L1503" s="7" t="b">
        <v>1</v>
      </c>
      <c r="M1503" s="4">
        <v>42381</v>
      </c>
      <c r="N1503" s="3" t="s">
        <v>96</v>
      </c>
      <c r="O1503" s="3" t="s">
        <v>197</v>
      </c>
      <c r="P1503" s="8"/>
      <c r="Q1503" s="8" t="s">
        <v>3387</v>
      </c>
      <c r="R1503" s="9"/>
      <c r="S1503" s="7"/>
    </row>
    <row r="1504" spans="1:19" x14ac:dyDescent="0.25">
      <c r="A1504" t="str">
        <f>REPLACE(Table_milestone[[#This Row],[Hợp đồng]],1,FIND("#",Table_milestone[[#This Row],[Hợp đồng]],1),"")</f>
        <v>OSD145039</v>
      </c>
      <c r="B1504" s="2" t="s">
        <v>3200</v>
      </c>
      <c r="C1504" s="3" t="s">
        <v>493</v>
      </c>
      <c r="D1504" s="2" t="s">
        <v>3388</v>
      </c>
      <c r="E1504" s="5">
        <v>53101650</v>
      </c>
      <c r="F1504" s="4"/>
      <c r="G1504" s="4">
        <v>42094</v>
      </c>
      <c r="H1504" s="4"/>
      <c r="I1504" s="4"/>
      <c r="J1504" s="4"/>
      <c r="K1504" s="3" t="s">
        <v>667</v>
      </c>
      <c r="L1504" s="7" t="b">
        <v>1</v>
      </c>
      <c r="M1504" s="4">
        <v>42117</v>
      </c>
      <c r="N1504" s="3" t="s">
        <v>108</v>
      </c>
      <c r="O1504" s="3" t="s">
        <v>110</v>
      </c>
      <c r="P1504" s="8"/>
      <c r="Q1504" s="8"/>
      <c r="R1504" s="9"/>
      <c r="S1504" s="7"/>
    </row>
    <row r="1505" spans="1:19" x14ac:dyDescent="0.25">
      <c r="A1505" t="str">
        <f>REPLACE(Table_milestone[[#This Row],[Hợp đồng]],1,FIND("#",Table_milestone[[#This Row],[Hợp đồng]],1),"")</f>
        <v>OSD145063</v>
      </c>
      <c r="B1505" s="2" t="s">
        <v>3320</v>
      </c>
      <c r="C1505" s="3" t="s">
        <v>3321</v>
      </c>
      <c r="D1505" s="2" t="s">
        <v>1094</v>
      </c>
      <c r="E1505" s="5">
        <v>41753250</v>
      </c>
      <c r="F1505" s="4">
        <v>42094</v>
      </c>
      <c r="G1505" s="4">
        <v>42100</v>
      </c>
      <c r="H1505" s="4"/>
      <c r="I1505" s="4"/>
      <c r="J1505" s="4"/>
      <c r="K1505" s="3" t="s">
        <v>667</v>
      </c>
      <c r="L1505" s="7" t="b">
        <v>1</v>
      </c>
      <c r="M1505" s="4">
        <v>42137</v>
      </c>
      <c r="N1505" s="3" t="s">
        <v>108</v>
      </c>
      <c r="O1505" s="3" t="s">
        <v>110</v>
      </c>
      <c r="P1505" s="8" t="s">
        <v>3389</v>
      </c>
      <c r="Q1505" s="8" t="s">
        <v>3390</v>
      </c>
      <c r="R1505" s="9"/>
      <c r="S1505" s="7"/>
    </row>
    <row r="1506" spans="1:19" x14ac:dyDescent="0.25">
      <c r="A1506" t="str">
        <f>REPLACE(Table_milestone[[#This Row],[Hợp đồng]],1,FIND("#",Table_milestone[[#This Row],[Hợp đồng]],1),"")</f>
        <v>OSD145056</v>
      </c>
      <c r="B1506" s="2" t="s">
        <v>3282</v>
      </c>
      <c r="C1506" s="3" t="s">
        <v>3283</v>
      </c>
      <c r="D1506" s="2" t="s">
        <v>3391</v>
      </c>
      <c r="E1506" s="5">
        <v>103725160</v>
      </c>
      <c r="F1506" s="4"/>
      <c r="G1506" s="4">
        <v>42101</v>
      </c>
      <c r="H1506" s="4"/>
      <c r="I1506" s="4">
        <v>42123</v>
      </c>
      <c r="J1506" s="4"/>
      <c r="K1506" s="3" t="s">
        <v>667</v>
      </c>
      <c r="L1506" s="7" t="b">
        <v>1</v>
      </c>
      <c r="M1506" s="4">
        <v>42128</v>
      </c>
      <c r="N1506" s="3" t="s">
        <v>108</v>
      </c>
      <c r="O1506" s="3" t="s">
        <v>110</v>
      </c>
      <c r="P1506" s="8"/>
      <c r="Q1506" s="8"/>
      <c r="R1506" s="9"/>
      <c r="S1506" s="7"/>
    </row>
    <row r="1507" spans="1:19" x14ac:dyDescent="0.25">
      <c r="A1507" t="str">
        <f>REPLACE(Table_milestone[[#This Row],[Hợp đồng]],1,FIND("#",Table_milestone[[#This Row],[Hợp đồng]],1),"")</f>
        <v>RML001</v>
      </c>
      <c r="B1507" s="2" t="s">
        <v>3243</v>
      </c>
      <c r="C1507" s="3" t="s">
        <v>3244</v>
      </c>
      <c r="D1507" s="2" t="s">
        <v>902</v>
      </c>
      <c r="E1507" s="5">
        <v>51203040</v>
      </c>
      <c r="F1507" s="4"/>
      <c r="G1507" s="4">
        <v>42102</v>
      </c>
      <c r="H1507" s="4">
        <v>42151</v>
      </c>
      <c r="I1507" s="4">
        <v>42151</v>
      </c>
      <c r="J1507" s="4"/>
      <c r="K1507" s="3" t="s">
        <v>667</v>
      </c>
      <c r="L1507" s="7" t="b">
        <v>1</v>
      </c>
      <c r="M1507" s="4">
        <v>42194</v>
      </c>
      <c r="N1507" s="3" t="s">
        <v>108</v>
      </c>
      <c r="O1507" s="3" t="s">
        <v>110</v>
      </c>
      <c r="P1507" s="8"/>
      <c r="Q1507" s="8" t="s">
        <v>3392</v>
      </c>
      <c r="R1507" s="9">
        <v>1</v>
      </c>
      <c r="S1507" s="7"/>
    </row>
    <row r="1508" spans="1:19" x14ac:dyDescent="0.25">
      <c r="A1508" t="str">
        <f>REPLACE(Table_milestone[[#This Row],[Hợp đồng]],1,FIND("#",Table_milestone[[#This Row],[Hợp đồng]],1),"")</f>
        <v>OSD145056</v>
      </c>
      <c r="B1508" s="2" t="s">
        <v>3282</v>
      </c>
      <c r="C1508" s="3" t="s">
        <v>3283</v>
      </c>
      <c r="D1508" s="2" t="s">
        <v>3393</v>
      </c>
      <c r="E1508" s="5">
        <v>127585620</v>
      </c>
      <c r="F1508" s="4"/>
      <c r="G1508" s="4">
        <v>42104</v>
      </c>
      <c r="H1508" s="4"/>
      <c r="I1508" s="4">
        <v>42123</v>
      </c>
      <c r="J1508" s="4">
        <v>42162</v>
      </c>
      <c r="K1508" s="3" t="s">
        <v>667</v>
      </c>
      <c r="L1508" s="7" t="b">
        <v>1</v>
      </c>
      <c r="M1508" s="4">
        <v>42192</v>
      </c>
      <c r="N1508" s="3" t="s">
        <v>108</v>
      </c>
      <c r="O1508" s="3" t="s">
        <v>110</v>
      </c>
      <c r="P1508" s="8"/>
      <c r="Q1508" s="8"/>
      <c r="R1508" s="9"/>
      <c r="S1508" s="7"/>
    </row>
    <row r="1509" spans="1:19" ht="30" x14ac:dyDescent="0.25">
      <c r="A1509" t="str">
        <f>REPLACE(Table_milestone[[#This Row],[Hợp đồng]],1,FIND("#",Table_milestone[[#This Row],[Hợp đồng]],1),"")</f>
        <v>01/2015-HVCSVPT-VIETINBANK-CMC</v>
      </c>
      <c r="B1509" s="2" t="s">
        <v>3396</v>
      </c>
      <c r="C1509" s="3" t="s">
        <v>486</v>
      </c>
      <c r="D1509" s="2" t="s">
        <v>3394</v>
      </c>
      <c r="E1509" s="5">
        <v>10000000</v>
      </c>
      <c r="F1509" s="4"/>
      <c r="G1509" s="4">
        <v>42104</v>
      </c>
      <c r="H1509" s="4"/>
      <c r="I1509" s="4"/>
      <c r="J1509" s="4">
        <v>42216</v>
      </c>
      <c r="K1509" s="3" t="s">
        <v>667</v>
      </c>
      <c r="L1509" s="7" t="b">
        <v>0</v>
      </c>
      <c r="M1509" s="4"/>
      <c r="N1509" s="3" t="s">
        <v>190</v>
      </c>
      <c r="O1509" s="3" t="s">
        <v>98</v>
      </c>
      <c r="P1509" s="8"/>
      <c r="Q1509" s="8" t="s">
        <v>3395</v>
      </c>
      <c r="R1509" s="9"/>
      <c r="S1509" s="7"/>
    </row>
    <row r="1510" spans="1:19" ht="180" x14ac:dyDescent="0.25">
      <c r="A1510" t="str">
        <f>REPLACE(Table_milestone[[#This Row],[Hợp đồng]],1,FIND("#",Table_milestone[[#This Row],[Hợp đồng]],1),"")</f>
        <v>280514/HĐPM/TTTT-BNG-CMCSOFT</v>
      </c>
      <c r="B1510" s="2" t="s">
        <v>2856</v>
      </c>
      <c r="C1510" s="3" t="s">
        <v>18</v>
      </c>
      <c r="D1510" s="2" t="s">
        <v>672</v>
      </c>
      <c r="E1510" s="5">
        <v>825000000</v>
      </c>
      <c r="F1510" s="4"/>
      <c r="G1510" s="4">
        <v>42109</v>
      </c>
      <c r="H1510" s="4"/>
      <c r="I1510" s="4"/>
      <c r="J1510" s="4"/>
      <c r="K1510" s="3" t="s">
        <v>3052</v>
      </c>
      <c r="L1510" s="7" t="b">
        <v>0</v>
      </c>
      <c r="M1510" s="4"/>
      <c r="N1510" s="3" t="s">
        <v>20</v>
      </c>
      <c r="O1510" s="3" t="s">
        <v>129</v>
      </c>
      <c r="P1510" s="8" t="s">
        <v>3397</v>
      </c>
      <c r="Q1510" s="8" t="s">
        <v>3297</v>
      </c>
      <c r="R1510" s="9"/>
      <c r="S1510" s="7"/>
    </row>
    <row r="1511" spans="1:19" x14ac:dyDescent="0.25">
      <c r="A1511" t="str">
        <f>REPLACE(Table_milestone[[#This Row],[Hợp đồng]],1,FIND("#",Table_milestone[[#This Row],[Hợp đồng]],1),"")</f>
        <v>OSD145059</v>
      </c>
      <c r="B1511" s="2" t="s">
        <v>3398</v>
      </c>
      <c r="C1511" s="3" t="s">
        <v>3399</v>
      </c>
      <c r="D1511" s="2" t="s">
        <v>3341</v>
      </c>
      <c r="E1511" s="5">
        <v>146608000</v>
      </c>
      <c r="F1511" s="4"/>
      <c r="G1511" s="4">
        <v>42110</v>
      </c>
      <c r="H1511" s="4"/>
      <c r="I1511" s="4">
        <v>42110</v>
      </c>
      <c r="J1511" s="4"/>
      <c r="K1511" s="3" t="s">
        <v>667</v>
      </c>
      <c r="L1511" s="7" t="b">
        <v>1</v>
      </c>
      <c r="M1511" s="4">
        <v>42128</v>
      </c>
      <c r="N1511" s="3" t="s">
        <v>108</v>
      </c>
      <c r="O1511" s="3" t="s">
        <v>110</v>
      </c>
      <c r="P1511" s="8"/>
      <c r="Q1511" s="8"/>
      <c r="R1511" s="9"/>
      <c r="S1511" s="7"/>
    </row>
    <row r="1512" spans="1:19" ht="90" x14ac:dyDescent="0.25">
      <c r="A1512" t="str">
        <f>REPLACE(Table_milestone[[#This Row],[Hợp đồng]],1,FIND("#",Table_milestone[[#This Row],[Hợp đồng]],1),"")</f>
        <v>054/2014/HĐKT/CMCSOFT-CMCCORP</v>
      </c>
      <c r="B1512" s="2" t="s">
        <v>3309</v>
      </c>
      <c r="C1512" s="3" t="s">
        <v>3310</v>
      </c>
      <c r="D1512" s="2" t="s">
        <v>2423</v>
      </c>
      <c r="E1512" s="5">
        <v>46100000</v>
      </c>
      <c r="F1512" s="4"/>
      <c r="G1512" s="4">
        <v>42111</v>
      </c>
      <c r="H1512" s="4"/>
      <c r="I1512" s="4">
        <v>42240</v>
      </c>
      <c r="J1512" s="4"/>
      <c r="K1512" s="3" t="s">
        <v>667</v>
      </c>
      <c r="L1512" s="7" t="b">
        <v>0</v>
      </c>
      <c r="M1512" s="4"/>
      <c r="N1512" s="3" t="s">
        <v>119</v>
      </c>
      <c r="O1512" s="3" t="s">
        <v>110</v>
      </c>
      <c r="P1512" s="8"/>
      <c r="Q1512" s="8" t="s">
        <v>3400</v>
      </c>
      <c r="R1512" s="9"/>
      <c r="S1512" s="7"/>
    </row>
    <row r="1513" spans="1:19" ht="45" x14ac:dyDescent="0.25">
      <c r="A1513" t="str">
        <f>REPLACE(Table_milestone[[#This Row],[Hợp đồng]],1,FIND("#",Table_milestone[[#This Row],[Hợp đồng]],1),"")</f>
        <v>OSD145063</v>
      </c>
      <c r="B1513" s="2" t="s">
        <v>3320</v>
      </c>
      <c r="C1513" s="3" t="s">
        <v>3321</v>
      </c>
      <c r="D1513" s="2" t="s">
        <v>1445</v>
      </c>
      <c r="E1513" s="5">
        <v>41722500</v>
      </c>
      <c r="F1513" s="4">
        <v>42104</v>
      </c>
      <c r="G1513" s="4">
        <v>42111</v>
      </c>
      <c r="H1513" s="4">
        <v>42139</v>
      </c>
      <c r="I1513" s="4">
        <v>42143</v>
      </c>
      <c r="J1513" s="4"/>
      <c r="K1513" s="3" t="s">
        <v>667</v>
      </c>
      <c r="L1513" s="7" t="b">
        <v>1</v>
      </c>
      <c r="M1513" s="4">
        <v>42159</v>
      </c>
      <c r="N1513" s="3" t="s">
        <v>108</v>
      </c>
      <c r="O1513" s="3" t="s">
        <v>110</v>
      </c>
      <c r="P1513" s="8" t="s">
        <v>3389</v>
      </c>
      <c r="Q1513" s="8" t="s">
        <v>3401</v>
      </c>
      <c r="R1513" s="9"/>
      <c r="S1513" s="7"/>
    </row>
    <row r="1514" spans="1:19" x14ac:dyDescent="0.25">
      <c r="A1514" t="str">
        <f>REPLACE(Table_milestone[[#This Row],[Hợp đồng]],1,FIND("#",Table_milestone[[#This Row],[Hợp đồng]],1),"")</f>
        <v>07042015/HĐ/CMCSOFT-VIB</v>
      </c>
      <c r="B1514" s="2" t="s">
        <v>3403</v>
      </c>
      <c r="C1514" s="3" t="s">
        <v>475</v>
      </c>
      <c r="D1514" s="2" t="s">
        <v>3402</v>
      </c>
      <c r="E1514" s="5">
        <v>581417400</v>
      </c>
      <c r="F1514" s="4"/>
      <c r="G1514" s="4">
        <v>42111</v>
      </c>
      <c r="H1514" s="4"/>
      <c r="I1514" s="4"/>
      <c r="J1514" s="4"/>
      <c r="K1514" s="3" t="s">
        <v>667</v>
      </c>
      <c r="L1514" s="7" t="b">
        <v>1</v>
      </c>
      <c r="M1514" s="4">
        <v>42144</v>
      </c>
      <c r="N1514" s="3" t="s">
        <v>19</v>
      </c>
      <c r="O1514" s="3" t="s">
        <v>14</v>
      </c>
      <c r="P1514" s="8"/>
      <c r="Q1514" s="8"/>
      <c r="R1514" s="9"/>
      <c r="S1514" s="7"/>
    </row>
    <row r="1515" spans="1:19" x14ac:dyDescent="0.25">
      <c r="A1515" t="str">
        <f>REPLACE(Table_milestone[[#This Row],[Hợp đồng]],1,FIND("#",Table_milestone[[#This Row],[Hợp đồng]],1),"")</f>
        <v>2014/SOW/SISTIC-CMC/001</v>
      </c>
      <c r="B1515" s="2" t="s">
        <v>2959</v>
      </c>
      <c r="C1515" s="3" t="s">
        <v>560</v>
      </c>
      <c r="D1515" s="2" t="s">
        <v>3404</v>
      </c>
      <c r="E1515" s="5">
        <v>294430500</v>
      </c>
      <c r="F1515" s="4"/>
      <c r="G1515" s="4">
        <v>42112</v>
      </c>
      <c r="H1515" s="4"/>
      <c r="I1515" s="4">
        <v>42112</v>
      </c>
      <c r="J1515" s="4"/>
      <c r="K1515" s="3" t="s">
        <v>667</v>
      </c>
      <c r="L1515" s="7" t="b">
        <v>1</v>
      </c>
      <c r="M1515" s="4">
        <v>42114</v>
      </c>
      <c r="N1515" s="3" t="s">
        <v>31</v>
      </c>
      <c r="O1515" s="3" t="s">
        <v>110</v>
      </c>
      <c r="P1515" s="8"/>
      <c r="Q1515" s="8"/>
      <c r="R1515" s="9"/>
      <c r="S1515" s="7"/>
    </row>
    <row r="1516" spans="1:19" x14ac:dyDescent="0.25">
      <c r="A1516" t="str">
        <f>REPLACE(Table_milestone[[#This Row],[Hợp đồng]],1,FIND("#",Table_milestone[[#This Row],[Hợp đồng]],1),"")</f>
        <v>14-0613/HĐKT/CMCSOFT-MIC</v>
      </c>
      <c r="B1516" s="2" t="s">
        <v>2466</v>
      </c>
      <c r="C1516" s="3" t="s">
        <v>612</v>
      </c>
      <c r="D1516" s="2" t="s">
        <v>3405</v>
      </c>
      <c r="E1516" s="5">
        <v>149160000</v>
      </c>
      <c r="F1516" s="4"/>
      <c r="G1516" s="4">
        <v>42113</v>
      </c>
      <c r="H1516" s="4"/>
      <c r="I1516" s="4"/>
      <c r="J1516" s="4"/>
      <c r="K1516" s="3" t="s">
        <v>667</v>
      </c>
      <c r="L1516" s="7" t="b">
        <v>1</v>
      </c>
      <c r="M1516" s="4">
        <v>42132</v>
      </c>
      <c r="N1516" s="3" t="s">
        <v>96</v>
      </c>
      <c r="O1516" s="3" t="s">
        <v>173</v>
      </c>
      <c r="P1516" s="8"/>
      <c r="Q1516" s="8"/>
      <c r="R1516" s="9"/>
      <c r="S1516" s="7"/>
    </row>
    <row r="1517" spans="1:19" ht="60" x14ac:dyDescent="0.25">
      <c r="A1517" t="str">
        <f>REPLACE(Table_milestone[[#This Row],[Hợp đồng]],1,FIND("#",Table_milestone[[#This Row],[Hợp đồng]],1),"")</f>
        <v>72/2015/HĐ-STTTT</v>
      </c>
      <c r="B1517" s="2" t="s">
        <v>3293</v>
      </c>
      <c r="C1517" s="3" t="s">
        <v>3294</v>
      </c>
      <c r="D1517" s="2" t="s">
        <v>2423</v>
      </c>
      <c r="E1517" s="5">
        <v>890371000</v>
      </c>
      <c r="F1517" s="4"/>
      <c r="G1517" s="4">
        <v>42114</v>
      </c>
      <c r="H1517" s="4"/>
      <c r="I1517" s="4"/>
      <c r="J1517" s="4">
        <v>42216</v>
      </c>
      <c r="K1517" s="3" t="s">
        <v>667</v>
      </c>
      <c r="L1517" s="7" t="b">
        <v>1</v>
      </c>
      <c r="M1517" s="4">
        <v>42215</v>
      </c>
      <c r="N1517" s="3" t="s">
        <v>52</v>
      </c>
      <c r="O1517" s="3" t="s">
        <v>47</v>
      </c>
      <c r="P1517" s="8"/>
      <c r="Q1517" s="8" t="s">
        <v>3406</v>
      </c>
      <c r="R1517" s="9">
        <v>1</v>
      </c>
      <c r="S1517" s="7"/>
    </row>
    <row r="1518" spans="1:19" ht="285" x14ac:dyDescent="0.25">
      <c r="A1518" t="str">
        <f>REPLACE(Table_milestone[[#This Row],[Hợp đồng]],1,FIND("#",Table_milestone[[#This Row],[Hợp đồng]],1),"")</f>
        <v>3112/2014/HĐKT/CMCSOFT-PVCFC</v>
      </c>
      <c r="B1518" s="2" t="s">
        <v>3206</v>
      </c>
      <c r="C1518" s="3" t="s">
        <v>3207</v>
      </c>
      <c r="D1518" s="2" t="s">
        <v>1094</v>
      </c>
      <c r="E1518" s="5">
        <v>319176000</v>
      </c>
      <c r="F1518" s="4"/>
      <c r="G1518" s="4">
        <v>42116</v>
      </c>
      <c r="H1518" s="4"/>
      <c r="I1518" s="4">
        <v>42110</v>
      </c>
      <c r="J1518" s="4"/>
      <c r="K1518" s="3" t="s">
        <v>667</v>
      </c>
      <c r="L1518" s="7" t="b">
        <v>1</v>
      </c>
      <c r="M1518" s="4">
        <v>42143</v>
      </c>
      <c r="N1518" s="3" t="s">
        <v>820</v>
      </c>
      <c r="O1518" s="3" t="s">
        <v>47</v>
      </c>
      <c r="P1518" s="8"/>
      <c r="Q1518" s="8" t="s">
        <v>3407</v>
      </c>
      <c r="R1518" s="9"/>
      <c r="S1518" s="7"/>
    </row>
    <row r="1519" spans="1:19" x14ac:dyDescent="0.25">
      <c r="A1519" t="str">
        <f>REPLACE(Table_milestone[[#This Row],[Hợp đồng]],1,FIND("#",Table_milestone[[#This Row],[Hợp đồng]],1),"")</f>
        <v>07042015/HĐ/CMCSOFT-VIB</v>
      </c>
      <c r="B1519" s="2" t="s">
        <v>3403</v>
      </c>
      <c r="C1519" s="3" t="s">
        <v>475</v>
      </c>
      <c r="D1519" s="2" t="s">
        <v>3408</v>
      </c>
      <c r="E1519" s="5">
        <v>604070322</v>
      </c>
      <c r="F1519" s="4"/>
      <c r="G1519" s="4">
        <v>42116</v>
      </c>
      <c r="H1519" s="4"/>
      <c r="I1519" s="4"/>
      <c r="J1519" s="4"/>
      <c r="K1519" s="3" t="s">
        <v>667</v>
      </c>
      <c r="L1519" s="7" t="b">
        <v>1</v>
      </c>
      <c r="M1519" s="4">
        <v>42144</v>
      </c>
      <c r="N1519" s="3" t="s">
        <v>19</v>
      </c>
      <c r="O1519" s="3" t="s">
        <v>14</v>
      </c>
      <c r="P1519" s="8"/>
      <c r="Q1519" s="8"/>
      <c r="R1519" s="9"/>
      <c r="S1519" s="7"/>
    </row>
    <row r="1520" spans="1:19" x14ac:dyDescent="0.25">
      <c r="A1520" t="str">
        <f>REPLACE(Table_milestone[[#This Row],[Hợp đồng]],1,FIND("#",Table_milestone[[#This Row],[Hợp đồng]],1),"")</f>
        <v>OSD145062</v>
      </c>
      <c r="B1520" s="2" t="s">
        <v>3342</v>
      </c>
      <c r="C1520" s="3" t="s">
        <v>3343</v>
      </c>
      <c r="D1520" s="2" t="s">
        <v>3409</v>
      </c>
      <c r="E1520" s="5">
        <v>39497500</v>
      </c>
      <c r="F1520" s="4"/>
      <c r="G1520" s="4">
        <v>42117</v>
      </c>
      <c r="H1520" s="4"/>
      <c r="I1520" s="4"/>
      <c r="J1520" s="4">
        <v>42124</v>
      </c>
      <c r="K1520" s="3" t="s">
        <v>667</v>
      </c>
      <c r="L1520" s="7" t="b">
        <v>1</v>
      </c>
      <c r="M1520" s="4">
        <v>42108</v>
      </c>
      <c r="N1520" s="3" t="s">
        <v>108</v>
      </c>
      <c r="O1520" s="3" t="s">
        <v>110</v>
      </c>
      <c r="P1520" s="8"/>
      <c r="Q1520" s="8"/>
      <c r="R1520" s="9"/>
      <c r="S1520" s="7"/>
    </row>
    <row r="1521" spans="1:19" x14ac:dyDescent="0.25">
      <c r="A1521" t="str">
        <f>REPLACE(Table_milestone[[#This Row],[Hợp đồng]],1,FIND("#",Table_milestone[[#This Row],[Hợp đồng]],1),"")</f>
        <v>30-0813/HĐPM/CMCSOFT-BHBL</v>
      </c>
      <c r="B1521" s="2" t="s">
        <v>2484</v>
      </c>
      <c r="C1521" s="3" t="s">
        <v>605</v>
      </c>
      <c r="D1521" s="2" t="s">
        <v>3410</v>
      </c>
      <c r="E1521" s="5">
        <v>196020000</v>
      </c>
      <c r="F1521" s="4"/>
      <c r="G1521" s="4">
        <v>42119</v>
      </c>
      <c r="H1521" s="4"/>
      <c r="I1521" s="4"/>
      <c r="J1521" s="4">
        <v>42165</v>
      </c>
      <c r="K1521" s="3" t="s">
        <v>667</v>
      </c>
      <c r="L1521" s="7" t="b">
        <v>1</v>
      </c>
      <c r="M1521" s="4">
        <v>42171</v>
      </c>
      <c r="N1521" s="3" t="s">
        <v>96</v>
      </c>
      <c r="O1521" s="3" t="s">
        <v>173</v>
      </c>
      <c r="P1521" s="8"/>
      <c r="Q1521" s="8"/>
      <c r="R1521" s="9"/>
      <c r="S1521" s="7"/>
    </row>
    <row r="1522" spans="1:19" ht="30" x14ac:dyDescent="0.25">
      <c r="A1522" t="str">
        <f>REPLACE(Table_milestone[[#This Row],[Hợp đồng]],1,FIND("#",Table_milestone[[#This Row],[Hợp đồng]],1),"")</f>
        <v>OSD145063</v>
      </c>
      <c r="B1522" s="2" t="s">
        <v>3320</v>
      </c>
      <c r="C1522" s="3" t="s">
        <v>3321</v>
      </c>
      <c r="D1522" s="2" t="s">
        <v>3411</v>
      </c>
      <c r="E1522" s="5">
        <v>68053020</v>
      </c>
      <c r="F1522" s="4">
        <v>42112</v>
      </c>
      <c r="G1522" s="4">
        <v>42119</v>
      </c>
      <c r="H1522" s="4"/>
      <c r="I1522" s="4">
        <v>42143</v>
      </c>
      <c r="J1522" s="4">
        <v>42133</v>
      </c>
      <c r="K1522" s="3" t="s">
        <v>667</v>
      </c>
      <c r="L1522" s="7" t="b">
        <v>1</v>
      </c>
      <c r="M1522" s="4">
        <v>42194</v>
      </c>
      <c r="N1522" s="3" t="s">
        <v>108</v>
      </c>
      <c r="O1522" s="3" t="s">
        <v>110</v>
      </c>
      <c r="P1522" s="8" t="s">
        <v>3412</v>
      </c>
      <c r="Q1522" s="8" t="s">
        <v>3413</v>
      </c>
      <c r="R1522" s="9"/>
      <c r="S1522" s="7"/>
    </row>
    <row r="1523" spans="1:19" ht="75" x14ac:dyDescent="0.25">
      <c r="A1523" t="str">
        <f>REPLACE(Table_milestone[[#This Row],[Hợp đồng]],1,FIND("#",Table_milestone[[#This Row],[Hợp đồng]],1),"")</f>
        <v>049/2014/HĐKT/CMCSOFT-DHSPTKV</v>
      </c>
      <c r="B1523" s="2" t="s">
        <v>3129</v>
      </c>
      <c r="C1523" s="3" t="s">
        <v>512</v>
      </c>
      <c r="D1523" s="2" t="s">
        <v>3414</v>
      </c>
      <c r="E1523" s="5">
        <v>257200000</v>
      </c>
      <c r="F1523" s="4"/>
      <c r="G1523" s="4">
        <v>42122</v>
      </c>
      <c r="H1523" s="4"/>
      <c r="I1523" s="4">
        <v>42122</v>
      </c>
      <c r="J1523" s="4"/>
      <c r="K1523" s="3" t="s">
        <v>667</v>
      </c>
      <c r="L1523" s="7" t="b">
        <v>0</v>
      </c>
      <c r="M1523" s="4"/>
      <c r="N1523" s="3" t="s">
        <v>190</v>
      </c>
      <c r="O1523" s="3" t="s">
        <v>98</v>
      </c>
      <c r="P1523" s="8"/>
      <c r="Q1523" s="8" t="s">
        <v>3286</v>
      </c>
      <c r="R1523" s="9"/>
      <c r="S1523" s="7"/>
    </row>
    <row r="1524" spans="1:19" ht="30" x14ac:dyDescent="0.25">
      <c r="A1524" t="str">
        <f>REPLACE(Table_milestone[[#This Row],[Hợp đồng]],1,FIND("#",Table_milestone[[#This Row],[Hợp đồng]],1),"")</f>
        <v>280514/HĐPM/TTTT-BNG-CMCSOFT</v>
      </c>
      <c r="B1524" s="2" t="s">
        <v>2856</v>
      </c>
      <c r="C1524" s="3" t="s">
        <v>18</v>
      </c>
      <c r="D1524" s="2" t="s">
        <v>688</v>
      </c>
      <c r="E1524" s="5">
        <v>660000000</v>
      </c>
      <c r="F1524" s="4"/>
      <c r="G1524" s="4">
        <v>42123</v>
      </c>
      <c r="H1524" s="4"/>
      <c r="I1524" s="4"/>
      <c r="J1524" s="4"/>
      <c r="K1524" s="3" t="s">
        <v>3161</v>
      </c>
      <c r="L1524" s="7" t="b">
        <v>0</v>
      </c>
      <c r="M1524" s="4"/>
      <c r="N1524" s="3" t="s">
        <v>20</v>
      </c>
      <c r="O1524" s="3" t="s">
        <v>129</v>
      </c>
      <c r="P1524" s="8" t="s">
        <v>3415</v>
      </c>
      <c r="Q1524" s="8" t="s">
        <v>3416</v>
      </c>
      <c r="R1524" s="9"/>
      <c r="S1524" s="7"/>
    </row>
    <row r="1525" spans="1:19" ht="45" x14ac:dyDescent="0.25">
      <c r="A1525" t="str">
        <f>REPLACE(Table_milestone[[#This Row],[Hợp đồng]],1,FIND("#",Table_milestone[[#This Row],[Hợp đồng]],1),"")</f>
        <v>06-0613/HĐKT/CMCSOFT-DHCNTTTTDHTN</v>
      </c>
      <c r="B1525" s="2" t="s">
        <v>2769</v>
      </c>
      <c r="C1525" s="3" t="s">
        <v>608</v>
      </c>
      <c r="D1525" s="2" t="s">
        <v>3417</v>
      </c>
      <c r="E1525" s="5">
        <v>21000000</v>
      </c>
      <c r="F1525" s="4"/>
      <c r="G1525" s="4">
        <v>42124</v>
      </c>
      <c r="H1525" s="4"/>
      <c r="I1525" s="4"/>
      <c r="J1525" s="4"/>
      <c r="K1525" s="3" t="s">
        <v>667</v>
      </c>
      <c r="L1525" s="7" t="b">
        <v>0</v>
      </c>
      <c r="M1525" s="4"/>
      <c r="N1525" s="3" t="s">
        <v>190</v>
      </c>
      <c r="O1525" s="3" t="s">
        <v>98</v>
      </c>
      <c r="P1525" s="8"/>
      <c r="Q1525" s="8" t="s">
        <v>3418</v>
      </c>
      <c r="R1525" s="9"/>
      <c r="S1525" s="7"/>
    </row>
    <row r="1526" spans="1:19" ht="45" x14ac:dyDescent="0.25">
      <c r="A1526" t="str">
        <f>REPLACE(Table_milestone[[#This Row],[Hợp đồng]],1,FIND("#",Table_milestone[[#This Row],[Hợp đồng]],1),"")</f>
        <v>06-0613/HĐKT/CMCSOFT-DHCNTTTTDHTN</v>
      </c>
      <c r="B1526" s="2" t="s">
        <v>2769</v>
      </c>
      <c r="C1526" s="3" t="s">
        <v>608</v>
      </c>
      <c r="D1526" s="2" t="s">
        <v>3419</v>
      </c>
      <c r="E1526" s="5">
        <v>49000000</v>
      </c>
      <c r="F1526" s="4"/>
      <c r="G1526" s="4">
        <v>42124</v>
      </c>
      <c r="H1526" s="4"/>
      <c r="I1526" s="4"/>
      <c r="J1526" s="4"/>
      <c r="K1526" s="3" t="s">
        <v>667</v>
      </c>
      <c r="L1526" s="7" t="b">
        <v>0</v>
      </c>
      <c r="M1526" s="4"/>
      <c r="N1526" s="3" t="s">
        <v>190</v>
      </c>
      <c r="O1526" s="3" t="s">
        <v>98</v>
      </c>
      <c r="P1526" s="8"/>
      <c r="Q1526" s="8" t="s">
        <v>3418</v>
      </c>
      <c r="R1526" s="9"/>
      <c r="S1526" s="7"/>
    </row>
    <row r="1527" spans="1:19" x14ac:dyDescent="0.25">
      <c r="A1527" t="str">
        <f>REPLACE(Table_milestone[[#This Row],[Hợp đồng]],1,FIND("#",Table_milestone[[#This Row],[Hợp đồng]],1),"")</f>
        <v xml:space="preserve">EDOC14007 </v>
      </c>
      <c r="B1527" s="2" t="s">
        <v>2991</v>
      </c>
      <c r="C1527" s="3" t="s">
        <v>2992</v>
      </c>
      <c r="D1527" s="2" t="s">
        <v>902</v>
      </c>
      <c r="E1527" s="5">
        <v>1143210000</v>
      </c>
      <c r="F1527" s="4"/>
      <c r="G1527" s="4">
        <v>42124</v>
      </c>
      <c r="H1527" s="4"/>
      <c r="I1527" s="4"/>
      <c r="J1527" s="4"/>
      <c r="K1527" s="3" t="s">
        <v>667</v>
      </c>
      <c r="L1527" s="7" t="b">
        <v>1</v>
      </c>
      <c r="M1527" s="4">
        <v>42137</v>
      </c>
      <c r="N1527" s="3" t="s">
        <v>27</v>
      </c>
      <c r="O1527" s="3" t="s">
        <v>47</v>
      </c>
      <c r="P1527" s="8"/>
      <c r="Q1527" s="8"/>
      <c r="R1527" s="9"/>
      <c r="S1527" s="7"/>
    </row>
    <row r="1528" spans="1:19" x14ac:dyDescent="0.25">
      <c r="A1528" t="str">
        <f>REPLACE(Table_milestone[[#This Row],[Hợp đồng]],1,FIND("#",Table_milestone[[#This Row],[Hợp đồng]],1),"")</f>
        <v>OSD145010</v>
      </c>
      <c r="B1528" s="2" t="s">
        <v>2817</v>
      </c>
      <c r="C1528" s="3" t="s">
        <v>2818</v>
      </c>
      <c r="D1528" s="2" t="s">
        <v>3420</v>
      </c>
      <c r="E1528" s="5">
        <v>53700000</v>
      </c>
      <c r="F1528" s="4"/>
      <c r="G1528" s="4">
        <v>42124</v>
      </c>
      <c r="H1528" s="4"/>
      <c r="I1528" s="4"/>
      <c r="J1528" s="4"/>
      <c r="K1528" s="3" t="s">
        <v>667</v>
      </c>
      <c r="L1528" s="7" t="b">
        <v>1</v>
      </c>
      <c r="M1528" s="4">
        <v>42128</v>
      </c>
      <c r="N1528" s="3" t="s">
        <v>119</v>
      </c>
      <c r="O1528" s="3" t="s">
        <v>110</v>
      </c>
      <c r="P1528" s="8"/>
      <c r="Q1528" s="8"/>
      <c r="R1528" s="9"/>
      <c r="S1528" s="7"/>
    </row>
    <row r="1529" spans="1:19" x14ac:dyDescent="0.25">
      <c r="A1529" t="str">
        <f>REPLACE(Table_milestone[[#This Row],[Hợp đồng]],1,FIND("#",Table_milestone[[#This Row],[Hợp đồng]],1),"")</f>
        <v>SOW #4914007849</v>
      </c>
      <c r="B1529" s="2" t="s">
        <v>2965</v>
      </c>
      <c r="C1529" s="3" t="s">
        <v>568</v>
      </c>
      <c r="D1529" s="2" t="s">
        <v>3409</v>
      </c>
      <c r="E1529" s="5">
        <v>164121600</v>
      </c>
      <c r="F1529" s="4"/>
      <c r="G1529" s="4">
        <v>42124</v>
      </c>
      <c r="H1529" s="4"/>
      <c r="I1529" s="4"/>
      <c r="J1529" s="4"/>
      <c r="K1529" s="3" t="s">
        <v>667</v>
      </c>
      <c r="L1529" s="7" t="b">
        <v>1</v>
      </c>
      <c r="M1529" s="4">
        <v>42107</v>
      </c>
      <c r="N1529" s="3" t="s">
        <v>108</v>
      </c>
      <c r="O1529" s="3" t="s">
        <v>110</v>
      </c>
      <c r="P1529" s="8"/>
      <c r="Q1529" s="8"/>
      <c r="R1529" s="9"/>
      <c r="S1529" s="7"/>
    </row>
    <row r="1530" spans="1:19" x14ac:dyDescent="0.25">
      <c r="A1530" t="str">
        <f>REPLACE(Table_milestone[[#This Row],[Hợp đồng]],1,FIND("#",Table_milestone[[#This Row],[Hợp đồng]],1),"")</f>
        <v>OSD145011</v>
      </c>
      <c r="B1530" s="2" t="s">
        <v>2968</v>
      </c>
      <c r="C1530" s="3" t="s">
        <v>565</v>
      </c>
      <c r="D1530" s="2" t="s">
        <v>3409</v>
      </c>
      <c r="E1530" s="5">
        <v>96843600</v>
      </c>
      <c r="F1530" s="4"/>
      <c r="G1530" s="4">
        <v>42124</v>
      </c>
      <c r="H1530" s="4"/>
      <c r="I1530" s="4"/>
      <c r="J1530" s="4"/>
      <c r="K1530" s="3" t="s">
        <v>667</v>
      </c>
      <c r="L1530" s="7" t="b">
        <v>1</v>
      </c>
      <c r="M1530" s="4">
        <v>42142</v>
      </c>
      <c r="N1530" s="3" t="s">
        <v>108</v>
      </c>
      <c r="O1530" s="3" t="s">
        <v>110</v>
      </c>
      <c r="P1530" s="8"/>
      <c r="Q1530" s="8"/>
      <c r="R1530" s="9"/>
      <c r="S1530" s="7"/>
    </row>
    <row r="1531" spans="1:19" x14ac:dyDescent="0.25">
      <c r="A1531" t="str">
        <f>REPLACE(Table_milestone[[#This Row],[Hợp đồng]],1,FIND("#",Table_milestone[[#This Row],[Hợp đồng]],1),"")</f>
        <v>OSD145048</v>
      </c>
      <c r="B1531" s="2" t="s">
        <v>3307</v>
      </c>
      <c r="C1531" s="3" t="s">
        <v>3308</v>
      </c>
      <c r="D1531" s="2" t="s">
        <v>3284</v>
      </c>
      <c r="E1531" s="5">
        <v>70445250</v>
      </c>
      <c r="F1531" s="4"/>
      <c r="G1531" s="4">
        <v>42124</v>
      </c>
      <c r="H1531" s="4"/>
      <c r="I1531" s="4"/>
      <c r="J1531" s="4"/>
      <c r="K1531" s="3" t="s">
        <v>667</v>
      </c>
      <c r="L1531" s="7" t="b">
        <v>1</v>
      </c>
      <c r="M1531" s="4">
        <v>42130</v>
      </c>
      <c r="N1531" s="3" t="s">
        <v>119</v>
      </c>
      <c r="O1531" s="3" t="s">
        <v>110</v>
      </c>
      <c r="P1531" s="8"/>
      <c r="Q1531" s="8"/>
      <c r="R1531" s="9"/>
      <c r="S1531" s="7"/>
    </row>
    <row r="1532" spans="1:19" ht="30" x14ac:dyDescent="0.25">
      <c r="A1532" t="str">
        <f>REPLACE(Table_milestone[[#This Row],[Hợp đồng]],1,FIND("#",Table_milestone[[#This Row],[Hợp đồng]],1),"")</f>
        <v>01/2015-HVCSVPT-VIETINBANK-CMC</v>
      </c>
      <c r="B1532" s="2" t="s">
        <v>3396</v>
      </c>
      <c r="C1532" s="3" t="s">
        <v>486</v>
      </c>
      <c r="D1532" s="2" t="s">
        <v>3421</v>
      </c>
      <c r="E1532" s="5">
        <v>15000000</v>
      </c>
      <c r="F1532" s="4"/>
      <c r="G1532" s="4">
        <v>42124</v>
      </c>
      <c r="H1532" s="4"/>
      <c r="I1532" s="4"/>
      <c r="J1532" s="4">
        <v>42216</v>
      </c>
      <c r="K1532" s="3" t="s">
        <v>667</v>
      </c>
      <c r="L1532" s="7" t="b">
        <v>0</v>
      </c>
      <c r="M1532" s="4"/>
      <c r="N1532" s="3" t="s">
        <v>190</v>
      </c>
      <c r="O1532" s="3" t="s">
        <v>98</v>
      </c>
      <c r="P1532" s="8"/>
      <c r="Q1532" s="8" t="s">
        <v>3395</v>
      </c>
      <c r="R1532" s="9"/>
      <c r="S1532" s="7"/>
    </row>
    <row r="1533" spans="1:19" x14ac:dyDescent="0.25">
      <c r="A1533" t="str">
        <f>REPLACE(Table_milestone[[#This Row],[Hợp đồng]],1,FIND("#",Table_milestone[[#This Row],[Hợp đồng]],1),"")</f>
        <v>OSD155002</v>
      </c>
      <c r="B1533" s="2" t="s">
        <v>3423</v>
      </c>
      <c r="C1533" s="3" t="s">
        <v>482</v>
      </c>
      <c r="D1533" s="2" t="s">
        <v>3422</v>
      </c>
      <c r="E1533" s="5">
        <v>53664100</v>
      </c>
      <c r="F1533" s="4"/>
      <c r="G1533" s="4">
        <v>42124</v>
      </c>
      <c r="H1533" s="4"/>
      <c r="I1533" s="4"/>
      <c r="J1533" s="4">
        <v>42154</v>
      </c>
      <c r="K1533" s="3" t="s">
        <v>667</v>
      </c>
      <c r="L1533" s="7" t="b">
        <v>1</v>
      </c>
      <c r="M1533" s="4">
        <v>42158</v>
      </c>
      <c r="N1533" s="3" t="s">
        <v>119</v>
      </c>
      <c r="O1533" s="3" t="s">
        <v>110</v>
      </c>
      <c r="P1533" s="8"/>
      <c r="Q1533" s="8"/>
      <c r="R1533" s="9"/>
      <c r="S1533" s="7"/>
    </row>
    <row r="1534" spans="1:19" x14ac:dyDescent="0.25">
      <c r="A1534" t="str">
        <f>REPLACE(Table_milestone[[#This Row],[Hợp đồng]],1,FIND("#",Table_milestone[[#This Row],[Hợp đồng]],1),"")</f>
        <v>OSD155001</v>
      </c>
      <c r="B1534" s="2" t="s">
        <v>3424</v>
      </c>
      <c r="C1534" s="3" t="s">
        <v>3425</v>
      </c>
      <c r="D1534" s="2" t="s">
        <v>3409</v>
      </c>
      <c r="E1534" s="5">
        <v>71378625</v>
      </c>
      <c r="F1534" s="4"/>
      <c r="G1534" s="4">
        <v>42124</v>
      </c>
      <c r="H1534" s="4"/>
      <c r="I1534" s="4"/>
      <c r="J1534" s="4">
        <v>42185</v>
      </c>
      <c r="K1534" s="3" t="s">
        <v>667</v>
      </c>
      <c r="L1534" s="7" t="b">
        <v>1</v>
      </c>
      <c r="M1534" s="4">
        <v>42191</v>
      </c>
      <c r="N1534" s="3" t="s">
        <v>119</v>
      </c>
      <c r="O1534" s="3" t="s">
        <v>110</v>
      </c>
      <c r="P1534" s="8"/>
      <c r="Q1534" s="8"/>
      <c r="R1534" s="9"/>
      <c r="S1534" s="7"/>
    </row>
    <row r="1535" spans="1:19" x14ac:dyDescent="0.25">
      <c r="A1535" t="str">
        <f>REPLACE(Table_milestone[[#This Row],[Hợp đồng]],1,FIND("#",Table_milestone[[#This Row],[Hợp đồng]],1),"")</f>
        <v>040/2014/HĐKT/CMCSOFT-PRDCV</v>
      </c>
      <c r="B1535" s="2" t="s">
        <v>3181</v>
      </c>
      <c r="C1535" s="3" t="s">
        <v>3182</v>
      </c>
      <c r="D1535" s="2" t="s">
        <v>3409</v>
      </c>
      <c r="E1535" s="5">
        <v>124973503</v>
      </c>
      <c r="F1535" s="4"/>
      <c r="G1535" s="4">
        <v>42124</v>
      </c>
      <c r="H1535" s="4"/>
      <c r="I1535" s="4"/>
      <c r="J1535" s="4"/>
      <c r="K1535" s="3" t="s">
        <v>667</v>
      </c>
      <c r="L1535" s="7" t="b">
        <v>1</v>
      </c>
      <c r="M1535" s="4">
        <v>42117</v>
      </c>
      <c r="N1535" s="3" t="s">
        <v>119</v>
      </c>
      <c r="O1535" s="3" t="s">
        <v>110</v>
      </c>
      <c r="P1535" s="8"/>
      <c r="Q1535" s="8"/>
      <c r="R1535" s="9"/>
      <c r="S1535" s="7"/>
    </row>
    <row r="1536" spans="1:19" x14ac:dyDescent="0.25">
      <c r="A1536" t="str">
        <f>REPLACE(Table_milestone[[#This Row],[Hợp đồng]],1,FIND("#",Table_milestone[[#This Row],[Hợp đồng]],1),"")</f>
        <v xml:space="preserve">EFS13005 </v>
      </c>
      <c r="B1536" s="2" t="s">
        <v>3426</v>
      </c>
      <c r="C1536" s="3" t="s">
        <v>548</v>
      </c>
      <c r="D1536" s="2" t="s">
        <v>725</v>
      </c>
      <c r="E1536" s="5">
        <v>224000000</v>
      </c>
      <c r="F1536" s="4"/>
      <c r="G1536" s="4">
        <v>42124</v>
      </c>
      <c r="H1536" s="4"/>
      <c r="I1536" s="4"/>
      <c r="J1536" s="4"/>
      <c r="K1536" s="3" t="s">
        <v>667</v>
      </c>
      <c r="L1536" s="7" t="b">
        <v>1</v>
      </c>
      <c r="M1536" s="4">
        <v>42119</v>
      </c>
      <c r="N1536" s="3" t="s">
        <v>46</v>
      </c>
      <c r="O1536" s="3" t="s">
        <v>173</v>
      </c>
      <c r="P1536" s="8"/>
      <c r="Q1536" s="8"/>
      <c r="R1536" s="9"/>
      <c r="S1536" s="7"/>
    </row>
    <row r="1537" spans="1:19" x14ac:dyDescent="0.25">
      <c r="A1537" t="str">
        <f>REPLACE(Table_milestone[[#This Row],[Hợp đồng]],1,FIND("#",Table_milestone[[#This Row],[Hợp đồng]],1),"")</f>
        <v>06/2015/HĐKT/UBCKNN-CMC</v>
      </c>
      <c r="B1537" s="2" t="s">
        <v>3427</v>
      </c>
      <c r="C1537" s="3" t="s">
        <v>467</v>
      </c>
      <c r="D1537" s="2" t="s">
        <v>1322</v>
      </c>
      <c r="E1537" s="5">
        <v>474000000</v>
      </c>
      <c r="F1537" s="4"/>
      <c r="G1537" s="4">
        <v>42124</v>
      </c>
      <c r="H1537" s="4"/>
      <c r="I1537" s="4"/>
      <c r="J1537" s="4"/>
      <c r="K1537" s="3" t="s">
        <v>667</v>
      </c>
      <c r="L1537" s="7" t="b">
        <v>1</v>
      </c>
      <c r="M1537" s="4">
        <v>42135</v>
      </c>
      <c r="N1537" s="3" t="s">
        <v>57</v>
      </c>
      <c r="O1537" s="3" t="s">
        <v>129</v>
      </c>
      <c r="P1537" s="8"/>
      <c r="Q1537" s="8"/>
      <c r="R1537" s="9"/>
      <c r="S1537" s="7"/>
    </row>
    <row r="1538" spans="1:19" x14ac:dyDescent="0.25">
      <c r="A1538" t="str">
        <f>REPLACE(Table_milestone[[#This Row],[Hợp đồng]],1,FIND("#",Table_milestone[[#This Row],[Hợp đồng]],1),"")</f>
        <v xml:space="preserve">EFS13005 </v>
      </c>
      <c r="B1538" s="2" t="s">
        <v>3426</v>
      </c>
      <c r="C1538" s="3" t="s">
        <v>548</v>
      </c>
      <c r="D1538" s="2" t="s">
        <v>722</v>
      </c>
      <c r="E1538" s="5">
        <v>120000000</v>
      </c>
      <c r="F1538" s="4"/>
      <c r="G1538" s="4">
        <v>42124</v>
      </c>
      <c r="H1538" s="4"/>
      <c r="I1538" s="4"/>
      <c r="J1538" s="4"/>
      <c r="K1538" s="3" t="s">
        <v>667</v>
      </c>
      <c r="L1538" s="7" t="b">
        <v>1</v>
      </c>
      <c r="M1538" s="4">
        <v>42131</v>
      </c>
      <c r="N1538" s="3" t="s">
        <v>46</v>
      </c>
      <c r="O1538" s="3" t="s">
        <v>173</v>
      </c>
      <c r="P1538" s="8"/>
      <c r="Q1538" s="8"/>
      <c r="R1538" s="9"/>
      <c r="S1538" s="7"/>
    </row>
    <row r="1539" spans="1:19" x14ac:dyDescent="0.25">
      <c r="A1539" t="str">
        <f>REPLACE(Table_milestone[[#This Row],[Hợp đồng]],1,FIND("#",Table_milestone[[#This Row],[Hợp đồng]],1),"")</f>
        <v>2013/SOW/JUUQ-CMC/002</v>
      </c>
      <c r="B1539" s="2" t="s">
        <v>2095</v>
      </c>
      <c r="C1539" s="3" t="s">
        <v>2096</v>
      </c>
      <c r="D1539" s="2" t="s">
        <v>3428</v>
      </c>
      <c r="E1539" s="5">
        <v>77652000</v>
      </c>
      <c r="F1539" s="4"/>
      <c r="G1539" s="4">
        <v>42124</v>
      </c>
      <c r="H1539" s="4"/>
      <c r="I1539" s="4"/>
      <c r="J1539" s="4">
        <v>42185</v>
      </c>
      <c r="K1539" s="3" t="s">
        <v>667</v>
      </c>
      <c r="L1539" s="7" t="b">
        <v>1</v>
      </c>
      <c r="M1539" s="4">
        <v>42158</v>
      </c>
      <c r="N1539" s="3" t="s">
        <v>31</v>
      </c>
      <c r="O1539" s="3" t="s">
        <v>110</v>
      </c>
      <c r="P1539" s="8" t="s">
        <v>3429</v>
      </c>
      <c r="Q1539" s="8"/>
      <c r="R1539" s="9"/>
      <c r="S1539" s="7"/>
    </row>
    <row r="1540" spans="1:19" x14ac:dyDescent="0.25">
      <c r="A1540" t="str">
        <f>REPLACE(Table_milestone[[#This Row],[Hợp đồng]],1,FIND("#",Table_milestone[[#This Row],[Hợp đồng]],1),"")</f>
        <v>OSD145039</v>
      </c>
      <c r="B1540" s="2" t="s">
        <v>3200</v>
      </c>
      <c r="C1540" s="3" t="s">
        <v>493</v>
      </c>
      <c r="D1540" s="2" t="s">
        <v>3430</v>
      </c>
      <c r="E1540" s="5">
        <v>52726940</v>
      </c>
      <c r="F1540" s="4"/>
      <c r="G1540" s="4">
        <v>42124</v>
      </c>
      <c r="H1540" s="4"/>
      <c r="I1540" s="4"/>
      <c r="J1540" s="4"/>
      <c r="K1540" s="3" t="s">
        <v>667</v>
      </c>
      <c r="L1540" s="7" t="b">
        <v>1</v>
      </c>
      <c r="M1540" s="4">
        <v>42177</v>
      </c>
      <c r="N1540" s="3" t="s">
        <v>108</v>
      </c>
      <c r="O1540" s="3" t="s">
        <v>110</v>
      </c>
      <c r="P1540" s="8" t="s">
        <v>3431</v>
      </c>
      <c r="Q1540" s="8"/>
      <c r="R1540" s="9"/>
      <c r="S1540" s="7"/>
    </row>
    <row r="1541" spans="1:19" x14ac:dyDescent="0.25">
      <c r="A1541" t="str">
        <f>REPLACE(Table_milestone[[#This Row],[Hợp đồng]],1,FIND("#",Table_milestone[[#This Row],[Hợp đồng]],1),"")</f>
        <v>OSD145001</v>
      </c>
      <c r="B1541" s="2" t="s">
        <v>2831</v>
      </c>
      <c r="C1541" s="3" t="s">
        <v>2832</v>
      </c>
      <c r="D1541" s="2" t="s">
        <v>3409</v>
      </c>
      <c r="E1541" s="5">
        <v>318696000</v>
      </c>
      <c r="F1541" s="4"/>
      <c r="G1541" s="4">
        <v>42124</v>
      </c>
      <c r="H1541" s="4"/>
      <c r="I1541" s="4"/>
      <c r="J1541" s="4"/>
      <c r="K1541" s="3" t="s">
        <v>667</v>
      </c>
      <c r="L1541" s="7" t="b">
        <v>1</v>
      </c>
      <c r="M1541" s="4">
        <v>42283</v>
      </c>
      <c r="N1541" s="3" t="s">
        <v>31</v>
      </c>
      <c r="O1541" s="3" t="s">
        <v>110</v>
      </c>
      <c r="P1541" s="8"/>
      <c r="Q1541" s="8"/>
      <c r="R1541" s="9"/>
      <c r="S1541" s="7"/>
    </row>
    <row r="1542" spans="1:19" x14ac:dyDescent="0.25">
      <c r="A1542" t="str">
        <f>REPLACE(Table_milestone[[#This Row],[Hợp đồng]],1,FIND("#",Table_milestone[[#This Row],[Hợp đồng]],1),"")</f>
        <v>010/2014/HĐKT/VDB-CMCSOFT</v>
      </c>
      <c r="B1542" s="2" t="s">
        <v>2836</v>
      </c>
      <c r="C1542" s="3" t="s">
        <v>2837</v>
      </c>
      <c r="D1542" s="2" t="s">
        <v>2781</v>
      </c>
      <c r="E1542" s="5">
        <v>48500000</v>
      </c>
      <c r="F1542" s="4"/>
      <c r="G1542" s="4">
        <v>42129</v>
      </c>
      <c r="H1542" s="4"/>
      <c r="I1542" s="4">
        <v>42129</v>
      </c>
      <c r="J1542" s="4"/>
      <c r="K1542" s="3" t="s">
        <v>667</v>
      </c>
      <c r="L1542" s="7" t="b">
        <v>1</v>
      </c>
      <c r="M1542" s="4">
        <v>42143</v>
      </c>
      <c r="N1542" s="3" t="s">
        <v>2810</v>
      </c>
      <c r="O1542" s="3" t="s">
        <v>197</v>
      </c>
      <c r="P1542" s="8"/>
      <c r="Q1542" s="8"/>
      <c r="R1542" s="9"/>
      <c r="S1542" s="7"/>
    </row>
    <row r="1543" spans="1:19" ht="30" x14ac:dyDescent="0.25">
      <c r="A1543" t="str">
        <f>REPLACE(Table_milestone[[#This Row],[Hợp đồng]],1,FIND("#",Table_milestone[[#This Row],[Hợp đồng]],1),"")</f>
        <v>23/2013/HĐKT/CNTT-CMCSOFT</v>
      </c>
      <c r="B1543" s="2" t="s">
        <v>2592</v>
      </c>
      <c r="C1543" s="3" t="s">
        <v>2593</v>
      </c>
      <c r="D1543" s="2" t="s">
        <v>672</v>
      </c>
      <c r="E1543" s="5">
        <v>1565150000</v>
      </c>
      <c r="F1543" s="4"/>
      <c r="G1543" s="4">
        <v>42130</v>
      </c>
      <c r="H1543" s="4"/>
      <c r="I1543" s="4">
        <v>42130</v>
      </c>
      <c r="J1543" s="4">
        <v>42185</v>
      </c>
      <c r="K1543" s="3" t="s">
        <v>667</v>
      </c>
      <c r="L1543" s="7" t="b">
        <v>1</v>
      </c>
      <c r="M1543" s="4">
        <v>42159</v>
      </c>
      <c r="N1543" s="3" t="s">
        <v>57</v>
      </c>
      <c r="O1543" s="3" t="s">
        <v>129</v>
      </c>
      <c r="P1543" s="8" t="s">
        <v>3432</v>
      </c>
      <c r="Q1543" s="8" t="s">
        <v>3433</v>
      </c>
      <c r="R1543" s="9"/>
      <c r="S1543" s="7"/>
    </row>
    <row r="1544" spans="1:19" x14ac:dyDescent="0.25">
      <c r="A1544" t="str">
        <f>REPLACE(Table_milestone[[#This Row],[Hợp đồng]],1,FIND("#",Table_milestone[[#This Row],[Hợp đồng]],1),"")</f>
        <v>HĐ-12-11-VMS/CMCSOFT</v>
      </c>
      <c r="B1544" s="2" t="s">
        <v>2237</v>
      </c>
      <c r="C1544" s="3" t="s">
        <v>2238</v>
      </c>
      <c r="D1544" s="2" t="s">
        <v>3434</v>
      </c>
      <c r="E1544" s="5">
        <v>190660000</v>
      </c>
      <c r="F1544" s="4"/>
      <c r="G1544" s="4">
        <v>42134</v>
      </c>
      <c r="H1544" s="4"/>
      <c r="I1544" s="4"/>
      <c r="J1544" s="4"/>
      <c r="K1544" s="3" t="s">
        <v>667</v>
      </c>
      <c r="L1544" s="7" t="b">
        <v>0</v>
      </c>
      <c r="M1544" s="4"/>
      <c r="N1544" s="3" t="s">
        <v>792</v>
      </c>
      <c r="O1544" s="3" t="s">
        <v>621</v>
      </c>
      <c r="P1544" s="8"/>
      <c r="Q1544" s="8" t="s">
        <v>3435</v>
      </c>
      <c r="R1544" s="9"/>
      <c r="S1544" s="7"/>
    </row>
    <row r="1545" spans="1:19" ht="45" x14ac:dyDescent="0.25">
      <c r="A1545" t="str">
        <f>REPLACE(Table_milestone[[#This Row],[Hợp đồng]],1,FIND("#",Table_milestone[[#This Row],[Hợp đồng]],1),"")</f>
        <v>06-0613/HĐKT/CMCSOFT-DHCNTTTTDHTN</v>
      </c>
      <c r="B1545" s="2" t="s">
        <v>2769</v>
      </c>
      <c r="C1545" s="3" t="s">
        <v>608</v>
      </c>
      <c r="D1545" s="2" t="s">
        <v>3436</v>
      </c>
      <c r="E1545" s="5">
        <v>21000000</v>
      </c>
      <c r="F1545" s="4"/>
      <c r="G1545" s="4">
        <v>42134</v>
      </c>
      <c r="H1545" s="4"/>
      <c r="I1545" s="4"/>
      <c r="J1545" s="4"/>
      <c r="K1545" s="3" t="s">
        <v>667</v>
      </c>
      <c r="L1545" s="7" t="b">
        <v>0</v>
      </c>
      <c r="M1545" s="4"/>
      <c r="N1545" s="3" t="s">
        <v>190</v>
      </c>
      <c r="O1545" s="3" t="s">
        <v>98</v>
      </c>
      <c r="P1545" s="8"/>
      <c r="Q1545" s="8" t="s">
        <v>3418</v>
      </c>
      <c r="R1545" s="9"/>
      <c r="S1545" s="7"/>
    </row>
    <row r="1546" spans="1:19" x14ac:dyDescent="0.25">
      <c r="A1546" t="str">
        <f>REPLACE(Table_milestone[[#This Row],[Hợp đồng]],1,FIND("#",Table_milestone[[#This Row],[Hợp đồng]],1),"")</f>
        <v>1189/TCB-CMC</v>
      </c>
      <c r="B1546" s="2" t="s">
        <v>3214</v>
      </c>
      <c r="C1546" s="3" t="s">
        <v>69</v>
      </c>
      <c r="D1546" s="2" t="s">
        <v>3437</v>
      </c>
      <c r="E1546" s="5">
        <v>1516336360</v>
      </c>
      <c r="F1546" s="4"/>
      <c r="G1546" s="4">
        <v>42138</v>
      </c>
      <c r="H1546" s="4"/>
      <c r="I1546" s="4"/>
      <c r="J1546" s="4"/>
      <c r="K1546" s="3" t="s">
        <v>1002</v>
      </c>
      <c r="L1546" s="7" t="b">
        <v>0</v>
      </c>
      <c r="M1546" s="4"/>
      <c r="N1546" s="3" t="s">
        <v>37</v>
      </c>
      <c r="O1546" s="3" t="s">
        <v>197</v>
      </c>
      <c r="P1546" s="8"/>
      <c r="Q1546" s="8" t="s">
        <v>3438</v>
      </c>
      <c r="R1546" s="9"/>
      <c r="S1546" s="7"/>
    </row>
    <row r="1547" spans="1:19" x14ac:dyDescent="0.25">
      <c r="A1547" t="str">
        <f>REPLACE(Table_milestone[[#This Row],[Hợp đồng]],1,FIND("#",Table_milestone[[#This Row],[Hợp đồng]],1),"")</f>
        <v>082/2015/HĐDV/CMC-AJVN</v>
      </c>
      <c r="B1547" s="2" t="s">
        <v>3439</v>
      </c>
      <c r="C1547" s="3" t="s">
        <v>3440</v>
      </c>
      <c r="D1547" s="2" t="s">
        <v>1018</v>
      </c>
      <c r="E1547" s="5">
        <v>102444000</v>
      </c>
      <c r="F1547" s="4"/>
      <c r="G1547" s="4">
        <v>42139</v>
      </c>
      <c r="H1547" s="4"/>
      <c r="I1547" s="4"/>
      <c r="J1547" s="4">
        <v>42154</v>
      </c>
      <c r="K1547" s="3" t="s">
        <v>667</v>
      </c>
      <c r="L1547" s="7" t="b">
        <v>1</v>
      </c>
      <c r="M1547" s="4">
        <v>42153</v>
      </c>
      <c r="N1547" s="3" t="s">
        <v>19</v>
      </c>
      <c r="O1547" s="3" t="s">
        <v>14</v>
      </c>
      <c r="P1547" s="8"/>
      <c r="Q1547" s="8"/>
      <c r="R1547" s="9"/>
      <c r="S1547" s="7"/>
    </row>
    <row r="1548" spans="1:19" x14ac:dyDescent="0.25">
      <c r="A1548" t="str">
        <f>REPLACE(Table_milestone[[#This Row],[Hợp đồng]],1,FIND("#",Table_milestone[[#This Row],[Hợp đồng]],1),"")</f>
        <v>PL23-HĐ 08012011/HĐKT2011-CMCSOFT-CTEL</v>
      </c>
      <c r="B1548" s="2" t="s">
        <v>3441</v>
      </c>
      <c r="C1548" s="3" t="s">
        <v>3442</v>
      </c>
      <c r="D1548" s="2" t="s">
        <v>776</v>
      </c>
      <c r="E1548" s="5">
        <v>184314000</v>
      </c>
      <c r="F1548" s="4"/>
      <c r="G1548" s="4">
        <v>42139</v>
      </c>
      <c r="H1548" s="4"/>
      <c r="I1548" s="4">
        <v>42236</v>
      </c>
      <c r="J1548" s="4">
        <v>42216</v>
      </c>
      <c r="K1548" s="3" t="s">
        <v>667</v>
      </c>
      <c r="L1548" s="7" t="b">
        <v>1</v>
      </c>
      <c r="M1548" s="4">
        <v>42248</v>
      </c>
      <c r="N1548" s="3" t="s">
        <v>26</v>
      </c>
      <c r="O1548" s="3" t="s">
        <v>132</v>
      </c>
      <c r="P1548" s="8"/>
      <c r="Q1548" s="8"/>
      <c r="R1548" s="9"/>
      <c r="S1548" s="7"/>
    </row>
    <row r="1549" spans="1:19" ht="30" x14ac:dyDescent="0.25">
      <c r="A1549" t="str">
        <f>REPLACE(Table_milestone[[#This Row],[Hợp đồng]],1,FIND("#",Table_milestone[[#This Row],[Hợp đồng]],1),"")</f>
        <v>OSD145059</v>
      </c>
      <c r="B1549" s="2" t="s">
        <v>3398</v>
      </c>
      <c r="C1549" s="3" t="s">
        <v>3399</v>
      </c>
      <c r="D1549" s="2" t="s">
        <v>3409</v>
      </c>
      <c r="E1549" s="5">
        <v>141050000</v>
      </c>
      <c r="F1549" s="4">
        <v>42110</v>
      </c>
      <c r="G1549" s="4">
        <v>42140</v>
      </c>
      <c r="H1549" s="4"/>
      <c r="I1549" s="4">
        <v>42140</v>
      </c>
      <c r="J1549" s="4">
        <v>42185</v>
      </c>
      <c r="K1549" s="3" t="s">
        <v>667</v>
      </c>
      <c r="L1549" s="7" t="b">
        <v>1</v>
      </c>
      <c r="M1549" s="4">
        <v>42200</v>
      </c>
      <c r="N1549" s="3" t="s">
        <v>108</v>
      </c>
      <c r="O1549" s="3" t="s">
        <v>110</v>
      </c>
      <c r="P1549" s="8" t="s">
        <v>3443</v>
      </c>
      <c r="Q1549" s="8"/>
      <c r="R1549" s="9"/>
      <c r="S1549" s="7"/>
    </row>
    <row r="1550" spans="1:19" x14ac:dyDescent="0.25">
      <c r="A1550" t="str">
        <f>REPLACE(Table_milestone[[#This Row],[Hợp đồng]],1,FIND("#",Table_milestone[[#This Row],[Hợp đồng]],1),"")</f>
        <v>08/2014/HĐIT-Vietinbank</v>
      </c>
      <c r="B1550" s="2" t="s">
        <v>2808</v>
      </c>
      <c r="C1550" s="3" t="s">
        <v>2809</v>
      </c>
      <c r="D1550" s="2" t="s">
        <v>2781</v>
      </c>
      <c r="E1550" s="5">
        <v>32500000</v>
      </c>
      <c r="F1550" s="4"/>
      <c r="G1550" s="4">
        <v>42141</v>
      </c>
      <c r="H1550" s="4"/>
      <c r="I1550" s="4">
        <v>42141</v>
      </c>
      <c r="J1550" s="4">
        <v>42185</v>
      </c>
      <c r="K1550" s="3" t="s">
        <v>667</v>
      </c>
      <c r="L1550" s="7" t="b">
        <v>1</v>
      </c>
      <c r="M1550" s="4">
        <v>42181</v>
      </c>
      <c r="N1550" s="3" t="s">
        <v>2810</v>
      </c>
      <c r="O1550" s="3" t="s">
        <v>197</v>
      </c>
      <c r="P1550" s="8"/>
      <c r="Q1550" s="8"/>
      <c r="R1550" s="9"/>
      <c r="S1550" s="7"/>
    </row>
    <row r="1551" spans="1:19" ht="135" x14ac:dyDescent="0.25">
      <c r="A1551" t="str">
        <f>REPLACE(Table_milestone[[#This Row],[Hợp đồng]],1,FIND("#",Table_milestone[[#This Row],[Hợp đồng]],1),"")</f>
        <v>2304/HĐKT/2013/BHBV-CMCSOFT</v>
      </c>
      <c r="B1551" s="2" t="s">
        <v>2262</v>
      </c>
      <c r="C1551" s="3" t="s">
        <v>56</v>
      </c>
      <c r="D1551" s="2" t="s">
        <v>1094</v>
      </c>
      <c r="E1551" s="5">
        <v>541373000</v>
      </c>
      <c r="F1551" s="4"/>
      <c r="G1551" s="4">
        <v>42142</v>
      </c>
      <c r="H1551" s="4">
        <v>42220</v>
      </c>
      <c r="I1551" s="4"/>
      <c r="J1551" s="4"/>
      <c r="K1551" s="3" t="s">
        <v>3052</v>
      </c>
      <c r="L1551" s="7" t="b">
        <v>0</v>
      </c>
      <c r="M1551" s="4"/>
      <c r="N1551" s="3" t="s">
        <v>57</v>
      </c>
      <c r="O1551" s="3" t="s">
        <v>21</v>
      </c>
      <c r="P1551" s="8" t="s">
        <v>3444</v>
      </c>
      <c r="Q1551" s="8" t="s">
        <v>3445</v>
      </c>
      <c r="R1551" s="9">
        <v>1</v>
      </c>
      <c r="S1551" s="7"/>
    </row>
    <row r="1552" spans="1:19" x14ac:dyDescent="0.25">
      <c r="A1552" t="str">
        <f>REPLACE(Table_milestone[[#This Row],[Hợp đồng]],1,FIND("#",Table_milestone[[#This Row],[Hợp đồng]],1),"")</f>
        <v>2304/HĐKT/2013/BHBV-CMCSOFT</v>
      </c>
      <c r="B1552" s="2" t="s">
        <v>2262</v>
      </c>
      <c r="C1552" s="3" t="s">
        <v>56</v>
      </c>
      <c r="D1552" s="2" t="s">
        <v>1445</v>
      </c>
      <c r="E1552" s="5">
        <v>77339000</v>
      </c>
      <c r="F1552" s="4"/>
      <c r="G1552" s="4">
        <v>42142</v>
      </c>
      <c r="H1552" s="4">
        <v>42220</v>
      </c>
      <c r="I1552" s="4"/>
      <c r="J1552" s="4"/>
      <c r="K1552" s="3" t="s">
        <v>3052</v>
      </c>
      <c r="L1552" s="7" t="b">
        <v>0</v>
      </c>
      <c r="M1552" s="4"/>
      <c r="N1552" s="3" t="s">
        <v>57</v>
      </c>
      <c r="O1552" s="3" t="s">
        <v>129</v>
      </c>
      <c r="P1552" s="8" t="s">
        <v>3444</v>
      </c>
      <c r="Q1552" s="8" t="s">
        <v>3446</v>
      </c>
      <c r="R1552" s="9">
        <v>1</v>
      </c>
      <c r="S1552" s="7"/>
    </row>
    <row r="1553" spans="1:19" ht="60" x14ac:dyDescent="0.25">
      <c r="A1553" t="str">
        <f>REPLACE(Table_milestone[[#This Row],[Hợp đồng]],1,FIND("#",Table_milestone[[#This Row],[Hợp đồng]],1),"")</f>
        <v>2014/SOW/SISTIC-CMC/001</v>
      </c>
      <c r="B1553" s="2" t="s">
        <v>2959</v>
      </c>
      <c r="C1553" s="3" t="s">
        <v>560</v>
      </c>
      <c r="D1553" s="2" t="s">
        <v>3447</v>
      </c>
      <c r="E1553" s="5">
        <v>339000000</v>
      </c>
      <c r="F1553" s="4"/>
      <c r="G1553" s="4">
        <v>42142</v>
      </c>
      <c r="H1553" s="4"/>
      <c r="I1553" s="4"/>
      <c r="J1553" s="4">
        <v>42154</v>
      </c>
      <c r="K1553" s="3" t="s">
        <v>667</v>
      </c>
      <c r="L1553" s="7" t="b">
        <v>1</v>
      </c>
      <c r="M1553" s="4">
        <v>42149</v>
      </c>
      <c r="N1553" s="3" t="s">
        <v>31</v>
      </c>
      <c r="O1553" s="3" t="s">
        <v>110</v>
      </c>
      <c r="P1553" s="8"/>
      <c r="Q1553" s="8" t="s">
        <v>3448</v>
      </c>
      <c r="R1553" s="9"/>
      <c r="S1553" s="7"/>
    </row>
    <row r="1554" spans="1:19" x14ac:dyDescent="0.25">
      <c r="A1554" t="str">
        <f>REPLACE(Table_milestone[[#This Row],[Hợp đồng]],1,FIND("#",Table_milestone[[#This Row],[Hợp đồng]],1),"")</f>
        <v>3112/2014/HĐKT/CMCSOFT-PVCFC</v>
      </c>
      <c r="B1554" s="2" t="s">
        <v>3206</v>
      </c>
      <c r="C1554" s="3" t="s">
        <v>3207</v>
      </c>
      <c r="D1554" s="2" t="s">
        <v>2932</v>
      </c>
      <c r="E1554" s="5">
        <v>127670400</v>
      </c>
      <c r="F1554" s="4"/>
      <c r="G1554" s="4">
        <v>42146</v>
      </c>
      <c r="H1554" s="4">
        <v>42338</v>
      </c>
      <c r="I1554" s="4">
        <v>42307</v>
      </c>
      <c r="J1554" s="4"/>
      <c r="K1554" s="3" t="s">
        <v>667</v>
      </c>
      <c r="L1554" s="7" t="b">
        <v>1</v>
      </c>
      <c r="M1554" s="4">
        <v>42320</v>
      </c>
      <c r="N1554" s="3" t="s">
        <v>820</v>
      </c>
      <c r="O1554" s="3" t="s">
        <v>47</v>
      </c>
      <c r="P1554" s="8"/>
      <c r="Q1554" s="8" t="s">
        <v>3449</v>
      </c>
      <c r="R1554" s="9">
        <v>1</v>
      </c>
      <c r="S1554" s="7"/>
    </row>
    <row r="1555" spans="1:19" ht="45" x14ac:dyDescent="0.25">
      <c r="A1555" t="str">
        <f>REPLACE(Table_milestone[[#This Row],[Hợp đồng]],1,FIND("#",Table_milestone[[#This Row],[Hợp đồng]],1),"")</f>
        <v>OSD145065</v>
      </c>
      <c r="B1555" s="2" t="s">
        <v>3329</v>
      </c>
      <c r="C1555" s="3" t="s">
        <v>3330</v>
      </c>
      <c r="D1555" s="2" t="s">
        <v>1094</v>
      </c>
      <c r="E1555" s="5">
        <v>119350000</v>
      </c>
      <c r="F1555" s="4">
        <v>42139</v>
      </c>
      <c r="G1555" s="4">
        <v>42146</v>
      </c>
      <c r="H1555" s="4"/>
      <c r="I1555" s="4"/>
      <c r="J1555" s="4"/>
      <c r="K1555" s="3" t="s">
        <v>667</v>
      </c>
      <c r="L1555" s="7" t="b">
        <v>1</v>
      </c>
      <c r="M1555" s="4">
        <v>42159</v>
      </c>
      <c r="N1555" s="3" t="s">
        <v>108</v>
      </c>
      <c r="O1555" s="3" t="s">
        <v>110</v>
      </c>
      <c r="P1555" s="8" t="s">
        <v>3450</v>
      </c>
      <c r="Q1555" s="8" t="s">
        <v>3451</v>
      </c>
      <c r="R1555" s="9"/>
      <c r="S1555" s="7"/>
    </row>
    <row r="1556" spans="1:19" x14ac:dyDescent="0.25">
      <c r="A1556" t="str">
        <f>REPLACE(Table_milestone[[#This Row],[Hợp đồng]],1,FIND("#",Table_milestone[[#This Row],[Hợp đồng]],1),"")</f>
        <v>07042015/HĐ/CMCSOFT-VIB</v>
      </c>
      <c r="B1556" s="2" t="s">
        <v>3403</v>
      </c>
      <c r="C1556" s="3" t="s">
        <v>475</v>
      </c>
      <c r="D1556" s="2" t="s">
        <v>3452</v>
      </c>
      <c r="E1556" s="5">
        <v>2416281289</v>
      </c>
      <c r="F1556" s="4"/>
      <c r="G1556" s="4">
        <v>42146</v>
      </c>
      <c r="H1556" s="4"/>
      <c r="I1556" s="4"/>
      <c r="J1556" s="4">
        <v>42185</v>
      </c>
      <c r="K1556" s="3" t="s">
        <v>667</v>
      </c>
      <c r="L1556" s="7" t="b">
        <v>1</v>
      </c>
      <c r="M1556" s="4">
        <v>42195</v>
      </c>
      <c r="N1556" s="3" t="s">
        <v>19</v>
      </c>
      <c r="O1556" s="3" t="s">
        <v>14</v>
      </c>
      <c r="P1556" s="8"/>
      <c r="Q1556" s="8"/>
      <c r="R1556" s="9"/>
      <c r="S1556" s="7"/>
    </row>
    <row r="1557" spans="1:19" x14ac:dyDescent="0.25">
      <c r="A1557" t="str">
        <f>REPLACE(Table_milestone[[#This Row],[Hợp đồng]],1,FIND("#",Table_milestone[[#This Row],[Hợp đồng]],1),"")</f>
        <v>081/2015/HĐDV/CMCSOFT-BHHV</v>
      </c>
      <c r="B1557" s="2" t="s">
        <v>3454</v>
      </c>
      <c r="C1557" s="3" t="s">
        <v>459</v>
      </c>
      <c r="D1557" s="2" t="s">
        <v>2398</v>
      </c>
      <c r="E1557" s="5">
        <v>151500000</v>
      </c>
      <c r="F1557" s="4"/>
      <c r="G1557" s="4">
        <v>42146</v>
      </c>
      <c r="H1557" s="4"/>
      <c r="I1557" s="4"/>
      <c r="J1557" s="4">
        <v>42185</v>
      </c>
      <c r="K1557" s="3" t="s">
        <v>667</v>
      </c>
      <c r="L1557" s="7" t="b">
        <v>1</v>
      </c>
      <c r="M1557" s="4">
        <v>42178</v>
      </c>
      <c r="N1557" s="3" t="s">
        <v>46</v>
      </c>
      <c r="O1557" s="3" t="s">
        <v>41</v>
      </c>
      <c r="P1557" s="8"/>
      <c r="Q1557" s="8" t="s">
        <v>3453</v>
      </c>
      <c r="R1557" s="9"/>
      <c r="S1557" s="7"/>
    </row>
    <row r="1558" spans="1:19" x14ac:dyDescent="0.25">
      <c r="A1558" t="str">
        <f>REPLACE(Table_milestone[[#This Row],[Hợp đồng]],1,FIND("#",Table_milestone[[#This Row],[Hợp đồng]],1),"")</f>
        <v>22042015/HĐKT/CSI-CMCSOFT</v>
      </c>
      <c r="B1558" s="2" t="s">
        <v>3455</v>
      </c>
      <c r="C1558" s="3" t="s">
        <v>3456</v>
      </c>
      <c r="D1558" s="2" t="s">
        <v>2398</v>
      </c>
      <c r="E1558" s="5">
        <v>118500000</v>
      </c>
      <c r="F1558" s="4"/>
      <c r="G1558" s="4">
        <v>42149</v>
      </c>
      <c r="H1558" s="4"/>
      <c r="I1558" s="4"/>
      <c r="J1558" s="4"/>
      <c r="K1558" s="3" t="s">
        <v>667</v>
      </c>
      <c r="L1558" s="7" t="b">
        <v>1</v>
      </c>
      <c r="M1558" s="4">
        <v>42143</v>
      </c>
      <c r="N1558" s="3" t="s">
        <v>36</v>
      </c>
      <c r="O1558" s="3" t="s">
        <v>32</v>
      </c>
      <c r="P1558" s="8"/>
      <c r="Q1558" s="8"/>
      <c r="R1558" s="9"/>
      <c r="S1558" s="7"/>
    </row>
    <row r="1559" spans="1:19" ht="30" x14ac:dyDescent="0.25">
      <c r="A1559" t="str">
        <f>REPLACE(Table_milestone[[#This Row],[Hợp đồng]],1,FIND("#",Table_milestone[[#This Row],[Hợp đồng]],1),"")</f>
        <v>280514/HĐPM/TTTT-BNG-CMCSOFT</v>
      </c>
      <c r="B1559" s="2" t="s">
        <v>2856</v>
      </c>
      <c r="C1559" s="3" t="s">
        <v>18</v>
      </c>
      <c r="D1559" s="2" t="s">
        <v>902</v>
      </c>
      <c r="E1559" s="5">
        <v>660000000</v>
      </c>
      <c r="F1559" s="4"/>
      <c r="G1559" s="4">
        <v>42152</v>
      </c>
      <c r="H1559" s="4"/>
      <c r="I1559" s="4"/>
      <c r="J1559" s="4"/>
      <c r="K1559" s="3" t="s">
        <v>3161</v>
      </c>
      <c r="L1559" s="7" t="b">
        <v>0</v>
      </c>
      <c r="M1559" s="4"/>
      <c r="N1559" s="3" t="s">
        <v>20</v>
      </c>
      <c r="O1559" s="3" t="s">
        <v>129</v>
      </c>
      <c r="P1559" s="8" t="s">
        <v>3457</v>
      </c>
      <c r="Q1559" s="8" t="s">
        <v>3416</v>
      </c>
      <c r="R1559" s="9"/>
      <c r="S1559" s="7"/>
    </row>
    <row r="1560" spans="1:19" x14ac:dyDescent="0.25">
      <c r="A1560" t="str">
        <f>REPLACE(Table_milestone[[#This Row],[Hợp đồng]],1,FIND("#",Table_milestone[[#This Row],[Hợp đồng]],1),"")</f>
        <v>OSD155002</v>
      </c>
      <c r="B1560" s="2" t="s">
        <v>3423</v>
      </c>
      <c r="C1560" s="3" t="s">
        <v>482</v>
      </c>
      <c r="D1560" s="2" t="s">
        <v>3458</v>
      </c>
      <c r="E1560" s="5">
        <v>54425000</v>
      </c>
      <c r="F1560" s="4"/>
      <c r="G1560" s="4">
        <v>42154</v>
      </c>
      <c r="H1560" s="4"/>
      <c r="I1560" s="4">
        <v>42154</v>
      </c>
      <c r="J1560" s="4">
        <v>42185</v>
      </c>
      <c r="K1560" s="3" t="s">
        <v>667</v>
      </c>
      <c r="L1560" s="7" t="b">
        <v>1</v>
      </c>
      <c r="M1560" s="4">
        <v>42185</v>
      </c>
      <c r="N1560" s="3" t="s">
        <v>119</v>
      </c>
      <c r="O1560" s="3" t="s">
        <v>110</v>
      </c>
      <c r="P1560" s="8"/>
      <c r="Q1560" s="8"/>
      <c r="R1560" s="9"/>
      <c r="S1560" s="7"/>
    </row>
    <row r="1561" spans="1:19" x14ac:dyDescent="0.25">
      <c r="A1561" t="str">
        <f>REPLACE(Table_milestone[[#This Row],[Hợp đồng]],1,FIND("#",Table_milestone[[#This Row],[Hợp đồng]],1),"")</f>
        <v>OSD155001</v>
      </c>
      <c r="B1561" s="2" t="s">
        <v>3424</v>
      </c>
      <c r="C1561" s="3" t="s">
        <v>3425</v>
      </c>
      <c r="D1561" s="2" t="s">
        <v>3458</v>
      </c>
      <c r="E1561" s="5">
        <v>35637490</v>
      </c>
      <c r="F1561" s="4"/>
      <c r="G1561" s="4">
        <v>42154</v>
      </c>
      <c r="H1561" s="4"/>
      <c r="I1561" s="4">
        <v>42154</v>
      </c>
      <c r="J1561" s="4">
        <v>42216</v>
      </c>
      <c r="K1561" s="3" t="s">
        <v>667</v>
      </c>
      <c r="L1561" s="7" t="b">
        <v>1</v>
      </c>
      <c r="M1561" s="4">
        <v>42222</v>
      </c>
      <c r="N1561" s="3" t="s">
        <v>119</v>
      </c>
      <c r="O1561" s="3" t="s">
        <v>110</v>
      </c>
      <c r="P1561" s="8"/>
      <c r="Q1561" s="8" t="s">
        <v>3459</v>
      </c>
      <c r="R1561" s="9"/>
      <c r="S1561" s="7"/>
    </row>
    <row r="1562" spans="1:19" x14ac:dyDescent="0.25">
      <c r="A1562" t="str">
        <f>REPLACE(Table_milestone[[#This Row],[Hợp đồng]],1,FIND("#",Table_milestone[[#This Row],[Hợp đồng]],1),"")</f>
        <v>OSD145062</v>
      </c>
      <c r="B1562" s="2" t="s">
        <v>3342</v>
      </c>
      <c r="C1562" s="3" t="s">
        <v>3343</v>
      </c>
      <c r="D1562" s="2" t="s">
        <v>3458</v>
      </c>
      <c r="E1562" s="5">
        <v>237984000</v>
      </c>
      <c r="F1562" s="4"/>
      <c r="G1562" s="4">
        <v>42154</v>
      </c>
      <c r="H1562" s="4"/>
      <c r="I1562" s="4">
        <v>42154</v>
      </c>
      <c r="J1562" s="4"/>
      <c r="K1562" s="3" t="s">
        <v>717</v>
      </c>
      <c r="L1562" s="7" t="b">
        <v>0</v>
      </c>
      <c r="M1562" s="4"/>
      <c r="N1562" s="3" t="s">
        <v>108</v>
      </c>
      <c r="O1562" s="3" t="s">
        <v>110</v>
      </c>
      <c r="P1562" s="8"/>
      <c r="Q1562" s="8"/>
      <c r="R1562" s="9"/>
      <c r="S1562" s="7"/>
    </row>
    <row r="1563" spans="1:19" x14ac:dyDescent="0.25">
      <c r="A1563" t="str">
        <f>REPLACE(Table_milestone[[#This Row],[Hợp đồng]],1,FIND("#",Table_milestone[[#This Row],[Hợp đồng]],1),"")</f>
        <v>OSD145066</v>
      </c>
      <c r="B1563" s="2" t="s">
        <v>3460</v>
      </c>
      <c r="C1563" s="3" t="s">
        <v>478</v>
      </c>
      <c r="D1563" s="2" t="s">
        <v>703</v>
      </c>
      <c r="E1563" s="5">
        <v>21700000</v>
      </c>
      <c r="F1563" s="4"/>
      <c r="G1563" s="4">
        <v>42154</v>
      </c>
      <c r="H1563" s="4"/>
      <c r="I1563" s="4">
        <v>42154</v>
      </c>
      <c r="J1563" s="4"/>
      <c r="K1563" s="3" t="s">
        <v>667</v>
      </c>
      <c r="L1563" s="7" t="b">
        <v>1</v>
      </c>
      <c r="M1563" s="4">
        <v>42200</v>
      </c>
      <c r="N1563" s="3" t="s">
        <v>108</v>
      </c>
      <c r="O1563" s="3" t="s">
        <v>110</v>
      </c>
      <c r="P1563" s="8"/>
      <c r="Q1563" s="8"/>
      <c r="R1563" s="9"/>
      <c r="S1563" s="7"/>
    </row>
    <row r="1564" spans="1:19" ht="60" x14ac:dyDescent="0.25">
      <c r="A1564" t="str">
        <f>REPLACE(Table_milestone[[#This Row],[Hợp đồng]],1,FIND("#",Table_milestone[[#This Row],[Hợp đồng]],1),"")</f>
        <v>RML001</v>
      </c>
      <c r="B1564" s="2" t="s">
        <v>3243</v>
      </c>
      <c r="C1564" s="3" t="s">
        <v>3244</v>
      </c>
      <c r="D1564" s="2" t="s">
        <v>3461</v>
      </c>
      <c r="E1564" s="5">
        <v>92024500</v>
      </c>
      <c r="F1564" s="4"/>
      <c r="G1564" s="4">
        <v>42154</v>
      </c>
      <c r="H1564" s="4"/>
      <c r="I1564" s="4">
        <v>42251</v>
      </c>
      <c r="J1564" s="4">
        <v>42234</v>
      </c>
      <c r="K1564" s="3" t="s">
        <v>667</v>
      </c>
      <c r="L1564" s="7" t="b">
        <v>1</v>
      </c>
      <c r="M1564" s="4">
        <v>42256</v>
      </c>
      <c r="N1564" s="3" t="s">
        <v>108</v>
      </c>
      <c r="O1564" s="3" t="s">
        <v>110</v>
      </c>
      <c r="P1564" s="8"/>
      <c r="Q1564" s="8" t="s">
        <v>3462</v>
      </c>
      <c r="R1564" s="9"/>
      <c r="S1564" s="7"/>
    </row>
    <row r="1565" spans="1:19" x14ac:dyDescent="0.25">
      <c r="A1565" t="str">
        <f>REPLACE(Table_milestone[[#This Row],[Hợp đồng]],1,FIND("#",Table_milestone[[#This Row],[Hợp đồng]],1),"")</f>
        <v>OSD145048</v>
      </c>
      <c r="B1565" s="2" t="s">
        <v>3307</v>
      </c>
      <c r="C1565" s="3" t="s">
        <v>3308</v>
      </c>
      <c r="D1565" s="2" t="s">
        <v>3322</v>
      </c>
      <c r="E1565" s="5">
        <v>76202259</v>
      </c>
      <c r="F1565" s="4"/>
      <c r="G1565" s="4">
        <v>42154</v>
      </c>
      <c r="H1565" s="4"/>
      <c r="I1565" s="4"/>
      <c r="J1565" s="4"/>
      <c r="K1565" s="3" t="s">
        <v>667</v>
      </c>
      <c r="L1565" s="7" t="b">
        <v>1</v>
      </c>
      <c r="M1565" s="4">
        <v>42159</v>
      </c>
      <c r="N1565" s="3" t="s">
        <v>119</v>
      </c>
      <c r="O1565" s="3" t="s">
        <v>110</v>
      </c>
      <c r="P1565" s="8"/>
      <c r="Q1565" s="8"/>
      <c r="R1565" s="9"/>
      <c r="S1565" s="7"/>
    </row>
    <row r="1566" spans="1:19" ht="30" x14ac:dyDescent="0.25">
      <c r="A1566" t="str">
        <f>REPLACE(Table_milestone[[#This Row],[Hợp đồng]],1,FIND("#",Table_milestone[[#This Row],[Hợp đồng]],1),"")</f>
        <v>IBM002</v>
      </c>
      <c r="B1566" s="2" t="s">
        <v>3171</v>
      </c>
      <c r="C1566" s="3" t="s">
        <v>500</v>
      </c>
      <c r="D1566" s="2" t="s">
        <v>3463</v>
      </c>
      <c r="E1566" s="5">
        <v>117009846</v>
      </c>
      <c r="F1566" s="4"/>
      <c r="G1566" s="4">
        <v>42154</v>
      </c>
      <c r="H1566" s="4"/>
      <c r="I1566" s="4">
        <v>42154</v>
      </c>
      <c r="J1566" s="4"/>
      <c r="K1566" s="3" t="s">
        <v>1002</v>
      </c>
      <c r="L1566" s="7" t="b">
        <v>0</v>
      </c>
      <c r="M1566" s="4"/>
      <c r="N1566" s="3" t="s">
        <v>108</v>
      </c>
      <c r="O1566" s="3" t="s">
        <v>110</v>
      </c>
      <c r="P1566" s="8"/>
      <c r="Q1566" s="8" t="s">
        <v>3464</v>
      </c>
      <c r="R1566" s="9"/>
      <c r="S1566" s="7"/>
    </row>
    <row r="1567" spans="1:19" x14ac:dyDescent="0.25">
      <c r="A1567" t="str">
        <f>REPLACE(Table_milestone[[#This Row],[Hợp đồng]],1,FIND("#",Table_milestone[[#This Row],[Hợp đồng]],1),"")</f>
        <v>2013/SOW/JUUQ-CMC/002</v>
      </c>
      <c r="B1567" s="2" t="s">
        <v>2095</v>
      </c>
      <c r="C1567" s="3" t="s">
        <v>2096</v>
      </c>
      <c r="D1567" s="2" t="s">
        <v>3465</v>
      </c>
      <c r="E1567" s="5">
        <v>47949000</v>
      </c>
      <c r="F1567" s="4"/>
      <c r="G1567" s="4">
        <v>42154</v>
      </c>
      <c r="H1567" s="4"/>
      <c r="I1567" s="4"/>
      <c r="J1567" s="4">
        <v>42185</v>
      </c>
      <c r="K1567" s="3" t="s">
        <v>667</v>
      </c>
      <c r="L1567" s="7" t="b">
        <v>1</v>
      </c>
      <c r="M1567" s="4">
        <v>42158</v>
      </c>
      <c r="N1567" s="3" t="s">
        <v>31</v>
      </c>
      <c r="O1567" s="3" t="s">
        <v>110</v>
      </c>
      <c r="P1567" s="8"/>
      <c r="Q1567" s="8"/>
      <c r="R1567" s="9"/>
      <c r="S1567" s="7"/>
    </row>
    <row r="1568" spans="1:19" x14ac:dyDescent="0.25">
      <c r="A1568" t="str">
        <f>REPLACE(Table_milestone[[#This Row],[Hợp đồng]],1,FIND("#",Table_milestone[[#This Row],[Hợp đồng]],1),"")</f>
        <v>TPT001</v>
      </c>
      <c r="B1568" s="2" t="s">
        <v>3079</v>
      </c>
      <c r="C1568" s="3" t="s">
        <v>538</v>
      </c>
      <c r="D1568" s="2" t="s">
        <v>3430</v>
      </c>
      <c r="E1568" s="5">
        <v>51159550</v>
      </c>
      <c r="F1568" s="4"/>
      <c r="G1568" s="4">
        <v>42154</v>
      </c>
      <c r="H1568" s="4"/>
      <c r="I1568" s="4"/>
      <c r="J1568" s="4"/>
      <c r="K1568" s="3" t="s">
        <v>667</v>
      </c>
      <c r="L1568" s="7" t="b">
        <v>1</v>
      </c>
      <c r="M1568" s="4">
        <v>42177</v>
      </c>
      <c r="N1568" s="3" t="s">
        <v>108</v>
      </c>
      <c r="O1568" s="3" t="s">
        <v>110</v>
      </c>
      <c r="P1568" s="8"/>
      <c r="Q1568" s="8" t="s">
        <v>3466</v>
      </c>
      <c r="R1568" s="9"/>
      <c r="S1568" s="7"/>
    </row>
    <row r="1569" spans="1:19" x14ac:dyDescent="0.25">
      <c r="A1569" t="str">
        <f>REPLACE(Table_milestone[[#This Row],[Hợp đồng]],1,FIND("#",Table_milestone[[#This Row],[Hợp đồng]],1),"")</f>
        <v>OSD145039</v>
      </c>
      <c r="B1569" s="2" t="s">
        <v>3200</v>
      </c>
      <c r="C1569" s="3" t="s">
        <v>493</v>
      </c>
      <c r="D1569" s="2" t="s">
        <v>3465</v>
      </c>
      <c r="E1569" s="5">
        <v>89768595</v>
      </c>
      <c r="F1569" s="4"/>
      <c r="G1569" s="4">
        <v>42154</v>
      </c>
      <c r="H1569" s="4"/>
      <c r="I1569" s="4"/>
      <c r="J1569" s="4">
        <v>42216</v>
      </c>
      <c r="K1569" s="3" t="s">
        <v>667</v>
      </c>
      <c r="L1569" s="7" t="b">
        <v>1</v>
      </c>
      <c r="M1569" s="4">
        <v>42181</v>
      </c>
      <c r="N1569" s="3" t="s">
        <v>108</v>
      </c>
      <c r="O1569" s="3" t="s">
        <v>110</v>
      </c>
      <c r="P1569" s="8"/>
      <c r="Q1569" s="8"/>
      <c r="R1569" s="9"/>
      <c r="S1569" s="7"/>
    </row>
    <row r="1570" spans="1:19" x14ac:dyDescent="0.25">
      <c r="A1570" t="str">
        <f>REPLACE(Table_milestone[[#This Row],[Hợp đồng]],1,FIND("#",Table_milestone[[#This Row],[Hợp đồng]],1),"")</f>
        <v>OSD145001</v>
      </c>
      <c r="B1570" s="2" t="s">
        <v>2831</v>
      </c>
      <c r="C1570" s="3" t="s">
        <v>2832</v>
      </c>
      <c r="D1570" s="2" t="s">
        <v>3458</v>
      </c>
      <c r="E1570" s="5">
        <v>320019000</v>
      </c>
      <c r="F1570" s="4"/>
      <c r="G1570" s="4">
        <v>42154</v>
      </c>
      <c r="H1570" s="4"/>
      <c r="I1570" s="4"/>
      <c r="J1570" s="4"/>
      <c r="K1570" s="3" t="s">
        <v>667</v>
      </c>
      <c r="L1570" s="7" t="b">
        <v>1</v>
      </c>
      <c r="M1570" s="4">
        <v>42283</v>
      </c>
      <c r="N1570" s="3" t="s">
        <v>31</v>
      </c>
      <c r="O1570" s="3" t="s">
        <v>110</v>
      </c>
      <c r="P1570" s="8"/>
      <c r="Q1570" s="8"/>
      <c r="R1570" s="9"/>
      <c r="S1570" s="7"/>
    </row>
    <row r="1571" spans="1:19" x14ac:dyDescent="0.25">
      <c r="A1571" t="str">
        <f>REPLACE(Table_milestone[[#This Row],[Hợp đồng]],1,FIND("#",Table_milestone[[#This Row],[Hợp đồng]],1),"")</f>
        <v>019/2014/HĐKT/CMCSOFT-GTVT2</v>
      </c>
      <c r="B1571" s="2" t="s">
        <v>2842</v>
      </c>
      <c r="C1571" s="3" t="s">
        <v>2843</v>
      </c>
      <c r="D1571" s="2" t="s">
        <v>672</v>
      </c>
      <c r="E1571" s="5">
        <v>16500000</v>
      </c>
      <c r="F1571" s="4"/>
      <c r="G1571" s="4">
        <v>42155</v>
      </c>
      <c r="H1571" s="4"/>
      <c r="I1571" s="4">
        <v>42155</v>
      </c>
      <c r="J1571" s="4">
        <v>42216</v>
      </c>
      <c r="K1571" s="3" t="s">
        <v>667</v>
      </c>
      <c r="L1571" s="7" t="b">
        <v>1</v>
      </c>
      <c r="M1571" s="4">
        <v>42233</v>
      </c>
      <c r="N1571" s="3" t="s">
        <v>190</v>
      </c>
      <c r="O1571" s="3" t="s">
        <v>98</v>
      </c>
      <c r="P1571" s="8"/>
      <c r="Q1571" s="8"/>
      <c r="R1571" s="9"/>
      <c r="S1571" s="7"/>
    </row>
    <row r="1572" spans="1:19" x14ac:dyDescent="0.25">
      <c r="A1572" t="str">
        <f>REPLACE(Table_milestone[[#This Row],[Hợp đồng]],1,FIND("#",Table_milestone[[#This Row],[Hợp đồng]],1),"")</f>
        <v>SOW #4914007849</v>
      </c>
      <c r="B1572" s="2" t="s">
        <v>2965</v>
      </c>
      <c r="C1572" s="3" t="s">
        <v>568</v>
      </c>
      <c r="D1572" s="2" t="s">
        <v>3458</v>
      </c>
      <c r="E1572" s="5">
        <v>215208000</v>
      </c>
      <c r="F1572" s="4"/>
      <c r="G1572" s="4">
        <v>42155</v>
      </c>
      <c r="H1572" s="4"/>
      <c r="I1572" s="4"/>
      <c r="J1572" s="4"/>
      <c r="K1572" s="3" t="s">
        <v>667</v>
      </c>
      <c r="L1572" s="7" t="b">
        <v>1</v>
      </c>
      <c r="M1572" s="4">
        <v>42142</v>
      </c>
      <c r="N1572" s="3" t="s">
        <v>108</v>
      </c>
      <c r="O1572" s="3" t="s">
        <v>110</v>
      </c>
      <c r="P1572" s="8"/>
      <c r="Q1572" s="8"/>
      <c r="R1572" s="9"/>
      <c r="S1572" s="7"/>
    </row>
    <row r="1573" spans="1:19" x14ac:dyDescent="0.25">
      <c r="A1573" t="str">
        <f>REPLACE(Table_milestone[[#This Row],[Hợp đồng]],1,FIND("#",Table_milestone[[#This Row],[Hợp đồng]],1),"")</f>
        <v>OSD145011</v>
      </c>
      <c r="B1573" s="2" t="s">
        <v>2968</v>
      </c>
      <c r="C1573" s="3" t="s">
        <v>565</v>
      </c>
      <c r="D1573" s="2" t="s">
        <v>3458</v>
      </c>
      <c r="E1573" s="5">
        <v>98431200</v>
      </c>
      <c r="F1573" s="4"/>
      <c r="G1573" s="4">
        <v>42155</v>
      </c>
      <c r="H1573" s="4"/>
      <c r="I1573" s="4">
        <v>42155</v>
      </c>
      <c r="J1573" s="4"/>
      <c r="K1573" s="3" t="s">
        <v>667</v>
      </c>
      <c r="L1573" s="7" t="b">
        <v>1</v>
      </c>
      <c r="M1573" s="4">
        <v>42171</v>
      </c>
      <c r="N1573" s="3" t="s">
        <v>108</v>
      </c>
      <c r="O1573" s="3" t="s">
        <v>110</v>
      </c>
      <c r="P1573" s="8"/>
      <c r="Q1573" s="8"/>
      <c r="R1573" s="9"/>
      <c r="S1573" s="7"/>
    </row>
    <row r="1574" spans="1:19" x14ac:dyDescent="0.25">
      <c r="A1574" t="str">
        <f>REPLACE(Table_milestone[[#This Row],[Hợp đồng]],1,FIND("#",Table_milestone[[#This Row],[Hợp đồng]],1),"")</f>
        <v>OSD145054</v>
      </c>
      <c r="B1574" s="2" t="s">
        <v>3382</v>
      </c>
      <c r="C1574" s="3" t="s">
        <v>3271</v>
      </c>
      <c r="D1574" s="2" t="s">
        <v>3467</v>
      </c>
      <c r="E1574" s="5">
        <v>76184000</v>
      </c>
      <c r="F1574" s="4"/>
      <c r="G1574" s="4">
        <v>42155</v>
      </c>
      <c r="H1574" s="4"/>
      <c r="I1574" s="4">
        <v>42155</v>
      </c>
      <c r="J1574" s="4">
        <v>42200</v>
      </c>
      <c r="K1574" s="3" t="s">
        <v>667</v>
      </c>
      <c r="L1574" s="7" t="b">
        <v>1</v>
      </c>
      <c r="M1574" s="4">
        <v>42184</v>
      </c>
      <c r="N1574" s="3" t="s">
        <v>119</v>
      </c>
      <c r="O1574" s="3" t="s">
        <v>110</v>
      </c>
      <c r="P1574" s="8"/>
      <c r="Q1574" s="8" t="s">
        <v>112</v>
      </c>
      <c r="R1574" s="9"/>
      <c r="S1574" s="7"/>
    </row>
    <row r="1575" spans="1:19" x14ac:dyDescent="0.25">
      <c r="A1575" t="str">
        <f>REPLACE(Table_milestone[[#This Row],[Hợp đồng]],1,FIND("#",Table_milestone[[#This Row],[Hợp đồng]],1),"")</f>
        <v xml:space="preserve">EFS13005 </v>
      </c>
      <c r="B1575" s="2" t="s">
        <v>3426</v>
      </c>
      <c r="C1575" s="3" t="s">
        <v>548</v>
      </c>
      <c r="D1575" s="2" t="s">
        <v>739</v>
      </c>
      <c r="E1575" s="5">
        <v>120000000</v>
      </c>
      <c r="F1575" s="4"/>
      <c r="G1575" s="4">
        <v>42155</v>
      </c>
      <c r="H1575" s="4"/>
      <c r="I1575" s="4"/>
      <c r="J1575" s="4">
        <v>42185</v>
      </c>
      <c r="K1575" s="3" t="s">
        <v>667</v>
      </c>
      <c r="L1575" s="7" t="b">
        <v>1</v>
      </c>
      <c r="M1575" s="4">
        <v>42164</v>
      </c>
      <c r="N1575" s="3" t="s">
        <v>46</v>
      </c>
      <c r="O1575" s="3" t="s">
        <v>173</v>
      </c>
      <c r="P1575" s="8"/>
      <c r="Q1575" s="8"/>
      <c r="R1575" s="9"/>
      <c r="S1575" s="7"/>
    </row>
    <row r="1576" spans="1:19" x14ac:dyDescent="0.25">
      <c r="A1576" t="str">
        <f>REPLACE(Table_milestone[[#This Row],[Hợp đồng]],1,FIND("#",Table_milestone[[#This Row],[Hợp đồng]],1),"")</f>
        <v>086/2015/HĐKT/CMCSOFT-GTVT2</v>
      </c>
      <c r="B1576" s="2" t="s">
        <v>3468</v>
      </c>
      <c r="C1576" s="3" t="s">
        <v>397</v>
      </c>
      <c r="D1576" s="2" t="s">
        <v>1018</v>
      </c>
      <c r="E1576" s="5">
        <v>38500000</v>
      </c>
      <c r="F1576" s="4"/>
      <c r="G1576" s="4">
        <v>42156</v>
      </c>
      <c r="H1576" s="4"/>
      <c r="I1576" s="4"/>
      <c r="J1576" s="4"/>
      <c r="K1576" s="3" t="s">
        <v>667</v>
      </c>
      <c r="L1576" s="7" t="b">
        <v>1</v>
      </c>
      <c r="M1576" s="4">
        <v>42230</v>
      </c>
      <c r="N1576" s="3" t="s">
        <v>190</v>
      </c>
      <c r="O1576" s="3" t="s">
        <v>98</v>
      </c>
      <c r="P1576" s="8"/>
      <c r="Q1576" s="8"/>
      <c r="R1576" s="9"/>
      <c r="S1576" s="7"/>
    </row>
    <row r="1577" spans="1:19" x14ac:dyDescent="0.25">
      <c r="A1577" t="str">
        <f>REPLACE(Table_milestone[[#This Row],[Hợp đồng]],1,FIND("#",Table_milestone[[#This Row],[Hợp đồng]],1),"")</f>
        <v>074/2015/HĐKT/CMCSOFT-DHKHDHTN</v>
      </c>
      <c r="B1577" s="2" t="s">
        <v>2852</v>
      </c>
      <c r="C1577" s="3" t="s">
        <v>401</v>
      </c>
      <c r="D1577" s="2" t="s">
        <v>3469</v>
      </c>
      <c r="E1577" s="5">
        <v>15000000</v>
      </c>
      <c r="F1577" s="4"/>
      <c r="G1577" s="4">
        <v>42159</v>
      </c>
      <c r="H1577" s="4"/>
      <c r="I1577" s="4"/>
      <c r="J1577" s="4"/>
      <c r="K1577" s="3" t="s">
        <v>667</v>
      </c>
      <c r="L1577" s="7" t="b">
        <v>1</v>
      </c>
      <c r="M1577" s="4">
        <v>42263</v>
      </c>
      <c r="N1577" s="3" t="s">
        <v>190</v>
      </c>
      <c r="O1577" s="3" t="s">
        <v>98</v>
      </c>
      <c r="P1577" s="8"/>
      <c r="Q1577" s="8"/>
      <c r="R1577" s="9"/>
      <c r="S1577" s="7"/>
    </row>
    <row r="1578" spans="1:19" x14ac:dyDescent="0.25">
      <c r="A1578" t="str">
        <f>REPLACE(Table_milestone[[#This Row],[Hợp đồng]],1,FIND("#",Table_milestone[[#This Row],[Hợp đồng]],1),"")</f>
        <v>OSD145065</v>
      </c>
      <c r="B1578" s="2" t="s">
        <v>3329</v>
      </c>
      <c r="C1578" s="3" t="s">
        <v>3330</v>
      </c>
      <c r="D1578" s="2" t="s">
        <v>1445</v>
      </c>
      <c r="E1578" s="5">
        <v>123200000</v>
      </c>
      <c r="F1578" s="4">
        <v>42153</v>
      </c>
      <c r="G1578" s="4">
        <v>42160</v>
      </c>
      <c r="H1578" s="4"/>
      <c r="I1578" s="4">
        <v>42173</v>
      </c>
      <c r="J1578" s="4"/>
      <c r="K1578" s="3" t="s">
        <v>667</v>
      </c>
      <c r="L1578" s="7" t="b">
        <v>1</v>
      </c>
      <c r="M1578" s="4">
        <v>42256</v>
      </c>
      <c r="N1578" s="3" t="s">
        <v>108</v>
      </c>
      <c r="O1578" s="3" t="s">
        <v>110</v>
      </c>
      <c r="P1578" s="8" t="s">
        <v>3450</v>
      </c>
      <c r="Q1578" s="8"/>
      <c r="R1578" s="9"/>
      <c r="S1578" s="7"/>
    </row>
    <row r="1579" spans="1:19" x14ac:dyDescent="0.25">
      <c r="A1579" t="str">
        <f>REPLACE(Table_milestone[[#This Row],[Hợp đồng]],1,FIND("#",Table_milestone[[#This Row],[Hợp đồng]],1),"")</f>
        <v>074/2015/HĐKT/CMCSOFT-DHKHDHTN</v>
      </c>
      <c r="B1579" s="2" t="s">
        <v>2852</v>
      </c>
      <c r="C1579" s="3" t="s">
        <v>401</v>
      </c>
      <c r="D1579" s="2" t="s">
        <v>3470</v>
      </c>
      <c r="E1579" s="5">
        <v>35000000</v>
      </c>
      <c r="F1579" s="4"/>
      <c r="G1579" s="4">
        <v>42160</v>
      </c>
      <c r="H1579" s="4"/>
      <c r="I1579" s="4"/>
      <c r="J1579" s="4"/>
      <c r="K1579" s="3" t="s">
        <v>667</v>
      </c>
      <c r="L1579" s="7" t="b">
        <v>1</v>
      </c>
      <c r="M1579" s="4">
        <v>42271</v>
      </c>
      <c r="N1579" s="3" t="s">
        <v>190</v>
      </c>
      <c r="O1579" s="3" t="s">
        <v>98</v>
      </c>
      <c r="P1579" s="8"/>
      <c r="Q1579" s="8"/>
      <c r="R1579" s="9"/>
      <c r="S1579" s="7"/>
    </row>
    <row r="1580" spans="1:19" x14ac:dyDescent="0.25">
      <c r="A1580" t="str">
        <f>REPLACE(Table_milestone[[#This Row],[Hợp đồng]],1,FIND("#",Table_milestone[[#This Row],[Hợp đồng]],1),"")</f>
        <v>79-0113/HĐKT/CMCSOFT-BHBL</v>
      </c>
      <c r="B1580" s="2" t="s">
        <v>2071</v>
      </c>
      <c r="C1580" s="3" t="s">
        <v>630</v>
      </c>
      <c r="D1580" s="2" t="s">
        <v>3471</v>
      </c>
      <c r="E1580" s="5">
        <v>90000000</v>
      </c>
      <c r="F1580" s="4"/>
      <c r="G1580" s="4">
        <v>42170</v>
      </c>
      <c r="H1580" s="4"/>
      <c r="I1580" s="4"/>
      <c r="J1580" s="4">
        <v>42216</v>
      </c>
      <c r="K1580" s="3" t="s">
        <v>667</v>
      </c>
      <c r="L1580" s="7" t="b">
        <v>1</v>
      </c>
      <c r="M1580" s="4">
        <v>42206</v>
      </c>
      <c r="N1580" s="3" t="s">
        <v>2072</v>
      </c>
      <c r="O1580" s="3" t="s">
        <v>173</v>
      </c>
      <c r="P1580" s="8"/>
      <c r="Q1580" s="8"/>
      <c r="R1580" s="9"/>
      <c r="S1580" s="7"/>
    </row>
    <row r="1581" spans="1:19" ht="45" x14ac:dyDescent="0.25">
      <c r="A1581" t="str">
        <f>REPLACE(Table_milestone[[#This Row],[Hợp đồng]],1,FIND("#",Table_milestone[[#This Row],[Hợp đồng]],1),"")</f>
        <v>09/2014-HĐKT/CNTT-CMCSOFT</v>
      </c>
      <c r="B1581" s="2" t="s">
        <v>3065</v>
      </c>
      <c r="C1581" s="3" t="s">
        <v>3066</v>
      </c>
      <c r="D1581" s="2" t="s">
        <v>1094</v>
      </c>
      <c r="E1581" s="5">
        <v>980000000</v>
      </c>
      <c r="F1581" s="4"/>
      <c r="G1581" s="4">
        <v>42170</v>
      </c>
      <c r="H1581" s="4"/>
      <c r="I1581" s="4">
        <v>42174</v>
      </c>
      <c r="J1581" s="4"/>
      <c r="K1581" s="3" t="s">
        <v>667</v>
      </c>
      <c r="L1581" s="7" t="b">
        <v>1</v>
      </c>
      <c r="M1581" s="4">
        <v>42268</v>
      </c>
      <c r="N1581" s="3" t="s">
        <v>37</v>
      </c>
      <c r="O1581" s="3" t="s">
        <v>197</v>
      </c>
      <c r="P1581" s="8" t="s">
        <v>3472</v>
      </c>
      <c r="Q1581" s="8" t="s">
        <v>3473</v>
      </c>
      <c r="R1581" s="9"/>
      <c r="S1581" s="7"/>
    </row>
    <row r="1582" spans="1:19" x14ac:dyDescent="0.25">
      <c r="A1582" t="str">
        <f>REPLACE(Table_milestone[[#This Row],[Hợp đồng]],1,FIND("#",Table_milestone[[#This Row],[Hợp đồng]],1),"")</f>
        <v>OSD145065</v>
      </c>
      <c r="B1582" s="2" t="s">
        <v>3329</v>
      </c>
      <c r="C1582" s="3" t="s">
        <v>3330</v>
      </c>
      <c r="D1582" s="2" t="s">
        <v>3474</v>
      </c>
      <c r="E1582" s="5">
        <v>148384500</v>
      </c>
      <c r="F1582" s="4">
        <v>42163</v>
      </c>
      <c r="G1582" s="4">
        <v>42170</v>
      </c>
      <c r="H1582" s="4"/>
      <c r="I1582" s="4">
        <v>42223</v>
      </c>
      <c r="J1582" s="4"/>
      <c r="K1582" s="3" t="s">
        <v>667</v>
      </c>
      <c r="L1582" s="7" t="b">
        <v>1</v>
      </c>
      <c r="M1582" s="4">
        <v>42256</v>
      </c>
      <c r="N1582" s="3" t="s">
        <v>108</v>
      </c>
      <c r="O1582" s="3" t="s">
        <v>110</v>
      </c>
      <c r="P1582" s="8" t="s">
        <v>3475</v>
      </c>
      <c r="Q1582" s="8"/>
      <c r="R1582" s="9"/>
      <c r="S1582" s="7"/>
    </row>
    <row r="1583" spans="1:19" x14ac:dyDescent="0.25">
      <c r="A1583" t="str">
        <f>REPLACE(Table_milestone[[#This Row],[Hợp đồng]],1,FIND("#",Table_milestone[[#This Row],[Hợp đồng]],1),"")</f>
        <v>13-0712/HĐKT/CMCSOFT-MIC</v>
      </c>
      <c r="B1583" s="2" t="s">
        <v>1630</v>
      </c>
      <c r="C1583" s="3" t="s">
        <v>645</v>
      </c>
      <c r="D1583" s="2" t="s">
        <v>3476</v>
      </c>
      <c r="E1583" s="5">
        <v>62500000</v>
      </c>
      <c r="F1583" s="4"/>
      <c r="G1583" s="4">
        <v>42170</v>
      </c>
      <c r="H1583" s="4"/>
      <c r="I1583" s="4"/>
      <c r="J1583" s="4">
        <v>42216</v>
      </c>
      <c r="K1583" s="3" t="s">
        <v>667</v>
      </c>
      <c r="L1583" s="7" t="b">
        <v>1</v>
      </c>
      <c r="M1583" s="4">
        <v>42205</v>
      </c>
      <c r="N1583" s="3" t="s">
        <v>46</v>
      </c>
      <c r="O1583" s="3" t="s">
        <v>173</v>
      </c>
      <c r="P1583" s="8"/>
      <c r="Q1583" s="8"/>
      <c r="R1583" s="9"/>
      <c r="S1583" s="7"/>
    </row>
    <row r="1584" spans="1:19" x14ac:dyDescent="0.25">
      <c r="A1584" t="str">
        <f>REPLACE(Table_milestone[[#This Row],[Hợp đồng]],1,FIND("#",Table_milestone[[#This Row],[Hợp đồng]],1),"")</f>
        <v>OSD155012</v>
      </c>
      <c r="B1584" s="2" t="s">
        <v>3478</v>
      </c>
      <c r="C1584" s="3" t="s">
        <v>3479</v>
      </c>
      <c r="D1584" s="2" t="s">
        <v>1018</v>
      </c>
      <c r="E1584" s="5">
        <v>76734000</v>
      </c>
      <c r="F1584" s="4"/>
      <c r="G1584" s="4">
        <v>42170</v>
      </c>
      <c r="H1584" s="4"/>
      <c r="I1584" s="4"/>
      <c r="J1584" s="4"/>
      <c r="K1584" s="3" t="s">
        <v>667</v>
      </c>
      <c r="L1584" s="7" t="b">
        <v>1</v>
      </c>
      <c r="M1584" s="4">
        <v>42200</v>
      </c>
      <c r="N1584" s="3" t="s">
        <v>108</v>
      </c>
      <c r="O1584" s="3" t="s">
        <v>110</v>
      </c>
      <c r="P1584" s="8" t="s">
        <v>3477</v>
      </c>
      <c r="Q1584" s="8"/>
      <c r="R1584" s="9"/>
      <c r="S1584" s="7"/>
    </row>
    <row r="1585" spans="1:19" ht="30" x14ac:dyDescent="0.25">
      <c r="A1585" t="str">
        <f>REPLACE(Table_milestone[[#This Row],[Hợp đồng]],1,FIND("#",Table_milestone[[#This Row],[Hợp đồng]],1),"")</f>
        <v>OSD145059</v>
      </c>
      <c r="B1585" s="2" t="s">
        <v>3398</v>
      </c>
      <c r="C1585" s="3" t="s">
        <v>3399</v>
      </c>
      <c r="D1585" s="2" t="s">
        <v>3458</v>
      </c>
      <c r="E1585" s="5">
        <v>108408250</v>
      </c>
      <c r="F1585" s="4">
        <v>42140</v>
      </c>
      <c r="G1585" s="4">
        <v>42171</v>
      </c>
      <c r="H1585" s="4"/>
      <c r="I1585" s="4">
        <v>42171</v>
      </c>
      <c r="J1585" s="4"/>
      <c r="K1585" s="3" t="s">
        <v>667</v>
      </c>
      <c r="L1585" s="7" t="b">
        <v>1</v>
      </c>
      <c r="M1585" s="4">
        <v>42286</v>
      </c>
      <c r="N1585" s="3" t="s">
        <v>108</v>
      </c>
      <c r="O1585" s="3" t="s">
        <v>110</v>
      </c>
      <c r="P1585" s="8" t="s">
        <v>3443</v>
      </c>
      <c r="Q1585" s="8" t="s">
        <v>3480</v>
      </c>
      <c r="R1585" s="9"/>
      <c r="S1585" s="7"/>
    </row>
    <row r="1586" spans="1:19" ht="30" x14ac:dyDescent="0.25">
      <c r="A1586" t="str">
        <f>REPLACE(Table_milestone[[#This Row],[Hợp đồng]],1,FIND("#",Table_milestone[[#This Row],[Hợp đồng]],1),"")</f>
        <v>2014/SOW/SISTIC-CMC/001</v>
      </c>
      <c r="B1586" s="2" t="s">
        <v>2959</v>
      </c>
      <c r="C1586" s="3" t="s">
        <v>560</v>
      </c>
      <c r="D1586" s="2" t="s">
        <v>3481</v>
      </c>
      <c r="E1586" s="5">
        <v>365736000</v>
      </c>
      <c r="F1586" s="4"/>
      <c r="G1586" s="4">
        <v>42173</v>
      </c>
      <c r="H1586" s="4"/>
      <c r="I1586" s="4"/>
      <c r="J1586" s="4">
        <v>42185</v>
      </c>
      <c r="K1586" s="3" t="s">
        <v>667</v>
      </c>
      <c r="L1586" s="7" t="b">
        <v>1</v>
      </c>
      <c r="M1586" s="4">
        <v>42184</v>
      </c>
      <c r="N1586" s="3" t="s">
        <v>31</v>
      </c>
      <c r="O1586" s="3" t="s">
        <v>110</v>
      </c>
      <c r="P1586" s="8"/>
      <c r="Q1586" s="8" t="s">
        <v>3482</v>
      </c>
      <c r="R1586" s="9"/>
      <c r="S1586" s="7"/>
    </row>
    <row r="1587" spans="1:19" x14ac:dyDescent="0.25">
      <c r="A1587" t="str">
        <f>REPLACE(Table_milestone[[#This Row],[Hợp đồng]],1,FIND("#",Table_milestone[[#This Row],[Hợp đồng]],1),"")</f>
        <v>01022015/HĐKT/STCĐL-CMC</v>
      </c>
      <c r="B1587" s="2" t="s">
        <v>3483</v>
      </c>
      <c r="C1587" s="3" t="s">
        <v>471</v>
      </c>
      <c r="D1587" s="2" t="s">
        <v>1018</v>
      </c>
      <c r="E1587" s="5">
        <v>21000000</v>
      </c>
      <c r="F1587" s="4"/>
      <c r="G1587" s="4">
        <v>42173</v>
      </c>
      <c r="H1587" s="4"/>
      <c r="I1587" s="4"/>
      <c r="J1587" s="4">
        <v>42185</v>
      </c>
      <c r="K1587" s="3" t="s">
        <v>667</v>
      </c>
      <c r="L1587" s="7" t="b">
        <v>1</v>
      </c>
      <c r="M1587" s="4">
        <v>42194</v>
      </c>
      <c r="N1587" s="3" t="s">
        <v>52</v>
      </c>
      <c r="O1587" s="3" t="s">
        <v>47</v>
      </c>
      <c r="P1587" s="8"/>
      <c r="Q1587" s="8"/>
      <c r="R1587" s="9"/>
      <c r="S1587" s="7"/>
    </row>
    <row r="1588" spans="1:19" ht="90" x14ac:dyDescent="0.25">
      <c r="A1588" t="str">
        <f>REPLACE(Table_milestone[[#This Row],[Hợp đồng]],1,FIND("#",Table_milestone[[#This Row],[Hợp đồng]],1),"")</f>
        <v>24/2014/HĐKT/CNTT-CMCSOFT</v>
      </c>
      <c r="B1588" s="2" t="s">
        <v>3228</v>
      </c>
      <c r="C1588" s="3" t="s">
        <v>506</v>
      </c>
      <c r="D1588" s="2" t="s">
        <v>1094</v>
      </c>
      <c r="E1588" s="5">
        <v>1223000000</v>
      </c>
      <c r="F1588" s="4"/>
      <c r="G1588" s="4">
        <v>42175</v>
      </c>
      <c r="H1588" s="4"/>
      <c r="I1588" s="4">
        <v>42177</v>
      </c>
      <c r="J1588" s="4"/>
      <c r="K1588" s="3" t="s">
        <v>667</v>
      </c>
      <c r="L1588" s="7" t="b">
        <v>1</v>
      </c>
      <c r="M1588" s="4">
        <v>42248</v>
      </c>
      <c r="N1588" s="3" t="s">
        <v>57</v>
      </c>
      <c r="O1588" s="3" t="s">
        <v>129</v>
      </c>
      <c r="P1588" s="8"/>
      <c r="Q1588" s="8" t="s">
        <v>3484</v>
      </c>
      <c r="R1588" s="9"/>
      <c r="S1588" s="7"/>
    </row>
    <row r="1589" spans="1:19" ht="30" x14ac:dyDescent="0.25">
      <c r="A1589" t="str">
        <f>REPLACE(Table_milestone[[#This Row],[Hợp đồng]],1,FIND("#",Table_milestone[[#This Row],[Hợp đồng]],1),"")</f>
        <v>070/2015/HĐKT/CMCSOFT-ĐHYDTN</v>
      </c>
      <c r="B1589" s="2" t="s">
        <v>3486</v>
      </c>
      <c r="C1589" s="3" t="s">
        <v>3487</v>
      </c>
      <c r="D1589" s="2" t="s">
        <v>776</v>
      </c>
      <c r="E1589" s="5">
        <v>350000000</v>
      </c>
      <c r="F1589" s="4"/>
      <c r="G1589" s="4">
        <v>42177</v>
      </c>
      <c r="H1589" s="4"/>
      <c r="I1589" s="4"/>
      <c r="J1589" s="4">
        <v>42216</v>
      </c>
      <c r="K1589" s="3" t="s">
        <v>667</v>
      </c>
      <c r="L1589" s="7" t="b">
        <v>1</v>
      </c>
      <c r="M1589" s="4">
        <v>42345</v>
      </c>
      <c r="N1589" s="3" t="s">
        <v>318</v>
      </c>
      <c r="O1589" s="3" t="s">
        <v>192</v>
      </c>
      <c r="P1589" s="8"/>
      <c r="Q1589" s="8" t="s">
        <v>3485</v>
      </c>
      <c r="R1589" s="9"/>
      <c r="S1589" s="7"/>
    </row>
    <row r="1590" spans="1:19" x14ac:dyDescent="0.25">
      <c r="A1590" t="str">
        <f>REPLACE(Table_milestone[[#This Row],[Hợp đồng]],1,FIND("#",Table_milestone[[#This Row],[Hợp đồng]],1),"")</f>
        <v>1706/2015/HĐKT/THTK-CMC</v>
      </c>
      <c r="B1590" s="2" t="s">
        <v>3488</v>
      </c>
      <c r="C1590" s="3" t="s">
        <v>452</v>
      </c>
      <c r="D1590" s="2" t="s">
        <v>2398</v>
      </c>
      <c r="E1590" s="5">
        <v>3348847000</v>
      </c>
      <c r="F1590" s="4"/>
      <c r="G1590" s="4">
        <v>42177</v>
      </c>
      <c r="H1590" s="4"/>
      <c r="I1590" s="4"/>
      <c r="J1590" s="4">
        <v>42185</v>
      </c>
      <c r="K1590" s="3" t="s">
        <v>667</v>
      </c>
      <c r="L1590" s="7" t="b">
        <v>1</v>
      </c>
      <c r="M1590" s="4">
        <v>42174</v>
      </c>
      <c r="N1590" s="3" t="s">
        <v>20</v>
      </c>
      <c r="O1590" s="3" t="s">
        <v>132</v>
      </c>
      <c r="P1590" s="8"/>
      <c r="Q1590" s="8"/>
      <c r="R1590" s="9"/>
      <c r="S1590" s="7"/>
    </row>
    <row r="1591" spans="1:19" x14ac:dyDescent="0.25">
      <c r="A1591" t="str">
        <f>REPLACE(Table_milestone[[#This Row],[Hợp đồng]],1,FIND("#",Table_milestone[[#This Row],[Hợp đồng]],1),"")</f>
        <v>087/2015/HĐDV/CMC-AJIVN</v>
      </c>
      <c r="B1591" s="2" t="s">
        <v>3489</v>
      </c>
      <c r="C1591" s="3" t="s">
        <v>3490</v>
      </c>
      <c r="D1591" s="2" t="s">
        <v>1018</v>
      </c>
      <c r="E1591" s="5">
        <v>34430000</v>
      </c>
      <c r="F1591" s="4"/>
      <c r="G1591" s="4">
        <v>42177</v>
      </c>
      <c r="H1591" s="4"/>
      <c r="I1591" s="4"/>
      <c r="J1591" s="4"/>
      <c r="K1591" s="3" t="s">
        <v>667</v>
      </c>
      <c r="L1591" s="7" t="b">
        <v>1</v>
      </c>
      <c r="M1591" s="4">
        <v>42199</v>
      </c>
      <c r="N1591" s="3" t="s">
        <v>19</v>
      </c>
      <c r="O1591" s="3" t="s">
        <v>14</v>
      </c>
      <c r="P1591" s="8"/>
      <c r="Q1591" s="8"/>
      <c r="R1591" s="9"/>
      <c r="S1591" s="7"/>
    </row>
    <row r="1592" spans="1:19" x14ac:dyDescent="0.25">
      <c r="A1592" t="str">
        <f>REPLACE(Table_milestone[[#This Row],[Hợp đồng]],1,FIND("#",Table_milestone[[#This Row],[Hợp đồng]],1),"")</f>
        <v>01062015/HĐ/TVKONTUM-CMCSOFT</v>
      </c>
      <c r="B1592" s="2" t="s">
        <v>3491</v>
      </c>
      <c r="C1592" s="3" t="s">
        <v>3492</v>
      </c>
      <c r="D1592" s="2" t="s">
        <v>2398</v>
      </c>
      <c r="E1592" s="5">
        <v>121350000</v>
      </c>
      <c r="F1592" s="4"/>
      <c r="G1592" s="4">
        <v>42178</v>
      </c>
      <c r="H1592" s="4"/>
      <c r="I1592" s="4"/>
      <c r="J1592" s="4"/>
      <c r="K1592" s="3" t="s">
        <v>667</v>
      </c>
      <c r="L1592" s="7" t="b">
        <v>1</v>
      </c>
      <c r="M1592" s="4">
        <v>42178</v>
      </c>
      <c r="N1592" s="3" t="s">
        <v>36</v>
      </c>
      <c r="O1592" s="3" t="s">
        <v>32</v>
      </c>
      <c r="P1592" s="8"/>
      <c r="Q1592" s="8"/>
      <c r="R1592" s="9"/>
      <c r="S1592" s="7"/>
    </row>
    <row r="1593" spans="1:19" ht="30" x14ac:dyDescent="0.25">
      <c r="A1593" t="str">
        <f>REPLACE(Table_milestone[[#This Row],[Hợp đồng]],1,FIND("#",Table_milestone[[#This Row],[Hợp đồng]],1),"")</f>
        <v>1203/HĐKT/CSI/TMĐT-CMCSOFT/DMS_HVL</v>
      </c>
      <c r="B1593" s="2" t="s">
        <v>1867</v>
      </c>
      <c r="C1593" s="3" t="s">
        <v>1868</v>
      </c>
      <c r="D1593" s="2" t="s">
        <v>3493</v>
      </c>
      <c r="E1593" s="5">
        <v>8000000</v>
      </c>
      <c r="F1593" s="4"/>
      <c r="G1593" s="4">
        <v>42179</v>
      </c>
      <c r="H1593" s="4">
        <v>42179</v>
      </c>
      <c r="I1593" s="4"/>
      <c r="J1593" s="4"/>
      <c r="K1593" s="3" t="s">
        <v>667</v>
      </c>
      <c r="L1593" s="7" t="b">
        <v>0</v>
      </c>
      <c r="M1593" s="4"/>
      <c r="N1593" s="3" t="s">
        <v>820</v>
      </c>
      <c r="O1593" s="3" t="s">
        <v>819</v>
      </c>
      <c r="P1593" s="8"/>
      <c r="Q1593" s="8" t="s">
        <v>3494</v>
      </c>
      <c r="R1593" s="9"/>
      <c r="S1593" s="7"/>
    </row>
    <row r="1594" spans="1:19" ht="30" x14ac:dyDescent="0.25">
      <c r="A1594" t="str">
        <f>REPLACE(Table_milestone[[#This Row],[Hợp đồng]],1,FIND("#",Table_milestone[[#This Row],[Hợp đồng]],1),"")</f>
        <v>63/2014/HĐKT/TCT-CMCSOFT</v>
      </c>
      <c r="B1594" s="2" t="s">
        <v>3379</v>
      </c>
      <c r="C1594" s="3" t="s">
        <v>3380</v>
      </c>
      <c r="D1594" s="2" t="s">
        <v>3495</v>
      </c>
      <c r="E1594" s="5">
        <v>166000000</v>
      </c>
      <c r="F1594" s="4"/>
      <c r="G1594" s="4">
        <v>42180</v>
      </c>
      <c r="H1594" s="4"/>
      <c r="I1594" s="4">
        <v>42205</v>
      </c>
      <c r="J1594" s="4"/>
      <c r="K1594" s="3" t="s">
        <v>667</v>
      </c>
      <c r="L1594" s="7" t="b">
        <v>1</v>
      </c>
      <c r="M1594" s="4">
        <v>42248</v>
      </c>
      <c r="N1594" s="3" t="s">
        <v>57</v>
      </c>
      <c r="O1594" s="3" t="s">
        <v>129</v>
      </c>
      <c r="P1594" s="8"/>
      <c r="Q1594" s="8" t="s">
        <v>3496</v>
      </c>
      <c r="R1594" s="9"/>
      <c r="S1594" s="7"/>
    </row>
    <row r="1595" spans="1:19" x14ac:dyDescent="0.25">
      <c r="A1595" t="str">
        <f>REPLACE(Table_milestone[[#This Row],[Hợp đồng]],1,FIND("#",Table_milestone[[#This Row],[Hợp đồng]],1),"")</f>
        <v>024/2014/HĐKT/CMCSOFT-VBI</v>
      </c>
      <c r="B1595" s="2" t="s">
        <v>3234</v>
      </c>
      <c r="C1595" s="3" t="s">
        <v>3235</v>
      </c>
      <c r="D1595" s="2" t="s">
        <v>3497</v>
      </c>
      <c r="E1595" s="5">
        <v>94900000</v>
      </c>
      <c r="F1595" s="4"/>
      <c r="G1595" s="4">
        <v>42181</v>
      </c>
      <c r="H1595" s="4"/>
      <c r="I1595" s="4"/>
      <c r="J1595" s="4"/>
      <c r="K1595" s="3" t="s">
        <v>805</v>
      </c>
      <c r="L1595" s="7" t="b">
        <v>0</v>
      </c>
      <c r="M1595" s="4"/>
      <c r="N1595" s="3" t="s">
        <v>96</v>
      </c>
      <c r="O1595" s="3" t="s">
        <v>197</v>
      </c>
      <c r="P1595" s="8"/>
      <c r="Q1595" s="8"/>
      <c r="R1595" s="9"/>
      <c r="S1595" s="7"/>
    </row>
    <row r="1596" spans="1:19" x14ac:dyDescent="0.25">
      <c r="A1596" t="str">
        <f>REPLACE(Table_milestone[[#This Row],[Hợp đồng]],1,FIND("#",Table_milestone[[#This Row],[Hợp đồng]],1),"")</f>
        <v>20-0812/HĐKT/CMCSOFT-CMCTI</v>
      </c>
      <c r="B1596" s="2" t="s">
        <v>2222</v>
      </c>
      <c r="C1596" s="3" t="s">
        <v>2223</v>
      </c>
      <c r="D1596" s="2" t="s">
        <v>3498</v>
      </c>
      <c r="E1596" s="5">
        <v>36000000</v>
      </c>
      <c r="F1596" s="4"/>
      <c r="G1596" s="4">
        <v>42181</v>
      </c>
      <c r="H1596" s="4"/>
      <c r="I1596" s="4"/>
      <c r="J1596" s="4"/>
      <c r="K1596" s="3" t="s">
        <v>667</v>
      </c>
      <c r="L1596" s="7" t="b">
        <v>1</v>
      </c>
      <c r="M1596" s="4">
        <v>42227</v>
      </c>
      <c r="N1596" s="3" t="s">
        <v>46</v>
      </c>
      <c r="O1596" s="3" t="s">
        <v>173</v>
      </c>
      <c r="P1596" s="8"/>
      <c r="Q1596" s="8"/>
      <c r="R1596" s="9"/>
      <c r="S1596" s="7"/>
    </row>
    <row r="1597" spans="1:19" x14ac:dyDescent="0.25">
      <c r="A1597" t="str">
        <f>REPLACE(Table_milestone[[#This Row],[Hợp đồng]],1,FIND("#",Table_milestone[[#This Row],[Hợp đồng]],1),"")</f>
        <v>08012011/CMCSOFT-CTEL</v>
      </c>
      <c r="B1597" s="2" t="s">
        <v>947</v>
      </c>
      <c r="C1597" s="3" t="s">
        <v>648</v>
      </c>
      <c r="D1597" s="2" t="s">
        <v>3499</v>
      </c>
      <c r="E1597" s="5">
        <v>228000000</v>
      </c>
      <c r="F1597" s="4"/>
      <c r="G1597" s="4">
        <v>42185</v>
      </c>
      <c r="H1597" s="4"/>
      <c r="I1597" s="4"/>
      <c r="J1597" s="4">
        <v>42216</v>
      </c>
      <c r="K1597" s="3" t="s">
        <v>667</v>
      </c>
      <c r="L1597" s="7" t="b">
        <v>1</v>
      </c>
      <c r="M1597" s="4">
        <v>42227</v>
      </c>
      <c r="N1597" s="3" t="s">
        <v>26</v>
      </c>
      <c r="O1597" s="3" t="s">
        <v>129</v>
      </c>
      <c r="P1597" s="8"/>
      <c r="Q1597" s="8"/>
      <c r="R1597" s="9"/>
      <c r="S1597" s="7"/>
    </row>
    <row r="1598" spans="1:19" x14ac:dyDescent="0.25">
      <c r="A1598" t="str">
        <f>REPLACE(Table_milestone[[#This Row],[Hợp đồng]],1,FIND("#",Table_milestone[[#This Row],[Hợp đồng]],1),"")</f>
        <v>SOW #4914007849</v>
      </c>
      <c r="B1598" s="2" t="s">
        <v>2965</v>
      </c>
      <c r="C1598" s="3" t="s">
        <v>568</v>
      </c>
      <c r="D1598" s="2" t="s">
        <v>3500</v>
      </c>
      <c r="E1598" s="5">
        <v>215208000</v>
      </c>
      <c r="F1598" s="4"/>
      <c r="G1598" s="4">
        <v>42185</v>
      </c>
      <c r="H1598" s="4"/>
      <c r="I1598" s="4"/>
      <c r="J1598" s="4"/>
      <c r="K1598" s="3" t="s">
        <v>667</v>
      </c>
      <c r="L1598" s="7" t="b">
        <v>1</v>
      </c>
      <c r="M1598" s="4">
        <v>42171</v>
      </c>
      <c r="N1598" s="3" t="s">
        <v>108</v>
      </c>
      <c r="O1598" s="3" t="s">
        <v>110</v>
      </c>
      <c r="P1598" s="8"/>
      <c r="Q1598" s="8"/>
      <c r="R1598" s="9"/>
      <c r="S1598" s="7"/>
    </row>
    <row r="1599" spans="1:19" x14ac:dyDescent="0.25">
      <c r="A1599" t="str">
        <f>REPLACE(Table_milestone[[#This Row],[Hợp đồng]],1,FIND("#",Table_milestone[[#This Row],[Hợp đồng]],1),"")</f>
        <v>OSD145011</v>
      </c>
      <c r="B1599" s="2" t="s">
        <v>2968</v>
      </c>
      <c r="C1599" s="3" t="s">
        <v>565</v>
      </c>
      <c r="D1599" s="2" t="s">
        <v>3500</v>
      </c>
      <c r="E1599" s="5">
        <v>98431200</v>
      </c>
      <c r="F1599" s="4"/>
      <c r="G1599" s="4">
        <v>42185</v>
      </c>
      <c r="H1599" s="4"/>
      <c r="I1599" s="4">
        <v>42185</v>
      </c>
      <c r="J1599" s="4"/>
      <c r="K1599" s="3" t="s">
        <v>667</v>
      </c>
      <c r="L1599" s="7" t="b">
        <v>1</v>
      </c>
      <c r="M1599" s="4">
        <v>42202</v>
      </c>
      <c r="N1599" s="3" t="s">
        <v>108</v>
      </c>
      <c r="O1599" s="3" t="s">
        <v>110</v>
      </c>
      <c r="P1599" s="8"/>
      <c r="Q1599" s="8"/>
      <c r="R1599" s="9"/>
      <c r="S1599" s="7"/>
    </row>
    <row r="1600" spans="1:19" x14ac:dyDescent="0.25">
      <c r="A1600" t="str">
        <f>REPLACE(Table_milestone[[#This Row],[Hợp đồng]],1,FIND("#",Table_milestone[[#This Row],[Hợp đồng]],1),"")</f>
        <v>OSD155003</v>
      </c>
      <c r="B1600" s="2" t="s">
        <v>3502</v>
      </c>
      <c r="C1600" s="3" t="s">
        <v>3503</v>
      </c>
      <c r="D1600" s="2" t="s">
        <v>776</v>
      </c>
      <c r="E1600" s="5">
        <v>100486500</v>
      </c>
      <c r="F1600" s="4"/>
      <c r="G1600" s="4">
        <v>42185</v>
      </c>
      <c r="H1600" s="4"/>
      <c r="I1600" s="4">
        <v>42185</v>
      </c>
      <c r="J1600" s="4">
        <v>42216</v>
      </c>
      <c r="K1600" s="3" t="s">
        <v>667</v>
      </c>
      <c r="L1600" s="7" t="b">
        <v>1</v>
      </c>
      <c r="M1600" s="4">
        <v>42215</v>
      </c>
      <c r="N1600" s="3" t="s">
        <v>119</v>
      </c>
      <c r="O1600" s="3" t="s">
        <v>110</v>
      </c>
      <c r="P1600" s="8"/>
      <c r="Q1600" s="8" t="s">
        <v>3501</v>
      </c>
      <c r="R1600" s="9"/>
      <c r="S1600" s="7"/>
    </row>
    <row r="1601" spans="1:19" x14ac:dyDescent="0.25">
      <c r="A1601" t="str">
        <f>REPLACE(Table_milestone[[#This Row],[Hợp đồng]],1,FIND("#",Table_milestone[[#This Row],[Hợp đồng]],1),"")</f>
        <v>OSD155002</v>
      </c>
      <c r="B1601" s="2" t="s">
        <v>3423</v>
      </c>
      <c r="C1601" s="3" t="s">
        <v>482</v>
      </c>
      <c r="D1601" s="2" t="s">
        <v>3500</v>
      </c>
      <c r="E1601" s="5">
        <v>53664000</v>
      </c>
      <c r="F1601" s="4"/>
      <c r="G1601" s="4">
        <v>42185</v>
      </c>
      <c r="H1601" s="4"/>
      <c r="I1601" s="4">
        <v>42185</v>
      </c>
      <c r="J1601" s="4">
        <v>42215</v>
      </c>
      <c r="K1601" s="3" t="s">
        <v>667</v>
      </c>
      <c r="L1601" s="7" t="b">
        <v>1</v>
      </c>
      <c r="M1601" s="4">
        <v>42216</v>
      </c>
      <c r="N1601" s="3" t="s">
        <v>119</v>
      </c>
      <c r="O1601" s="3" t="s">
        <v>110</v>
      </c>
      <c r="P1601" s="8"/>
      <c r="Q1601" s="8"/>
      <c r="R1601" s="9"/>
      <c r="S1601" s="7"/>
    </row>
    <row r="1602" spans="1:19" ht="210" x14ac:dyDescent="0.25">
      <c r="A1602" t="str">
        <f>REPLACE(Table_milestone[[#This Row],[Hợp đồng]],1,FIND("#",Table_milestone[[#This Row],[Hợp đồng]],1),"")</f>
        <v>IBM002</v>
      </c>
      <c r="B1602" s="2" t="s">
        <v>3171</v>
      </c>
      <c r="C1602" s="3" t="s">
        <v>500</v>
      </c>
      <c r="D1602" s="2" t="s">
        <v>3504</v>
      </c>
      <c r="E1602" s="5">
        <v>93607877</v>
      </c>
      <c r="F1602" s="4"/>
      <c r="G1602" s="4">
        <v>42185</v>
      </c>
      <c r="H1602" s="4"/>
      <c r="I1602" s="4">
        <v>42185</v>
      </c>
      <c r="J1602" s="4"/>
      <c r="K1602" s="3" t="s">
        <v>1002</v>
      </c>
      <c r="L1602" s="7" t="b">
        <v>0</v>
      </c>
      <c r="M1602" s="4"/>
      <c r="N1602" s="3" t="s">
        <v>108</v>
      </c>
      <c r="O1602" s="3" t="s">
        <v>110</v>
      </c>
      <c r="P1602" s="8"/>
      <c r="Q1602" s="8" t="s">
        <v>3505</v>
      </c>
      <c r="R1602" s="9"/>
      <c r="S1602" s="7"/>
    </row>
    <row r="1603" spans="1:19" x14ac:dyDescent="0.25">
      <c r="A1603" t="str">
        <f>REPLACE(Table_milestone[[#This Row],[Hợp đồng]],1,FIND("#",Table_milestone[[#This Row],[Hợp đồng]],1),"")</f>
        <v>1506/XMHM-CMC</v>
      </c>
      <c r="B1603" s="2" t="s">
        <v>3506</v>
      </c>
      <c r="C1603" s="3" t="s">
        <v>455</v>
      </c>
      <c r="D1603" s="2" t="s">
        <v>1018</v>
      </c>
      <c r="E1603" s="5">
        <v>50331000</v>
      </c>
      <c r="F1603" s="4"/>
      <c r="G1603" s="4">
        <v>42185</v>
      </c>
      <c r="H1603" s="4"/>
      <c r="I1603" s="4"/>
      <c r="J1603" s="4"/>
      <c r="K1603" s="3" t="s">
        <v>667</v>
      </c>
      <c r="L1603" s="7" t="b">
        <v>1</v>
      </c>
      <c r="M1603" s="4">
        <v>42208</v>
      </c>
      <c r="N1603" s="3" t="s">
        <v>52</v>
      </c>
      <c r="O1603" s="3" t="s">
        <v>47</v>
      </c>
      <c r="P1603" s="8"/>
      <c r="Q1603" s="8"/>
      <c r="R1603" s="9"/>
      <c r="S1603" s="7"/>
    </row>
    <row r="1604" spans="1:19" x14ac:dyDescent="0.25">
      <c r="A1604" t="str">
        <f>REPLACE(Table_milestone[[#This Row],[Hợp đồng]],1,FIND("#",Table_milestone[[#This Row],[Hợp đồng]],1),"")</f>
        <v>OSD155006</v>
      </c>
      <c r="B1604" s="2" t="s">
        <v>3507</v>
      </c>
      <c r="C1604" s="3" t="s">
        <v>3508</v>
      </c>
      <c r="D1604" s="2" t="s">
        <v>776</v>
      </c>
      <c r="E1604" s="5">
        <v>100928250</v>
      </c>
      <c r="F1604" s="4"/>
      <c r="G1604" s="4">
        <v>42185</v>
      </c>
      <c r="H1604" s="4"/>
      <c r="I1604" s="4">
        <v>42185</v>
      </c>
      <c r="J1604" s="4">
        <v>42216</v>
      </c>
      <c r="K1604" s="3" t="s">
        <v>667</v>
      </c>
      <c r="L1604" s="7" t="b">
        <v>1</v>
      </c>
      <c r="M1604" s="4">
        <v>42215</v>
      </c>
      <c r="N1604" s="3" t="s">
        <v>119</v>
      </c>
      <c r="O1604" s="3" t="s">
        <v>110</v>
      </c>
      <c r="P1604" s="8"/>
      <c r="Q1604" s="8" t="s">
        <v>3501</v>
      </c>
      <c r="R1604" s="9"/>
      <c r="S1604" s="7"/>
    </row>
    <row r="1605" spans="1:19" x14ac:dyDescent="0.25">
      <c r="A1605" t="str">
        <f>REPLACE(Table_milestone[[#This Row],[Hợp đồng]],1,FIND("#",Table_milestone[[#This Row],[Hợp đồng]],1),"")</f>
        <v>206/HĐ/TVKG-CMC</v>
      </c>
      <c r="B1605" s="2" t="s">
        <v>3509</v>
      </c>
      <c r="C1605" s="3" t="s">
        <v>3510</v>
      </c>
      <c r="D1605" s="2" t="s">
        <v>903</v>
      </c>
      <c r="E1605" s="5">
        <v>18000000</v>
      </c>
      <c r="F1605" s="4"/>
      <c r="G1605" s="4">
        <v>42185</v>
      </c>
      <c r="H1605" s="4"/>
      <c r="I1605" s="4"/>
      <c r="J1605" s="4"/>
      <c r="K1605" s="3" t="s">
        <v>667</v>
      </c>
      <c r="L1605" s="7" t="b">
        <v>1</v>
      </c>
      <c r="M1605" s="4">
        <v>42201</v>
      </c>
      <c r="N1605" s="3" t="s">
        <v>36</v>
      </c>
      <c r="O1605" s="3" t="s">
        <v>32</v>
      </c>
      <c r="P1605" s="8"/>
      <c r="Q1605" s="8"/>
      <c r="R1605" s="9"/>
      <c r="S1605" s="7"/>
    </row>
    <row r="1606" spans="1:19" x14ac:dyDescent="0.25">
      <c r="A1606" t="str">
        <f>REPLACE(Table_milestone[[#This Row],[Hợp đồng]],1,FIND("#",Table_milestone[[#This Row],[Hợp đồng]],1),"")</f>
        <v>TPT001</v>
      </c>
      <c r="B1606" s="2" t="s">
        <v>3079</v>
      </c>
      <c r="C1606" s="3" t="s">
        <v>538</v>
      </c>
      <c r="D1606" s="2" t="s">
        <v>3511</v>
      </c>
      <c r="E1606" s="5">
        <v>39225780</v>
      </c>
      <c r="F1606" s="4"/>
      <c r="G1606" s="4">
        <v>42185</v>
      </c>
      <c r="H1606" s="4"/>
      <c r="I1606" s="4"/>
      <c r="J1606" s="4">
        <v>42216</v>
      </c>
      <c r="K1606" s="3" t="s">
        <v>667</v>
      </c>
      <c r="L1606" s="7" t="b">
        <v>1</v>
      </c>
      <c r="M1606" s="4">
        <v>42219</v>
      </c>
      <c r="N1606" s="3" t="s">
        <v>108</v>
      </c>
      <c r="O1606" s="3" t="s">
        <v>110</v>
      </c>
      <c r="P1606" s="8"/>
      <c r="Q1606" s="8"/>
      <c r="R1606" s="9"/>
      <c r="S1606" s="7"/>
    </row>
    <row r="1607" spans="1:19" x14ac:dyDescent="0.25">
      <c r="A1607" t="str">
        <f>REPLACE(Table_milestone[[#This Row],[Hợp đồng]],1,FIND("#",Table_milestone[[#This Row],[Hợp đồng]],1),"")</f>
        <v>OSD145039</v>
      </c>
      <c r="B1607" s="2" t="s">
        <v>3200</v>
      </c>
      <c r="C1607" s="3" t="s">
        <v>493</v>
      </c>
      <c r="D1607" s="2" t="s">
        <v>3511</v>
      </c>
      <c r="E1607" s="5">
        <v>53426340</v>
      </c>
      <c r="F1607" s="4"/>
      <c r="G1607" s="4">
        <v>42185</v>
      </c>
      <c r="H1607" s="4"/>
      <c r="I1607" s="4"/>
      <c r="J1607" s="4">
        <v>42216</v>
      </c>
      <c r="K1607" s="3" t="s">
        <v>667</v>
      </c>
      <c r="L1607" s="7" t="b">
        <v>1</v>
      </c>
      <c r="M1607" s="4">
        <v>42219</v>
      </c>
      <c r="N1607" s="3" t="s">
        <v>108</v>
      </c>
      <c r="O1607" s="3" t="s">
        <v>110</v>
      </c>
      <c r="P1607" s="8"/>
      <c r="Q1607" s="8"/>
      <c r="R1607" s="9"/>
      <c r="S1607" s="7"/>
    </row>
    <row r="1608" spans="1:19" x14ac:dyDescent="0.25">
      <c r="A1608" t="str">
        <f>REPLACE(Table_milestone[[#This Row],[Hợp đồng]],1,FIND("#",Table_milestone[[#This Row],[Hợp đồng]],1),"")</f>
        <v>OSD155014</v>
      </c>
      <c r="B1608" s="2" t="s">
        <v>3513</v>
      </c>
      <c r="C1608" s="3" t="s">
        <v>278</v>
      </c>
      <c r="D1608" s="2" t="s">
        <v>1018</v>
      </c>
      <c r="E1608" s="5">
        <v>32984000</v>
      </c>
      <c r="F1608" s="4"/>
      <c r="G1608" s="4">
        <v>42185</v>
      </c>
      <c r="H1608" s="4"/>
      <c r="I1608" s="4">
        <v>42185</v>
      </c>
      <c r="J1608" s="4"/>
      <c r="K1608" s="3" t="s">
        <v>667</v>
      </c>
      <c r="L1608" s="7" t="b">
        <v>1</v>
      </c>
      <c r="M1608" s="4">
        <v>42184</v>
      </c>
      <c r="N1608" s="3" t="s">
        <v>31</v>
      </c>
      <c r="O1608" s="3" t="s">
        <v>110</v>
      </c>
      <c r="P1608" s="8" t="s">
        <v>3512</v>
      </c>
      <c r="Q1608" s="8"/>
      <c r="R1608" s="9"/>
      <c r="S1608" s="7"/>
    </row>
    <row r="1609" spans="1:19" x14ac:dyDescent="0.25">
      <c r="A1609" t="str">
        <f>REPLACE(Table_milestone[[#This Row],[Hợp đồng]],1,FIND("#",Table_milestone[[#This Row],[Hợp đồng]],1),"")</f>
        <v>011/2015/HĐSV/VPBANK-CMC</v>
      </c>
      <c r="B1609" s="2" t="s">
        <v>3514</v>
      </c>
      <c r="C1609" s="3" t="s">
        <v>448</v>
      </c>
      <c r="D1609" s="2" t="s">
        <v>2398</v>
      </c>
      <c r="E1609" s="5">
        <v>79575000</v>
      </c>
      <c r="F1609" s="4"/>
      <c r="G1609" s="4">
        <v>42185</v>
      </c>
      <c r="H1609" s="4"/>
      <c r="I1609" s="4"/>
      <c r="J1609" s="4"/>
      <c r="K1609" s="3" t="s">
        <v>667</v>
      </c>
      <c r="L1609" s="7" t="b">
        <v>1</v>
      </c>
      <c r="M1609" s="4">
        <v>42199</v>
      </c>
      <c r="N1609" s="3" t="s">
        <v>127</v>
      </c>
      <c r="O1609" s="3" t="s">
        <v>132</v>
      </c>
      <c r="P1609" s="8"/>
      <c r="Q1609" s="8"/>
      <c r="R1609" s="9"/>
      <c r="S1609" s="7"/>
    </row>
    <row r="1610" spans="1:19" x14ac:dyDescent="0.25">
      <c r="A1610" t="str">
        <f>REPLACE(Table_milestone[[#This Row],[Hợp đồng]],1,FIND("#",Table_milestone[[#This Row],[Hợp đồng]],1),"")</f>
        <v>011/2015/HĐSV/VPBANK-CMC</v>
      </c>
      <c r="B1610" s="2" t="s">
        <v>3514</v>
      </c>
      <c r="C1610" s="3" t="s">
        <v>448</v>
      </c>
      <c r="D1610" s="2" t="s">
        <v>3515</v>
      </c>
      <c r="E1610" s="5">
        <v>159150000</v>
      </c>
      <c r="F1610" s="4"/>
      <c r="G1610" s="4">
        <v>42185</v>
      </c>
      <c r="H1610" s="4"/>
      <c r="I1610" s="4">
        <v>42205</v>
      </c>
      <c r="J1610" s="4"/>
      <c r="K1610" s="3" t="s">
        <v>667</v>
      </c>
      <c r="L1610" s="7" t="b">
        <v>1</v>
      </c>
      <c r="M1610" s="4">
        <v>42230</v>
      </c>
      <c r="N1610" s="3" t="s">
        <v>127</v>
      </c>
      <c r="O1610" s="3" t="s">
        <v>132</v>
      </c>
      <c r="P1610" s="8" t="s">
        <v>3516</v>
      </c>
      <c r="Q1610" s="8" t="s">
        <v>3517</v>
      </c>
      <c r="R1610" s="9"/>
      <c r="S1610" s="7"/>
    </row>
    <row r="1611" spans="1:19" x14ac:dyDescent="0.25">
      <c r="A1611" t="str">
        <f>REPLACE(Table_milestone[[#This Row],[Hợp đồng]],1,FIND("#",Table_milestone[[#This Row],[Hợp đồng]],1),"")</f>
        <v>084/2015/HĐKT/CMCSOFT-PRDCV</v>
      </c>
      <c r="B1611" s="2" t="s">
        <v>3518</v>
      </c>
      <c r="C1611" s="3" t="s">
        <v>3519</v>
      </c>
      <c r="D1611" s="2" t="s">
        <v>903</v>
      </c>
      <c r="E1611" s="5">
        <v>72610650</v>
      </c>
      <c r="F1611" s="4"/>
      <c r="G1611" s="4">
        <v>42185</v>
      </c>
      <c r="H1611" s="4"/>
      <c r="I1611" s="4"/>
      <c r="J1611" s="4">
        <v>42216</v>
      </c>
      <c r="K1611" s="3" t="s">
        <v>667</v>
      </c>
      <c r="L1611" s="7" t="b">
        <v>1</v>
      </c>
      <c r="M1611" s="4">
        <v>42215</v>
      </c>
      <c r="N1611" s="3" t="s">
        <v>119</v>
      </c>
      <c r="O1611" s="3" t="s">
        <v>110</v>
      </c>
      <c r="P1611" s="8"/>
      <c r="Q1611" s="8" t="s">
        <v>3501</v>
      </c>
      <c r="R1611" s="9"/>
      <c r="S1611" s="7"/>
    </row>
    <row r="1612" spans="1:19" x14ac:dyDescent="0.25">
      <c r="A1612" t="str">
        <f>REPLACE(Table_milestone[[#This Row],[Hợp đồng]],1,FIND("#",Table_milestone[[#This Row],[Hợp đồng]],1),"")</f>
        <v xml:space="preserve">EFS13005 </v>
      </c>
      <c r="B1612" s="2" t="s">
        <v>3426</v>
      </c>
      <c r="C1612" s="3" t="s">
        <v>548</v>
      </c>
      <c r="D1612" s="2" t="s">
        <v>3520</v>
      </c>
      <c r="E1612" s="5">
        <v>214640000</v>
      </c>
      <c r="F1612" s="4"/>
      <c r="G1612" s="4">
        <v>42185</v>
      </c>
      <c r="H1612" s="4"/>
      <c r="I1612" s="4"/>
      <c r="J1612" s="4">
        <v>42216</v>
      </c>
      <c r="K1612" s="3" t="s">
        <v>667</v>
      </c>
      <c r="L1612" s="7" t="b">
        <v>1</v>
      </c>
      <c r="M1612" s="4">
        <v>42270</v>
      </c>
      <c r="N1612" s="3" t="s">
        <v>46</v>
      </c>
      <c r="O1612" s="3" t="s">
        <v>173</v>
      </c>
      <c r="P1612" s="8"/>
      <c r="Q1612" s="8"/>
      <c r="R1612" s="9"/>
      <c r="S1612" s="7"/>
    </row>
    <row r="1613" spans="1:19" x14ac:dyDescent="0.25">
      <c r="A1613" t="str">
        <f>REPLACE(Table_milestone[[#This Row],[Hợp đồng]],1,FIND("#",Table_milestone[[#This Row],[Hợp đồng]],1),"")</f>
        <v>OSD155012</v>
      </c>
      <c r="B1613" s="2" t="s">
        <v>3478</v>
      </c>
      <c r="C1613" s="3" t="s">
        <v>3479</v>
      </c>
      <c r="D1613" s="2" t="s">
        <v>1094</v>
      </c>
      <c r="E1613" s="5">
        <v>76734000</v>
      </c>
      <c r="F1613" s="4"/>
      <c r="G1613" s="4">
        <v>42185</v>
      </c>
      <c r="H1613" s="4"/>
      <c r="I1613" s="4"/>
      <c r="J1613" s="4"/>
      <c r="K1613" s="3" t="s">
        <v>667</v>
      </c>
      <c r="L1613" s="7" t="b">
        <v>1</v>
      </c>
      <c r="M1613" s="4">
        <v>42200</v>
      </c>
      <c r="N1613" s="3" t="s">
        <v>108</v>
      </c>
      <c r="O1613" s="3" t="s">
        <v>110</v>
      </c>
      <c r="P1613" s="8" t="s">
        <v>3477</v>
      </c>
      <c r="Q1613" s="8"/>
      <c r="R1613" s="9"/>
      <c r="S1613" s="7"/>
    </row>
    <row r="1614" spans="1:19" x14ac:dyDescent="0.25">
      <c r="A1614" t="str">
        <f>REPLACE(Table_milestone[[#This Row],[Hợp đồng]],1,FIND("#",Table_milestone[[#This Row],[Hợp đồng]],1),"")</f>
        <v>OSD155004</v>
      </c>
      <c r="B1614" s="2" t="s">
        <v>3523</v>
      </c>
      <c r="C1614" s="3" t="s">
        <v>3524</v>
      </c>
      <c r="D1614" s="2" t="s">
        <v>3521</v>
      </c>
      <c r="E1614" s="5">
        <v>214414200</v>
      </c>
      <c r="F1614" s="4"/>
      <c r="G1614" s="4">
        <v>42185</v>
      </c>
      <c r="H1614" s="4"/>
      <c r="I1614" s="4"/>
      <c r="J1614" s="4"/>
      <c r="K1614" s="3" t="s">
        <v>667</v>
      </c>
      <c r="L1614" s="7" t="b">
        <v>1</v>
      </c>
      <c r="M1614" s="4">
        <v>42268</v>
      </c>
      <c r="N1614" s="3" t="s">
        <v>108</v>
      </c>
      <c r="O1614" s="3" t="s">
        <v>110</v>
      </c>
      <c r="P1614" s="8" t="s">
        <v>3522</v>
      </c>
      <c r="Q1614" s="8"/>
      <c r="R1614" s="9"/>
      <c r="S1614" s="7"/>
    </row>
    <row r="1615" spans="1:19" x14ac:dyDescent="0.25">
      <c r="A1615" t="str">
        <f>REPLACE(Table_milestone[[#This Row],[Hợp đồng]],1,FIND("#",Table_milestone[[#This Row],[Hợp đồng]],1),"")</f>
        <v>TPT001</v>
      </c>
      <c r="B1615" s="2" t="s">
        <v>3079</v>
      </c>
      <c r="C1615" s="3" t="s">
        <v>538</v>
      </c>
      <c r="D1615" s="2" t="s">
        <v>3525</v>
      </c>
      <c r="E1615" s="5">
        <v>43365840</v>
      </c>
      <c r="F1615" s="4"/>
      <c r="G1615" s="4">
        <v>42185</v>
      </c>
      <c r="H1615" s="4"/>
      <c r="I1615" s="4"/>
      <c r="J1615" s="4"/>
      <c r="K1615" s="3" t="s">
        <v>667</v>
      </c>
      <c r="L1615" s="7" t="b">
        <v>1</v>
      </c>
      <c r="M1615" s="4">
        <v>42181</v>
      </c>
      <c r="N1615" s="3" t="s">
        <v>108</v>
      </c>
      <c r="O1615" s="3" t="s">
        <v>110</v>
      </c>
      <c r="P1615" s="8" t="s">
        <v>3526</v>
      </c>
      <c r="Q1615" s="8"/>
      <c r="R1615" s="9"/>
      <c r="S1615" s="7"/>
    </row>
    <row r="1616" spans="1:19" x14ac:dyDescent="0.25">
      <c r="A1616" t="str">
        <f>REPLACE(Table_milestone[[#This Row],[Hợp đồng]],1,FIND("#",Table_milestone[[#This Row],[Hợp đồng]],1),"")</f>
        <v>013/2014/HĐKT/CMCSOFT-MIC</v>
      </c>
      <c r="B1616" s="2" t="s">
        <v>2789</v>
      </c>
      <c r="C1616" s="3" t="s">
        <v>63</v>
      </c>
      <c r="D1616" s="2" t="s">
        <v>5756</v>
      </c>
      <c r="E1616" s="5">
        <v>241920000</v>
      </c>
      <c r="F1616" s="4"/>
      <c r="G1616" s="4">
        <v>42185</v>
      </c>
      <c r="H1616" s="4"/>
      <c r="I1616" s="4"/>
      <c r="J1616" s="4"/>
      <c r="K1616" s="3" t="s">
        <v>3052</v>
      </c>
      <c r="L1616" s="7" t="b">
        <v>0</v>
      </c>
      <c r="M1616" s="4"/>
      <c r="N1616" s="3" t="s">
        <v>46</v>
      </c>
      <c r="O1616" s="3" t="s">
        <v>173</v>
      </c>
      <c r="P1616" s="8"/>
      <c r="Q1616" s="8" t="s">
        <v>2915</v>
      </c>
      <c r="R1616" s="9"/>
      <c r="S1616" s="7"/>
    </row>
    <row r="1617" spans="1:19" x14ac:dyDescent="0.25">
      <c r="A1617" t="str">
        <f>REPLACE(Table_milestone[[#This Row],[Hợp đồng]],1,FIND("#",Table_milestone[[#This Row],[Hợp đồng]],1),"")</f>
        <v>OSD145055</v>
      </c>
      <c r="B1617" s="2" t="s">
        <v>3280</v>
      </c>
      <c r="C1617" s="3" t="s">
        <v>3281</v>
      </c>
      <c r="D1617" s="2" t="s">
        <v>3527</v>
      </c>
      <c r="E1617" s="5">
        <v>50707144</v>
      </c>
      <c r="F1617" s="4"/>
      <c r="G1617" s="4">
        <v>42188</v>
      </c>
      <c r="H1617" s="4"/>
      <c r="I1617" s="4"/>
      <c r="J1617" s="4"/>
      <c r="K1617" s="3" t="s">
        <v>667</v>
      </c>
      <c r="L1617" s="7" t="b">
        <v>1</v>
      </c>
      <c r="M1617" s="4">
        <v>42256</v>
      </c>
      <c r="N1617" s="3" t="s">
        <v>108</v>
      </c>
      <c r="O1617" s="3" t="s">
        <v>110</v>
      </c>
      <c r="P1617" s="8" t="s">
        <v>3528</v>
      </c>
      <c r="Q1617" s="8"/>
      <c r="R1617" s="9"/>
      <c r="S1617" s="7"/>
    </row>
    <row r="1618" spans="1:19" x14ac:dyDescent="0.25">
      <c r="A1618" t="str">
        <f>REPLACE(Table_milestone[[#This Row],[Hợp đồng]],1,FIND("#",Table_milestone[[#This Row],[Hợp đồng]],1),"")</f>
        <v>22042015/HĐKT/CSI-CMCSOFT</v>
      </c>
      <c r="B1618" s="2" t="s">
        <v>3455</v>
      </c>
      <c r="C1618" s="3" t="s">
        <v>3456</v>
      </c>
      <c r="D1618" s="2" t="s">
        <v>2423</v>
      </c>
      <c r="E1618" s="5">
        <v>276500000</v>
      </c>
      <c r="F1618" s="4"/>
      <c r="G1618" s="4">
        <v>42188</v>
      </c>
      <c r="H1618" s="4"/>
      <c r="I1618" s="4">
        <v>42223</v>
      </c>
      <c r="J1618" s="4"/>
      <c r="K1618" s="3" t="s">
        <v>667</v>
      </c>
      <c r="L1618" s="7" t="b">
        <v>1</v>
      </c>
      <c r="M1618" s="4">
        <v>42262</v>
      </c>
      <c r="N1618" s="3" t="s">
        <v>36</v>
      </c>
      <c r="O1618" s="3" t="s">
        <v>32</v>
      </c>
      <c r="P1618" s="8" t="s">
        <v>3529</v>
      </c>
      <c r="Q1618" s="8" t="s">
        <v>3530</v>
      </c>
      <c r="R1618" s="9"/>
      <c r="S1618" s="7"/>
    </row>
    <row r="1619" spans="1:19" x14ac:dyDescent="0.25">
      <c r="A1619" t="str">
        <f>REPLACE(Table_milestone[[#This Row],[Hợp đồng]],1,FIND("#",Table_milestone[[#This Row],[Hợp đồng]],1),"")</f>
        <v>07042015/HĐ/CMCSOFT-VIB</v>
      </c>
      <c r="B1619" s="2" t="s">
        <v>3403</v>
      </c>
      <c r="C1619" s="3" t="s">
        <v>475</v>
      </c>
      <c r="D1619" s="2" t="s">
        <v>3531</v>
      </c>
      <c r="E1619" s="5">
        <v>581417400</v>
      </c>
      <c r="F1619" s="4"/>
      <c r="G1619" s="4">
        <v>42192</v>
      </c>
      <c r="H1619" s="4">
        <v>42265</v>
      </c>
      <c r="I1619" s="4">
        <v>42265</v>
      </c>
      <c r="J1619" s="4"/>
      <c r="K1619" s="3" t="s">
        <v>667</v>
      </c>
      <c r="L1619" s="7" t="b">
        <v>1</v>
      </c>
      <c r="M1619" s="4">
        <v>42334</v>
      </c>
      <c r="N1619" s="3" t="s">
        <v>19</v>
      </c>
      <c r="O1619" s="3" t="s">
        <v>14</v>
      </c>
      <c r="P1619" s="8"/>
      <c r="Q1619" s="8" t="s">
        <v>3532</v>
      </c>
      <c r="R1619" s="9"/>
      <c r="S1619" s="7"/>
    </row>
    <row r="1620" spans="1:19" x14ac:dyDescent="0.25">
      <c r="A1620" t="str">
        <f>REPLACE(Table_milestone[[#This Row],[Hợp đồng]],1,FIND("#",Table_milestone[[#This Row],[Hợp đồng]],1),"")</f>
        <v>OSD145001</v>
      </c>
      <c r="B1620" s="2" t="s">
        <v>2831</v>
      </c>
      <c r="C1620" s="3" t="s">
        <v>2832</v>
      </c>
      <c r="D1620" s="2" t="s">
        <v>3533</v>
      </c>
      <c r="E1620" s="5">
        <v>181276247</v>
      </c>
      <c r="F1620" s="4"/>
      <c r="G1620" s="4">
        <v>42192</v>
      </c>
      <c r="H1620" s="4"/>
      <c r="I1620" s="4">
        <v>42192</v>
      </c>
      <c r="J1620" s="4">
        <v>42226</v>
      </c>
      <c r="K1620" s="3" t="s">
        <v>667</v>
      </c>
      <c r="L1620" s="7" t="b">
        <v>1</v>
      </c>
      <c r="M1620" s="4">
        <v>42283</v>
      </c>
      <c r="N1620" s="3" t="s">
        <v>31</v>
      </c>
      <c r="O1620" s="3" t="s">
        <v>110</v>
      </c>
      <c r="P1620" s="8"/>
      <c r="Q1620" s="8"/>
      <c r="R1620" s="9"/>
      <c r="S1620" s="7"/>
    </row>
    <row r="1621" spans="1:19" x14ac:dyDescent="0.25">
      <c r="A1621" t="str">
        <f>REPLACE(Table_milestone[[#This Row],[Hợp đồng]],1,FIND("#",Table_milestone[[#This Row],[Hợp đồng]],1),"")</f>
        <v>1057/HĐ-HVM</v>
      </c>
      <c r="B1621" s="2" t="s">
        <v>3535</v>
      </c>
      <c r="C1621" s="3" t="s">
        <v>3536</v>
      </c>
      <c r="D1621" s="2" t="s">
        <v>3534</v>
      </c>
      <c r="E1621" s="5">
        <v>50000000</v>
      </c>
      <c r="F1621" s="4"/>
      <c r="G1621" s="4">
        <v>42192</v>
      </c>
      <c r="H1621" s="4"/>
      <c r="I1621" s="4">
        <v>42192</v>
      </c>
      <c r="J1621" s="4"/>
      <c r="K1621" s="3" t="s">
        <v>667</v>
      </c>
      <c r="L1621" s="7" t="b">
        <v>1</v>
      </c>
      <c r="M1621" s="4">
        <v>42192</v>
      </c>
      <c r="N1621" s="3" t="s">
        <v>96</v>
      </c>
      <c r="O1621" s="3" t="s">
        <v>98</v>
      </c>
      <c r="P1621" s="8"/>
      <c r="Q1621" s="8"/>
      <c r="R1621" s="9"/>
      <c r="S1621" s="7"/>
    </row>
    <row r="1622" spans="1:19" x14ac:dyDescent="0.25">
      <c r="A1622" t="str">
        <f>REPLACE(Table_milestone[[#This Row],[Hợp đồng]],1,FIND("#",Table_milestone[[#This Row],[Hợp đồng]],1),"")</f>
        <v>59-0314/HĐKT/CMCSOFT-DHLN-VIETINBANK</v>
      </c>
      <c r="B1622" s="2" t="s">
        <v>2708</v>
      </c>
      <c r="C1622" s="3" t="s">
        <v>552</v>
      </c>
      <c r="D1622" s="2" t="s">
        <v>3537</v>
      </c>
      <c r="E1622" s="5">
        <v>10000000</v>
      </c>
      <c r="F1622" s="4"/>
      <c r="G1622" s="4">
        <v>42195</v>
      </c>
      <c r="H1622" s="4"/>
      <c r="I1622" s="4">
        <v>42195</v>
      </c>
      <c r="J1622" s="4"/>
      <c r="K1622" s="3" t="s">
        <v>667</v>
      </c>
      <c r="L1622" s="7" t="b">
        <v>0</v>
      </c>
      <c r="M1622" s="4"/>
      <c r="N1622" s="3" t="s">
        <v>190</v>
      </c>
      <c r="O1622" s="3" t="s">
        <v>98</v>
      </c>
      <c r="P1622" s="8"/>
      <c r="Q1622" s="8"/>
      <c r="R1622" s="9"/>
      <c r="S1622" s="7"/>
    </row>
    <row r="1623" spans="1:19" x14ac:dyDescent="0.25">
      <c r="A1623" t="str">
        <f>REPLACE(Table_milestone[[#This Row],[Hợp đồng]],1,FIND("#",Table_milestone[[#This Row],[Hợp đồng]],1),"")</f>
        <v>01062015/HĐ/TVKONTUM-CMCSOFT</v>
      </c>
      <c r="B1623" s="2" t="s">
        <v>3491</v>
      </c>
      <c r="C1623" s="3" t="s">
        <v>3492</v>
      </c>
      <c r="D1623" s="2" t="s">
        <v>1094</v>
      </c>
      <c r="E1623" s="5">
        <v>161800000</v>
      </c>
      <c r="F1623" s="4"/>
      <c r="G1623" s="4">
        <v>42195</v>
      </c>
      <c r="H1623" s="4"/>
      <c r="I1623" s="4">
        <v>42206</v>
      </c>
      <c r="J1623" s="4"/>
      <c r="K1623" s="3" t="s">
        <v>667</v>
      </c>
      <c r="L1623" s="7" t="b">
        <v>1</v>
      </c>
      <c r="M1623" s="4">
        <v>42222</v>
      </c>
      <c r="N1623" s="3" t="s">
        <v>36</v>
      </c>
      <c r="O1623" s="3" t="s">
        <v>32</v>
      </c>
      <c r="P1623" s="8"/>
      <c r="Q1623" s="8"/>
      <c r="R1623" s="9"/>
      <c r="S1623" s="7"/>
    </row>
    <row r="1624" spans="1:19" x14ac:dyDescent="0.25">
      <c r="A1624" t="str">
        <f>REPLACE(Table_milestone[[#This Row],[Hợp đồng]],1,FIND("#",Table_milestone[[#This Row],[Hợp đồng]],1),"")</f>
        <v>SGD04/HĐKT/VIETINBANK-CMC</v>
      </c>
      <c r="B1624" s="2" t="s">
        <v>3539</v>
      </c>
      <c r="C1624" s="3" t="s">
        <v>438</v>
      </c>
      <c r="D1624" s="2" t="s">
        <v>3538</v>
      </c>
      <c r="E1624" s="5">
        <v>237124536</v>
      </c>
      <c r="F1624" s="4"/>
      <c r="G1624" s="4">
        <v>42200</v>
      </c>
      <c r="H1624" s="4"/>
      <c r="I1624" s="4"/>
      <c r="J1624" s="4"/>
      <c r="K1624" s="3" t="s">
        <v>667</v>
      </c>
      <c r="L1624" s="7" t="b">
        <v>1</v>
      </c>
      <c r="M1624" s="4">
        <v>42241</v>
      </c>
      <c r="N1624" s="3" t="s">
        <v>37</v>
      </c>
      <c r="O1624" s="3" t="s">
        <v>197</v>
      </c>
      <c r="P1624" s="8"/>
      <c r="Q1624" s="8"/>
      <c r="R1624" s="9"/>
      <c r="S1624" s="7"/>
    </row>
    <row r="1625" spans="1:19" x14ac:dyDescent="0.25">
      <c r="A1625" t="str">
        <f>REPLACE(Table_milestone[[#This Row],[Hợp đồng]],1,FIND("#",Table_milestone[[#This Row],[Hợp đồng]],1),"")</f>
        <v>04/2015/HĐKT/CMCSOFT-DHDDND</v>
      </c>
      <c r="B1625" s="2" t="s">
        <v>3540</v>
      </c>
      <c r="C1625" s="3" t="s">
        <v>371</v>
      </c>
      <c r="D1625" s="2" t="s">
        <v>2398</v>
      </c>
      <c r="E1625" s="5">
        <v>376800000</v>
      </c>
      <c r="F1625" s="4"/>
      <c r="G1625" s="4">
        <v>42200</v>
      </c>
      <c r="H1625" s="4"/>
      <c r="I1625" s="4"/>
      <c r="J1625" s="4"/>
      <c r="K1625" s="3" t="s">
        <v>667</v>
      </c>
      <c r="L1625" s="7" t="b">
        <v>1</v>
      </c>
      <c r="M1625" s="4">
        <v>42247</v>
      </c>
      <c r="N1625" s="3" t="s">
        <v>190</v>
      </c>
      <c r="O1625" s="3" t="s">
        <v>98</v>
      </c>
      <c r="P1625" s="8"/>
      <c r="Q1625" s="8"/>
      <c r="R1625" s="9"/>
      <c r="S1625" s="7"/>
    </row>
    <row r="1626" spans="1:19" ht="30" x14ac:dyDescent="0.25">
      <c r="A1626" t="str">
        <f>REPLACE(Table_milestone[[#This Row],[Hợp đồng]],1,FIND("#",Table_milestone[[#This Row],[Hợp đồng]],1),"")</f>
        <v>OSD145059</v>
      </c>
      <c r="B1626" s="2" t="s">
        <v>3398</v>
      </c>
      <c r="C1626" s="3" t="s">
        <v>3399</v>
      </c>
      <c r="D1626" s="2" t="s">
        <v>3500</v>
      </c>
      <c r="E1626" s="5">
        <v>157990000</v>
      </c>
      <c r="F1626" s="4">
        <v>42171</v>
      </c>
      <c r="G1626" s="4">
        <v>42201</v>
      </c>
      <c r="H1626" s="4"/>
      <c r="I1626" s="4">
        <v>42201</v>
      </c>
      <c r="J1626" s="4"/>
      <c r="K1626" s="3" t="s">
        <v>717</v>
      </c>
      <c r="L1626" s="7" t="b">
        <v>0</v>
      </c>
      <c r="M1626" s="4"/>
      <c r="N1626" s="3" t="s">
        <v>108</v>
      </c>
      <c r="O1626" s="3" t="s">
        <v>110</v>
      </c>
      <c r="P1626" s="8" t="s">
        <v>3541</v>
      </c>
      <c r="Q1626" s="8"/>
      <c r="R1626" s="9"/>
      <c r="S1626" s="7"/>
    </row>
    <row r="1627" spans="1:19" ht="45" x14ac:dyDescent="0.25">
      <c r="A1627" t="str">
        <f>REPLACE(Table_milestone[[#This Row],[Hợp đồng]],1,FIND("#",Table_milestone[[#This Row],[Hợp đồng]],1),"")</f>
        <v>081/2015/HĐDV/CMCSOFT-BHHV</v>
      </c>
      <c r="B1627" s="2" t="s">
        <v>3454</v>
      </c>
      <c r="C1627" s="3" t="s">
        <v>459</v>
      </c>
      <c r="D1627" s="2" t="s">
        <v>1094</v>
      </c>
      <c r="E1627" s="5">
        <v>87500000</v>
      </c>
      <c r="F1627" s="4"/>
      <c r="G1627" s="4">
        <v>42202</v>
      </c>
      <c r="H1627" s="4">
        <v>42238</v>
      </c>
      <c r="I1627" s="4"/>
      <c r="J1627" s="4"/>
      <c r="K1627" s="3" t="s">
        <v>3052</v>
      </c>
      <c r="L1627" s="7" t="b">
        <v>0</v>
      </c>
      <c r="M1627" s="4"/>
      <c r="N1627" s="3" t="s">
        <v>46</v>
      </c>
      <c r="O1627" s="3" t="s">
        <v>41</v>
      </c>
      <c r="P1627" s="8" t="s">
        <v>3542</v>
      </c>
      <c r="Q1627" s="8" t="s">
        <v>3543</v>
      </c>
      <c r="R1627" s="9"/>
      <c r="S1627" s="7"/>
    </row>
    <row r="1628" spans="1:19" x14ac:dyDescent="0.25">
      <c r="A1628" t="str">
        <f>REPLACE(Table_milestone[[#This Row],[Hợp đồng]],1,FIND("#",Table_milestone[[#This Row],[Hợp đồng]],1),"")</f>
        <v>087/2015/HĐDV/CMC-AJIVN</v>
      </c>
      <c r="B1628" s="2" t="s">
        <v>3489</v>
      </c>
      <c r="C1628" s="3" t="s">
        <v>3490</v>
      </c>
      <c r="D1628" s="2" t="s">
        <v>2423</v>
      </c>
      <c r="E1628" s="5">
        <v>34430000</v>
      </c>
      <c r="F1628" s="4"/>
      <c r="G1628" s="4">
        <v>42202</v>
      </c>
      <c r="H1628" s="4"/>
      <c r="I1628" s="4">
        <v>42263</v>
      </c>
      <c r="J1628" s="4"/>
      <c r="K1628" s="3" t="s">
        <v>667</v>
      </c>
      <c r="L1628" s="7" t="b">
        <v>1</v>
      </c>
      <c r="M1628" s="4">
        <v>42293</v>
      </c>
      <c r="N1628" s="3" t="s">
        <v>19</v>
      </c>
      <c r="O1628" s="3" t="s">
        <v>14</v>
      </c>
      <c r="P1628" s="8"/>
      <c r="Q1628" s="8" t="s">
        <v>3544</v>
      </c>
      <c r="R1628" s="9"/>
      <c r="S1628" s="7"/>
    </row>
    <row r="1629" spans="1:19" x14ac:dyDescent="0.25">
      <c r="A1629" t="str">
        <f>REPLACE(Table_milestone[[#This Row],[Hợp đồng]],1,FIND("#",Table_milestone[[#This Row],[Hợp đồng]],1),"")</f>
        <v>OSD155017</v>
      </c>
      <c r="B1629" s="2" t="s">
        <v>3545</v>
      </c>
      <c r="C1629" s="3" t="s">
        <v>3546</v>
      </c>
      <c r="D1629" s="2" t="s">
        <v>703</v>
      </c>
      <c r="E1629" s="5">
        <v>7730340</v>
      </c>
      <c r="F1629" s="4"/>
      <c r="G1629" s="4">
        <v>42202</v>
      </c>
      <c r="H1629" s="4"/>
      <c r="I1629" s="4"/>
      <c r="J1629" s="4"/>
      <c r="K1629" s="3" t="s">
        <v>667</v>
      </c>
      <c r="L1629" s="7" t="b">
        <v>1</v>
      </c>
      <c r="M1629" s="4">
        <v>42195</v>
      </c>
      <c r="N1629" s="3" t="s">
        <v>119</v>
      </c>
      <c r="O1629" s="3" t="s">
        <v>110</v>
      </c>
      <c r="P1629" s="8"/>
      <c r="Q1629" s="8"/>
      <c r="R1629" s="9"/>
      <c r="S1629" s="7"/>
    </row>
    <row r="1630" spans="1:19" x14ac:dyDescent="0.25">
      <c r="A1630" t="str">
        <f>REPLACE(Table_milestone[[#This Row],[Hợp đồng]],1,FIND("#",Table_milestone[[#This Row],[Hợp đồng]],1),"")</f>
        <v>010715/CIBER-CMC</v>
      </c>
      <c r="B1630" s="2" t="s">
        <v>3547</v>
      </c>
      <c r="C1630" s="3" t="s">
        <v>3548</v>
      </c>
      <c r="D1630" s="2" t="s">
        <v>703</v>
      </c>
      <c r="E1630" s="5">
        <v>45780000</v>
      </c>
      <c r="F1630" s="4"/>
      <c r="G1630" s="4">
        <v>42202</v>
      </c>
      <c r="H1630" s="4"/>
      <c r="I1630" s="4"/>
      <c r="J1630" s="4"/>
      <c r="K1630" s="3" t="s">
        <v>667</v>
      </c>
      <c r="L1630" s="7" t="b">
        <v>1</v>
      </c>
      <c r="M1630" s="4">
        <v>42219</v>
      </c>
      <c r="N1630" s="3" t="s">
        <v>20</v>
      </c>
      <c r="O1630" s="3" t="s">
        <v>132</v>
      </c>
      <c r="P1630" s="8"/>
      <c r="Q1630" s="8"/>
      <c r="R1630" s="9"/>
      <c r="S1630" s="7"/>
    </row>
    <row r="1631" spans="1:19" x14ac:dyDescent="0.25">
      <c r="A1631" t="str">
        <f>REPLACE(Table_milestone[[#This Row],[Hợp đồng]],1,FIND("#",Table_milestone[[#This Row],[Hợp đồng]],1),"")</f>
        <v>2014/SOW/SISTIC-CMC/001</v>
      </c>
      <c r="B1631" s="2" t="s">
        <v>2959</v>
      </c>
      <c r="C1631" s="3" t="s">
        <v>560</v>
      </c>
      <c r="D1631" s="2" t="s">
        <v>3549</v>
      </c>
      <c r="E1631" s="5">
        <v>365736000</v>
      </c>
      <c r="F1631" s="4"/>
      <c r="G1631" s="4">
        <v>42203</v>
      </c>
      <c r="H1631" s="4"/>
      <c r="I1631" s="4"/>
      <c r="J1631" s="4">
        <v>42216</v>
      </c>
      <c r="K1631" s="3" t="s">
        <v>667</v>
      </c>
      <c r="L1631" s="7" t="b">
        <v>1</v>
      </c>
      <c r="M1631" s="4">
        <v>42207</v>
      </c>
      <c r="N1631" s="3" t="s">
        <v>31</v>
      </c>
      <c r="O1631" s="3" t="s">
        <v>110</v>
      </c>
      <c r="P1631" s="8" t="s">
        <v>3550</v>
      </c>
      <c r="Q1631" s="8" t="s">
        <v>3551</v>
      </c>
      <c r="R1631" s="9"/>
      <c r="S1631" s="7"/>
    </row>
    <row r="1632" spans="1:19" x14ac:dyDescent="0.25">
      <c r="A1632" t="str">
        <f>REPLACE(Table_milestone[[#This Row],[Hợp đồng]],1,FIND("#",Table_milestone[[#This Row],[Hợp đồng]],1),"")</f>
        <v>14-0613/HĐKT/CMCSOFT-MIC</v>
      </c>
      <c r="B1632" s="2" t="s">
        <v>2466</v>
      </c>
      <c r="C1632" s="3" t="s">
        <v>612</v>
      </c>
      <c r="D1632" s="2" t="s">
        <v>3552</v>
      </c>
      <c r="E1632" s="5">
        <v>149160000</v>
      </c>
      <c r="F1632" s="4"/>
      <c r="G1632" s="4">
        <v>42204</v>
      </c>
      <c r="H1632" s="4"/>
      <c r="I1632" s="4">
        <v>42204</v>
      </c>
      <c r="J1632" s="4"/>
      <c r="K1632" s="3" t="s">
        <v>667</v>
      </c>
      <c r="L1632" s="7" t="b">
        <v>1</v>
      </c>
      <c r="M1632" s="4">
        <v>42276</v>
      </c>
      <c r="N1632" s="3" t="s">
        <v>96</v>
      </c>
      <c r="O1632" s="3" t="s">
        <v>173</v>
      </c>
      <c r="P1632" s="8"/>
      <c r="Q1632" s="8"/>
      <c r="R1632" s="9"/>
      <c r="S1632" s="7"/>
    </row>
    <row r="1633" spans="1:19" x14ac:dyDescent="0.25">
      <c r="A1633" t="str">
        <f>REPLACE(Table_milestone[[#This Row],[Hợp đồng]],1,FIND("#",Table_milestone[[#This Row],[Hợp đồng]],1),"")</f>
        <v>103/2015/HDDV</v>
      </c>
      <c r="B1633" s="2" t="s">
        <v>3554</v>
      </c>
      <c r="C1633" s="3" t="s">
        <v>426</v>
      </c>
      <c r="D1633" s="2" t="s">
        <v>3553</v>
      </c>
      <c r="E1633" s="5">
        <v>9000000</v>
      </c>
      <c r="F1633" s="4"/>
      <c r="G1633" s="4">
        <v>42205</v>
      </c>
      <c r="H1633" s="4"/>
      <c r="I1633" s="4"/>
      <c r="J1633" s="4"/>
      <c r="K1633" s="3" t="s">
        <v>667</v>
      </c>
      <c r="L1633" s="7" t="b">
        <v>1</v>
      </c>
      <c r="M1633" s="4">
        <v>42199</v>
      </c>
      <c r="N1633" s="3" t="s">
        <v>171</v>
      </c>
      <c r="O1633" s="3" t="s">
        <v>173</v>
      </c>
      <c r="P1633" s="8"/>
      <c r="Q1633" s="8"/>
      <c r="R1633" s="9"/>
      <c r="S1633" s="7"/>
    </row>
    <row r="1634" spans="1:19" x14ac:dyDescent="0.25">
      <c r="A1634" t="str">
        <f>REPLACE(Table_milestone[[#This Row],[Hợp đồng]],1,FIND("#",Table_milestone[[#This Row],[Hợp đồng]],1),"")</f>
        <v>PL26- Prevoir VN</v>
      </c>
      <c r="B1634" s="2" t="s">
        <v>3555</v>
      </c>
      <c r="C1634" s="3" t="s">
        <v>3556</v>
      </c>
      <c r="D1634" s="2" t="s">
        <v>776</v>
      </c>
      <c r="E1634" s="5">
        <v>97221600</v>
      </c>
      <c r="F1634" s="4"/>
      <c r="G1634" s="4">
        <v>42205</v>
      </c>
      <c r="H1634" s="4"/>
      <c r="I1634" s="4"/>
      <c r="J1634" s="4"/>
      <c r="K1634" s="3" t="s">
        <v>667</v>
      </c>
      <c r="L1634" s="7" t="b">
        <v>1</v>
      </c>
      <c r="M1634" s="4">
        <v>42286</v>
      </c>
      <c r="N1634" s="3" t="s">
        <v>26</v>
      </c>
      <c r="O1634" s="3" t="s">
        <v>132</v>
      </c>
      <c r="P1634" s="8"/>
      <c r="Q1634" s="8"/>
      <c r="R1634" s="9"/>
      <c r="S1634" s="7"/>
    </row>
    <row r="1635" spans="1:19" x14ac:dyDescent="0.25">
      <c r="A1635" t="str">
        <f>REPLACE(Table_milestone[[#This Row],[Hợp đồng]],1,FIND("#",Table_milestone[[#This Row],[Hợp đồng]],1),"")</f>
        <v>OSD155014</v>
      </c>
      <c r="B1635" s="2" t="s">
        <v>3513</v>
      </c>
      <c r="C1635" s="3" t="s">
        <v>278</v>
      </c>
      <c r="D1635" s="2" t="s">
        <v>2423</v>
      </c>
      <c r="E1635" s="5">
        <v>49742000</v>
      </c>
      <c r="F1635" s="4"/>
      <c r="G1635" s="4">
        <v>42207</v>
      </c>
      <c r="H1635" s="4"/>
      <c r="I1635" s="4">
        <v>42207</v>
      </c>
      <c r="J1635" s="4">
        <v>42221</v>
      </c>
      <c r="K1635" s="3" t="s">
        <v>667</v>
      </c>
      <c r="L1635" s="7" t="b">
        <v>1</v>
      </c>
      <c r="M1635" s="4">
        <v>42229</v>
      </c>
      <c r="N1635" s="3" t="s">
        <v>31</v>
      </c>
      <c r="O1635" s="3" t="s">
        <v>110</v>
      </c>
      <c r="P1635" s="8" t="s">
        <v>3557</v>
      </c>
      <c r="Q1635" s="8"/>
      <c r="R1635" s="9"/>
      <c r="S1635" s="7"/>
    </row>
    <row r="1636" spans="1:19" x14ac:dyDescent="0.25">
      <c r="A1636" t="str">
        <f>REPLACE(Table_milestone[[#This Row],[Hợp đồng]],1,FIND("#",Table_milestone[[#This Row],[Hợp đồng]],1),"")</f>
        <v>01062015/HĐ/TVKONTUM-CMCSOFT</v>
      </c>
      <c r="B1636" s="2" t="s">
        <v>3491</v>
      </c>
      <c r="C1636" s="3" t="s">
        <v>3492</v>
      </c>
      <c r="D1636" s="2" t="s">
        <v>2932</v>
      </c>
      <c r="E1636" s="5">
        <v>121350000</v>
      </c>
      <c r="F1636" s="4"/>
      <c r="G1636" s="4">
        <v>42210</v>
      </c>
      <c r="H1636" s="4"/>
      <c r="I1636" s="4">
        <v>42210</v>
      </c>
      <c r="J1636" s="4"/>
      <c r="K1636" s="3" t="s">
        <v>667</v>
      </c>
      <c r="L1636" s="7" t="b">
        <v>1</v>
      </c>
      <c r="M1636" s="4">
        <v>42222</v>
      </c>
      <c r="N1636" s="3" t="s">
        <v>36</v>
      </c>
      <c r="O1636" s="3" t="s">
        <v>32</v>
      </c>
      <c r="P1636" s="8"/>
      <c r="Q1636" s="8"/>
      <c r="R1636" s="9"/>
      <c r="S1636" s="7"/>
    </row>
    <row r="1637" spans="1:19" x14ac:dyDescent="0.25">
      <c r="A1637" t="str">
        <f>REPLACE(Table_milestone[[#This Row],[Hợp đồng]],1,FIND("#",Table_milestone[[#This Row],[Hợp đồng]],1),"")</f>
        <v>02/HĐKT 2015-CMCSOFT-UIC</v>
      </c>
      <c r="B1637" s="2" t="s">
        <v>3558</v>
      </c>
      <c r="C1637" s="3" t="s">
        <v>3559</v>
      </c>
      <c r="D1637" s="2" t="s">
        <v>2398</v>
      </c>
      <c r="E1637" s="5">
        <v>194000000</v>
      </c>
      <c r="F1637" s="4"/>
      <c r="G1637" s="4">
        <v>42214</v>
      </c>
      <c r="H1637" s="4"/>
      <c r="I1637" s="4"/>
      <c r="J1637" s="4"/>
      <c r="K1637" s="3" t="s">
        <v>667</v>
      </c>
      <c r="L1637" s="7" t="b">
        <v>1</v>
      </c>
      <c r="M1637" s="4">
        <v>42215</v>
      </c>
      <c r="N1637" s="3" t="s">
        <v>26</v>
      </c>
      <c r="O1637" s="3" t="s">
        <v>132</v>
      </c>
      <c r="P1637" s="8"/>
      <c r="Q1637" s="8"/>
      <c r="R1637" s="9"/>
      <c r="S1637" s="7"/>
    </row>
    <row r="1638" spans="1:19" x14ac:dyDescent="0.25">
      <c r="A1638" t="str">
        <f>REPLACE(Table_milestone[[#This Row],[Hợp đồng]],1,FIND("#",Table_milestone[[#This Row],[Hợp đồng]],1),"")</f>
        <v>01/HĐKT 2015- CMCSOFT- UIC</v>
      </c>
      <c r="B1638" s="2" t="s">
        <v>3560</v>
      </c>
      <c r="C1638" s="3" t="s">
        <v>434</v>
      </c>
      <c r="D1638" s="2" t="s">
        <v>1018</v>
      </c>
      <c r="E1638" s="5">
        <v>91950000</v>
      </c>
      <c r="F1638" s="4"/>
      <c r="G1638" s="4">
        <v>42214</v>
      </c>
      <c r="H1638" s="4"/>
      <c r="I1638" s="4"/>
      <c r="J1638" s="4"/>
      <c r="K1638" s="3" t="s">
        <v>667</v>
      </c>
      <c r="L1638" s="7" t="b">
        <v>1</v>
      </c>
      <c r="M1638" s="4">
        <v>42215</v>
      </c>
      <c r="N1638" s="3" t="s">
        <v>26</v>
      </c>
      <c r="O1638" s="3" t="s">
        <v>21</v>
      </c>
      <c r="P1638" s="8"/>
      <c r="Q1638" s="8"/>
      <c r="R1638" s="9"/>
      <c r="S1638" s="7"/>
    </row>
    <row r="1639" spans="1:19" x14ac:dyDescent="0.25">
      <c r="A1639" t="str">
        <f>REPLACE(Table_milestone[[#This Row],[Hợp đồng]],1,FIND("#",Table_milestone[[#This Row],[Hợp đồng]],1),"")</f>
        <v>OSD145011</v>
      </c>
      <c r="B1639" s="2" t="s">
        <v>2968</v>
      </c>
      <c r="C1639" s="3" t="s">
        <v>565</v>
      </c>
      <c r="D1639" s="2" t="s">
        <v>3561</v>
      </c>
      <c r="E1639" s="5">
        <v>98748720</v>
      </c>
      <c r="F1639" s="4"/>
      <c r="G1639" s="4">
        <v>42215</v>
      </c>
      <c r="H1639" s="4"/>
      <c r="I1639" s="4"/>
      <c r="J1639" s="4"/>
      <c r="K1639" s="3" t="s">
        <v>667</v>
      </c>
      <c r="L1639" s="7" t="b">
        <v>1</v>
      </c>
      <c r="M1639" s="4">
        <v>42233</v>
      </c>
      <c r="N1639" s="3" t="s">
        <v>108</v>
      </c>
      <c r="O1639" s="3" t="s">
        <v>110</v>
      </c>
      <c r="P1639" s="8"/>
      <c r="Q1639" s="8"/>
      <c r="R1639" s="9"/>
      <c r="S1639" s="7"/>
    </row>
    <row r="1640" spans="1:19" x14ac:dyDescent="0.25">
      <c r="A1640" t="str">
        <f>REPLACE(Table_milestone[[#This Row],[Hợp đồng]],1,FIND("#",Table_milestone[[#This Row],[Hợp đồng]],1),"")</f>
        <v>OSD155002</v>
      </c>
      <c r="B1640" s="2" t="s">
        <v>3423</v>
      </c>
      <c r="C1640" s="3" t="s">
        <v>482</v>
      </c>
      <c r="D1640" s="2" t="s">
        <v>3561</v>
      </c>
      <c r="E1640" s="5">
        <v>53000000</v>
      </c>
      <c r="F1640" s="4"/>
      <c r="G1640" s="4">
        <v>42215</v>
      </c>
      <c r="H1640" s="4"/>
      <c r="I1640" s="4"/>
      <c r="J1640" s="4">
        <v>42246</v>
      </c>
      <c r="K1640" s="3" t="s">
        <v>667</v>
      </c>
      <c r="L1640" s="7" t="b">
        <v>1</v>
      </c>
      <c r="M1640" s="4">
        <v>42247</v>
      </c>
      <c r="N1640" s="3" t="s">
        <v>119</v>
      </c>
      <c r="O1640" s="3" t="s">
        <v>110</v>
      </c>
      <c r="P1640" s="8"/>
      <c r="Q1640" s="8"/>
      <c r="R1640" s="9"/>
      <c r="S1640" s="7"/>
    </row>
    <row r="1641" spans="1:19" x14ac:dyDescent="0.25">
      <c r="A1641" t="str">
        <f>REPLACE(Table_milestone[[#This Row],[Hợp đồng]],1,FIND("#",Table_milestone[[#This Row],[Hợp đồng]],1),"")</f>
        <v>IBM002</v>
      </c>
      <c r="B1641" s="2" t="s">
        <v>3171</v>
      </c>
      <c r="C1641" s="3" t="s">
        <v>500</v>
      </c>
      <c r="D1641" s="2" t="s">
        <v>3562</v>
      </c>
      <c r="E1641" s="5">
        <v>234019693</v>
      </c>
      <c r="F1641" s="4"/>
      <c r="G1641" s="4">
        <v>42215</v>
      </c>
      <c r="H1641" s="4"/>
      <c r="I1641" s="4"/>
      <c r="J1641" s="4"/>
      <c r="K1641" s="3" t="s">
        <v>1002</v>
      </c>
      <c r="L1641" s="7" t="b">
        <v>0</v>
      </c>
      <c r="M1641" s="4"/>
      <c r="N1641" s="3" t="s">
        <v>108</v>
      </c>
      <c r="O1641" s="3" t="s">
        <v>110</v>
      </c>
      <c r="P1641" s="8"/>
      <c r="Q1641" s="8"/>
      <c r="R1641" s="9"/>
      <c r="S1641" s="7"/>
    </row>
    <row r="1642" spans="1:19" x14ac:dyDescent="0.25">
      <c r="A1642" t="str">
        <f>REPLACE(Table_milestone[[#This Row],[Hợp đồng]],1,FIND("#",Table_milestone[[#This Row],[Hợp đồng]],1),"")</f>
        <v>TPT001</v>
      </c>
      <c r="B1642" s="2" t="s">
        <v>3079</v>
      </c>
      <c r="C1642" s="3" t="s">
        <v>538</v>
      </c>
      <c r="D1642" s="2" t="s">
        <v>3563</v>
      </c>
      <c r="E1642" s="5">
        <v>26760400</v>
      </c>
      <c r="F1642" s="4"/>
      <c r="G1642" s="4">
        <v>42215</v>
      </c>
      <c r="H1642" s="4"/>
      <c r="I1642" s="4">
        <v>42215</v>
      </c>
      <c r="J1642" s="4"/>
      <c r="K1642" s="3" t="s">
        <v>667</v>
      </c>
      <c r="L1642" s="7" t="b">
        <v>1</v>
      </c>
      <c r="M1642" s="4">
        <v>42261</v>
      </c>
      <c r="N1642" s="3" t="s">
        <v>108</v>
      </c>
      <c r="O1642" s="3" t="s">
        <v>110</v>
      </c>
      <c r="P1642" s="8"/>
      <c r="Q1642" s="8"/>
      <c r="R1642" s="9"/>
      <c r="S1642" s="7"/>
    </row>
    <row r="1643" spans="1:19" x14ac:dyDescent="0.25">
      <c r="A1643" t="str">
        <f>REPLACE(Table_milestone[[#This Row],[Hợp đồng]],1,FIND("#",Table_milestone[[#This Row],[Hợp đồng]],1),"")</f>
        <v>OSD145039</v>
      </c>
      <c r="B1643" s="2" t="s">
        <v>3200</v>
      </c>
      <c r="C1643" s="3" t="s">
        <v>493</v>
      </c>
      <c r="D1643" s="2" t="s">
        <v>3563</v>
      </c>
      <c r="E1643" s="5">
        <v>54867800</v>
      </c>
      <c r="F1643" s="4"/>
      <c r="G1643" s="4">
        <v>42215</v>
      </c>
      <c r="H1643" s="4"/>
      <c r="I1643" s="4"/>
      <c r="J1643" s="4"/>
      <c r="K1643" s="3" t="s">
        <v>667</v>
      </c>
      <c r="L1643" s="7" t="b">
        <v>1</v>
      </c>
      <c r="M1643" s="4">
        <v>42261</v>
      </c>
      <c r="N1643" s="3" t="s">
        <v>108</v>
      </c>
      <c r="O1643" s="3" t="s">
        <v>110</v>
      </c>
      <c r="P1643" s="8"/>
      <c r="Q1643" s="8"/>
      <c r="R1643" s="9"/>
      <c r="S1643" s="7"/>
    </row>
    <row r="1644" spans="1:19" x14ac:dyDescent="0.25">
      <c r="A1644" t="str">
        <f>REPLACE(Table_milestone[[#This Row],[Hợp đồng]],1,FIND("#",Table_milestone[[#This Row],[Hợp đồng]],1),"")</f>
        <v>100/2015/HDDV/CMCSOFT-PCCVX</v>
      </c>
      <c r="B1644" s="2" t="s">
        <v>3565</v>
      </c>
      <c r="C1644" s="3" t="s">
        <v>414</v>
      </c>
      <c r="D1644" s="2" t="s">
        <v>3564</v>
      </c>
      <c r="E1644" s="5">
        <v>9000000</v>
      </c>
      <c r="F1644" s="4"/>
      <c r="G1644" s="4">
        <v>42215</v>
      </c>
      <c r="H1644" s="4"/>
      <c r="I1644" s="4"/>
      <c r="J1644" s="4"/>
      <c r="K1644" s="3" t="s">
        <v>667</v>
      </c>
      <c r="L1644" s="7" t="b">
        <v>1</v>
      </c>
      <c r="M1644" s="4">
        <v>42254</v>
      </c>
      <c r="N1644" s="3" t="s">
        <v>171</v>
      </c>
      <c r="O1644" s="3" t="s">
        <v>173</v>
      </c>
      <c r="P1644" s="8"/>
      <c r="Q1644" s="8"/>
      <c r="R1644" s="9"/>
      <c r="S1644" s="7"/>
    </row>
    <row r="1645" spans="1:19" x14ac:dyDescent="0.25">
      <c r="A1645" t="str">
        <f>REPLACE(Table_milestone[[#This Row],[Hợp đồng]],1,FIND("#",Table_milestone[[#This Row],[Hợp đồng]],1),"")</f>
        <v>102/2015/HDDV/CMCSOFT-PCC1HG</v>
      </c>
      <c r="B1645" s="2" t="s">
        <v>3566</v>
      </c>
      <c r="C1645" s="3" t="s">
        <v>410</v>
      </c>
      <c r="D1645" s="2" t="s">
        <v>3564</v>
      </c>
      <c r="E1645" s="5">
        <v>9000000</v>
      </c>
      <c r="F1645" s="4"/>
      <c r="G1645" s="4">
        <v>42215</v>
      </c>
      <c r="H1645" s="4"/>
      <c r="I1645" s="4"/>
      <c r="J1645" s="4"/>
      <c r="K1645" s="3" t="s">
        <v>667</v>
      </c>
      <c r="L1645" s="7" t="b">
        <v>1</v>
      </c>
      <c r="M1645" s="4">
        <v>42305</v>
      </c>
      <c r="N1645" s="3" t="s">
        <v>171</v>
      </c>
      <c r="O1645" s="3" t="s">
        <v>173</v>
      </c>
      <c r="P1645" s="8"/>
      <c r="Q1645" s="8"/>
      <c r="R1645" s="9"/>
      <c r="S1645" s="7"/>
    </row>
    <row r="1646" spans="1:19" x14ac:dyDescent="0.25">
      <c r="A1646" t="str">
        <f>REPLACE(Table_milestone[[#This Row],[Hợp đồng]],1,FIND("#",Table_milestone[[#This Row],[Hợp đồng]],1),"")</f>
        <v>052/2014/HĐ/CMCSOFT-CORP</v>
      </c>
      <c r="B1646" s="2" t="s">
        <v>3155</v>
      </c>
      <c r="C1646" s="3" t="s">
        <v>45</v>
      </c>
      <c r="D1646" s="2" t="s">
        <v>3567</v>
      </c>
      <c r="E1646" s="5">
        <v>96000000</v>
      </c>
      <c r="F1646" s="4"/>
      <c r="G1646" s="4">
        <v>42215</v>
      </c>
      <c r="H1646" s="4"/>
      <c r="I1646" s="4"/>
      <c r="J1646" s="4"/>
      <c r="K1646" s="3" t="s">
        <v>667</v>
      </c>
      <c r="L1646" s="7" t="b">
        <v>0</v>
      </c>
      <c r="M1646" s="4"/>
      <c r="N1646" s="3" t="s">
        <v>46</v>
      </c>
      <c r="O1646" s="3" t="s">
        <v>41</v>
      </c>
      <c r="P1646" s="8"/>
      <c r="Q1646" s="8" t="s">
        <v>3568</v>
      </c>
      <c r="R1646" s="9"/>
      <c r="S1646" s="7"/>
    </row>
    <row r="1647" spans="1:19" x14ac:dyDescent="0.25">
      <c r="A1647" t="str">
        <f>REPLACE(Table_milestone[[#This Row],[Hợp đồng]],1,FIND("#",Table_milestone[[#This Row],[Hợp đồng]],1),"")</f>
        <v>OSD145001</v>
      </c>
      <c r="B1647" s="2" t="s">
        <v>2831</v>
      </c>
      <c r="C1647" s="3" t="s">
        <v>2832</v>
      </c>
      <c r="D1647" s="2" t="s">
        <v>3561</v>
      </c>
      <c r="E1647" s="5">
        <v>187992000</v>
      </c>
      <c r="F1647" s="4"/>
      <c r="G1647" s="4">
        <v>42215</v>
      </c>
      <c r="H1647" s="4"/>
      <c r="I1647" s="4"/>
      <c r="J1647" s="4"/>
      <c r="K1647" s="3" t="s">
        <v>667</v>
      </c>
      <c r="L1647" s="7" t="b">
        <v>1</v>
      </c>
      <c r="M1647" s="4">
        <v>42320</v>
      </c>
      <c r="N1647" s="3" t="s">
        <v>31</v>
      </c>
      <c r="O1647" s="3" t="s">
        <v>110</v>
      </c>
      <c r="P1647" s="8"/>
      <c r="Q1647" s="8"/>
      <c r="R1647" s="9"/>
      <c r="S1647" s="7"/>
    </row>
    <row r="1648" spans="1:19" x14ac:dyDescent="0.25">
      <c r="A1648" t="str">
        <f>REPLACE(Table_milestone[[#This Row],[Hợp đồng]],1,FIND("#",Table_milestone[[#This Row],[Hợp đồng]],1),"")</f>
        <v>SOW #4914007849</v>
      </c>
      <c r="B1648" s="2" t="s">
        <v>2965</v>
      </c>
      <c r="C1648" s="3" t="s">
        <v>568</v>
      </c>
      <c r="D1648" s="2" t="s">
        <v>3561</v>
      </c>
      <c r="E1648" s="5">
        <v>215208000</v>
      </c>
      <c r="F1648" s="4"/>
      <c r="G1648" s="4">
        <v>42216</v>
      </c>
      <c r="H1648" s="4"/>
      <c r="I1648" s="4"/>
      <c r="J1648" s="4"/>
      <c r="K1648" s="3" t="s">
        <v>667</v>
      </c>
      <c r="L1648" s="7" t="b">
        <v>1</v>
      </c>
      <c r="M1648" s="4">
        <v>42202</v>
      </c>
      <c r="N1648" s="3" t="s">
        <v>108</v>
      </c>
      <c r="O1648" s="3" t="s">
        <v>110</v>
      </c>
      <c r="P1648" s="8"/>
      <c r="Q1648" s="8"/>
      <c r="R1648" s="9"/>
      <c r="S1648" s="7"/>
    </row>
    <row r="1649" spans="1:19" x14ac:dyDescent="0.25">
      <c r="A1649" t="str">
        <f>REPLACE(Table_milestone[[#This Row],[Hợp đồng]],1,FIND("#",Table_milestone[[#This Row],[Hợp đồng]],1),"")</f>
        <v>069/2015/HĐKT/CMCSOFT-NEU</v>
      </c>
      <c r="B1649" s="2" t="s">
        <v>3569</v>
      </c>
      <c r="C1649" s="3" t="s">
        <v>490</v>
      </c>
      <c r="D1649" s="2" t="s">
        <v>776</v>
      </c>
      <c r="E1649" s="5">
        <v>60000000</v>
      </c>
      <c r="F1649" s="4"/>
      <c r="G1649" s="4">
        <v>42216</v>
      </c>
      <c r="H1649" s="4"/>
      <c r="I1649" s="4">
        <v>42216</v>
      </c>
      <c r="J1649" s="4"/>
      <c r="K1649" s="3" t="s">
        <v>667</v>
      </c>
      <c r="L1649" s="7" t="b">
        <v>0</v>
      </c>
      <c r="M1649" s="4"/>
      <c r="N1649" s="3" t="s">
        <v>190</v>
      </c>
      <c r="O1649" s="3" t="s">
        <v>98</v>
      </c>
      <c r="P1649" s="8"/>
      <c r="Q1649" s="8"/>
      <c r="R1649" s="9"/>
      <c r="S1649" s="7"/>
    </row>
    <row r="1650" spans="1:19" x14ac:dyDescent="0.25">
      <c r="A1650" t="str">
        <f>REPLACE(Table_milestone[[#This Row],[Hợp đồng]],1,FIND("#",Table_milestone[[#This Row],[Hợp đồng]],1),"")</f>
        <v>OSD155008</v>
      </c>
      <c r="B1650" s="2" t="s">
        <v>3570</v>
      </c>
      <c r="C1650" s="3" t="s">
        <v>3571</v>
      </c>
      <c r="D1650" s="2" t="s">
        <v>776</v>
      </c>
      <c r="E1650" s="5">
        <v>78048000</v>
      </c>
      <c r="F1650" s="4"/>
      <c r="G1650" s="4">
        <v>42216</v>
      </c>
      <c r="H1650" s="4"/>
      <c r="I1650" s="4"/>
      <c r="J1650" s="4">
        <v>42230</v>
      </c>
      <c r="K1650" s="3" t="s">
        <v>667</v>
      </c>
      <c r="L1650" s="7" t="b">
        <v>1</v>
      </c>
      <c r="M1650" s="4">
        <v>42236</v>
      </c>
      <c r="N1650" s="3" t="s">
        <v>119</v>
      </c>
      <c r="O1650" s="3" t="s">
        <v>110</v>
      </c>
      <c r="P1650" s="8"/>
      <c r="Q1650" s="8"/>
      <c r="R1650" s="9"/>
      <c r="S1650" s="7"/>
    </row>
    <row r="1651" spans="1:19" x14ac:dyDescent="0.25">
      <c r="A1651" t="str">
        <f>REPLACE(Table_milestone[[#This Row],[Hợp đồng]],1,FIND("#",Table_milestone[[#This Row],[Hợp đồng]],1),"")</f>
        <v>093/2015/HĐKT/CMCSOFT-UTT</v>
      </c>
      <c r="B1651" s="2" t="s">
        <v>3572</v>
      </c>
      <c r="C1651" s="3" t="s">
        <v>441</v>
      </c>
      <c r="D1651" s="2" t="s">
        <v>2398</v>
      </c>
      <c r="E1651" s="5">
        <v>296400000</v>
      </c>
      <c r="F1651" s="4"/>
      <c r="G1651" s="4">
        <v>42216</v>
      </c>
      <c r="H1651" s="4"/>
      <c r="I1651" s="4"/>
      <c r="J1651" s="4"/>
      <c r="K1651" s="3" t="s">
        <v>667</v>
      </c>
      <c r="L1651" s="7" t="b">
        <v>1</v>
      </c>
      <c r="M1651" s="4">
        <v>42216</v>
      </c>
      <c r="N1651" s="3" t="s">
        <v>190</v>
      </c>
      <c r="O1651" s="3" t="s">
        <v>98</v>
      </c>
      <c r="P1651" s="8"/>
      <c r="Q1651" s="8"/>
      <c r="R1651" s="9"/>
      <c r="S1651" s="7"/>
    </row>
    <row r="1652" spans="1:19" x14ac:dyDescent="0.25">
      <c r="A1652" t="str">
        <f>REPLACE(Table_milestone[[#This Row],[Hợp đồng]],1,FIND("#",Table_milestone[[#This Row],[Hợp đồng]],1),"")</f>
        <v>OSD155012</v>
      </c>
      <c r="B1652" s="2" t="s">
        <v>3478</v>
      </c>
      <c r="C1652" s="3" t="s">
        <v>3479</v>
      </c>
      <c r="D1652" s="2" t="s">
        <v>2932</v>
      </c>
      <c r="E1652" s="5">
        <v>81707303</v>
      </c>
      <c r="F1652" s="4"/>
      <c r="G1652" s="4">
        <v>42216</v>
      </c>
      <c r="H1652" s="4"/>
      <c r="I1652" s="4"/>
      <c r="J1652" s="4"/>
      <c r="K1652" s="3" t="s">
        <v>667</v>
      </c>
      <c r="L1652" s="7" t="b">
        <v>1</v>
      </c>
      <c r="M1652" s="4">
        <v>42286</v>
      </c>
      <c r="N1652" s="3" t="s">
        <v>108</v>
      </c>
      <c r="O1652" s="3" t="s">
        <v>110</v>
      </c>
      <c r="P1652" s="8"/>
      <c r="Q1652" s="8"/>
      <c r="R1652" s="9"/>
      <c r="S1652" s="7"/>
    </row>
    <row r="1653" spans="1:19" x14ac:dyDescent="0.25">
      <c r="A1653" t="str">
        <f>REPLACE(Table_milestone[[#This Row],[Hợp đồng]],1,FIND("#",Table_milestone[[#This Row],[Hợp đồng]],1),"")</f>
        <v>OSD155004</v>
      </c>
      <c r="B1653" s="2" t="s">
        <v>3523</v>
      </c>
      <c r="C1653" s="3" t="s">
        <v>3524</v>
      </c>
      <c r="D1653" s="2" t="s">
        <v>3573</v>
      </c>
      <c r="E1653" s="5">
        <v>192465750</v>
      </c>
      <c r="F1653" s="4"/>
      <c r="G1653" s="4">
        <v>42216</v>
      </c>
      <c r="H1653" s="4"/>
      <c r="I1653" s="4"/>
      <c r="J1653" s="4"/>
      <c r="K1653" s="3" t="s">
        <v>667</v>
      </c>
      <c r="L1653" s="7" t="b">
        <v>1</v>
      </c>
      <c r="M1653" s="4">
        <v>42283</v>
      </c>
      <c r="N1653" s="3" t="s">
        <v>108</v>
      </c>
      <c r="O1653" s="3" t="s">
        <v>110</v>
      </c>
      <c r="P1653" s="8" t="s">
        <v>3574</v>
      </c>
      <c r="Q1653" s="8" t="s">
        <v>3575</v>
      </c>
      <c r="R1653" s="9"/>
      <c r="S1653" s="7"/>
    </row>
    <row r="1654" spans="1:19" x14ac:dyDescent="0.25">
      <c r="A1654" t="str">
        <f>REPLACE(Table_milestone[[#This Row],[Hợp đồng]],1,FIND("#",Table_milestone[[#This Row],[Hợp đồng]],1),"")</f>
        <v>01/2013-QBU-BIDV-CMC</v>
      </c>
      <c r="B1654" s="2" t="s">
        <v>2626</v>
      </c>
      <c r="C1654" s="3" t="s">
        <v>573</v>
      </c>
      <c r="D1654" s="2" t="s">
        <v>3576</v>
      </c>
      <c r="E1654" s="5">
        <v>10000000</v>
      </c>
      <c r="F1654" s="4"/>
      <c r="G1654" s="4">
        <v>42217</v>
      </c>
      <c r="H1654" s="4"/>
      <c r="I1654" s="4"/>
      <c r="J1654" s="4"/>
      <c r="K1654" s="3" t="s">
        <v>717</v>
      </c>
      <c r="L1654" s="7" t="b">
        <v>0</v>
      </c>
      <c r="M1654" s="4"/>
      <c r="N1654" s="3" t="s">
        <v>190</v>
      </c>
      <c r="O1654" s="3" t="s">
        <v>98</v>
      </c>
      <c r="P1654" s="8"/>
      <c r="Q1654" s="8"/>
      <c r="R1654" s="9"/>
      <c r="S1654" s="7"/>
    </row>
    <row r="1655" spans="1:19" x14ac:dyDescent="0.25">
      <c r="A1655" t="str">
        <f>REPLACE(Table_milestone[[#This Row],[Hợp đồng]],1,FIND("#",Table_milestone[[#This Row],[Hợp đồng]],1),"")</f>
        <v>10072015/HĐKT/CSI-CMCSOFT</v>
      </c>
      <c r="B1655" s="2" t="s">
        <v>3577</v>
      </c>
      <c r="C1655" s="3" t="s">
        <v>3578</v>
      </c>
      <c r="D1655" s="2" t="s">
        <v>2398</v>
      </c>
      <c r="E1655" s="5">
        <v>66000000</v>
      </c>
      <c r="F1655" s="4"/>
      <c r="G1655" s="4">
        <v>42219</v>
      </c>
      <c r="H1655" s="4"/>
      <c r="I1655" s="4"/>
      <c r="J1655" s="4"/>
      <c r="K1655" s="3" t="s">
        <v>667</v>
      </c>
      <c r="L1655" s="7" t="b">
        <v>1</v>
      </c>
      <c r="M1655" s="4">
        <v>42213</v>
      </c>
      <c r="N1655" s="3" t="s">
        <v>36</v>
      </c>
      <c r="O1655" s="3" t="s">
        <v>32</v>
      </c>
      <c r="P1655" s="8"/>
      <c r="Q1655" s="8"/>
      <c r="R1655" s="9"/>
      <c r="S1655" s="7"/>
    </row>
    <row r="1656" spans="1:19" x14ac:dyDescent="0.25">
      <c r="A1656" t="str">
        <f>REPLACE(Table_milestone[[#This Row],[Hợp đồng]],1,FIND("#",Table_milestone[[#This Row],[Hợp đồng]],1),"")</f>
        <v>093/2015/HĐKT/CMCSOFT-UTT</v>
      </c>
      <c r="B1656" s="2" t="s">
        <v>3572</v>
      </c>
      <c r="C1656" s="3" t="s">
        <v>441</v>
      </c>
      <c r="D1656" s="2" t="s">
        <v>1094</v>
      </c>
      <c r="E1656" s="5">
        <v>231000000</v>
      </c>
      <c r="F1656" s="4"/>
      <c r="G1656" s="4">
        <v>42220</v>
      </c>
      <c r="H1656" s="4"/>
      <c r="I1656" s="4"/>
      <c r="J1656" s="4"/>
      <c r="K1656" s="3" t="s">
        <v>667</v>
      </c>
      <c r="L1656" s="7" t="b">
        <v>1</v>
      </c>
      <c r="M1656" s="4">
        <v>42391</v>
      </c>
      <c r="N1656" s="3" t="s">
        <v>190</v>
      </c>
      <c r="O1656" s="3" t="s">
        <v>98</v>
      </c>
      <c r="P1656" s="8"/>
      <c r="Q1656" s="8" t="s">
        <v>3579</v>
      </c>
      <c r="R1656" s="9"/>
      <c r="S1656" s="7"/>
    </row>
    <row r="1657" spans="1:19" ht="45" x14ac:dyDescent="0.25">
      <c r="A1657" t="str">
        <f>REPLACE(Table_milestone[[#This Row],[Hợp đồng]],1,FIND("#",Table_milestone[[#This Row],[Hợp đồng]],1),"")</f>
        <v>081/2015/HĐDV/CMCSOFT-BHHV</v>
      </c>
      <c r="B1657" s="2" t="s">
        <v>3454</v>
      </c>
      <c r="C1657" s="3" t="s">
        <v>459</v>
      </c>
      <c r="D1657" s="2" t="s">
        <v>2932</v>
      </c>
      <c r="E1657" s="5">
        <v>266000000</v>
      </c>
      <c r="F1657" s="4"/>
      <c r="G1657" s="4">
        <v>42224</v>
      </c>
      <c r="H1657" s="4">
        <v>42245</v>
      </c>
      <c r="I1657" s="4"/>
      <c r="J1657" s="4"/>
      <c r="K1657" s="3" t="s">
        <v>3052</v>
      </c>
      <c r="L1657" s="7" t="b">
        <v>0</v>
      </c>
      <c r="M1657" s="4"/>
      <c r="N1657" s="3" t="s">
        <v>46</v>
      </c>
      <c r="O1657" s="3" t="s">
        <v>41</v>
      </c>
      <c r="P1657" s="8"/>
      <c r="Q1657" s="8" t="s">
        <v>3543</v>
      </c>
      <c r="R1657" s="9"/>
      <c r="S1657" s="7"/>
    </row>
    <row r="1658" spans="1:19" ht="45" x14ac:dyDescent="0.25">
      <c r="A1658" t="str">
        <f>REPLACE(Table_milestone[[#This Row],[Hợp đồng]],1,FIND("#",Table_milestone[[#This Row],[Hợp đồng]],1),"")</f>
        <v>96/2015/HĐKT/CSOFT-CSISG</v>
      </c>
      <c r="B1658" s="2" t="s">
        <v>3581</v>
      </c>
      <c r="C1658" s="3" t="s">
        <v>3582</v>
      </c>
      <c r="D1658" s="2" t="s">
        <v>776</v>
      </c>
      <c r="E1658" s="5">
        <v>41760000</v>
      </c>
      <c r="F1658" s="4"/>
      <c r="G1658" s="4">
        <v>42224</v>
      </c>
      <c r="H1658" s="4"/>
      <c r="I1658" s="4">
        <v>42224</v>
      </c>
      <c r="J1658" s="4"/>
      <c r="K1658" s="3" t="s">
        <v>667</v>
      </c>
      <c r="L1658" s="7" t="b">
        <v>1</v>
      </c>
      <c r="M1658" s="4">
        <v>42332</v>
      </c>
      <c r="N1658" s="3" t="s">
        <v>19</v>
      </c>
      <c r="O1658" s="3" t="s">
        <v>14</v>
      </c>
      <c r="P1658" s="8"/>
      <c r="Q1658" s="8" t="s">
        <v>3580</v>
      </c>
      <c r="R1658" s="9"/>
      <c r="S1658" s="7"/>
    </row>
    <row r="1659" spans="1:19" ht="120" x14ac:dyDescent="0.25">
      <c r="A1659" t="str">
        <f>REPLACE(Table_milestone[[#This Row],[Hợp đồng]],1,FIND("#",Table_milestone[[#This Row],[Hợp đồng]],1),"")</f>
        <v>07/2014/HĐKT</v>
      </c>
      <c r="B1659" s="2" t="s">
        <v>3074</v>
      </c>
      <c r="C1659" s="3" t="s">
        <v>35</v>
      </c>
      <c r="D1659" s="2" t="s">
        <v>703</v>
      </c>
      <c r="E1659" s="5">
        <v>1700000000</v>
      </c>
      <c r="F1659" s="4"/>
      <c r="G1659" s="4">
        <v>42228</v>
      </c>
      <c r="H1659" s="4">
        <v>42277</v>
      </c>
      <c r="I1659" s="4"/>
      <c r="J1659" s="4"/>
      <c r="K1659" s="3" t="s">
        <v>667</v>
      </c>
      <c r="L1659" s="7" t="b">
        <v>1</v>
      </c>
      <c r="M1659" s="4">
        <v>42262</v>
      </c>
      <c r="N1659" s="3" t="s">
        <v>37</v>
      </c>
      <c r="O1659" s="3" t="s">
        <v>197</v>
      </c>
      <c r="P1659" s="8" t="s">
        <v>3583</v>
      </c>
      <c r="Q1659" s="8" t="s">
        <v>3584</v>
      </c>
      <c r="R1659" s="9">
        <v>1</v>
      </c>
      <c r="S1659" s="7"/>
    </row>
    <row r="1660" spans="1:19" ht="90" x14ac:dyDescent="0.25">
      <c r="A1660" t="str">
        <f>REPLACE(Table_milestone[[#This Row],[Hợp đồng]],1,FIND("#",Table_milestone[[#This Row],[Hợp đồng]],1),"")</f>
        <v>PL24-HĐ 08012011/HĐKT2011-CMCSOFT-CTEL</v>
      </c>
      <c r="B1660" s="2" t="s">
        <v>3586</v>
      </c>
      <c r="C1660" s="3" t="s">
        <v>445</v>
      </c>
      <c r="D1660" s="2" t="s">
        <v>776</v>
      </c>
      <c r="E1660" s="5">
        <v>438375000</v>
      </c>
      <c r="F1660" s="4"/>
      <c r="G1660" s="4">
        <v>42228</v>
      </c>
      <c r="H1660" s="4"/>
      <c r="I1660" s="4">
        <v>42251</v>
      </c>
      <c r="J1660" s="4"/>
      <c r="K1660" s="3" t="s">
        <v>667</v>
      </c>
      <c r="L1660" s="7" t="b">
        <v>0</v>
      </c>
      <c r="M1660" s="4"/>
      <c r="N1660" s="3" t="s">
        <v>26</v>
      </c>
      <c r="O1660" s="3" t="s">
        <v>21</v>
      </c>
      <c r="P1660" s="8"/>
      <c r="Q1660" s="8" t="s">
        <v>3585</v>
      </c>
      <c r="R1660" s="9"/>
      <c r="S1660" s="7"/>
    </row>
    <row r="1661" spans="1:19" x14ac:dyDescent="0.25">
      <c r="A1661" t="str">
        <f>REPLACE(Table_milestone[[#This Row],[Hợp đồng]],1,FIND("#",Table_milestone[[#This Row],[Hợp đồng]],1),"")</f>
        <v>OSD145052</v>
      </c>
      <c r="B1661" s="2" t="s">
        <v>3287</v>
      </c>
      <c r="C1661" s="3" t="s">
        <v>3288</v>
      </c>
      <c r="D1661" s="2" t="s">
        <v>2423</v>
      </c>
      <c r="E1661" s="5">
        <v>3842077490</v>
      </c>
      <c r="F1661" s="4"/>
      <c r="G1661" s="4">
        <v>42230</v>
      </c>
      <c r="H1661" s="4"/>
      <c r="I1661" s="4">
        <v>42244</v>
      </c>
      <c r="J1661" s="4"/>
      <c r="K1661" s="3" t="s">
        <v>667</v>
      </c>
      <c r="L1661" s="7" t="b">
        <v>1</v>
      </c>
      <c r="M1661" s="4">
        <v>42255</v>
      </c>
      <c r="N1661" s="3" t="s">
        <v>119</v>
      </c>
      <c r="O1661" s="3" t="s">
        <v>110</v>
      </c>
      <c r="P1661" s="8"/>
      <c r="Q1661" s="8" t="s">
        <v>3587</v>
      </c>
      <c r="R1661" s="9"/>
      <c r="S1661" s="7"/>
    </row>
    <row r="1662" spans="1:19" x14ac:dyDescent="0.25">
      <c r="A1662" t="str">
        <f>REPLACE(Table_milestone[[#This Row],[Hợp đồng]],1,FIND("#",Table_milestone[[#This Row],[Hợp đồng]],1),"")</f>
        <v>05/CMC-ĐHYHN/2015</v>
      </c>
      <c r="B1662" s="2" t="s">
        <v>3588</v>
      </c>
      <c r="C1662" s="3" t="s">
        <v>3589</v>
      </c>
      <c r="D1662" s="2" t="s">
        <v>1322</v>
      </c>
      <c r="E1662" s="5">
        <v>1303492800</v>
      </c>
      <c r="F1662" s="4"/>
      <c r="G1662" s="4">
        <v>42231</v>
      </c>
      <c r="H1662" s="4"/>
      <c r="I1662" s="4"/>
      <c r="J1662" s="4"/>
      <c r="K1662" s="3" t="s">
        <v>667</v>
      </c>
      <c r="L1662" s="7" t="b">
        <v>1</v>
      </c>
      <c r="M1662" s="4">
        <v>42235</v>
      </c>
      <c r="N1662" s="3" t="s">
        <v>36</v>
      </c>
      <c r="O1662" s="3" t="s">
        <v>32</v>
      </c>
      <c r="P1662" s="8"/>
      <c r="Q1662" s="8"/>
      <c r="R1662" s="9"/>
      <c r="S1662" s="7"/>
    </row>
    <row r="1663" spans="1:19" x14ac:dyDescent="0.25">
      <c r="A1663" t="str">
        <f>REPLACE(Table_milestone[[#This Row],[Hợp đồng]],1,FIND("#",Table_milestone[[#This Row],[Hợp đồng]],1),"")</f>
        <v>OSD145059</v>
      </c>
      <c r="B1663" s="2" t="s">
        <v>3398</v>
      </c>
      <c r="C1663" s="3" t="s">
        <v>3399</v>
      </c>
      <c r="D1663" s="2" t="s">
        <v>3561</v>
      </c>
      <c r="E1663" s="5">
        <v>157990000</v>
      </c>
      <c r="F1663" s="4">
        <v>42201</v>
      </c>
      <c r="G1663" s="4">
        <v>42232</v>
      </c>
      <c r="H1663" s="4"/>
      <c r="I1663" s="4"/>
      <c r="J1663" s="4"/>
      <c r="K1663" s="3" t="s">
        <v>717</v>
      </c>
      <c r="L1663" s="7" t="b">
        <v>0</v>
      </c>
      <c r="M1663" s="4"/>
      <c r="N1663" s="3" t="s">
        <v>108</v>
      </c>
      <c r="O1663" s="3" t="s">
        <v>110</v>
      </c>
      <c r="P1663" s="8"/>
      <c r="Q1663" s="8"/>
      <c r="R1663" s="9"/>
      <c r="S1663" s="7"/>
    </row>
    <row r="1664" spans="1:19" ht="30" x14ac:dyDescent="0.25">
      <c r="A1664" t="str">
        <f>REPLACE(Table_milestone[[#This Row],[Hợp đồng]],1,FIND("#",Table_milestone[[#This Row],[Hợp đồng]],1),"")</f>
        <v>PL27-Prevoir VN</v>
      </c>
      <c r="B1664" s="2" t="s">
        <v>3591</v>
      </c>
      <c r="C1664" s="3" t="s">
        <v>3592</v>
      </c>
      <c r="D1664" s="2" t="s">
        <v>917</v>
      </c>
      <c r="E1664" s="5">
        <v>251155800</v>
      </c>
      <c r="F1664" s="4"/>
      <c r="G1664" s="4">
        <v>42233</v>
      </c>
      <c r="H1664" s="4"/>
      <c r="I1664" s="4">
        <v>42259</v>
      </c>
      <c r="J1664" s="4"/>
      <c r="K1664" s="3" t="s">
        <v>667</v>
      </c>
      <c r="L1664" s="7" t="b">
        <v>1</v>
      </c>
      <c r="M1664" s="4">
        <v>42283</v>
      </c>
      <c r="N1664" s="3" t="s">
        <v>26</v>
      </c>
      <c r="O1664" s="3" t="s">
        <v>132</v>
      </c>
      <c r="P1664" s="8"/>
      <c r="Q1664" s="8" t="s">
        <v>3590</v>
      </c>
      <c r="R1664" s="9"/>
      <c r="S1664" s="7"/>
    </row>
    <row r="1665" spans="1:19" x14ac:dyDescent="0.25">
      <c r="A1665" t="str">
        <f>REPLACE(Table_milestone[[#This Row],[Hợp đồng]],1,FIND("#",Table_milestone[[#This Row],[Hợp đồng]],1),"")</f>
        <v>2014/SOW/SISTIC-CMC/001</v>
      </c>
      <c r="B1665" s="2" t="s">
        <v>2959</v>
      </c>
      <c r="C1665" s="3" t="s">
        <v>560</v>
      </c>
      <c r="D1665" s="2" t="s">
        <v>3593</v>
      </c>
      <c r="E1665" s="5">
        <v>377160000</v>
      </c>
      <c r="F1665" s="4"/>
      <c r="G1665" s="4">
        <v>42234</v>
      </c>
      <c r="H1665" s="4"/>
      <c r="I1665" s="4"/>
      <c r="J1665" s="4">
        <v>42246</v>
      </c>
      <c r="K1665" s="3" t="s">
        <v>667</v>
      </c>
      <c r="L1665" s="7" t="b">
        <v>1</v>
      </c>
      <c r="M1665" s="4">
        <v>42250</v>
      </c>
      <c r="N1665" s="3" t="s">
        <v>31</v>
      </c>
      <c r="O1665" s="3" t="s">
        <v>110</v>
      </c>
      <c r="P1665" s="8"/>
      <c r="Q1665" s="8"/>
      <c r="R1665" s="9"/>
      <c r="S1665" s="7"/>
    </row>
    <row r="1666" spans="1:19" x14ac:dyDescent="0.25">
      <c r="A1666" t="str">
        <f>REPLACE(Table_milestone[[#This Row],[Hợp đồng]],1,FIND("#",Table_milestone[[#This Row],[Hợp đồng]],1),"")</f>
        <v>093/2015/HĐKT/CMCSOFT-UTT</v>
      </c>
      <c r="B1666" s="2" t="s">
        <v>3572</v>
      </c>
      <c r="C1666" s="3" t="s">
        <v>441</v>
      </c>
      <c r="D1666" s="2" t="s">
        <v>1445</v>
      </c>
      <c r="E1666" s="5">
        <v>231000000</v>
      </c>
      <c r="F1666" s="4"/>
      <c r="G1666" s="4">
        <v>42234</v>
      </c>
      <c r="H1666" s="4">
        <v>42349</v>
      </c>
      <c r="I1666" s="4"/>
      <c r="J1666" s="4"/>
      <c r="K1666" s="3" t="s">
        <v>667</v>
      </c>
      <c r="L1666" s="7" t="b">
        <v>1</v>
      </c>
      <c r="M1666" s="4">
        <v>42391</v>
      </c>
      <c r="N1666" s="3" t="s">
        <v>190</v>
      </c>
      <c r="O1666" s="3" t="s">
        <v>98</v>
      </c>
      <c r="P1666" s="8"/>
      <c r="Q1666" s="8" t="s">
        <v>3579</v>
      </c>
      <c r="R1666" s="9"/>
      <c r="S1666" s="7"/>
    </row>
    <row r="1667" spans="1:19" ht="60" x14ac:dyDescent="0.25">
      <c r="A1667" t="str">
        <f>REPLACE(Table_milestone[[#This Row],[Hợp đồng]],1,FIND("#",Table_milestone[[#This Row],[Hợp đồng]],1),"")</f>
        <v>1017/2014/HĐKT/CMCSOFT-CDYTTN</v>
      </c>
      <c r="B1667" s="2" t="s">
        <v>3595</v>
      </c>
      <c r="C1667" s="3" t="s">
        <v>3596</v>
      </c>
      <c r="D1667" s="2" t="s">
        <v>2398</v>
      </c>
      <c r="E1667" s="5">
        <v>28800000</v>
      </c>
      <c r="F1667" s="4"/>
      <c r="G1667" s="4">
        <v>42237</v>
      </c>
      <c r="H1667" s="4"/>
      <c r="I1667" s="4">
        <v>41995</v>
      </c>
      <c r="J1667" s="4">
        <v>42093</v>
      </c>
      <c r="K1667" s="3" t="s">
        <v>667</v>
      </c>
      <c r="L1667" s="7" t="b">
        <v>1</v>
      </c>
      <c r="M1667" s="4">
        <v>42332</v>
      </c>
      <c r="N1667" s="3" t="s">
        <v>190</v>
      </c>
      <c r="O1667" s="3" t="s">
        <v>98</v>
      </c>
      <c r="P1667" s="8"/>
      <c r="Q1667" s="8" t="s">
        <v>3594</v>
      </c>
      <c r="R1667" s="9"/>
      <c r="S1667" s="7"/>
    </row>
    <row r="1668" spans="1:19" x14ac:dyDescent="0.25">
      <c r="A1668" t="str">
        <f>REPLACE(Table_milestone[[#This Row],[Hợp đồng]],1,FIND("#",Table_milestone[[#This Row],[Hợp đồng]],1),"")</f>
        <v>110/2015/HĐKT/CMCSOFT-PRDCV</v>
      </c>
      <c r="B1668" s="2" t="s">
        <v>3597</v>
      </c>
      <c r="C1668" s="3" t="s">
        <v>3598</v>
      </c>
      <c r="D1668" s="2" t="s">
        <v>776</v>
      </c>
      <c r="E1668" s="5">
        <v>26022285</v>
      </c>
      <c r="F1668" s="4"/>
      <c r="G1668" s="4">
        <v>42237</v>
      </c>
      <c r="H1668" s="4"/>
      <c r="I1668" s="4"/>
      <c r="J1668" s="4"/>
      <c r="K1668" s="3" t="s">
        <v>667</v>
      </c>
      <c r="L1668" s="7" t="b">
        <v>1</v>
      </c>
      <c r="M1668" s="4">
        <v>42279</v>
      </c>
      <c r="N1668" s="3" t="s">
        <v>119</v>
      </c>
      <c r="O1668" s="3" t="s">
        <v>110</v>
      </c>
      <c r="P1668" s="8"/>
      <c r="Q1668" s="8"/>
      <c r="R1668" s="9"/>
      <c r="S1668" s="7"/>
    </row>
    <row r="1669" spans="1:19" x14ac:dyDescent="0.25">
      <c r="A1669" t="str">
        <f>REPLACE(Table_milestone[[#This Row],[Hợp đồng]],1,FIND("#",Table_milestone[[#This Row],[Hợp đồng]],1),"")</f>
        <v>24/2014/HĐKT/CNTT-CMCSOFT</v>
      </c>
      <c r="B1669" s="2" t="s">
        <v>3228</v>
      </c>
      <c r="C1669" s="3" t="s">
        <v>506</v>
      </c>
      <c r="D1669" s="2" t="s">
        <v>1445</v>
      </c>
      <c r="E1669" s="5">
        <v>2306000000</v>
      </c>
      <c r="F1669" s="4"/>
      <c r="G1669" s="4">
        <v>42240</v>
      </c>
      <c r="H1669" s="4"/>
      <c r="I1669" s="4"/>
      <c r="J1669" s="4"/>
      <c r="K1669" s="3" t="s">
        <v>667</v>
      </c>
      <c r="L1669" s="7" t="b">
        <v>1</v>
      </c>
      <c r="M1669" s="4">
        <v>42321</v>
      </c>
      <c r="N1669" s="3" t="s">
        <v>57</v>
      </c>
      <c r="O1669" s="3" t="s">
        <v>129</v>
      </c>
      <c r="P1669" s="8"/>
      <c r="Q1669" s="8" t="s">
        <v>3599</v>
      </c>
      <c r="R1669" s="9"/>
      <c r="S1669" s="7"/>
    </row>
    <row r="1670" spans="1:19" x14ac:dyDescent="0.25">
      <c r="A1670" t="str">
        <f>REPLACE(Table_milestone[[#This Row],[Hợp đồng]],1,FIND("#",Table_milestone[[#This Row],[Hợp đồng]],1),"")</f>
        <v>PL25-HĐ 08012011/HĐKT2011-CMCSOFT-CTEL</v>
      </c>
      <c r="B1670" s="2" t="s">
        <v>3600</v>
      </c>
      <c r="C1670" s="3" t="s">
        <v>3601</v>
      </c>
      <c r="D1670" s="2" t="s">
        <v>776</v>
      </c>
      <c r="E1670" s="5">
        <v>310569000</v>
      </c>
      <c r="F1670" s="4"/>
      <c r="G1670" s="4">
        <v>42240</v>
      </c>
      <c r="H1670" s="4"/>
      <c r="I1670" s="4">
        <v>42251</v>
      </c>
      <c r="J1670" s="4"/>
      <c r="K1670" s="3" t="s">
        <v>667</v>
      </c>
      <c r="L1670" s="7" t="b">
        <v>1</v>
      </c>
      <c r="M1670" s="4">
        <v>42286</v>
      </c>
      <c r="N1670" s="3" t="s">
        <v>26</v>
      </c>
      <c r="O1670" s="3" t="s">
        <v>132</v>
      </c>
      <c r="P1670" s="8"/>
      <c r="Q1670" s="8" t="s">
        <v>66</v>
      </c>
      <c r="R1670" s="9"/>
      <c r="S1670" s="7"/>
    </row>
    <row r="1671" spans="1:19" x14ac:dyDescent="0.25">
      <c r="A1671" t="str">
        <f>REPLACE(Table_milestone[[#This Row],[Hợp đồng]],1,FIND("#",Table_milestone[[#This Row],[Hợp đồng]],1),"")</f>
        <v>1017/2014/HĐKT/CMCSOFT-CDYTTN</v>
      </c>
      <c r="B1671" s="2" t="s">
        <v>3595</v>
      </c>
      <c r="C1671" s="3" t="s">
        <v>3596</v>
      </c>
      <c r="D1671" s="2" t="s">
        <v>2423</v>
      </c>
      <c r="E1671" s="5">
        <v>67200000</v>
      </c>
      <c r="F1671" s="4"/>
      <c r="G1671" s="4">
        <v>42241</v>
      </c>
      <c r="H1671" s="4"/>
      <c r="I1671" s="4">
        <v>42257</v>
      </c>
      <c r="J1671" s="4"/>
      <c r="K1671" s="3" t="s">
        <v>667</v>
      </c>
      <c r="L1671" s="7" t="b">
        <v>1</v>
      </c>
      <c r="M1671" s="4">
        <v>42332</v>
      </c>
      <c r="N1671" s="3" t="s">
        <v>190</v>
      </c>
      <c r="O1671" s="3" t="s">
        <v>98</v>
      </c>
      <c r="P1671" s="8"/>
      <c r="Q1671" s="8" t="s">
        <v>3602</v>
      </c>
      <c r="R1671" s="9"/>
      <c r="S1671" s="7"/>
    </row>
    <row r="1672" spans="1:19" x14ac:dyDescent="0.25">
      <c r="A1672" t="str">
        <f>REPLACE(Table_milestone[[#This Row],[Hợp đồng]],1,FIND("#",Table_milestone[[#This Row],[Hợp đồng]],1),"")</f>
        <v>SOW #4914007849</v>
      </c>
      <c r="B1672" s="2" t="s">
        <v>2965</v>
      </c>
      <c r="C1672" s="3" t="s">
        <v>568</v>
      </c>
      <c r="D1672" s="2" t="s">
        <v>3603</v>
      </c>
      <c r="E1672" s="5">
        <v>161448000</v>
      </c>
      <c r="F1672" s="4"/>
      <c r="G1672" s="4">
        <v>42246</v>
      </c>
      <c r="H1672" s="4"/>
      <c r="I1672" s="4"/>
      <c r="J1672" s="4"/>
      <c r="K1672" s="3" t="s">
        <v>667</v>
      </c>
      <c r="L1672" s="7" t="b">
        <v>1</v>
      </c>
      <c r="M1672" s="4">
        <v>42233</v>
      </c>
      <c r="N1672" s="3" t="s">
        <v>108</v>
      </c>
      <c r="O1672" s="3" t="s">
        <v>110</v>
      </c>
      <c r="P1672" s="8"/>
      <c r="Q1672" s="8"/>
      <c r="R1672" s="9"/>
      <c r="S1672" s="7"/>
    </row>
    <row r="1673" spans="1:19" x14ac:dyDescent="0.25">
      <c r="A1673" t="str">
        <f>REPLACE(Table_milestone[[#This Row],[Hợp đồng]],1,FIND("#",Table_milestone[[#This Row],[Hợp đồng]],1),"")</f>
        <v>OSD145011</v>
      </c>
      <c r="B1673" s="2" t="s">
        <v>2968</v>
      </c>
      <c r="C1673" s="3" t="s">
        <v>565</v>
      </c>
      <c r="D1673" s="2" t="s">
        <v>3603</v>
      </c>
      <c r="E1673" s="5">
        <v>101790000</v>
      </c>
      <c r="F1673" s="4"/>
      <c r="G1673" s="4">
        <v>42246</v>
      </c>
      <c r="H1673" s="4"/>
      <c r="I1673" s="4"/>
      <c r="J1673" s="4"/>
      <c r="K1673" s="3" t="s">
        <v>667</v>
      </c>
      <c r="L1673" s="7" t="b">
        <v>1</v>
      </c>
      <c r="M1673" s="4">
        <v>42265</v>
      </c>
      <c r="N1673" s="3" t="s">
        <v>108</v>
      </c>
      <c r="O1673" s="3" t="s">
        <v>110</v>
      </c>
      <c r="P1673" s="8"/>
      <c r="Q1673" s="8"/>
      <c r="R1673" s="9"/>
      <c r="S1673" s="7"/>
    </row>
    <row r="1674" spans="1:19" x14ac:dyDescent="0.25">
      <c r="A1674" t="str">
        <f>REPLACE(Table_milestone[[#This Row],[Hợp đồng]],1,FIND("#",Table_milestone[[#This Row],[Hợp đồng]],1),"")</f>
        <v>OSD155002</v>
      </c>
      <c r="B1674" s="2" t="s">
        <v>3423</v>
      </c>
      <c r="C1674" s="3" t="s">
        <v>482</v>
      </c>
      <c r="D1674" s="2" t="s">
        <v>3603</v>
      </c>
      <c r="E1674" s="5">
        <v>56100000</v>
      </c>
      <c r="F1674" s="4"/>
      <c r="G1674" s="4">
        <v>42246</v>
      </c>
      <c r="H1674" s="4"/>
      <c r="I1674" s="4">
        <v>42246</v>
      </c>
      <c r="J1674" s="4">
        <v>42277</v>
      </c>
      <c r="K1674" s="3" t="s">
        <v>667</v>
      </c>
      <c r="L1674" s="7" t="b">
        <v>1</v>
      </c>
      <c r="M1674" s="4">
        <v>42277</v>
      </c>
      <c r="N1674" s="3" t="s">
        <v>119</v>
      </c>
      <c r="O1674" s="3" t="s">
        <v>110</v>
      </c>
      <c r="P1674" s="8"/>
      <c r="Q1674" s="8"/>
      <c r="R1674" s="9"/>
      <c r="S1674" s="7"/>
    </row>
    <row r="1675" spans="1:19" x14ac:dyDescent="0.25">
      <c r="A1675" t="str">
        <f>REPLACE(Table_milestone[[#This Row],[Hợp đồng]],1,FIND("#",Table_milestone[[#This Row],[Hợp đồng]],1),"")</f>
        <v>IBM002</v>
      </c>
      <c r="B1675" s="2" t="s">
        <v>3171</v>
      </c>
      <c r="C1675" s="3" t="s">
        <v>500</v>
      </c>
      <c r="D1675" s="2" t="s">
        <v>3604</v>
      </c>
      <c r="E1675" s="5">
        <v>351029540</v>
      </c>
      <c r="F1675" s="4"/>
      <c r="G1675" s="4">
        <v>42246</v>
      </c>
      <c r="H1675" s="4"/>
      <c r="I1675" s="4"/>
      <c r="J1675" s="4"/>
      <c r="K1675" s="3" t="s">
        <v>1002</v>
      </c>
      <c r="L1675" s="7" t="b">
        <v>0</v>
      </c>
      <c r="M1675" s="4"/>
      <c r="N1675" s="3" t="s">
        <v>108</v>
      </c>
      <c r="O1675" s="3" t="s">
        <v>110</v>
      </c>
      <c r="P1675" s="8"/>
      <c r="Q1675" s="8"/>
      <c r="R1675" s="9"/>
      <c r="S1675" s="7"/>
    </row>
    <row r="1676" spans="1:19" x14ac:dyDescent="0.25">
      <c r="A1676" t="str">
        <f>REPLACE(Table_milestone[[#This Row],[Hợp đồng]],1,FIND("#",Table_milestone[[#This Row],[Hợp đồng]],1),"")</f>
        <v>TPT001</v>
      </c>
      <c r="B1676" s="2" t="s">
        <v>3079</v>
      </c>
      <c r="C1676" s="3" t="s">
        <v>538</v>
      </c>
      <c r="D1676" s="2" t="s">
        <v>3605</v>
      </c>
      <c r="E1676" s="5">
        <v>17776440</v>
      </c>
      <c r="F1676" s="4"/>
      <c r="G1676" s="4">
        <v>42246</v>
      </c>
      <c r="H1676" s="4"/>
      <c r="I1676" s="4">
        <v>42246</v>
      </c>
      <c r="J1676" s="4"/>
      <c r="K1676" s="3" t="s">
        <v>667</v>
      </c>
      <c r="L1676" s="7" t="b">
        <v>1</v>
      </c>
      <c r="M1676" s="4">
        <v>42276</v>
      </c>
      <c r="N1676" s="3" t="s">
        <v>108</v>
      </c>
      <c r="O1676" s="3" t="s">
        <v>110</v>
      </c>
      <c r="P1676" s="8"/>
      <c r="Q1676" s="8"/>
      <c r="R1676" s="9"/>
      <c r="S1676" s="7"/>
    </row>
    <row r="1677" spans="1:19" x14ac:dyDescent="0.25">
      <c r="A1677" t="str">
        <f>REPLACE(Table_milestone[[#This Row],[Hợp đồng]],1,FIND("#",Table_milestone[[#This Row],[Hợp đồng]],1),"")</f>
        <v>OSD145039</v>
      </c>
      <c r="B1677" s="2" t="s">
        <v>3200</v>
      </c>
      <c r="C1677" s="3" t="s">
        <v>493</v>
      </c>
      <c r="D1677" s="2" t="s">
        <v>3606</v>
      </c>
      <c r="E1677" s="5">
        <v>54855580</v>
      </c>
      <c r="F1677" s="4"/>
      <c r="G1677" s="4">
        <v>42246</v>
      </c>
      <c r="H1677" s="4"/>
      <c r="I1677" s="4">
        <v>42246</v>
      </c>
      <c r="J1677" s="4"/>
      <c r="K1677" s="3" t="s">
        <v>667</v>
      </c>
      <c r="L1677" s="7" t="b">
        <v>1</v>
      </c>
      <c r="M1677" s="4">
        <v>42276</v>
      </c>
      <c r="N1677" s="3" t="s">
        <v>108</v>
      </c>
      <c r="O1677" s="3" t="s">
        <v>110</v>
      </c>
      <c r="P1677" s="8"/>
      <c r="Q1677" s="8"/>
      <c r="R1677" s="9"/>
      <c r="S1677" s="7"/>
    </row>
    <row r="1678" spans="1:19" x14ac:dyDescent="0.25">
      <c r="A1678" t="str">
        <f>REPLACE(Table_milestone[[#This Row],[Hợp đồng]],1,FIND("#",Table_milestone[[#This Row],[Hợp đồng]],1),"")</f>
        <v>10082015/HĐKT/CTCNPT-CMCSOFT</v>
      </c>
      <c r="B1678" s="2" t="s">
        <v>3607</v>
      </c>
      <c r="C1678" s="3" t="s">
        <v>393</v>
      </c>
      <c r="D1678" s="2" t="s">
        <v>1018</v>
      </c>
      <c r="E1678" s="5">
        <v>19880000</v>
      </c>
      <c r="F1678" s="4"/>
      <c r="G1678" s="4">
        <v>42246</v>
      </c>
      <c r="H1678" s="4"/>
      <c r="I1678" s="4"/>
      <c r="J1678" s="4"/>
      <c r="K1678" s="3" t="s">
        <v>667</v>
      </c>
      <c r="L1678" s="7" t="b">
        <v>1</v>
      </c>
      <c r="M1678" s="4">
        <v>42242</v>
      </c>
      <c r="N1678" s="3" t="s">
        <v>52</v>
      </c>
      <c r="O1678" s="3" t="s">
        <v>47</v>
      </c>
      <c r="P1678" s="8"/>
      <c r="Q1678" s="8"/>
      <c r="R1678" s="9"/>
      <c r="S1678" s="7"/>
    </row>
    <row r="1679" spans="1:19" x14ac:dyDescent="0.25">
      <c r="A1679" t="str">
        <f>REPLACE(Table_milestone[[#This Row],[Hợp đồng]],1,FIND("#",Table_milestone[[#This Row],[Hợp đồng]],1),"")</f>
        <v>10-0613/HĐKT/CMCSOFT-DHKTDHTN</v>
      </c>
      <c r="B1679" s="2" t="s">
        <v>2446</v>
      </c>
      <c r="C1679" s="3" t="s">
        <v>555</v>
      </c>
      <c r="D1679" s="2" t="s">
        <v>3608</v>
      </c>
      <c r="E1679" s="5">
        <v>25000000</v>
      </c>
      <c r="F1679" s="4"/>
      <c r="G1679" s="4">
        <v>42247</v>
      </c>
      <c r="H1679" s="4"/>
      <c r="I1679" s="4">
        <v>42247</v>
      </c>
      <c r="J1679" s="4">
        <v>42277</v>
      </c>
      <c r="K1679" s="3" t="s">
        <v>667</v>
      </c>
      <c r="L1679" s="7" t="b">
        <v>1</v>
      </c>
      <c r="M1679" s="4">
        <v>42335</v>
      </c>
      <c r="N1679" s="3" t="s">
        <v>190</v>
      </c>
      <c r="O1679" s="3" t="s">
        <v>98</v>
      </c>
      <c r="P1679" s="8"/>
      <c r="Q1679" s="8"/>
      <c r="R1679" s="9"/>
      <c r="S1679" s="7"/>
    </row>
    <row r="1680" spans="1:19" x14ac:dyDescent="0.25">
      <c r="A1680" t="str">
        <f>REPLACE(Table_milestone[[#This Row],[Hợp đồng]],1,FIND("#",Table_milestone[[#This Row],[Hợp đồng]],1),"")</f>
        <v>OSD145039</v>
      </c>
      <c r="B1680" s="2" t="s">
        <v>3200</v>
      </c>
      <c r="C1680" s="3" t="s">
        <v>493</v>
      </c>
      <c r="D1680" s="2" t="s">
        <v>3605</v>
      </c>
      <c r="E1680" s="5">
        <v>54804360</v>
      </c>
      <c r="F1680" s="4"/>
      <c r="G1680" s="4">
        <v>42247</v>
      </c>
      <c r="H1680" s="4"/>
      <c r="I1680" s="4"/>
      <c r="J1680" s="4"/>
      <c r="K1680" s="3" t="s">
        <v>667</v>
      </c>
      <c r="L1680" s="7" t="b">
        <v>1</v>
      </c>
      <c r="M1680" s="4">
        <v>42318</v>
      </c>
      <c r="N1680" s="3" t="s">
        <v>108</v>
      </c>
      <c r="O1680" s="3" t="s">
        <v>110</v>
      </c>
      <c r="P1680" s="8" t="s">
        <v>3609</v>
      </c>
      <c r="Q1680" s="8"/>
      <c r="R1680" s="9"/>
      <c r="S1680" s="7"/>
    </row>
    <row r="1681" spans="1:19" x14ac:dyDescent="0.25">
      <c r="A1681" t="str">
        <f>REPLACE(Table_milestone[[#This Row],[Hợp đồng]],1,FIND("#",Table_milestone[[#This Row],[Hợp đồng]],1),"")</f>
        <v>085/2015/HĐKT/CMCSOFT-PRDCV</v>
      </c>
      <c r="B1681" s="2" t="s">
        <v>3610</v>
      </c>
      <c r="C1681" s="3" t="s">
        <v>3611</v>
      </c>
      <c r="D1681" s="2" t="s">
        <v>903</v>
      </c>
      <c r="E1681" s="5">
        <v>117558000</v>
      </c>
      <c r="F1681" s="4"/>
      <c r="G1681" s="4">
        <v>42247</v>
      </c>
      <c r="H1681" s="4"/>
      <c r="I1681" s="4">
        <v>42247</v>
      </c>
      <c r="J1681" s="4">
        <v>42262</v>
      </c>
      <c r="K1681" s="3" t="s">
        <v>667</v>
      </c>
      <c r="L1681" s="7" t="b">
        <v>1</v>
      </c>
      <c r="M1681" s="4">
        <v>42276</v>
      </c>
      <c r="N1681" s="3" t="s">
        <v>119</v>
      </c>
      <c r="O1681" s="3" t="s">
        <v>110</v>
      </c>
      <c r="P1681" s="8"/>
      <c r="Q1681" s="8"/>
      <c r="R1681" s="9"/>
      <c r="S1681" s="7"/>
    </row>
    <row r="1682" spans="1:19" x14ac:dyDescent="0.25">
      <c r="A1682" t="str">
        <f>REPLACE(Table_milestone[[#This Row],[Hợp đồng]],1,FIND("#",Table_milestone[[#This Row],[Hợp đồng]],1),"")</f>
        <v>210815/HĐKT/CMCSOFT-CMCTELECOM</v>
      </c>
      <c r="B1682" s="2" t="s">
        <v>3612</v>
      </c>
      <c r="C1682" s="3" t="s">
        <v>389</v>
      </c>
      <c r="D1682" s="2" t="s">
        <v>2398</v>
      </c>
      <c r="E1682" s="5">
        <v>195000000</v>
      </c>
      <c r="F1682" s="4"/>
      <c r="G1682" s="4">
        <v>42247</v>
      </c>
      <c r="H1682" s="4"/>
      <c r="I1682" s="4"/>
      <c r="J1682" s="4"/>
      <c r="K1682" s="3" t="s">
        <v>667</v>
      </c>
      <c r="L1682" s="7" t="b">
        <v>1</v>
      </c>
      <c r="M1682" s="4">
        <v>42256</v>
      </c>
      <c r="N1682" s="3" t="s">
        <v>89</v>
      </c>
      <c r="O1682" s="3" t="s">
        <v>47</v>
      </c>
      <c r="P1682" s="8"/>
      <c r="Q1682" s="8"/>
      <c r="R1682" s="9"/>
      <c r="S1682" s="7"/>
    </row>
    <row r="1683" spans="1:19" x14ac:dyDescent="0.25">
      <c r="A1683" t="str">
        <f>REPLACE(Table_milestone[[#This Row],[Hợp đồng]],1,FIND("#",Table_milestone[[#This Row],[Hợp đồng]],1),"")</f>
        <v>OSD155004</v>
      </c>
      <c r="B1683" s="2" t="s">
        <v>3523</v>
      </c>
      <c r="C1683" s="3" t="s">
        <v>3524</v>
      </c>
      <c r="D1683" s="2" t="s">
        <v>3613</v>
      </c>
      <c r="E1683" s="5">
        <v>149358000</v>
      </c>
      <c r="F1683" s="4"/>
      <c r="G1683" s="4">
        <v>42247</v>
      </c>
      <c r="H1683" s="4"/>
      <c r="I1683" s="4">
        <v>42247</v>
      </c>
      <c r="J1683" s="4"/>
      <c r="K1683" s="3" t="s">
        <v>667</v>
      </c>
      <c r="L1683" s="7" t="b">
        <v>1</v>
      </c>
      <c r="M1683" s="4">
        <v>42317</v>
      </c>
      <c r="N1683" s="3" t="s">
        <v>108</v>
      </c>
      <c r="O1683" s="3" t="s">
        <v>110</v>
      </c>
      <c r="P1683" s="8" t="s">
        <v>3614</v>
      </c>
      <c r="Q1683" s="8" t="s">
        <v>3615</v>
      </c>
      <c r="R1683" s="9"/>
      <c r="S1683" s="7"/>
    </row>
    <row r="1684" spans="1:19" x14ac:dyDescent="0.25">
      <c r="A1684" t="str">
        <f>REPLACE(Table_milestone[[#This Row],[Hợp đồng]],1,FIND("#",Table_milestone[[#This Row],[Hợp đồng]],1),"")</f>
        <v>OSD155025</v>
      </c>
      <c r="B1684" s="2" t="s">
        <v>3617</v>
      </c>
      <c r="C1684" s="3" t="s">
        <v>376</v>
      </c>
      <c r="D1684" s="2" t="s">
        <v>1018</v>
      </c>
      <c r="E1684" s="5">
        <v>48825000</v>
      </c>
      <c r="F1684" s="4"/>
      <c r="G1684" s="4">
        <v>42247</v>
      </c>
      <c r="H1684" s="4"/>
      <c r="I1684" s="4"/>
      <c r="J1684" s="4"/>
      <c r="K1684" s="3" t="s">
        <v>667</v>
      </c>
      <c r="L1684" s="7" t="b">
        <v>1</v>
      </c>
      <c r="M1684" s="4">
        <v>42264</v>
      </c>
      <c r="N1684" s="3" t="s">
        <v>108</v>
      </c>
      <c r="O1684" s="3" t="s">
        <v>110</v>
      </c>
      <c r="P1684" s="8" t="s">
        <v>3616</v>
      </c>
      <c r="Q1684" s="8"/>
      <c r="R1684" s="9"/>
      <c r="S1684" s="7"/>
    </row>
    <row r="1685" spans="1:19" ht="30" x14ac:dyDescent="0.25">
      <c r="A1685" t="str">
        <f>REPLACE(Table_milestone[[#This Row],[Hợp đồng]],1,FIND("#",Table_milestone[[#This Row],[Hợp đồng]],1),"")</f>
        <v>04/2015/HĐKT/CMCSOFT-DHDDND</v>
      </c>
      <c r="B1685" s="2" t="s">
        <v>3540</v>
      </c>
      <c r="C1685" s="3" t="s">
        <v>371</v>
      </c>
      <c r="D1685" s="2" t="s">
        <v>1094</v>
      </c>
      <c r="E1685" s="5">
        <v>502400000</v>
      </c>
      <c r="F1685" s="4"/>
      <c r="G1685" s="4">
        <v>42247</v>
      </c>
      <c r="H1685" s="4"/>
      <c r="I1685" s="4"/>
      <c r="J1685" s="4"/>
      <c r="K1685" s="3" t="s">
        <v>667</v>
      </c>
      <c r="L1685" s="7" t="b">
        <v>1</v>
      </c>
      <c r="M1685" s="4">
        <v>42367</v>
      </c>
      <c r="N1685" s="3" t="s">
        <v>190</v>
      </c>
      <c r="O1685" s="3" t="s">
        <v>98</v>
      </c>
      <c r="P1685" s="8"/>
      <c r="Q1685" s="8" t="s">
        <v>3618</v>
      </c>
      <c r="R1685" s="9"/>
      <c r="S1685" s="7"/>
    </row>
    <row r="1686" spans="1:19" x14ac:dyDescent="0.25">
      <c r="A1686" t="str">
        <f>REPLACE(Table_milestone[[#This Row],[Hợp đồng]],1,FIND("#",Table_milestone[[#This Row],[Hợp đồng]],1),"")</f>
        <v>OSD155018</v>
      </c>
      <c r="B1686" s="2" t="s">
        <v>3620</v>
      </c>
      <c r="C1686" s="3" t="s">
        <v>418</v>
      </c>
      <c r="D1686" s="2" t="s">
        <v>3521</v>
      </c>
      <c r="E1686" s="5">
        <v>205193000</v>
      </c>
      <c r="F1686" s="4"/>
      <c r="G1686" s="4">
        <v>42247</v>
      </c>
      <c r="H1686" s="4"/>
      <c r="I1686" s="4"/>
      <c r="J1686" s="4"/>
      <c r="K1686" s="3" t="s">
        <v>667</v>
      </c>
      <c r="L1686" s="7" t="b">
        <v>1</v>
      </c>
      <c r="M1686" s="4">
        <v>42286</v>
      </c>
      <c r="N1686" s="3" t="s">
        <v>419</v>
      </c>
      <c r="O1686" s="3" t="s">
        <v>110</v>
      </c>
      <c r="P1686" s="8" t="s">
        <v>3619</v>
      </c>
      <c r="Q1686" s="8"/>
      <c r="R1686" s="9"/>
      <c r="S1686" s="7"/>
    </row>
    <row r="1687" spans="1:19" x14ac:dyDescent="0.25">
      <c r="A1687" t="str">
        <f>REPLACE(Table_milestone[[#This Row],[Hợp đồng]],1,FIND("#",Table_milestone[[#This Row],[Hợp đồng]],1),"")</f>
        <v>OSD145001</v>
      </c>
      <c r="B1687" s="2" t="s">
        <v>2831</v>
      </c>
      <c r="C1687" s="3" t="s">
        <v>2832</v>
      </c>
      <c r="D1687" s="2" t="s">
        <v>3603</v>
      </c>
      <c r="E1687" s="5">
        <v>187992000</v>
      </c>
      <c r="F1687" s="4"/>
      <c r="G1687" s="4">
        <v>42247</v>
      </c>
      <c r="H1687" s="4"/>
      <c r="I1687" s="4"/>
      <c r="J1687" s="4">
        <v>42267</v>
      </c>
      <c r="K1687" s="3" t="s">
        <v>667</v>
      </c>
      <c r="L1687" s="7" t="b">
        <v>1</v>
      </c>
      <c r="M1687" s="4">
        <v>42320</v>
      </c>
      <c r="N1687" s="3" t="s">
        <v>31</v>
      </c>
      <c r="O1687" s="3" t="s">
        <v>110</v>
      </c>
      <c r="P1687" s="8"/>
      <c r="Q1687" s="8"/>
      <c r="R1687" s="9"/>
      <c r="S1687" s="7"/>
    </row>
    <row r="1688" spans="1:19" x14ac:dyDescent="0.25">
      <c r="A1688" t="str">
        <f>REPLACE(Table_milestone[[#This Row],[Hợp đồng]],1,FIND("#",Table_milestone[[#This Row],[Hợp đồng]],1),"")</f>
        <v>01/2013-ĐHV-VIETINBANK-CMC</v>
      </c>
      <c r="B1688" s="2" t="s">
        <v>2339</v>
      </c>
      <c r="C1688" s="3" t="s">
        <v>616</v>
      </c>
      <c r="D1688" s="2" t="s">
        <v>3621</v>
      </c>
      <c r="E1688" s="5">
        <v>15000000</v>
      </c>
      <c r="F1688" s="4"/>
      <c r="G1688" s="4">
        <v>42248</v>
      </c>
      <c r="H1688" s="4"/>
      <c r="I1688" s="4"/>
      <c r="J1688" s="4">
        <v>42185</v>
      </c>
      <c r="K1688" s="3" t="s">
        <v>667</v>
      </c>
      <c r="L1688" s="7" t="b">
        <v>0</v>
      </c>
      <c r="M1688" s="4"/>
      <c r="N1688" s="3" t="s">
        <v>190</v>
      </c>
      <c r="O1688" s="3" t="s">
        <v>98</v>
      </c>
      <c r="P1688" s="8"/>
      <c r="Q1688" s="8"/>
      <c r="R1688" s="9"/>
      <c r="S1688" s="7"/>
    </row>
    <row r="1689" spans="1:19" x14ac:dyDescent="0.25">
      <c r="A1689" t="str">
        <f>REPLACE(Table_milestone[[#This Row],[Hợp đồng]],1,FIND("#",Table_milestone[[#This Row],[Hợp đồng]],1),"")</f>
        <v>062/2014/HĐKT/CMCSOFT-CTEL</v>
      </c>
      <c r="B1689" s="2" t="s">
        <v>3245</v>
      </c>
      <c r="C1689" s="3" t="s">
        <v>497</v>
      </c>
      <c r="D1689" s="2" t="s">
        <v>2423</v>
      </c>
      <c r="E1689" s="5">
        <v>109380000</v>
      </c>
      <c r="F1689" s="4"/>
      <c r="G1689" s="4">
        <v>42248</v>
      </c>
      <c r="H1689" s="4"/>
      <c r="I1689" s="4"/>
      <c r="J1689" s="4"/>
      <c r="K1689" s="3" t="s">
        <v>667</v>
      </c>
      <c r="L1689" s="7" t="b">
        <v>0</v>
      </c>
      <c r="M1689" s="4"/>
      <c r="N1689" s="3" t="s">
        <v>46</v>
      </c>
      <c r="O1689" s="3" t="s">
        <v>173</v>
      </c>
      <c r="P1689" s="8"/>
      <c r="Q1689" s="8"/>
      <c r="R1689" s="9"/>
      <c r="S1689" s="7"/>
    </row>
    <row r="1690" spans="1:19" x14ac:dyDescent="0.25">
      <c r="A1690" t="str">
        <f>REPLACE(Table_milestone[[#This Row],[Hợp đồng]],1,FIND("#",Table_milestone[[#This Row],[Hợp đồng]],1),"")</f>
        <v>10-0613/HĐKT/CMCSOFT-DHKTDHTN</v>
      </c>
      <c r="B1690" s="2" t="s">
        <v>2446</v>
      </c>
      <c r="C1690" s="3" t="s">
        <v>555</v>
      </c>
      <c r="D1690" s="2" t="s">
        <v>3622</v>
      </c>
      <c r="E1690" s="5">
        <v>25000000</v>
      </c>
      <c r="F1690" s="4"/>
      <c r="G1690" s="4">
        <v>42248</v>
      </c>
      <c r="H1690" s="4"/>
      <c r="I1690" s="4">
        <v>42248</v>
      </c>
      <c r="J1690" s="4"/>
      <c r="K1690" s="3" t="s">
        <v>667</v>
      </c>
      <c r="L1690" s="7" t="b">
        <v>0</v>
      </c>
      <c r="M1690" s="4"/>
      <c r="N1690" s="3" t="s">
        <v>190</v>
      </c>
      <c r="O1690" s="3" t="s">
        <v>98</v>
      </c>
      <c r="P1690" s="8"/>
      <c r="Q1690" s="8"/>
      <c r="R1690" s="9"/>
      <c r="S1690" s="7"/>
    </row>
    <row r="1691" spans="1:19" x14ac:dyDescent="0.25">
      <c r="A1691" t="str">
        <f>REPLACE(Table_milestone[[#This Row],[Hợp đồng]],1,FIND("#",Table_milestone[[#This Row],[Hợp đồng]],1),"")</f>
        <v>2737/HĐKT/DHSPDHTN-CMCSOFT</v>
      </c>
      <c r="B1691" s="2" t="s">
        <v>3623</v>
      </c>
      <c r="C1691" s="3" t="s">
        <v>406</v>
      </c>
      <c r="D1691" s="2" t="s">
        <v>1018</v>
      </c>
      <c r="E1691" s="5">
        <v>25000000</v>
      </c>
      <c r="F1691" s="4"/>
      <c r="G1691" s="4">
        <v>42248</v>
      </c>
      <c r="H1691" s="4"/>
      <c r="I1691" s="4">
        <v>42248</v>
      </c>
      <c r="J1691" s="4"/>
      <c r="K1691" s="3" t="s">
        <v>667</v>
      </c>
      <c r="L1691" s="7" t="b">
        <v>0</v>
      </c>
      <c r="M1691" s="4"/>
      <c r="N1691" s="3" t="s">
        <v>190</v>
      </c>
      <c r="O1691" s="3" t="s">
        <v>98</v>
      </c>
      <c r="P1691" s="8"/>
      <c r="Q1691" s="8"/>
      <c r="R1691" s="9"/>
      <c r="S1691" s="7"/>
    </row>
    <row r="1692" spans="1:19" x14ac:dyDescent="0.25">
      <c r="A1692" t="str">
        <f>REPLACE(Table_milestone[[#This Row],[Hợp đồng]],1,FIND("#",Table_milestone[[#This Row],[Hợp đồng]],1),"")</f>
        <v>03082015/HĐKT/HUD-CMCSOFT</v>
      </c>
      <c r="B1692" s="2" t="s">
        <v>3624</v>
      </c>
      <c r="C1692" s="3" t="s">
        <v>422</v>
      </c>
      <c r="D1692" s="2" t="s">
        <v>1018</v>
      </c>
      <c r="E1692" s="5">
        <v>48195000</v>
      </c>
      <c r="F1692" s="4"/>
      <c r="G1692" s="4">
        <v>42250</v>
      </c>
      <c r="H1692" s="4"/>
      <c r="I1692" s="4"/>
      <c r="J1692" s="4"/>
      <c r="K1692" s="3" t="s">
        <v>667</v>
      </c>
      <c r="L1692" s="7" t="b">
        <v>1</v>
      </c>
      <c r="M1692" s="4">
        <v>42353</v>
      </c>
      <c r="N1692" s="3" t="s">
        <v>89</v>
      </c>
      <c r="O1692" s="3" t="s">
        <v>47</v>
      </c>
      <c r="P1692" s="8"/>
      <c r="Q1692" s="8"/>
      <c r="R1692" s="9"/>
      <c r="S1692" s="7"/>
    </row>
    <row r="1693" spans="1:19" x14ac:dyDescent="0.25">
      <c r="A1693" t="str">
        <f>REPLACE(Table_milestone[[#This Row],[Hợp đồng]],1,FIND("#",Table_milestone[[#This Row],[Hợp đồng]],1),"")</f>
        <v>HĐCP-15-20/MobiFone-CMC</v>
      </c>
      <c r="B1693" s="2" t="s">
        <v>3625</v>
      </c>
      <c r="C1693" s="3" t="s">
        <v>386</v>
      </c>
      <c r="D1693" s="2" t="s">
        <v>2398</v>
      </c>
      <c r="E1693" s="5">
        <v>97500000</v>
      </c>
      <c r="F1693" s="4"/>
      <c r="G1693" s="4">
        <v>42252</v>
      </c>
      <c r="H1693" s="4"/>
      <c r="I1693" s="4"/>
      <c r="J1693" s="4"/>
      <c r="K1693" s="3" t="s">
        <v>667</v>
      </c>
      <c r="L1693" s="7" t="b">
        <v>1</v>
      </c>
      <c r="M1693" s="4">
        <v>42306</v>
      </c>
      <c r="N1693" s="3" t="s">
        <v>52</v>
      </c>
      <c r="O1693" s="3" t="s">
        <v>47</v>
      </c>
      <c r="P1693" s="8"/>
      <c r="Q1693" s="8"/>
      <c r="R1693" s="9"/>
      <c r="S1693" s="7"/>
    </row>
    <row r="1694" spans="1:19" x14ac:dyDescent="0.25">
      <c r="A1694" t="str">
        <f>REPLACE(Table_milestone[[#This Row],[Hợp đồng]],1,FIND("#",Table_milestone[[#This Row],[Hợp đồng]],1),"")</f>
        <v>0608/2015/AITS-CMC</v>
      </c>
      <c r="B1694" s="2" t="s">
        <v>3627</v>
      </c>
      <c r="C1694" s="3" t="s">
        <v>3628</v>
      </c>
      <c r="D1694" s="2" t="s">
        <v>1018</v>
      </c>
      <c r="E1694" s="5">
        <v>1430400000</v>
      </c>
      <c r="F1694" s="4"/>
      <c r="G1694" s="4">
        <v>42253</v>
      </c>
      <c r="H1694" s="4"/>
      <c r="I1694" s="4">
        <v>42253</v>
      </c>
      <c r="J1694" s="4"/>
      <c r="K1694" s="3" t="s">
        <v>667</v>
      </c>
      <c r="L1694" s="7" t="b">
        <v>1</v>
      </c>
      <c r="M1694" s="4">
        <v>42282</v>
      </c>
      <c r="N1694" s="3" t="s">
        <v>148</v>
      </c>
      <c r="O1694" s="3" t="s">
        <v>132</v>
      </c>
      <c r="P1694" s="8"/>
      <c r="Q1694" s="8" t="s">
        <v>3626</v>
      </c>
      <c r="R1694" s="9"/>
      <c r="S1694" s="7"/>
    </row>
    <row r="1695" spans="1:19" x14ac:dyDescent="0.25">
      <c r="A1695" t="str">
        <f>REPLACE(Table_milestone[[#This Row],[Hợp đồng]],1,FIND("#",Table_milestone[[#This Row],[Hợp đồng]],1),"")</f>
        <v>1057/HĐ-HVM</v>
      </c>
      <c r="B1695" s="2" t="s">
        <v>3535</v>
      </c>
      <c r="C1695" s="3" t="s">
        <v>3536</v>
      </c>
      <c r="D1695" s="2" t="s">
        <v>703</v>
      </c>
      <c r="E1695" s="5">
        <v>90000000</v>
      </c>
      <c r="F1695" s="4"/>
      <c r="G1695" s="4">
        <v>42253</v>
      </c>
      <c r="H1695" s="4"/>
      <c r="I1695" s="4"/>
      <c r="J1695" s="4"/>
      <c r="K1695" s="3" t="s">
        <v>667</v>
      </c>
      <c r="L1695" s="7" t="b">
        <v>1</v>
      </c>
      <c r="M1695" s="4">
        <v>42317</v>
      </c>
      <c r="N1695" s="3" t="s">
        <v>96</v>
      </c>
      <c r="O1695" s="3" t="s">
        <v>98</v>
      </c>
      <c r="P1695" s="8"/>
      <c r="Q1695" s="8"/>
      <c r="R1695" s="9"/>
      <c r="S1695" s="7"/>
    </row>
    <row r="1696" spans="1:19" x14ac:dyDescent="0.25">
      <c r="A1696" t="str">
        <f>REPLACE(Table_milestone[[#This Row],[Hợp đồng]],1,FIND("#",Table_milestone[[#This Row],[Hợp đồng]],1),"")</f>
        <v>OSD155026</v>
      </c>
      <c r="B1696" s="2" t="s">
        <v>3629</v>
      </c>
      <c r="C1696" s="3" t="s">
        <v>363</v>
      </c>
      <c r="D1696" s="2" t="s">
        <v>1018</v>
      </c>
      <c r="E1696" s="5">
        <v>37168920</v>
      </c>
      <c r="F1696" s="4"/>
      <c r="G1696" s="4">
        <v>42254</v>
      </c>
      <c r="H1696" s="4"/>
      <c r="I1696" s="4"/>
      <c r="J1696" s="4"/>
      <c r="K1696" s="3" t="s">
        <v>667</v>
      </c>
      <c r="L1696" s="7" t="b">
        <v>1</v>
      </c>
      <c r="M1696" s="4">
        <v>42256</v>
      </c>
      <c r="N1696" s="3" t="s">
        <v>108</v>
      </c>
      <c r="O1696" s="3" t="s">
        <v>110</v>
      </c>
      <c r="P1696" s="8"/>
      <c r="Q1696" s="8"/>
      <c r="R1696" s="9"/>
      <c r="S1696" s="7"/>
    </row>
    <row r="1697" spans="1:19" ht="105" x14ac:dyDescent="0.25">
      <c r="A1697" t="str">
        <f>REPLACE(Table_milestone[[#This Row],[Hợp đồng]],1,FIND("#",Table_milestone[[#This Row],[Hợp đồng]],1),"")</f>
        <v>011/2015/HĐSV/VPBANK-CMC</v>
      </c>
      <c r="B1697" s="2" t="s">
        <v>3514</v>
      </c>
      <c r="C1697" s="3" t="s">
        <v>448</v>
      </c>
      <c r="D1697" s="2" t="s">
        <v>3414</v>
      </c>
      <c r="E1697" s="5">
        <v>318300000</v>
      </c>
      <c r="F1697" s="4"/>
      <c r="G1697" s="4">
        <v>42256</v>
      </c>
      <c r="H1697" s="4">
        <v>42307</v>
      </c>
      <c r="I1697" s="4"/>
      <c r="J1697" s="4"/>
      <c r="K1697" s="3" t="s">
        <v>3052</v>
      </c>
      <c r="L1697" s="7" t="b">
        <v>0</v>
      </c>
      <c r="M1697" s="4"/>
      <c r="N1697" s="3" t="s">
        <v>127</v>
      </c>
      <c r="O1697" s="3" t="s">
        <v>132</v>
      </c>
      <c r="P1697" s="8"/>
      <c r="Q1697" s="8" t="s">
        <v>3630</v>
      </c>
      <c r="R1697" s="9"/>
      <c r="S1697" s="7"/>
    </row>
    <row r="1698" spans="1:19" x14ac:dyDescent="0.25">
      <c r="A1698" t="str">
        <f>REPLACE(Table_milestone[[#This Row],[Hợp đồng]],1,FIND("#",Table_milestone[[#This Row],[Hợp đồng]],1),"")</f>
        <v>1072015/HĐKT/CMC-TTKT</v>
      </c>
      <c r="B1698" s="2" t="s">
        <v>3632</v>
      </c>
      <c r="C1698" s="3" t="s">
        <v>3633</v>
      </c>
      <c r="D1698" s="2" t="s">
        <v>776</v>
      </c>
      <c r="E1698" s="5">
        <v>46250000</v>
      </c>
      <c r="F1698" s="4"/>
      <c r="G1698" s="4">
        <v>42257</v>
      </c>
      <c r="H1698" s="4"/>
      <c r="I1698" s="4">
        <v>42270</v>
      </c>
      <c r="J1698" s="4"/>
      <c r="K1698" s="3" t="s">
        <v>667</v>
      </c>
      <c r="L1698" s="7" t="b">
        <v>1</v>
      </c>
      <c r="M1698" s="4">
        <v>42286</v>
      </c>
      <c r="N1698" s="3" t="s">
        <v>127</v>
      </c>
      <c r="O1698" s="3" t="s">
        <v>129</v>
      </c>
      <c r="P1698" s="8"/>
      <c r="Q1698" s="8" t="s">
        <v>3631</v>
      </c>
      <c r="R1698" s="9"/>
      <c r="S1698" s="7"/>
    </row>
    <row r="1699" spans="1:19" x14ac:dyDescent="0.25">
      <c r="A1699" t="str">
        <f>REPLACE(Table_milestone[[#This Row],[Hợp đồng]],1,FIND("#",Table_milestone[[#This Row],[Hợp đồng]],1),"")</f>
        <v>04/2015/HĐKT/CMCSOFT-DHDDND</v>
      </c>
      <c r="B1699" s="2" t="s">
        <v>3540</v>
      </c>
      <c r="C1699" s="3" t="s">
        <v>371</v>
      </c>
      <c r="D1699" s="2" t="s">
        <v>2932</v>
      </c>
      <c r="E1699" s="5">
        <v>376800000</v>
      </c>
      <c r="F1699" s="4"/>
      <c r="G1699" s="4">
        <v>42257</v>
      </c>
      <c r="H1699" s="4"/>
      <c r="I1699" s="4"/>
      <c r="J1699" s="4"/>
      <c r="K1699" s="3" t="s">
        <v>667</v>
      </c>
      <c r="L1699" s="7" t="b">
        <v>1</v>
      </c>
      <c r="M1699" s="4">
        <v>42367</v>
      </c>
      <c r="N1699" s="3" t="s">
        <v>190</v>
      </c>
      <c r="O1699" s="3" t="s">
        <v>98</v>
      </c>
      <c r="P1699" s="8"/>
      <c r="Q1699" s="8"/>
      <c r="R1699" s="9"/>
      <c r="S1699" s="7"/>
    </row>
    <row r="1700" spans="1:19" x14ac:dyDescent="0.25">
      <c r="A1700" t="str">
        <f>REPLACE(Table_milestone[[#This Row],[Hợp đồng]],1,FIND("#",Table_milestone[[#This Row],[Hợp đồng]],1),"")</f>
        <v>79-0113/HĐKT/CMCSOFT-BHBL</v>
      </c>
      <c r="B1700" s="2" t="s">
        <v>2071</v>
      </c>
      <c r="C1700" s="3" t="s">
        <v>630</v>
      </c>
      <c r="D1700" s="2" t="s">
        <v>3634</v>
      </c>
      <c r="E1700" s="5">
        <v>90000000</v>
      </c>
      <c r="F1700" s="4"/>
      <c r="G1700" s="4">
        <v>42262</v>
      </c>
      <c r="H1700" s="4"/>
      <c r="I1700" s="4"/>
      <c r="J1700" s="4"/>
      <c r="K1700" s="3" t="s">
        <v>667</v>
      </c>
      <c r="L1700" s="7" t="b">
        <v>1</v>
      </c>
      <c r="M1700" s="4">
        <v>42275</v>
      </c>
      <c r="N1700" s="3" t="s">
        <v>2072</v>
      </c>
      <c r="O1700" s="3" t="s">
        <v>173</v>
      </c>
      <c r="P1700" s="8"/>
      <c r="Q1700" s="8"/>
      <c r="R1700" s="9"/>
      <c r="S1700" s="7"/>
    </row>
    <row r="1701" spans="1:19" x14ac:dyDescent="0.25">
      <c r="A1701" t="str">
        <f>REPLACE(Table_milestone[[#This Row],[Hợp đồng]],1,FIND("#",Table_milestone[[#This Row],[Hợp đồng]],1),"")</f>
        <v>13-0712/HĐKT/CMCSOFT-MIC</v>
      </c>
      <c r="B1701" s="2" t="s">
        <v>1630</v>
      </c>
      <c r="C1701" s="3" t="s">
        <v>645</v>
      </c>
      <c r="D1701" s="2" t="s">
        <v>3635</v>
      </c>
      <c r="E1701" s="5">
        <v>62500000</v>
      </c>
      <c r="F1701" s="4"/>
      <c r="G1701" s="4">
        <v>42262</v>
      </c>
      <c r="H1701" s="4"/>
      <c r="I1701" s="4">
        <v>42262</v>
      </c>
      <c r="J1701" s="4"/>
      <c r="K1701" s="3" t="s">
        <v>667</v>
      </c>
      <c r="L1701" s="7" t="b">
        <v>1</v>
      </c>
      <c r="M1701" s="4">
        <v>42272</v>
      </c>
      <c r="N1701" s="3" t="s">
        <v>46</v>
      </c>
      <c r="O1701" s="3" t="s">
        <v>173</v>
      </c>
      <c r="P1701" s="8"/>
      <c r="Q1701" s="8"/>
      <c r="R1701" s="9"/>
      <c r="S1701" s="7"/>
    </row>
    <row r="1702" spans="1:19" x14ac:dyDescent="0.25">
      <c r="A1702" t="str">
        <f>REPLACE(Table_milestone[[#This Row],[Hợp đồng]],1,FIND("#",Table_milestone[[#This Row],[Hợp đồng]],1),"")</f>
        <v>082015/HĐKT/SVHDN-CMCSOFT</v>
      </c>
      <c r="B1702" s="2" t="s">
        <v>3637</v>
      </c>
      <c r="C1702" s="3" t="s">
        <v>3638</v>
      </c>
      <c r="D1702" s="2" t="s">
        <v>2398</v>
      </c>
      <c r="E1702" s="5">
        <v>150000000</v>
      </c>
      <c r="F1702" s="4"/>
      <c r="G1702" s="4">
        <v>42262</v>
      </c>
      <c r="H1702" s="4"/>
      <c r="I1702" s="4">
        <v>42286</v>
      </c>
      <c r="J1702" s="4"/>
      <c r="K1702" s="3" t="s">
        <v>667</v>
      </c>
      <c r="L1702" s="7" t="b">
        <v>1</v>
      </c>
      <c r="M1702" s="4">
        <v>42286</v>
      </c>
      <c r="N1702" s="3" t="s">
        <v>36</v>
      </c>
      <c r="O1702" s="3" t="s">
        <v>32</v>
      </c>
      <c r="P1702" s="8"/>
      <c r="Q1702" s="8" t="s">
        <v>3636</v>
      </c>
      <c r="R1702" s="9"/>
      <c r="S1702" s="7"/>
    </row>
    <row r="1703" spans="1:19" x14ac:dyDescent="0.25">
      <c r="A1703" t="str">
        <f>REPLACE(Table_milestone[[#This Row],[Hợp đồng]],1,FIND("#",Table_milestone[[#This Row],[Hợp đồng]],1),"")</f>
        <v>OSD145059</v>
      </c>
      <c r="B1703" s="2" t="s">
        <v>3398</v>
      </c>
      <c r="C1703" s="3" t="s">
        <v>3399</v>
      </c>
      <c r="D1703" s="2" t="s">
        <v>3603</v>
      </c>
      <c r="E1703" s="5">
        <v>157990000</v>
      </c>
      <c r="F1703" s="4">
        <v>42232</v>
      </c>
      <c r="G1703" s="4">
        <v>42263</v>
      </c>
      <c r="H1703" s="4"/>
      <c r="I1703" s="4"/>
      <c r="J1703" s="4"/>
      <c r="K1703" s="3" t="s">
        <v>717</v>
      </c>
      <c r="L1703" s="7" t="b">
        <v>0</v>
      </c>
      <c r="M1703" s="4"/>
      <c r="N1703" s="3" t="s">
        <v>108</v>
      </c>
      <c r="O1703" s="3" t="s">
        <v>110</v>
      </c>
      <c r="P1703" s="8"/>
      <c r="Q1703" s="8"/>
      <c r="R1703" s="9"/>
      <c r="S1703" s="7"/>
    </row>
    <row r="1704" spans="1:19" x14ac:dyDescent="0.25">
      <c r="A1704" t="str">
        <f>REPLACE(Table_milestone[[#This Row],[Hợp đồng]],1,FIND("#",Table_milestone[[#This Row],[Hợp đồng]],1),"")</f>
        <v>2014/SOW/SISTIC-CMC/001</v>
      </c>
      <c r="B1704" s="2" t="s">
        <v>2959</v>
      </c>
      <c r="C1704" s="3" t="s">
        <v>560</v>
      </c>
      <c r="D1704" s="2" t="s">
        <v>3639</v>
      </c>
      <c r="E1704" s="5">
        <v>377160000</v>
      </c>
      <c r="F1704" s="4"/>
      <c r="G1704" s="4">
        <v>42265</v>
      </c>
      <c r="H1704" s="4"/>
      <c r="I1704" s="4">
        <v>42265</v>
      </c>
      <c r="J1704" s="4">
        <v>42277</v>
      </c>
      <c r="K1704" s="3" t="s">
        <v>667</v>
      </c>
      <c r="L1704" s="7" t="b">
        <v>1</v>
      </c>
      <c r="M1704" s="4">
        <v>42286</v>
      </c>
      <c r="N1704" s="3" t="s">
        <v>31</v>
      </c>
      <c r="O1704" s="3" t="s">
        <v>110</v>
      </c>
      <c r="P1704" s="8"/>
      <c r="Q1704" s="8"/>
      <c r="R1704" s="9"/>
      <c r="S1704" s="7"/>
    </row>
    <row r="1705" spans="1:19" x14ac:dyDescent="0.25">
      <c r="A1705" t="str">
        <f>REPLACE(Table_milestone[[#This Row],[Hợp đồng]],1,FIND("#",Table_milestone[[#This Row],[Hợp đồng]],1),"")</f>
        <v>2186/HĐ-TĐHHN</v>
      </c>
      <c r="B1705" s="2" t="s">
        <v>3640</v>
      </c>
      <c r="C1705" s="3" t="s">
        <v>332</v>
      </c>
      <c r="D1705" s="2" t="s">
        <v>2398</v>
      </c>
      <c r="E1705" s="5">
        <v>135000000</v>
      </c>
      <c r="F1705" s="4"/>
      <c r="G1705" s="4">
        <v>42265</v>
      </c>
      <c r="H1705" s="4"/>
      <c r="I1705" s="4"/>
      <c r="J1705" s="4"/>
      <c r="K1705" s="3" t="s">
        <v>667</v>
      </c>
      <c r="L1705" s="7" t="b">
        <v>1</v>
      </c>
      <c r="M1705" s="4">
        <v>42283</v>
      </c>
      <c r="N1705" s="3" t="s">
        <v>96</v>
      </c>
      <c r="O1705" s="3" t="s">
        <v>98</v>
      </c>
      <c r="P1705" s="8"/>
      <c r="Q1705" s="8"/>
      <c r="R1705" s="9"/>
      <c r="S1705" s="7"/>
    </row>
    <row r="1706" spans="1:19" ht="45" x14ac:dyDescent="0.25">
      <c r="A1706" t="str">
        <f>REPLACE(Table_milestone[[#This Row],[Hợp đồng]],1,FIND("#",Table_milestone[[#This Row],[Hợp đồng]],1),"")</f>
        <v>1706/2015/HĐKT/THTK-CMC</v>
      </c>
      <c r="B1706" s="2" t="s">
        <v>3488</v>
      </c>
      <c r="C1706" s="3" t="s">
        <v>452</v>
      </c>
      <c r="D1706" s="2" t="s">
        <v>3285</v>
      </c>
      <c r="E1706" s="5">
        <v>7813978000</v>
      </c>
      <c r="F1706" s="4"/>
      <c r="G1706" s="4">
        <v>42269</v>
      </c>
      <c r="H1706" s="4"/>
      <c r="I1706" s="4"/>
      <c r="J1706" s="4"/>
      <c r="K1706" s="3" t="s">
        <v>3052</v>
      </c>
      <c r="L1706" s="7" t="b">
        <v>0</v>
      </c>
      <c r="M1706" s="4"/>
      <c r="N1706" s="3" t="s">
        <v>20</v>
      </c>
      <c r="O1706" s="3" t="s">
        <v>132</v>
      </c>
      <c r="P1706" s="8"/>
      <c r="Q1706" s="8" t="s">
        <v>3641</v>
      </c>
      <c r="R1706" s="9"/>
      <c r="S1706" s="7"/>
    </row>
    <row r="1707" spans="1:19" ht="60" x14ac:dyDescent="0.25">
      <c r="A1707" t="str">
        <f>REPLACE(Table_milestone[[#This Row],[Hợp đồng]],1,FIND("#",Table_milestone[[#This Row],[Hợp đồng]],1),"")</f>
        <v>011/2015/HĐSV/VPBANK-CMC</v>
      </c>
      <c r="B1707" s="2" t="s">
        <v>3514</v>
      </c>
      <c r="C1707" s="3" t="s">
        <v>448</v>
      </c>
      <c r="D1707" s="2" t="s">
        <v>3411</v>
      </c>
      <c r="E1707" s="5">
        <v>238725000</v>
      </c>
      <c r="F1707" s="4"/>
      <c r="G1707" s="4">
        <v>42270</v>
      </c>
      <c r="H1707" s="4">
        <v>42338</v>
      </c>
      <c r="I1707" s="4"/>
      <c r="J1707" s="4"/>
      <c r="K1707" s="3" t="s">
        <v>3052</v>
      </c>
      <c r="L1707" s="7" t="b">
        <v>0</v>
      </c>
      <c r="M1707" s="4"/>
      <c r="N1707" s="3" t="s">
        <v>127</v>
      </c>
      <c r="O1707" s="3" t="s">
        <v>132</v>
      </c>
      <c r="P1707" s="8"/>
      <c r="Q1707" s="8" t="s">
        <v>5757</v>
      </c>
      <c r="R1707" s="9"/>
      <c r="S1707" s="7"/>
    </row>
    <row r="1708" spans="1:19" ht="45" x14ac:dyDescent="0.25">
      <c r="A1708" t="str">
        <f>REPLACE(Table_milestone[[#This Row],[Hợp đồng]],1,FIND("#",Table_milestone[[#This Row],[Hợp đồng]],1),"")</f>
        <v>10072015/HĐKT/CSI-CMCSOFT</v>
      </c>
      <c r="B1708" s="2" t="s">
        <v>3577</v>
      </c>
      <c r="C1708" s="3" t="s">
        <v>3578</v>
      </c>
      <c r="D1708" s="2" t="s">
        <v>2423</v>
      </c>
      <c r="E1708" s="5">
        <v>154000000</v>
      </c>
      <c r="F1708" s="4"/>
      <c r="G1708" s="4">
        <v>42272</v>
      </c>
      <c r="H1708" s="4"/>
      <c r="I1708" s="4">
        <v>42304</v>
      </c>
      <c r="J1708" s="4"/>
      <c r="K1708" s="3" t="s">
        <v>667</v>
      </c>
      <c r="L1708" s="7" t="b">
        <v>1</v>
      </c>
      <c r="M1708" s="4">
        <v>42319</v>
      </c>
      <c r="N1708" s="3" t="s">
        <v>36</v>
      </c>
      <c r="O1708" s="3" t="s">
        <v>32</v>
      </c>
      <c r="P1708" s="8" t="s">
        <v>3642</v>
      </c>
      <c r="Q1708" s="8" t="s">
        <v>3643</v>
      </c>
      <c r="R1708" s="9"/>
      <c r="S1708" s="7"/>
    </row>
    <row r="1709" spans="1:19" x14ac:dyDescent="0.25">
      <c r="A1709" t="str">
        <f>REPLACE(Table_milestone[[#This Row],[Hợp đồng]],1,FIND("#",Table_milestone[[#This Row],[Hợp đồng]],1),"")</f>
        <v>PL28- Prevoir VN</v>
      </c>
      <c r="B1709" s="2" t="s">
        <v>3645</v>
      </c>
      <c r="C1709" s="3" t="s">
        <v>383</v>
      </c>
      <c r="D1709" s="2" t="s">
        <v>776</v>
      </c>
      <c r="E1709" s="5">
        <v>335670000</v>
      </c>
      <c r="F1709" s="4"/>
      <c r="G1709" s="4">
        <v>42272</v>
      </c>
      <c r="H1709" s="4"/>
      <c r="I1709" s="4"/>
      <c r="J1709" s="4"/>
      <c r="K1709" s="3" t="s">
        <v>3052</v>
      </c>
      <c r="L1709" s="7" t="b">
        <v>0</v>
      </c>
      <c r="M1709" s="4"/>
      <c r="N1709" s="3" t="s">
        <v>26</v>
      </c>
      <c r="O1709" s="3" t="s">
        <v>132</v>
      </c>
      <c r="P1709" s="8"/>
      <c r="Q1709" s="8" t="s">
        <v>3644</v>
      </c>
      <c r="R1709" s="9"/>
      <c r="S1709" s="7"/>
    </row>
    <row r="1710" spans="1:19" x14ac:dyDescent="0.25">
      <c r="A1710" t="str">
        <f>REPLACE(Table_milestone[[#This Row],[Hợp đồng]],1,FIND("#",Table_milestone[[#This Row],[Hợp đồng]],1),"")</f>
        <v>OSD155028</v>
      </c>
      <c r="B1710" s="2" t="s">
        <v>3646</v>
      </c>
      <c r="C1710" s="3" t="s">
        <v>354</v>
      </c>
      <c r="D1710" s="2" t="s">
        <v>1018</v>
      </c>
      <c r="E1710" s="5">
        <v>27068670</v>
      </c>
      <c r="F1710" s="4"/>
      <c r="G1710" s="4">
        <v>42272</v>
      </c>
      <c r="H1710" s="4"/>
      <c r="I1710" s="4"/>
      <c r="J1710" s="4">
        <v>42283</v>
      </c>
      <c r="K1710" s="3" t="s">
        <v>667</v>
      </c>
      <c r="L1710" s="7" t="b">
        <v>1</v>
      </c>
      <c r="M1710" s="4">
        <v>42272</v>
      </c>
      <c r="N1710" s="3" t="s">
        <v>31</v>
      </c>
      <c r="O1710" s="3" t="s">
        <v>110</v>
      </c>
      <c r="P1710" s="8"/>
      <c r="Q1710" s="8"/>
      <c r="R1710" s="9"/>
      <c r="S1710" s="7"/>
    </row>
    <row r="1711" spans="1:19" x14ac:dyDescent="0.25">
      <c r="A1711" t="str">
        <f>REPLACE(Table_milestone[[#This Row],[Hợp đồng]],1,FIND("#",Table_milestone[[#This Row],[Hợp đồng]],1),"")</f>
        <v>30-0813/HĐPM/CMCSOFT-BHBL</v>
      </c>
      <c r="B1711" s="2" t="s">
        <v>2484</v>
      </c>
      <c r="C1711" s="3" t="s">
        <v>605</v>
      </c>
      <c r="D1711" s="2" t="s">
        <v>3647</v>
      </c>
      <c r="E1711" s="5">
        <v>196020000</v>
      </c>
      <c r="F1711" s="4"/>
      <c r="G1711" s="4">
        <v>42272</v>
      </c>
      <c r="H1711" s="4"/>
      <c r="I1711" s="4"/>
      <c r="J1711" s="4"/>
      <c r="K1711" s="3" t="s">
        <v>667</v>
      </c>
      <c r="L1711" s="7" t="b">
        <v>0</v>
      </c>
      <c r="M1711" s="4"/>
      <c r="N1711" s="3" t="s">
        <v>96</v>
      </c>
      <c r="O1711" s="3" t="s">
        <v>173</v>
      </c>
      <c r="P1711" s="8"/>
      <c r="Q1711" s="8"/>
      <c r="R1711" s="9"/>
      <c r="S1711" s="7"/>
    </row>
    <row r="1712" spans="1:19" ht="30" x14ac:dyDescent="0.25">
      <c r="A1712" t="str">
        <f>REPLACE(Table_milestone[[#This Row],[Hợp đồng]],1,FIND("#",Table_milestone[[#This Row],[Hợp đồng]],1),"")</f>
        <v>20/2014/HĐKT/CNTT-CMCSOFT</v>
      </c>
      <c r="B1712" s="2" t="s">
        <v>3227</v>
      </c>
      <c r="C1712" s="3" t="s">
        <v>509</v>
      </c>
      <c r="D1712" s="2" t="s">
        <v>1094</v>
      </c>
      <c r="E1712" s="5">
        <v>2653600000</v>
      </c>
      <c r="F1712" s="4"/>
      <c r="G1712" s="4">
        <v>42273</v>
      </c>
      <c r="H1712" s="4"/>
      <c r="I1712" s="4">
        <v>42273</v>
      </c>
      <c r="J1712" s="4"/>
      <c r="K1712" s="3" t="s">
        <v>667</v>
      </c>
      <c r="L1712" s="7" t="b">
        <v>1</v>
      </c>
      <c r="M1712" s="4">
        <v>42321</v>
      </c>
      <c r="N1712" s="3" t="s">
        <v>57</v>
      </c>
      <c r="O1712" s="3" t="s">
        <v>129</v>
      </c>
      <c r="P1712" s="8" t="s">
        <v>3648</v>
      </c>
      <c r="Q1712" s="8" t="s">
        <v>3649</v>
      </c>
      <c r="R1712" s="9"/>
      <c r="S1712" s="7"/>
    </row>
    <row r="1713" spans="1:19" x14ac:dyDescent="0.25">
      <c r="A1713" t="str">
        <f>REPLACE(Table_milestone[[#This Row],[Hợp đồng]],1,FIND("#",Table_milestone[[#This Row],[Hợp đồng]],1),"")</f>
        <v>42/2014/HĐKT/THTK-CMC</v>
      </c>
      <c r="B1713" s="2" t="s">
        <v>3122</v>
      </c>
      <c r="C1713" s="3" t="s">
        <v>3123</v>
      </c>
      <c r="D1713" s="2" t="s">
        <v>2932</v>
      </c>
      <c r="E1713" s="5">
        <v>280000000</v>
      </c>
      <c r="F1713" s="4"/>
      <c r="G1713" s="4">
        <v>42277</v>
      </c>
      <c r="H1713" s="4"/>
      <c r="I1713" s="4"/>
      <c r="J1713" s="4"/>
      <c r="K1713" s="3" t="s">
        <v>667</v>
      </c>
      <c r="L1713" s="7" t="b">
        <v>1</v>
      </c>
      <c r="M1713" s="4">
        <v>42369</v>
      </c>
      <c r="N1713" s="3" t="s">
        <v>57</v>
      </c>
      <c r="O1713" s="3" t="s">
        <v>129</v>
      </c>
      <c r="P1713" s="8" t="s">
        <v>3650</v>
      </c>
      <c r="Q1713" s="8" t="s">
        <v>3651</v>
      </c>
      <c r="R1713" s="9"/>
      <c r="S1713" s="7"/>
    </row>
    <row r="1714" spans="1:19" x14ac:dyDescent="0.25">
      <c r="A1714" t="str">
        <f>REPLACE(Table_milestone[[#This Row],[Hợp đồng]],1,FIND("#",Table_milestone[[#This Row],[Hợp đồng]],1),"")</f>
        <v>08012011/CMCSOFT-CTEL</v>
      </c>
      <c r="B1714" s="2" t="s">
        <v>947</v>
      </c>
      <c r="C1714" s="3" t="s">
        <v>648</v>
      </c>
      <c r="D1714" s="2" t="s">
        <v>3652</v>
      </c>
      <c r="E1714" s="5">
        <v>228000000</v>
      </c>
      <c r="F1714" s="4"/>
      <c r="G1714" s="4">
        <v>42277</v>
      </c>
      <c r="H1714" s="4"/>
      <c r="I1714" s="4"/>
      <c r="J1714" s="4">
        <v>41942</v>
      </c>
      <c r="K1714" s="3" t="s">
        <v>3052</v>
      </c>
      <c r="L1714" s="7" t="b">
        <v>0</v>
      </c>
      <c r="M1714" s="4"/>
      <c r="N1714" s="3" t="s">
        <v>26</v>
      </c>
      <c r="O1714" s="3" t="s">
        <v>129</v>
      </c>
      <c r="P1714" s="8"/>
      <c r="Q1714" s="8"/>
      <c r="R1714" s="9"/>
      <c r="S1714" s="7"/>
    </row>
    <row r="1715" spans="1:19" x14ac:dyDescent="0.25">
      <c r="A1715" t="str">
        <f>REPLACE(Table_milestone[[#This Row],[Hợp đồng]],1,FIND("#",Table_milestone[[#This Row],[Hợp đồng]],1),"")</f>
        <v>SOW #4914007849</v>
      </c>
      <c r="B1715" s="2" t="s">
        <v>2965</v>
      </c>
      <c r="C1715" s="3" t="s">
        <v>568</v>
      </c>
      <c r="D1715" s="2" t="s">
        <v>3653</v>
      </c>
      <c r="E1715" s="5">
        <v>181170000</v>
      </c>
      <c r="F1715" s="4"/>
      <c r="G1715" s="4">
        <v>42277</v>
      </c>
      <c r="H1715" s="4"/>
      <c r="I1715" s="4"/>
      <c r="J1715" s="4"/>
      <c r="K1715" s="3" t="s">
        <v>667</v>
      </c>
      <c r="L1715" s="7" t="b">
        <v>1</v>
      </c>
      <c r="M1715" s="4">
        <v>42262</v>
      </c>
      <c r="N1715" s="3" t="s">
        <v>108</v>
      </c>
      <c r="O1715" s="3" t="s">
        <v>110</v>
      </c>
      <c r="P1715" s="8"/>
      <c r="Q1715" s="8"/>
      <c r="R1715" s="9"/>
      <c r="S1715" s="7"/>
    </row>
    <row r="1716" spans="1:19" x14ac:dyDescent="0.25">
      <c r="A1716" t="str">
        <f>REPLACE(Table_milestone[[#This Row],[Hợp đồng]],1,FIND("#",Table_milestone[[#This Row],[Hợp đồng]],1),"")</f>
        <v>OSD145011</v>
      </c>
      <c r="B1716" s="2" t="s">
        <v>2968</v>
      </c>
      <c r="C1716" s="3" t="s">
        <v>565</v>
      </c>
      <c r="D1716" s="2" t="s">
        <v>3653</v>
      </c>
      <c r="E1716" s="5">
        <v>101107440</v>
      </c>
      <c r="F1716" s="4"/>
      <c r="G1716" s="4">
        <v>42277</v>
      </c>
      <c r="H1716" s="4"/>
      <c r="I1716" s="4"/>
      <c r="J1716" s="4"/>
      <c r="K1716" s="3" t="s">
        <v>667</v>
      </c>
      <c r="L1716" s="7" t="b">
        <v>1</v>
      </c>
      <c r="M1716" s="4">
        <v>42296</v>
      </c>
      <c r="N1716" s="3" t="s">
        <v>108</v>
      </c>
      <c r="O1716" s="3" t="s">
        <v>110</v>
      </c>
      <c r="P1716" s="8"/>
      <c r="Q1716" s="8"/>
      <c r="R1716" s="9"/>
      <c r="S1716" s="7"/>
    </row>
    <row r="1717" spans="1:19" x14ac:dyDescent="0.25">
      <c r="A1717" t="str">
        <f>REPLACE(Table_milestone[[#This Row],[Hợp đồng]],1,FIND("#",Table_milestone[[#This Row],[Hợp đồng]],1),"")</f>
        <v>45-0912/HĐKT/CMCSoft-ĐHKTH</v>
      </c>
      <c r="B1717" s="2" t="s">
        <v>1766</v>
      </c>
      <c r="C1717" s="3" t="s">
        <v>633</v>
      </c>
      <c r="D1717" s="2" t="s">
        <v>3654</v>
      </c>
      <c r="E1717" s="5">
        <v>16800000</v>
      </c>
      <c r="F1717" s="4"/>
      <c r="G1717" s="4">
        <v>42277</v>
      </c>
      <c r="H1717" s="4"/>
      <c r="I1717" s="4">
        <v>42277</v>
      </c>
      <c r="J1717" s="4"/>
      <c r="K1717" s="3" t="s">
        <v>667</v>
      </c>
      <c r="L1717" s="7" t="b">
        <v>0</v>
      </c>
      <c r="M1717" s="4"/>
      <c r="N1717" s="3" t="s">
        <v>190</v>
      </c>
      <c r="O1717" s="3" t="s">
        <v>98</v>
      </c>
      <c r="P1717" s="8"/>
      <c r="Q1717" s="8"/>
      <c r="R1717" s="9"/>
      <c r="S1717" s="7"/>
    </row>
    <row r="1718" spans="1:19" x14ac:dyDescent="0.25">
      <c r="A1718" t="str">
        <f>REPLACE(Table_milestone[[#This Row],[Hợp đồng]],1,FIND("#",Table_milestone[[#This Row],[Hợp đồng]],1),"")</f>
        <v>OSD155002</v>
      </c>
      <c r="B1718" s="2" t="s">
        <v>3423</v>
      </c>
      <c r="C1718" s="3" t="s">
        <v>482</v>
      </c>
      <c r="D1718" s="2" t="s">
        <v>3653</v>
      </c>
      <c r="E1718" s="5">
        <v>54406000</v>
      </c>
      <c r="F1718" s="4"/>
      <c r="G1718" s="4">
        <v>42277</v>
      </c>
      <c r="H1718" s="4"/>
      <c r="I1718" s="4"/>
      <c r="J1718" s="4">
        <v>42307</v>
      </c>
      <c r="K1718" s="3" t="s">
        <v>667</v>
      </c>
      <c r="L1718" s="7" t="b">
        <v>1</v>
      </c>
      <c r="M1718" s="4">
        <v>42310</v>
      </c>
      <c r="N1718" s="3" t="s">
        <v>119</v>
      </c>
      <c r="O1718" s="3" t="s">
        <v>110</v>
      </c>
      <c r="P1718" s="8"/>
      <c r="Q1718" s="8"/>
      <c r="R1718" s="9"/>
      <c r="S1718" s="7"/>
    </row>
    <row r="1719" spans="1:19" x14ac:dyDescent="0.25">
      <c r="A1719" t="str">
        <f>REPLACE(Table_milestone[[#This Row],[Hợp đồng]],1,FIND("#",Table_milestone[[#This Row],[Hợp đồng]],1),"")</f>
        <v>IBM002</v>
      </c>
      <c r="B1719" s="2" t="s">
        <v>3171</v>
      </c>
      <c r="C1719" s="3" t="s">
        <v>500</v>
      </c>
      <c r="D1719" s="2" t="s">
        <v>3655</v>
      </c>
      <c r="E1719" s="5">
        <v>163813785</v>
      </c>
      <c r="F1719" s="4"/>
      <c r="G1719" s="4">
        <v>42277</v>
      </c>
      <c r="H1719" s="4"/>
      <c r="I1719" s="4"/>
      <c r="J1719" s="4"/>
      <c r="K1719" s="3" t="s">
        <v>1002</v>
      </c>
      <c r="L1719" s="7" t="b">
        <v>0</v>
      </c>
      <c r="M1719" s="4"/>
      <c r="N1719" s="3" t="s">
        <v>108</v>
      </c>
      <c r="O1719" s="3" t="s">
        <v>110</v>
      </c>
      <c r="P1719" s="8"/>
      <c r="Q1719" s="8"/>
      <c r="R1719" s="9"/>
      <c r="S1719" s="7"/>
    </row>
    <row r="1720" spans="1:19" x14ac:dyDescent="0.25">
      <c r="A1720" t="str">
        <f>REPLACE(Table_milestone[[#This Row],[Hợp đồng]],1,FIND("#",Table_milestone[[#This Row],[Hợp đồng]],1),"")</f>
        <v>TPT001</v>
      </c>
      <c r="B1720" s="2" t="s">
        <v>3079</v>
      </c>
      <c r="C1720" s="3" t="s">
        <v>538</v>
      </c>
      <c r="D1720" s="2" t="s">
        <v>3656</v>
      </c>
      <c r="E1720" s="5">
        <v>8765120</v>
      </c>
      <c r="F1720" s="4"/>
      <c r="G1720" s="4">
        <v>42277</v>
      </c>
      <c r="H1720" s="4"/>
      <c r="I1720" s="4"/>
      <c r="J1720" s="4"/>
      <c r="K1720" s="3" t="s">
        <v>667</v>
      </c>
      <c r="L1720" s="7" t="b">
        <v>1</v>
      </c>
      <c r="M1720" s="4">
        <v>42318</v>
      </c>
      <c r="N1720" s="3" t="s">
        <v>108</v>
      </c>
      <c r="O1720" s="3" t="s">
        <v>110</v>
      </c>
      <c r="P1720" s="8" t="s">
        <v>3657</v>
      </c>
      <c r="Q1720" s="8"/>
      <c r="R1720" s="9"/>
      <c r="S1720" s="7"/>
    </row>
    <row r="1721" spans="1:19" x14ac:dyDescent="0.25">
      <c r="A1721" t="str">
        <f>REPLACE(Table_milestone[[#This Row],[Hợp đồng]],1,FIND("#",Table_milestone[[#This Row],[Hợp đồng]],1),"")</f>
        <v>OSD145039</v>
      </c>
      <c r="B1721" s="2" t="s">
        <v>3200</v>
      </c>
      <c r="C1721" s="3" t="s">
        <v>493</v>
      </c>
      <c r="D1721" s="2" t="s">
        <v>3658</v>
      </c>
      <c r="E1721" s="5">
        <v>39273750</v>
      </c>
      <c r="F1721" s="4"/>
      <c r="G1721" s="4">
        <v>42277</v>
      </c>
      <c r="H1721" s="4"/>
      <c r="I1721" s="4">
        <v>42307</v>
      </c>
      <c r="J1721" s="4"/>
      <c r="K1721" s="3" t="s">
        <v>667</v>
      </c>
      <c r="L1721" s="7" t="b">
        <v>1</v>
      </c>
      <c r="M1721" s="4">
        <v>42340</v>
      </c>
      <c r="N1721" s="3" t="s">
        <v>108</v>
      </c>
      <c r="O1721" s="3" t="s">
        <v>110</v>
      </c>
      <c r="P1721" s="8"/>
      <c r="Q1721" s="8"/>
      <c r="R1721" s="9"/>
      <c r="S1721" s="7"/>
    </row>
    <row r="1722" spans="1:19" x14ac:dyDescent="0.25">
      <c r="A1722" t="str">
        <f>REPLACE(Table_milestone[[#This Row],[Hợp đồng]],1,FIND("#",Table_milestone[[#This Row],[Hợp đồng]],1),"")</f>
        <v>OSD155015</v>
      </c>
      <c r="B1722" s="2" t="s">
        <v>3659</v>
      </c>
      <c r="C1722" s="3" t="s">
        <v>3660</v>
      </c>
      <c r="D1722" s="2" t="s">
        <v>903</v>
      </c>
      <c r="E1722" s="5">
        <v>117558000</v>
      </c>
      <c r="F1722" s="4"/>
      <c r="G1722" s="4">
        <v>42277</v>
      </c>
      <c r="H1722" s="4"/>
      <c r="I1722" s="4"/>
      <c r="J1722" s="4">
        <v>42292</v>
      </c>
      <c r="K1722" s="3" t="s">
        <v>667</v>
      </c>
      <c r="L1722" s="7" t="b">
        <v>1</v>
      </c>
      <c r="M1722" s="4">
        <v>42304</v>
      </c>
      <c r="N1722" s="3" t="s">
        <v>119</v>
      </c>
      <c r="O1722" s="3" t="s">
        <v>110</v>
      </c>
      <c r="P1722" s="8"/>
      <c r="Q1722" s="8"/>
      <c r="R1722" s="9"/>
      <c r="S1722" s="7"/>
    </row>
    <row r="1723" spans="1:19" x14ac:dyDescent="0.25">
      <c r="A1723" t="str">
        <f>REPLACE(Table_milestone[[#This Row],[Hợp đồng]],1,FIND("#",Table_milestone[[#This Row],[Hợp đồng]],1),"")</f>
        <v>OSD155016</v>
      </c>
      <c r="B1723" s="2" t="s">
        <v>3661</v>
      </c>
      <c r="C1723" s="3" t="s">
        <v>3662</v>
      </c>
      <c r="D1723" s="2" t="s">
        <v>725</v>
      </c>
      <c r="E1723" s="5">
        <v>50615250</v>
      </c>
      <c r="F1723" s="4"/>
      <c r="G1723" s="4">
        <v>42277</v>
      </c>
      <c r="H1723" s="4"/>
      <c r="I1723" s="4"/>
      <c r="J1723" s="4">
        <v>42277</v>
      </c>
      <c r="K1723" s="3" t="s">
        <v>667</v>
      </c>
      <c r="L1723" s="7" t="b">
        <v>1</v>
      </c>
      <c r="M1723" s="4">
        <v>42304</v>
      </c>
      <c r="N1723" s="3" t="s">
        <v>119</v>
      </c>
      <c r="O1723" s="3" t="s">
        <v>110</v>
      </c>
      <c r="P1723" s="8"/>
      <c r="Q1723" s="8"/>
      <c r="R1723" s="9"/>
      <c r="S1723" s="7"/>
    </row>
    <row r="1724" spans="1:19" x14ac:dyDescent="0.25">
      <c r="A1724" t="str">
        <f>REPLACE(Table_milestone[[#This Row],[Hợp đồng]],1,FIND("#",Table_milestone[[#This Row],[Hợp đồng]],1),"")</f>
        <v>OSD145066</v>
      </c>
      <c r="B1724" s="2" t="s">
        <v>3460</v>
      </c>
      <c r="C1724" s="3" t="s">
        <v>478</v>
      </c>
      <c r="D1724" s="2" t="s">
        <v>3663</v>
      </c>
      <c r="E1724" s="5">
        <v>71435900</v>
      </c>
      <c r="F1724" s="4"/>
      <c r="G1724" s="4">
        <v>42277</v>
      </c>
      <c r="H1724" s="4"/>
      <c r="I1724" s="4"/>
      <c r="J1724" s="4"/>
      <c r="K1724" s="3" t="s">
        <v>667</v>
      </c>
      <c r="L1724" s="7" t="b">
        <v>1</v>
      </c>
      <c r="M1724" s="4">
        <v>42286</v>
      </c>
      <c r="N1724" s="3" t="s">
        <v>108</v>
      </c>
      <c r="O1724" s="3" t="s">
        <v>110</v>
      </c>
      <c r="P1724" s="8"/>
      <c r="Q1724" s="8"/>
      <c r="R1724" s="9"/>
      <c r="S1724" s="7"/>
    </row>
    <row r="1725" spans="1:19" x14ac:dyDescent="0.25">
      <c r="A1725" t="str">
        <f>REPLACE(Table_milestone[[#This Row],[Hợp đồng]],1,FIND("#",Table_milestone[[#This Row],[Hợp đồng]],1),"")</f>
        <v>02/HĐKT 2015-CMCSOFT-UIC</v>
      </c>
      <c r="B1725" s="2" t="s">
        <v>3558</v>
      </c>
      <c r="C1725" s="3" t="s">
        <v>3559</v>
      </c>
      <c r="D1725" s="2" t="s">
        <v>2423</v>
      </c>
      <c r="E1725" s="5">
        <v>171237459</v>
      </c>
      <c r="F1725" s="4"/>
      <c r="G1725" s="4">
        <v>42277</v>
      </c>
      <c r="H1725" s="4"/>
      <c r="I1725" s="4">
        <v>42277</v>
      </c>
      <c r="J1725" s="4"/>
      <c r="K1725" s="3" t="s">
        <v>667</v>
      </c>
      <c r="L1725" s="7" t="b">
        <v>1</v>
      </c>
      <c r="M1725" s="4">
        <v>42283</v>
      </c>
      <c r="N1725" s="3" t="s">
        <v>26</v>
      </c>
      <c r="O1725" s="3" t="s">
        <v>132</v>
      </c>
      <c r="P1725" s="8"/>
      <c r="Q1725" s="8" t="s">
        <v>3664</v>
      </c>
      <c r="R1725" s="9"/>
      <c r="S1725" s="7"/>
    </row>
    <row r="1726" spans="1:19" x14ac:dyDescent="0.25">
      <c r="A1726" t="str">
        <f>REPLACE(Table_milestone[[#This Row],[Hợp đồng]],1,FIND("#",Table_milestone[[#This Row],[Hợp đồng]],1),"")</f>
        <v>05/CMC-ĐHYHN/2015</v>
      </c>
      <c r="B1726" s="2" t="s">
        <v>3588</v>
      </c>
      <c r="C1726" s="3" t="s">
        <v>3589</v>
      </c>
      <c r="D1726" s="2" t="s">
        <v>1018</v>
      </c>
      <c r="E1726" s="5">
        <v>2172488000</v>
      </c>
      <c r="F1726" s="4"/>
      <c r="G1726" s="4">
        <v>42277</v>
      </c>
      <c r="H1726" s="4"/>
      <c r="I1726" s="4">
        <v>42316</v>
      </c>
      <c r="J1726" s="4"/>
      <c r="K1726" s="3" t="s">
        <v>667</v>
      </c>
      <c r="L1726" s="7" t="b">
        <v>1</v>
      </c>
      <c r="M1726" s="4">
        <v>42369</v>
      </c>
      <c r="N1726" s="3" t="s">
        <v>36</v>
      </c>
      <c r="O1726" s="3" t="s">
        <v>32</v>
      </c>
      <c r="P1726" s="8"/>
      <c r="Q1726" s="8" t="s">
        <v>3664</v>
      </c>
      <c r="R1726" s="9"/>
      <c r="S1726" s="7"/>
    </row>
    <row r="1727" spans="1:19" x14ac:dyDescent="0.25">
      <c r="A1727" t="str">
        <f>REPLACE(Table_milestone[[#This Row],[Hợp đồng]],1,FIND("#",Table_milestone[[#This Row],[Hợp đồng]],1),"")</f>
        <v>OSD155004</v>
      </c>
      <c r="B1727" s="2" t="s">
        <v>3523</v>
      </c>
      <c r="C1727" s="3" t="s">
        <v>3524</v>
      </c>
      <c r="D1727" s="2" t="s">
        <v>3665</v>
      </c>
      <c r="E1727" s="5">
        <v>134969400</v>
      </c>
      <c r="F1727" s="4"/>
      <c r="G1727" s="4">
        <v>42277</v>
      </c>
      <c r="H1727" s="4"/>
      <c r="I1727" s="4"/>
      <c r="J1727" s="4"/>
      <c r="K1727" s="3" t="s">
        <v>667</v>
      </c>
      <c r="L1727" s="7" t="b">
        <v>1</v>
      </c>
      <c r="M1727" s="4">
        <v>42352</v>
      </c>
      <c r="N1727" s="3" t="s">
        <v>108</v>
      </c>
      <c r="O1727" s="3" t="s">
        <v>110</v>
      </c>
      <c r="P1727" s="8" t="s">
        <v>3666</v>
      </c>
      <c r="Q1727" s="8"/>
      <c r="R1727" s="9"/>
      <c r="S1727" s="7"/>
    </row>
    <row r="1728" spans="1:19" x14ac:dyDescent="0.25">
      <c r="A1728" t="str">
        <f>REPLACE(Table_milestone[[#This Row],[Hợp đồng]],1,FIND("#",Table_milestone[[#This Row],[Hợp đồng]],1),"")</f>
        <v>OSD155021</v>
      </c>
      <c r="B1728" s="2" t="s">
        <v>3668</v>
      </c>
      <c r="C1728" s="3" t="s">
        <v>357</v>
      </c>
      <c r="D1728" s="2" t="s">
        <v>3521</v>
      </c>
      <c r="E1728" s="5">
        <v>298884900</v>
      </c>
      <c r="F1728" s="4"/>
      <c r="G1728" s="4">
        <v>42277</v>
      </c>
      <c r="H1728" s="4"/>
      <c r="I1728" s="4"/>
      <c r="J1728" s="4"/>
      <c r="K1728" s="3" t="s">
        <v>667</v>
      </c>
      <c r="L1728" s="7" t="b">
        <v>1</v>
      </c>
      <c r="M1728" s="4">
        <v>42388</v>
      </c>
      <c r="N1728" s="3" t="s">
        <v>108</v>
      </c>
      <c r="O1728" s="3" t="s">
        <v>110</v>
      </c>
      <c r="P1728" s="8" t="s">
        <v>3667</v>
      </c>
      <c r="Q1728" s="8"/>
      <c r="R1728" s="9"/>
      <c r="S1728" s="7"/>
    </row>
    <row r="1729" spans="1:19" x14ac:dyDescent="0.25">
      <c r="A1729" t="str">
        <f>REPLACE(Table_milestone[[#This Row],[Hợp đồng]],1,FIND("#",Table_milestone[[#This Row],[Hợp đồng]],1),"")</f>
        <v>OSD155018</v>
      </c>
      <c r="B1729" s="2" t="s">
        <v>3620</v>
      </c>
      <c r="C1729" s="3" t="s">
        <v>418</v>
      </c>
      <c r="D1729" s="2" t="s">
        <v>3573</v>
      </c>
      <c r="E1729" s="5">
        <v>163850600</v>
      </c>
      <c r="F1729" s="4"/>
      <c r="G1729" s="4">
        <v>42277</v>
      </c>
      <c r="H1729" s="4"/>
      <c r="I1729" s="4"/>
      <c r="J1729" s="4"/>
      <c r="K1729" s="3" t="s">
        <v>667</v>
      </c>
      <c r="L1729" s="7" t="b">
        <v>1</v>
      </c>
      <c r="M1729" s="4">
        <v>42317</v>
      </c>
      <c r="N1729" s="3" t="s">
        <v>419</v>
      </c>
      <c r="O1729" s="3" t="s">
        <v>110</v>
      </c>
      <c r="P1729" s="8" t="s">
        <v>3669</v>
      </c>
      <c r="Q1729" s="8"/>
      <c r="R1729" s="9"/>
      <c r="S1729" s="7"/>
    </row>
    <row r="1730" spans="1:19" x14ac:dyDescent="0.25">
      <c r="A1730" t="str">
        <f>REPLACE(Table_milestone[[#This Row],[Hợp đồng]],1,FIND("#",Table_milestone[[#This Row],[Hợp đồng]],1),"")</f>
        <v>OSD145001</v>
      </c>
      <c r="B1730" s="2" t="s">
        <v>2831</v>
      </c>
      <c r="C1730" s="3" t="s">
        <v>2832</v>
      </c>
      <c r="D1730" s="2" t="s">
        <v>3653</v>
      </c>
      <c r="E1730" s="5">
        <v>141403500</v>
      </c>
      <c r="F1730" s="4"/>
      <c r="G1730" s="4">
        <v>42277</v>
      </c>
      <c r="H1730" s="4"/>
      <c r="I1730" s="4"/>
      <c r="J1730" s="4">
        <v>42297</v>
      </c>
      <c r="K1730" s="3" t="s">
        <v>667</v>
      </c>
      <c r="L1730" s="7" t="b">
        <v>1</v>
      </c>
      <c r="M1730" s="4">
        <v>42320</v>
      </c>
      <c r="N1730" s="3" t="s">
        <v>31</v>
      </c>
      <c r="O1730" s="3" t="s">
        <v>110</v>
      </c>
      <c r="P1730" s="8"/>
      <c r="Q1730" s="8"/>
      <c r="R1730" s="9"/>
      <c r="S1730" s="7"/>
    </row>
    <row r="1731" spans="1:19" x14ac:dyDescent="0.25">
      <c r="A1731" t="str">
        <f>REPLACE(Table_milestone[[#This Row],[Hợp đồng]],1,FIND("#",Table_milestone[[#This Row],[Hợp đồng]],1),"")</f>
        <v>OSD155029</v>
      </c>
      <c r="B1731" s="2" t="s">
        <v>3670</v>
      </c>
      <c r="C1731" s="3" t="s">
        <v>336</v>
      </c>
      <c r="D1731" s="2" t="s">
        <v>776</v>
      </c>
      <c r="E1731" s="5">
        <v>121203000</v>
      </c>
      <c r="F1731" s="4"/>
      <c r="G1731" s="4">
        <v>42277</v>
      </c>
      <c r="H1731" s="4"/>
      <c r="I1731" s="4"/>
      <c r="J1731" s="4"/>
      <c r="K1731" s="3" t="s">
        <v>667</v>
      </c>
      <c r="L1731" s="7" t="b">
        <v>1</v>
      </c>
      <c r="M1731" s="4">
        <v>42275</v>
      </c>
      <c r="N1731" s="3" t="s">
        <v>108</v>
      </c>
      <c r="O1731" s="3" t="s">
        <v>110</v>
      </c>
      <c r="P1731" s="8"/>
      <c r="Q1731" s="8"/>
      <c r="R1731" s="9"/>
      <c r="S1731" s="7"/>
    </row>
    <row r="1732" spans="1:19" x14ac:dyDescent="0.25">
      <c r="A1732" t="str">
        <f>REPLACE(Table_milestone[[#This Row],[Hợp đồng]],1,FIND("#",Table_milestone[[#This Row],[Hợp đồng]],1),"")</f>
        <v xml:space="preserve">EFS13005 </v>
      </c>
      <c r="B1732" s="2" t="s">
        <v>3426</v>
      </c>
      <c r="C1732" s="3" t="s">
        <v>548</v>
      </c>
      <c r="D1732" s="2" t="s">
        <v>3671</v>
      </c>
      <c r="E1732" s="5">
        <v>5600000</v>
      </c>
      <c r="F1732" s="4"/>
      <c r="G1732" s="4">
        <v>42277</v>
      </c>
      <c r="H1732" s="4"/>
      <c r="I1732" s="4"/>
      <c r="J1732" s="4"/>
      <c r="K1732" s="3" t="s">
        <v>667</v>
      </c>
      <c r="L1732" s="7" t="b">
        <v>1</v>
      </c>
      <c r="M1732" s="4">
        <v>42278</v>
      </c>
      <c r="N1732" s="3" t="s">
        <v>46</v>
      </c>
      <c r="O1732" s="3" t="s">
        <v>173</v>
      </c>
      <c r="P1732" s="8"/>
      <c r="Q1732" s="8"/>
      <c r="R1732" s="9"/>
      <c r="S1732" s="7"/>
    </row>
    <row r="1733" spans="1:19" x14ac:dyDescent="0.25">
      <c r="A1733" t="str">
        <f>REPLACE(Table_milestone[[#This Row],[Hợp đồng]],1,FIND("#",Table_milestone[[#This Row],[Hợp đồng]],1),"")</f>
        <v xml:space="preserve">EFS13005 </v>
      </c>
      <c r="B1733" s="2" t="s">
        <v>3426</v>
      </c>
      <c r="C1733" s="3" t="s">
        <v>548</v>
      </c>
      <c r="D1733" s="2" t="s">
        <v>3672</v>
      </c>
      <c r="E1733" s="5">
        <v>10850000</v>
      </c>
      <c r="F1733" s="4"/>
      <c r="G1733" s="4">
        <v>42277</v>
      </c>
      <c r="H1733" s="4"/>
      <c r="I1733" s="4"/>
      <c r="J1733" s="4"/>
      <c r="K1733" s="3" t="s">
        <v>667</v>
      </c>
      <c r="L1733" s="7" t="b">
        <v>1</v>
      </c>
      <c r="M1733" s="4">
        <v>42283</v>
      </c>
      <c r="N1733" s="3" t="s">
        <v>46</v>
      </c>
      <c r="O1733" s="3" t="s">
        <v>173</v>
      </c>
      <c r="P1733" s="8"/>
      <c r="Q1733" s="8"/>
      <c r="R1733" s="9"/>
      <c r="S1733" s="7"/>
    </row>
    <row r="1734" spans="1:19" x14ac:dyDescent="0.25">
      <c r="A1734" t="str">
        <f>REPLACE(Table_milestone[[#This Row],[Hợp đồng]],1,FIND("#",Table_milestone[[#This Row],[Hợp đồng]],1),"")</f>
        <v>OSD155020</v>
      </c>
      <c r="B1734" s="2" t="s">
        <v>3673</v>
      </c>
      <c r="C1734" s="3" t="s">
        <v>340</v>
      </c>
      <c r="D1734" s="2" t="s">
        <v>3521</v>
      </c>
      <c r="E1734" s="5">
        <v>293436000</v>
      </c>
      <c r="F1734" s="4"/>
      <c r="G1734" s="4">
        <v>42277</v>
      </c>
      <c r="H1734" s="4"/>
      <c r="I1734" s="4"/>
      <c r="J1734" s="4"/>
      <c r="K1734" s="3" t="s">
        <v>667</v>
      </c>
      <c r="L1734" s="7" t="b">
        <v>1</v>
      </c>
      <c r="M1734" s="4">
        <v>42359</v>
      </c>
      <c r="N1734" s="3" t="s">
        <v>108</v>
      </c>
      <c r="O1734" s="3" t="s">
        <v>110</v>
      </c>
      <c r="P1734" s="8"/>
      <c r="Q1734" s="8"/>
      <c r="R1734" s="9"/>
      <c r="S1734" s="7"/>
    </row>
    <row r="1735" spans="1:19" x14ac:dyDescent="0.25">
      <c r="A1735" t="str">
        <f>REPLACE(Table_milestone[[#This Row],[Hợp đồng]],1,FIND("#",Table_milestone[[#This Row],[Hợp đồng]],1),"")</f>
        <v>096/2015/HĐKT/CMCSOFT-HVMM</v>
      </c>
      <c r="B1735" s="2" t="s">
        <v>3674</v>
      </c>
      <c r="C1735" s="3" t="s">
        <v>3675</v>
      </c>
      <c r="D1735" s="2" t="s">
        <v>2398</v>
      </c>
      <c r="E1735" s="5">
        <v>138180000</v>
      </c>
      <c r="F1735" s="4"/>
      <c r="G1735" s="4">
        <v>42278</v>
      </c>
      <c r="H1735" s="4"/>
      <c r="I1735" s="4"/>
      <c r="J1735" s="4"/>
      <c r="K1735" s="3" t="s">
        <v>667</v>
      </c>
      <c r="L1735" s="7" t="b">
        <v>1</v>
      </c>
      <c r="M1735" s="4">
        <v>42320</v>
      </c>
      <c r="N1735" s="3" t="s">
        <v>190</v>
      </c>
      <c r="O1735" s="3" t="s">
        <v>98</v>
      </c>
      <c r="P1735" s="8"/>
      <c r="Q1735" s="8"/>
      <c r="R1735" s="9"/>
      <c r="S1735" s="7"/>
    </row>
    <row r="1736" spans="1:19" x14ac:dyDescent="0.25">
      <c r="A1736" t="str">
        <f>REPLACE(Table_milestone[[#This Row],[Hợp đồng]],1,FIND("#",Table_milestone[[#This Row],[Hợp đồng]],1),"")</f>
        <v>092015/HĐ/ĐHVT-CMCSOFT</v>
      </c>
      <c r="B1736" s="2" t="s">
        <v>3676</v>
      </c>
      <c r="C1736" s="3" t="s">
        <v>3677</v>
      </c>
      <c r="D1736" s="2" t="s">
        <v>1018</v>
      </c>
      <c r="E1736" s="5">
        <v>50000000</v>
      </c>
      <c r="F1736" s="4"/>
      <c r="G1736" s="4">
        <v>42278</v>
      </c>
      <c r="H1736" s="4"/>
      <c r="I1736" s="4"/>
      <c r="J1736" s="4"/>
      <c r="K1736" s="3" t="s">
        <v>667</v>
      </c>
      <c r="L1736" s="7" t="b">
        <v>1</v>
      </c>
      <c r="M1736" s="4">
        <v>42275</v>
      </c>
      <c r="N1736" s="3" t="s">
        <v>36</v>
      </c>
      <c r="O1736" s="3" t="s">
        <v>32</v>
      </c>
      <c r="P1736" s="8"/>
      <c r="Q1736" s="8"/>
      <c r="R1736" s="9"/>
      <c r="S1736" s="7"/>
    </row>
    <row r="1737" spans="1:19" x14ac:dyDescent="0.25">
      <c r="A1737" t="str">
        <f>REPLACE(Table_milestone[[#This Row],[Hợp đồng]],1,FIND("#",Table_milestone[[#This Row],[Hợp đồng]],1),"")</f>
        <v xml:space="preserve">113/2015/HĐKT/DDHLN2-CMCSOFT-VCB </v>
      </c>
      <c r="B1737" s="2" t="s">
        <v>3679</v>
      </c>
      <c r="C1737" s="3" t="s">
        <v>301</v>
      </c>
      <c r="D1737" s="2" t="s">
        <v>3678</v>
      </c>
      <c r="E1737" s="5">
        <v>5000000</v>
      </c>
      <c r="F1737" s="4"/>
      <c r="G1737" s="4">
        <v>42278</v>
      </c>
      <c r="H1737" s="4"/>
      <c r="I1737" s="4">
        <v>42278</v>
      </c>
      <c r="J1737" s="4"/>
      <c r="K1737" s="3" t="s">
        <v>667</v>
      </c>
      <c r="L1737" s="7" t="b">
        <v>0</v>
      </c>
      <c r="M1737" s="4"/>
      <c r="N1737" s="3" t="s">
        <v>190</v>
      </c>
      <c r="O1737" s="3" t="s">
        <v>98</v>
      </c>
      <c r="P1737" s="8"/>
      <c r="Q1737" s="8"/>
      <c r="R1737" s="9"/>
      <c r="S1737" s="7"/>
    </row>
    <row r="1738" spans="1:19" x14ac:dyDescent="0.25">
      <c r="A1738" t="str">
        <f>REPLACE(Table_milestone[[#This Row],[Hợp đồng]],1,FIND("#",Table_milestone[[#This Row],[Hợp đồng]],1),"")</f>
        <v>36-0913/HĐBT/CMCSOFT-YCC</v>
      </c>
      <c r="B1738" s="2" t="s">
        <v>2510</v>
      </c>
      <c r="C1738" s="3" t="s">
        <v>589</v>
      </c>
      <c r="D1738" s="2" t="s">
        <v>3680</v>
      </c>
      <c r="E1738" s="5">
        <v>37500000</v>
      </c>
      <c r="F1738" s="4"/>
      <c r="G1738" s="4">
        <v>42279</v>
      </c>
      <c r="H1738" s="4"/>
      <c r="I1738" s="4"/>
      <c r="J1738" s="4">
        <v>42310</v>
      </c>
      <c r="K1738" s="3" t="s">
        <v>667</v>
      </c>
      <c r="L1738" s="7" t="b">
        <v>1</v>
      </c>
      <c r="M1738" s="4">
        <v>42381</v>
      </c>
      <c r="N1738" s="3" t="s">
        <v>190</v>
      </c>
      <c r="O1738" s="3" t="s">
        <v>98</v>
      </c>
      <c r="P1738" s="8"/>
      <c r="Q1738" s="8"/>
      <c r="R1738" s="9"/>
      <c r="S1738" s="7"/>
    </row>
    <row r="1739" spans="1:19" x14ac:dyDescent="0.25">
      <c r="A1739" t="str">
        <f>REPLACE(Table_milestone[[#This Row],[Hợp đồng]],1,FIND("#",Table_milestone[[#This Row],[Hợp đồng]],1),"")</f>
        <v>0608/2015/AITS-CMC</v>
      </c>
      <c r="B1739" s="2" t="s">
        <v>3627</v>
      </c>
      <c r="C1739" s="3" t="s">
        <v>3628</v>
      </c>
      <c r="D1739" s="2" t="s">
        <v>2423</v>
      </c>
      <c r="E1739" s="5">
        <v>3337600000</v>
      </c>
      <c r="F1739" s="4"/>
      <c r="G1739" s="4">
        <v>42283</v>
      </c>
      <c r="H1739" s="4"/>
      <c r="I1739" s="4"/>
      <c r="J1739" s="4"/>
      <c r="K1739" s="3" t="s">
        <v>667</v>
      </c>
      <c r="L1739" s="7" t="b">
        <v>1</v>
      </c>
      <c r="M1739" s="4">
        <v>42297</v>
      </c>
      <c r="N1739" s="3" t="s">
        <v>148</v>
      </c>
      <c r="O1739" s="3" t="s">
        <v>132</v>
      </c>
      <c r="P1739" s="8"/>
      <c r="Q1739" s="8" t="s">
        <v>3664</v>
      </c>
      <c r="R1739" s="9"/>
      <c r="S1739" s="7"/>
    </row>
    <row r="1740" spans="1:19" ht="30" x14ac:dyDescent="0.25">
      <c r="A1740" t="str">
        <f>REPLACE(Table_milestone[[#This Row],[Hợp đồng]],1,FIND("#",Table_milestone[[#This Row],[Hợp đồng]],1),"")</f>
        <v>07042015/HĐ/CMCSOFT-VIB</v>
      </c>
      <c r="B1740" s="2" t="s">
        <v>3403</v>
      </c>
      <c r="C1740" s="3" t="s">
        <v>475</v>
      </c>
      <c r="D1740" s="2" t="s">
        <v>3681</v>
      </c>
      <c r="E1740" s="5">
        <v>775223200</v>
      </c>
      <c r="F1740" s="4"/>
      <c r="G1740" s="4">
        <v>42284</v>
      </c>
      <c r="H1740" s="4">
        <v>42356</v>
      </c>
      <c r="I1740" s="4"/>
      <c r="J1740" s="4"/>
      <c r="K1740" s="3" t="s">
        <v>3052</v>
      </c>
      <c r="L1740" s="7" t="b">
        <v>0</v>
      </c>
      <c r="M1740" s="4"/>
      <c r="N1740" s="3" t="s">
        <v>19</v>
      </c>
      <c r="O1740" s="3" t="s">
        <v>14</v>
      </c>
      <c r="P1740" s="8"/>
      <c r="Q1740" s="8" t="s">
        <v>5758</v>
      </c>
      <c r="R1740" s="9"/>
      <c r="S1740" s="7"/>
    </row>
    <row r="1741" spans="1:19" x14ac:dyDescent="0.25">
      <c r="A1741" t="str">
        <f>REPLACE(Table_milestone[[#This Row],[Hợp đồng]],1,FIND("#",Table_milestone[[#This Row],[Hợp đồng]],1),"")</f>
        <v>OSD155025</v>
      </c>
      <c r="B1741" s="2" t="s">
        <v>3617</v>
      </c>
      <c r="C1741" s="3" t="s">
        <v>376</v>
      </c>
      <c r="D1741" s="2" t="s">
        <v>1094</v>
      </c>
      <c r="E1741" s="5">
        <v>72830268</v>
      </c>
      <c r="F1741" s="4"/>
      <c r="G1741" s="4">
        <v>42284</v>
      </c>
      <c r="H1741" s="4"/>
      <c r="I1741" s="4"/>
      <c r="J1741" s="4"/>
      <c r="K1741" s="3" t="s">
        <v>667</v>
      </c>
      <c r="L1741" s="7" t="b">
        <v>1</v>
      </c>
      <c r="M1741" s="4">
        <v>42299</v>
      </c>
      <c r="N1741" s="3" t="s">
        <v>108</v>
      </c>
      <c r="O1741" s="3" t="s">
        <v>110</v>
      </c>
      <c r="P1741" s="8" t="s">
        <v>3682</v>
      </c>
      <c r="Q1741" s="8" t="s">
        <v>3683</v>
      </c>
      <c r="R1741" s="9"/>
      <c r="S1741" s="7"/>
    </row>
    <row r="1742" spans="1:19" x14ac:dyDescent="0.25">
      <c r="A1742" t="str">
        <f>REPLACE(Table_milestone[[#This Row],[Hợp đồng]],1,FIND("#",Table_milestone[[#This Row],[Hợp đồng]],1),"")</f>
        <v>OSD155026</v>
      </c>
      <c r="B1742" s="2" t="s">
        <v>3629</v>
      </c>
      <c r="C1742" s="3" t="s">
        <v>363</v>
      </c>
      <c r="D1742" s="2" t="s">
        <v>1094</v>
      </c>
      <c r="E1742" s="5">
        <v>24007650</v>
      </c>
      <c r="F1742" s="4"/>
      <c r="G1742" s="4">
        <v>42285</v>
      </c>
      <c r="H1742" s="4"/>
      <c r="I1742" s="4"/>
      <c r="J1742" s="4"/>
      <c r="K1742" s="3" t="s">
        <v>667</v>
      </c>
      <c r="L1742" s="7" t="b">
        <v>1</v>
      </c>
      <c r="M1742" s="4">
        <v>42331</v>
      </c>
      <c r="N1742" s="3" t="s">
        <v>108</v>
      </c>
      <c r="O1742" s="3" t="s">
        <v>110</v>
      </c>
      <c r="P1742" s="8"/>
      <c r="Q1742" s="8"/>
      <c r="R1742" s="9"/>
      <c r="S1742" s="7"/>
    </row>
    <row r="1743" spans="1:19" x14ac:dyDescent="0.25">
      <c r="A1743" t="str">
        <f>REPLACE(Table_milestone[[#This Row],[Hợp đồng]],1,FIND("#",Table_milestone[[#This Row],[Hợp đồng]],1),"")</f>
        <v>01-2015-HĐ-CMCSOFT-TPB</v>
      </c>
      <c r="B1743" s="2" t="s">
        <v>3684</v>
      </c>
      <c r="C1743" s="3" t="s">
        <v>346</v>
      </c>
      <c r="D1743" s="2" t="s">
        <v>2398</v>
      </c>
      <c r="E1743" s="5">
        <v>931200000</v>
      </c>
      <c r="F1743" s="4"/>
      <c r="G1743" s="4">
        <v>42285</v>
      </c>
      <c r="H1743" s="4"/>
      <c r="I1743" s="4">
        <v>42285</v>
      </c>
      <c r="J1743" s="4"/>
      <c r="K1743" s="3" t="s">
        <v>667</v>
      </c>
      <c r="L1743" s="7" t="b">
        <v>1</v>
      </c>
      <c r="M1743" s="4">
        <v>42286</v>
      </c>
      <c r="N1743" s="3" t="s">
        <v>19</v>
      </c>
      <c r="O1743" s="3" t="s">
        <v>14</v>
      </c>
      <c r="P1743" s="8"/>
      <c r="Q1743" s="8"/>
      <c r="R1743" s="9"/>
      <c r="S1743" s="7"/>
    </row>
    <row r="1744" spans="1:19" x14ac:dyDescent="0.25">
      <c r="A1744" t="str">
        <f>REPLACE(Table_milestone[[#This Row],[Hợp đồng]],1,FIND("#",Table_milestone[[#This Row],[Hợp đồng]],1),"")</f>
        <v>050914/HĐMBPM/AJVN-CMCSOFT</v>
      </c>
      <c r="B1744" s="2" t="s">
        <v>3044</v>
      </c>
      <c r="C1744" s="3" t="s">
        <v>3045</v>
      </c>
      <c r="D1744" s="2" t="s">
        <v>3685</v>
      </c>
      <c r="E1744" s="5">
        <v>41100000</v>
      </c>
      <c r="F1744" s="4"/>
      <c r="G1744" s="4">
        <v>42285</v>
      </c>
      <c r="H1744" s="4"/>
      <c r="I1744" s="4"/>
      <c r="J1744" s="4"/>
      <c r="K1744" s="3" t="s">
        <v>667</v>
      </c>
      <c r="L1744" s="7" t="b">
        <v>1</v>
      </c>
      <c r="M1744" s="4">
        <v>42318</v>
      </c>
      <c r="N1744" s="3" t="s">
        <v>3011</v>
      </c>
      <c r="O1744" s="3" t="s">
        <v>132</v>
      </c>
      <c r="P1744" s="8"/>
      <c r="Q1744" s="8"/>
      <c r="R1744" s="9"/>
      <c r="S1744" s="7"/>
    </row>
    <row r="1745" spans="1:19" x14ac:dyDescent="0.25">
      <c r="A1745" t="str">
        <f>REPLACE(Table_milestone[[#This Row],[Hợp đồng]],1,FIND("#",Table_milestone[[#This Row],[Hợp đồng]],1),"")</f>
        <v>OSD155028</v>
      </c>
      <c r="B1745" s="2" t="s">
        <v>3646</v>
      </c>
      <c r="C1745" s="3" t="s">
        <v>354</v>
      </c>
      <c r="D1745" s="2" t="s">
        <v>2423</v>
      </c>
      <c r="E1745" s="5">
        <v>26869680</v>
      </c>
      <c r="F1745" s="4"/>
      <c r="G1745" s="4">
        <v>42286</v>
      </c>
      <c r="H1745" s="4"/>
      <c r="I1745" s="4"/>
      <c r="J1745" s="4">
        <v>42304</v>
      </c>
      <c r="K1745" s="3" t="s">
        <v>667</v>
      </c>
      <c r="L1745" s="7" t="b">
        <v>1</v>
      </c>
      <c r="M1745" s="4">
        <v>42306</v>
      </c>
      <c r="N1745" s="3" t="s">
        <v>31</v>
      </c>
      <c r="O1745" s="3" t="s">
        <v>110</v>
      </c>
      <c r="P1745" s="8"/>
      <c r="Q1745" s="8"/>
      <c r="R1745" s="9"/>
      <c r="S1745" s="7"/>
    </row>
    <row r="1746" spans="1:19" x14ac:dyDescent="0.25">
      <c r="A1746" t="str">
        <f>REPLACE(Table_milestone[[#This Row],[Hợp đồng]],1,FIND("#",Table_milestone[[#This Row],[Hợp đồng]],1),"")</f>
        <v>109/2015/HĐ/CIBER-CMCSOFT</v>
      </c>
      <c r="B1746" s="2" t="s">
        <v>3686</v>
      </c>
      <c r="C1746" s="3" t="s">
        <v>3687</v>
      </c>
      <c r="D1746" s="2" t="s">
        <v>776</v>
      </c>
      <c r="E1746" s="5">
        <v>270450926</v>
      </c>
      <c r="F1746" s="4"/>
      <c r="G1746" s="4">
        <v>42290</v>
      </c>
      <c r="H1746" s="4"/>
      <c r="I1746" s="4"/>
      <c r="J1746" s="4"/>
      <c r="K1746" s="3" t="s">
        <v>667</v>
      </c>
      <c r="L1746" s="7" t="b">
        <v>1</v>
      </c>
      <c r="M1746" s="4">
        <v>42324</v>
      </c>
      <c r="N1746" s="3" t="s">
        <v>127</v>
      </c>
      <c r="O1746" s="3" t="s">
        <v>129</v>
      </c>
      <c r="P1746" s="8"/>
      <c r="Q1746" s="8"/>
      <c r="R1746" s="9"/>
      <c r="S1746" s="7"/>
    </row>
    <row r="1747" spans="1:19" x14ac:dyDescent="0.25">
      <c r="A1747" t="str">
        <f>REPLACE(Table_milestone[[#This Row],[Hợp đồng]],1,FIND("#",Table_milestone[[#This Row],[Hợp đồng]],1),"")</f>
        <v>PL29-Prevoir VN</v>
      </c>
      <c r="B1747" s="2" t="s">
        <v>3689</v>
      </c>
      <c r="C1747" s="3" t="s">
        <v>380</v>
      </c>
      <c r="D1747" s="2" t="s">
        <v>776</v>
      </c>
      <c r="E1747" s="5">
        <v>152753400</v>
      </c>
      <c r="F1747" s="4"/>
      <c r="G1747" s="4">
        <v>42290</v>
      </c>
      <c r="H1747" s="4"/>
      <c r="I1747" s="4"/>
      <c r="J1747" s="4"/>
      <c r="K1747" s="3" t="s">
        <v>667</v>
      </c>
      <c r="L1747" s="7" t="b">
        <v>1</v>
      </c>
      <c r="M1747" s="4">
        <v>42362</v>
      </c>
      <c r="N1747" s="3" t="s">
        <v>26</v>
      </c>
      <c r="O1747" s="3" t="s">
        <v>132</v>
      </c>
      <c r="P1747" s="8"/>
      <c r="Q1747" s="8" t="s">
        <v>3688</v>
      </c>
      <c r="R1747" s="9"/>
      <c r="S1747" s="7"/>
    </row>
    <row r="1748" spans="1:19" x14ac:dyDescent="0.25">
      <c r="A1748" t="str">
        <f>REPLACE(Table_milestone[[#This Row],[Hợp đồng]],1,FIND("#",Table_milestone[[#This Row],[Hợp đồng]],1),"")</f>
        <v>082/2015/HĐDV/CMC-AJVN</v>
      </c>
      <c r="B1748" s="2" t="s">
        <v>3439</v>
      </c>
      <c r="C1748" s="3" t="s">
        <v>3440</v>
      </c>
      <c r="D1748" s="2" t="s">
        <v>2423</v>
      </c>
      <c r="E1748" s="5">
        <v>102444000</v>
      </c>
      <c r="F1748" s="4"/>
      <c r="G1748" s="4">
        <v>42292</v>
      </c>
      <c r="H1748" s="4"/>
      <c r="I1748" s="4"/>
      <c r="J1748" s="4"/>
      <c r="K1748" s="3" t="s">
        <v>667</v>
      </c>
      <c r="L1748" s="7" t="b">
        <v>1</v>
      </c>
      <c r="M1748" s="4">
        <v>42335</v>
      </c>
      <c r="N1748" s="3" t="s">
        <v>19</v>
      </c>
      <c r="O1748" s="3" t="s">
        <v>14</v>
      </c>
      <c r="P1748" s="8"/>
      <c r="Q1748" s="8"/>
      <c r="R1748" s="9"/>
      <c r="S1748" s="7"/>
    </row>
    <row r="1749" spans="1:19" x14ac:dyDescent="0.25">
      <c r="A1749" t="str">
        <f>REPLACE(Table_milestone[[#This Row],[Hợp đồng]],1,FIND("#",Table_milestone[[#This Row],[Hợp đồng]],1),"")</f>
        <v>36-0913/HĐBT/CMCSOFT-YCC</v>
      </c>
      <c r="B1749" s="2" t="s">
        <v>2510</v>
      </c>
      <c r="C1749" s="3" t="s">
        <v>589</v>
      </c>
      <c r="D1749" s="2" t="s">
        <v>3690</v>
      </c>
      <c r="E1749" s="5">
        <v>15000000</v>
      </c>
      <c r="F1749" s="4"/>
      <c r="G1749" s="4">
        <v>42292</v>
      </c>
      <c r="H1749" s="4"/>
      <c r="I1749" s="4"/>
      <c r="J1749" s="4"/>
      <c r="K1749" s="3" t="s">
        <v>667</v>
      </c>
      <c r="L1749" s="7" t="b">
        <v>0</v>
      </c>
      <c r="M1749" s="4"/>
      <c r="N1749" s="3" t="s">
        <v>190</v>
      </c>
      <c r="O1749" s="3" t="s">
        <v>98</v>
      </c>
      <c r="P1749" s="8"/>
      <c r="Q1749" s="8"/>
      <c r="R1749" s="9"/>
      <c r="S1749" s="7"/>
    </row>
    <row r="1750" spans="1:19" x14ac:dyDescent="0.25">
      <c r="A1750" t="str">
        <f>REPLACE(Table_milestone[[#This Row],[Hợp đồng]],1,FIND("#",Table_milestone[[#This Row],[Hợp đồng]],1),"")</f>
        <v>46/2015/HĐKT/TCT-CMCSOFT-CMCSI</v>
      </c>
      <c r="B1750" s="2" t="s">
        <v>3691</v>
      </c>
      <c r="C1750" s="3" t="s">
        <v>3692</v>
      </c>
      <c r="D1750" s="2" t="s">
        <v>776</v>
      </c>
      <c r="E1750" s="5">
        <v>6200000000</v>
      </c>
      <c r="F1750" s="4"/>
      <c r="G1750" s="4">
        <v>42292</v>
      </c>
      <c r="H1750" s="4"/>
      <c r="I1750" s="4"/>
      <c r="J1750" s="4"/>
      <c r="K1750" s="3" t="s">
        <v>667</v>
      </c>
      <c r="L1750" s="7" t="b">
        <v>1</v>
      </c>
      <c r="M1750" s="4">
        <v>42314</v>
      </c>
      <c r="N1750" s="3" t="s">
        <v>57</v>
      </c>
      <c r="O1750" s="3" t="s">
        <v>129</v>
      </c>
      <c r="P1750" s="8"/>
      <c r="Q1750" s="8"/>
      <c r="R1750" s="9"/>
      <c r="S1750" s="7"/>
    </row>
    <row r="1751" spans="1:19" x14ac:dyDescent="0.25">
      <c r="A1751" t="str">
        <f>REPLACE(Table_milestone[[#This Row],[Hợp đồng]],1,FIND("#",Table_milestone[[#This Row],[Hợp đồng]],1),"")</f>
        <v>29092015/EB-CMC</v>
      </c>
      <c r="B1751" s="2" t="s">
        <v>3693</v>
      </c>
      <c r="C1751" s="3" t="s">
        <v>3694</v>
      </c>
      <c r="D1751" s="2" t="s">
        <v>2398</v>
      </c>
      <c r="E1751" s="5">
        <v>790000000</v>
      </c>
      <c r="F1751" s="4"/>
      <c r="G1751" s="4">
        <v>42292</v>
      </c>
      <c r="H1751" s="4"/>
      <c r="I1751" s="4"/>
      <c r="J1751" s="4"/>
      <c r="K1751" s="3" t="s">
        <v>667</v>
      </c>
      <c r="L1751" s="7" t="b">
        <v>1</v>
      </c>
      <c r="M1751" s="4">
        <v>42307</v>
      </c>
      <c r="N1751" s="3" t="s">
        <v>20</v>
      </c>
      <c r="O1751" s="3" t="s">
        <v>132</v>
      </c>
      <c r="P1751" s="8"/>
      <c r="Q1751" s="8"/>
      <c r="R1751" s="9"/>
      <c r="S1751" s="7"/>
    </row>
    <row r="1752" spans="1:19" x14ac:dyDescent="0.25">
      <c r="A1752" t="str">
        <f>REPLACE(Table_milestone[[#This Row],[Hợp đồng]],1,FIND("#",Table_milestone[[#This Row],[Hợp đồng]],1),"")</f>
        <v>06-07/HĐKT/CMCSOFT-TTTTĐL</v>
      </c>
      <c r="B1752" s="2" t="s">
        <v>3695</v>
      </c>
      <c r="C1752" s="3" t="s">
        <v>3696</v>
      </c>
      <c r="D1752" s="2" t="s">
        <v>1018</v>
      </c>
      <c r="E1752" s="5">
        <v>23500000</v>
      </c>
      <c r="F1752" s="4"/>
      <c r="G1752" s="4">
        <v>42292</v>
      </c>
      <c r="H1752" s="4"/>
      <c r="I1752" s="4"/>
      <c r="J1752" s="4"/>
      <c r="K1752" s="3" t="s">
        <v>667</v>
      </c>
      <c r="L1752" s="7" t="b">
        <v>1</v>
      </c>
      <c r="M1752" s="4">
        <v>42305</v>
      </c>
      <c r="N1752" s="3" t="s">
        <v>36</v>
      </c>
      <c r="O1752" s="3" t="s">
        <v>32</v>
      </c>
      <c r="P1752" s="8"/>
      <c r="Q1752" s="8"/>
      <c r="R1752" s="9"/>
      <c r="S1752" s="7"/>
    </row>
    <row r="1753" spans="1:19" x14ac:dyDescent="0.25">
      <c r="A1753" t="str">
        <f>REPLACE(Table_milestone[[#This Row],[Hợp đồng]],1,FIND("#",Table_milestone[[#This Row],[Hợp đồng]],1),"")</f>
        <v>OSD145059</v>
      </c>
      <c r="B1753" s="2" t="s">
        <v>3398</v>
      </c>
      <c r="C1753" s="3" t="s">
        <v>3399</v>
      </c>
      <c r="D1753" s="2" t="s">
        <v>3653</v>
      </c>
      <c r="E1753" s="5">
        <v>157990000</v>
      </c>
      <c r="F1753" s="4">
        <v>42263</v>
      </c>
      <c r="G1753" s="4">
        <v>42293</v>
      </c>
      <c r="H1753" s="4"/>
      <c r="I1753" s="4"/>
      <c r="J1753" s="4"/>
      <c r="K1753" s="3" t="s">
        <v>717</v>
      </c>
      <c r="L1753" s="7" t="b">
        <v>0</v>
      </c>
      <c r="M1753" s="4"/>
      <c r="N1753" s="3" t="s">
        <v>108</v>
      </c>
      <c r="O1753" s="3" t="s">
        <v>110</v>
      </c>
      <c r="P1753" s="8"/>
      <c r="Q1753" s="8"/>
      <c r="R1753" s="9"/>
      <c r="S1753" s="7"/>
    </row>
    <row r="1754" spans="1:19" ht="30" x14ac:dyDescent="0.25">
      <c r="A1754" t="str">
        <f>REPLACE(Table_milestone[[#This Row],[Hợp đồng]],1,FIND("#",Table_milestone[[#This Row],[Hợp đồng]],1),"")</f>
        <v>2014/SOW/SISTIC-CMC/001</v>
      </c>
      <c r="B1754" s="2" t="s">
        <v>2959</v>
      </c>
      <c r="C1754" s="3" t="s">
        <v>560</v>
      </c>
      <c r="D1754" s="2" t="s">
        <v>3697</v>
      </c>
      <c r="E1754" s="5">
        <v>387471000</v>
      </c>
      <c r="F1754" s="4"/>
      <c r="G1754" s="4">
        <v>42295</v>
      </c>
      <c r="H1754" s="4"/>
      <c r="I1754" s="4"/>
      <c r="J1754" s="4">
        <v>42307</v>
      </c>
      <c r="K1754" s="3" t="s">
        <v>667</v>
      </c>
      <c r="L1754" s="7" t="b">
        <v>1</v>
      </c>
      <c r="M1754" s="4">
        <v>42321</v>
      </c>
      <c r="N1754" s="3" t="s">
        <v>31</v>
      </c>
      <c r="O1754" s="3" t="s">
        <v>110</v>
      </c>
      <c r="P1754" s="8" t="s">
        <v>3698</v>
      </c>
      <c r="Q1754" s="8"/>
      <c r="R1754" s="9"/>
      <c r="S1754" s="7"/>
    </row>
    <row r="1755" spans="1:19" x14ac:dyDescent="0.25">
      <c r="A1755" t="str">
        <f>REPLACE(Table_milestone[[#This Row],[Hợp đồng]],1,FIND("#",Table_milestone[[#This Row],[Hợp đồng]],1),"")</f>
        <v>2186/HĐ-TĐHHN</v>
      </c>
      <c r="B1755" s="2" t="s">
        <v>3640</v>
      </c>
      <c r="C1755" s="3" t="s">
        <v>332</v>
      </c>
      <c r="D1755" s="2" t="s">
        <v>2423</v>
      </c>
      <c r="E1755" s="5">
        <v>315000000</v>
      </c>
      <c r="F1755" s="4"/>
      <c r="G1755" s="4">
        <v>42295</v>
      </c>
      <c r="H1755" s="4"/>
      <c r="I1755" s="4"/>
      <c r="J1755" s="4"/>
      <c r="K1755" s="3" t="s">
        <v>667</v>
      </c>
      <c r="L1755" s="7" t="b">
        <v>1</v>
      </c>
      <c r="M1755" s="4">
        <v>42375</v>
      </c>
      <c r="N1755" s="3" t="s">
        <v>96</v>
      </c>
      <c r="O1755" s="3" t="s">
        <v>98</v>
      </c>
      <c r="P1755" s="8"/>
      <c r="Q1755" s="8"/>
      <c r="R1755" s="9"/>
      <c r="S1755" s="7"/>
    </row>
    <row r="1756" spans="1:19" x14ac:dyDescent="0.25">
      <c r="A1756" t="str">
        <f>REPLACE(Table_milestone[[#This Row],[Hợp đồng]],1,FIND("#",Table_milestone[[#This Row],[Hợp đồng]],1),"")</f>
        <v>090/2015/HĐKT/CMCSOFT-ĐHV</v>
      </c>
      <c r="B1756" s="2" t="s">
        <v>3699</v>
      </c>
      <c r="C1756" s="3" t="s">
        <v>317</v>
      </c>
      <c r="D1756" s="2" t="s">
        <v>2398</v>
      </c>
      <c r="E1756" s="5">
        <v>308400000</v>
      </c>
      <c r="F1756" s="4"/>
      <c r="G1756" s="4">
        <v>42296</v>
      </c>
      <c r="H1756" s="4"/>
      <c r="I1756" s="4"/>
      <c r="J1756" s="4"/>
      <c r="K1756" s="3" t="s">
        <v>667</v>
      </c>
      <c r="L1756" s="7" t="b">
        <v>1</v>
      </c>
      <c r="M1756" s="4">
        <v>42296</v>
      </c>
      <c r="N1756" s="3" t="s">
        <v>318</v>
      </c>
      <c r="O1756" s="3" t="s">
        <v>98</v>
      </c>
      <c r="P1756" s="8"/>
      <c r="Q1756" s="8"/>
      <c r="R1756" s="9"/>
      <c r="S1756" s="7"/>
    </row>
    <row r="1757" spans="1:19" ht="45" x14ac:dyDescent="0.25">
      <c r="A1757" t="str">
        <f>REPLACE(Table_milestone[[#This Row],[Hợp đồng]],1,FIND("#",Table_milestone[[#This Row],[Hợp đồng]],1),"")</f>
        <v>05/CMC-ĐHYHN/2015</v>
      </c>
      <c r="B1757" s="2" t="s">
        <v>3588</v>
      </c>
      <c r="C1757" s="3" t="s">
        <v>3589</v>
      </c>
      <c r="D1757" s="2" t="s">
        <v>2423</v>
      </c>
      <c r="E1757" s="5">
        <v>868995200</v>
      </c>
      <c r="F1757" s="4"/>
      <c r="G1757" s="4">
        <v>42297</v>
      </c>
      <c r="H1757" s="4"/>
      <c r="I1757" s="4">
        <v>42332</v>
      </c>
      <c r="J1757" s="4"/>
      <c r="K1757" s="3" t="s">
        <v>667</v>
      </c>
      <c r="L1757" s="7" t="b">
        <v>1</v>
      </c>
      <c r="M1757" s="4">
        <v>42369</v>
      </c>
      <c r="N1757" s="3" t="s">
        <v>36</v>
      </c>
      <c r="O1757" s="3" t="s">
        <v>32</v>
      </c>
      <c r="P1757" s="8"/>
      <c r="Q1757" s="8" t="s">
        <v>3700</v>
      </c>
      <c r="R1757" s="9"/>
      <c r="S1757" s="7"/>
    </row>
    <row r="1758" spans="1:19" x14ac:dyDescent="0.25">
      <c r="A1758" t="str">
        <f>REPLACE(Table_milestone[[#This Row],[Hợp đồng]],1,FIND("#",Table_milestone[[#This Row],[Hợp đồng]],1),"")</f>
        <v xml:space="preserve">EFS13005 </v>
      </c>
      <c r="B1758" s="2" t="s">
        <v>3426</v>
      </c>
      <c r="C1758" s="3" t="s">
        <v>548</v>
      </c>
      <c r="D1758" s="2" t="s">
        <v>3701</v>
      </c>
      <c r="E1758" s="5">
        <v>9000000</v>
      </c>
      <c r="F1758" s="4"/>
      <c r="G1758" s="4">
        <v>42297</v>
      </c>
      <c r="H1758" s="4"/>
      <c r="I1758" s="4"/>
      <c r="J1758" s="4"/>
      <c r="K1758" s="3" t="s">
        <v>667</v>
      </c>
      <c r="L1758" s="7" t="b">
        <v>1</v>
      </c>
      <c r="M1758" s="4">
        <v>42308</v>
      </c>
      <c r="N1758" s="3" t="s">
        <v>46</v>
      </c>
      <c r="O1758" s="3" t="s">
        <v>173</v>
      </c>
      <c r="P1758" s="8"/>
      <c r="Q1758" s="8"/>
      <c r="R1758" s="9"/>
      <c r="S1758" s="7"/>
    </row>
    <row r="1759" spans="1:19" x14ac:dyDescent="0.25">
      <c r="A1759" t="str">
        <f>REPLACE(Table_milestone[[#This Row],[Hợp đồng]],1,FIND("#",Table_milestone[[#This Row],[Hợp đồng]],1),"")</f>
        <v>OSD155025</v>
      </c>
      <c r="B1759" s="2" t="s">
        <v>3617</v>
      </c>
      <c r="C1759" s="3" t="s">
        <v>376</v>
      </c>
      <c r="D1759" s="2" t="s">
        <v>1445</v>
      </c>
      <c r="E1759" s="5">
        <v>73597552</v>
      </c>
      <c r="F1759" s="4"/>
      <c r="G1759" s="4">
        <v>42298</v>
      </c>
      <c r="H1759" s="4"/>
      <c r="I1759" s="4">
        <v>42298</v>
      </c>
      <c r="J1759" s="4"/>
      <c r="K1759" s="3" t="s">
        <v>667</v>
      </c>
      <c r="L1759" s="7" t="b">
        <v>1</v>
      </c>
      <c r="M1759" s="4">
        <v>42331</v>
      </c>
      <c r="N1759" s="3" t="s">
        <v>108</v>
      </c>
      <c r="O1759" s="3" t="s">
        <v>110</v>
      </c>
      <c r="P1759" s="8" t="s">
        <v>3702</v>
      </c>
      <c r="Q1759" s="8" t="s">
        <v>3683</v>
      </c>
      <c r="R1759" s="9"/>
      <c r="S1759" s="7"/>
    </row>
    <row r="1760" spans="1:19" x14ac:dyDescent="0.25">
      <c r="A1760" t="str">
        <f>REPLACE(Table_milestone[[#This Row],[Hợp đồng]],1,FIND("#",Table_milestone[[#This Row],[Hợp đồng]],1),"")</f>
        <v>OSD155026</v>
      </c>
      <c r="B1760" s="2" t="s">
        <v>3629</v>
      </c>
      <c r="C1760" s="3" t="s">
        <v>363</v>
      </c>
      <c r="D1760" s="2" t="s">
        <v>1445</v>
      </c>
      <c r="E1760" s="5">
        <v>36011475</v>
      </c>
      <c r="F1760" s="4"/>
      <c r="G1760" s="4">
        <v>42299</v>
      </c>
      <c r="H1760" s="4"/>
      <c r="I1760" s="4"/>
      <c r="J1760" s="4"/>
      <c r="K1760" s="3" t="s">
        <v>667</v>
      </c>
      <c r="L1760" s="7" t="b">
        <v>1</v>
      </c>
      <c r="M1760" s="4">
        <v>42331</v>
      </c>
      <c r="N1760" s="3" t="s">
        <v>108</v>
      </c>
      <c r="O1760" s="3" t="s">
        <v>110</v>
      </c>
      <c r="P1760" s="8"/>
      <c r="Q1760" s="8"/>
      <c r="R1760" s="9"/>
      <c r="S1760" s="7"/>
    </row>
    <row r="1761" spans="1:19" x14ac:dyDescent="0.25">
      <c r="A1761" t="str">
        <f>REPLACE(Table_milestone[[#This Row],[Hợp đồng]],1,FIND("#",Table_milestone[[#This Row],[Hợp đồng]],1),"")</f>
        <v>096/2015/HĐKT/CMCSOFT-HVMM</v>
      </c>
      <c r="B1761" s="2" t="s">
        <v>3674</v>
      </c>
      <c r="C1761" s="3" t="s">
        <v>3675</v>
      </c>
      <c r="D1761" s="2" t="s">
        <v>1094</v>
      </c>
      <c r="E1761" s="5">
        <v>184240000</v>
      </c>
      <c r="F1761" s="4"/>
      <c r="G1761" s="4">
        <v>42299</v>
      </c>
      <c r="H1761" s="4"/>
      <c r="I1761" s="4"/>
      <c r="J1761" s="4"/>
      <c r="K1761" s="3" t="s">
        <v>667</v>
      </c>
      <c r="L1761" s="7" t="b">
        <v>1</v>
      </c>
      <c r="M1761" s="4">
        <v>42368</v>
      </c>
      <c r="N1761" s="3" t="s">
        <v>190</v>
      </c>
      <c r="O1761" s="3" t="s">
        <v>98</v>
      </c>
      <c r="P1761" s="8"/>
      <c r="Q1761" s="8"/>
      <c r="R1761" s="9"/>
      <c r="S1761" s="7"/>
    </row>
    <row r="1762" spans="1:19" x14ac:dyDescent="0.25">
      <c r="A1762" t="str">
        <f>REPLACE(Table_milestone[[#This Row],[Hợp đồng]],1,FIND("#",Table_milestone[[#This Row],[Hợp đồng]],1),"")</f>
        <v>1594/HDĐT/BHBL-CMC</v>
      </c>
      <c r="B1762" s="2" t="s">
        <v>3703</v>
      </c>
      <c r="C1762" s="3" t="s">
        <v>3704</v>
      </c>
      <c r="D1762" s="2" t="s">
        <v>776</v>
      </c>
      <c r="E1762" s="5">
        <v>13837500</v>
      </c>
      <c r="F1762" s="4"/>
      <c r="G1762" s="4">
        <v>42299</v>
      </c>
      <c r="H1762" s="4"/>
      <c r="I1762" s="4"/>
      <c r="J1762" s="4"/>
      <c r="K1762" s="3" t="s">
        <v>667</v>
      </c>
      <c r="L1762" s="7" t="b">
        <v>1</v>
      </c>
      <c r="M1762" s="4">
        <v>42367</v>
      </c>
      <c r="N1762" s="3" t="s">
        <v>46</v>
      </c>
      <c r="O1762" s="3" t="s">
        <v>173</v>
      </c>
      <c r="P1762" s="8"/>
      <c r="Q1762" s="8"/>
      <c r="R1762" s="9"/>
      <c r="S1762" s="7"/>
    </row>
    <row r="1763" spans="1:19" ht="90" x14ac:dyDescent="0.25">
      <c r="A1763" t="str">
        <f>REPLACE(Table_milestone[[#This Row],[Hợp đồng]],1,FIND("#",Table_milestone[[#This Row],[Hợp đồng]],1),"")</f>
        <v>70/2014/HĐKT/TCT-CMCSOFT</v>
      </c>
      <c r="B1763" s="2" t="s">
        <v>3707</v>
      </c>
      <c r="C1763" s="3" t="s">
        <v>503</v>
      </c>
      <c r="D1763" s="2" t="s">
        <v>1018</v>
      </c>
      <c r="E1763" s="5">
        <v>1508000000</v>
      </c>
      <c r="F1763" s="4"/>
      <c r="G1763" s="4">
        <v>42300</v>
      </c>
      <c r="H1763" s="4"/>
      <c r="I1763" s="4">
        <v>42328</v>
      </c>
      <c r="J1763" s="4"/>
      <c r="K1763" s="3" t="s">
        <v>667</v>
      </c>
      <c r="L1763" s="7" t="b">
        <v>1</v>
      </c>
      <c r="M1763" s="4">
        <v>42360</v>
      </c>
      <c r="N1763" s="3" t="s">
        <v>57</v>
      </c>
      <c r="O1763" s="3" t="s">
        <v>129</v>
      </c>
      <c r="P1763" s="8" t="s">
        <v>3705</v>
      </c>
      <c r="Q1763" s="8" t="s">
        <v>3706</v>
      </c>
      <c r="R1763" s="9"/>
      <c r="S1763" s="7"/>
    </row>
    <row r="1764" spans="1:19" x14ac:dyDescent="0.25">
      <c r="A1764" t="str">
        <f>REPLACE(Table_milestone[[#This Row],[Hợp đồng]],1,FIND("#",Table_milestone[[#This Row],[Hợp đồng]],1),"")</f>
        <v>OSD155026</v>
      </c>
      <c r="B1764" s="2" t="s">
        <v>3629</v>
      </c>
      <c r="C1764" s="3" t="s">
        <v>363</v>
      </c>
      <c r="D1764" s="2" t="s">
        <v>3411</v>
      </c>
      <c r="E1764" s="5">
        <v>24007650</v>
      </c>
      <c r="F1764" s="4"/>
      <c r="G1764" s="4">
        <v>42300</v>
      </c>
      <c r="H1764" s="4"/>
      <c r="I1764" s="4"/>
      <c r="J1764" s="4"/>
      <c r="K1764" s="3" t="s">
        <v>3052</v>
      </c>
      <c r="L1764" s="7" t="b">
        <v>0</v>
      </c>
      <c r="M1764" s="4"/>
      <c r="N1764" s="3" t="s">
        <v>108</v>
      </c>
      <c r="O1764" s="3" t="s">
        <v>110</v>
      </c>
      <c r="P1764" s="8"/>
      <c r="Q1764" s="8"/>
      <c r="R1764" s="9"/>
      <c r="S1764" s="7"/>
    </row>
    <row r="1765" spans="1:19" ht="45" x14ac:dyDescent="0.25">
      <c r="A1765" t="str">
        <f>REPLACE(Table_milestone[[#This Row],[Hợp đồng]],1,FIND("#",Table_milestone[[#This Row],[Hợp đồng]],1),"")</f>
        <v>01-2015-HĐ-CMCSOFT-TPB</v>
      </c>
      <c r="B1765" s="2" t="s">
        <v>3684</v>
      </c>
      <c r="C1765" s="3" t="s">
        <v>346</v>
      </c>
      <c r="D1765" s="2" t="s">
        <v>3708</v>
      </c>
      <c r="E1765" s="5">
        <v>3004800000</v>
      </c>
      <c r="F1765" s="4"/>
      <c r="G1765" s="4">
        <v>42301</v>
      </c>
      <c r="H1765" s="4"/>
      <c r="I1765" s="4"/>
      <c r="J1765" s="4"/>
      <c r="K1765" s="3" t="s">
        <v>667</v>
      </c>
      <c r="L1765" s="7" t="b">
        <v>1</v>
      </c>
      <c r="M1765" s="4">
        <v>42328</v>
      </c>
      <c r="N1765" s="3" t="s">
        <v>19</v>
      </c>
      <c r="O1765" s="3" t="s">
        <v>14</v>
      </c>
      <c r="P1765" s="8"/>
      <c r="Q1765" s="8" t="s">
        <v>3709</v>
      </c>
      <c r="R1765" s="9"/>
      <c r="S1765" s="7"/>
    </row>
    <row r="1766" spans="1:19" x14ac:dyDescent="0.25">
      <c r="A1766" t="str">
        <f>REPLACE(Table_milestone[[#This Row],[Hợp đồng]],1,FIND("#",Table_milestone[[#This Row],[Hợp đồng]],1),"")</f>
        <v>092015/HĐ/ĐHVT-CMCSOFT</v>
      </c>
      <c r="B1766" s="2" t="s">
        <v>3676</v>
      </c>
      <c r="C1766" s="3" t="s">
        <v>3677</v>
      </c>
      <c r="D1766" s="2" t="s">
        <v>2423</v>
      </c>
      <c r="E1766" s="5">
        <v>50000000</v>
      </c>
      <c r="F1766" s="4"/>
      <c r="G1766" s="4">
        <v>42302</v>
      </c>
      <c r="H1766" s="4"/>
      <c r="I1766" s="4"/>
      <c r="J1766" s="4"/>
      <c r="K1766" s="3" t="s">
        <v>667</v>
      </c>
      <c r="L1766" s="7" t="b">
        <v>1</v>
      </c>
      <c r="M1766" s="4">
        <v>42305</v>
      </c>
      <c r="N1766" s="3" t="s">
        <v>36</v>
      </c>
      <c r="O1766" s="3" t="s">
        <v>32</v>
      </c>
      <c r="P1766" s="8"/>
      <c r="Q1766" s="8"/>
      <c r="R1766" s="9"/>
      <c r="S1766" s="7"/>
    </row>
    <row r="1767" spans="1:19" x14ac:dyDescent="0.25">
      <c r="A1767" t="str">
        <f>REPLACE(Table_milestone[[#This Row],[Hợp đồng]],1,FIND("#",Table_milestone[[#This Row],[Hợp đồng]],1),"")</f>
        <v>SOW #4914007849</v>
      </c>
      <c r="B1767" s="2" t="s">
        <v>2965</v>
      </c>
      <c r="C1767" s="3" t="s">
        <v>568</v>
      </c>
      <c r="D1767" s="2" t="s">
        <v>3710</v>
      </c>
      <c r="E1767" s="5">
        <v>192585600</v>
      </c>
      <c r="F1767" s="4"/>
      <c r="G1767" s="4">
        <v>42307</v>
      </c>
      <c r="H1767" s="4"/>
      <c r="I1767" s="4"/>
      <c r="J1767" s="4"/>
      <c r="K1767" s="3" t="s">
        <v>667</v>
      </c>
      <c r="L1767" s="7" t="b">
        <v>1</v>
      </c>
      <c r="M1767" s="4">
        <v>42296</v>
      </c>
      <c r="N1767" s="3" t="s">
        <v>108</v>
      </c>
      <c r="O1767" s="3" t="s">
        <v>110</v>
      </c>
      <c r="P1767" s="8"/>
      <c r="Q1767" s="8"/>
      <c r="R1767" s="9"/>
      <c r="S1767" s="7"/>
    </row>
    <row r="1768" spans="1:19" x14ac:dyDescent="0.25">
      <c r="A1768" t="str">
        <f>REPLACE(Table_milestone[[#This Row],[Hợp đồng]],1,FIND("#",Table_milestone[[#This Row],[Hợp đồng]],1),"")</f>
        <v>OSD145011</v>
      </c>
      <c r="B1768" s="2" t="s">
        <v>2968</v>
      </c>
      <c r="C1768" s="3" t="s">
        <v>565</v>
      </c>
      <c r="D1768" s="2" t="s">
        <v>3710</v>
      </c>
      <c r="E1768" s="5">
        <v>99792000</v>
      </c>
      <c r="F1768" s="4"/>
      <c r="G1768" s="4">
        <v>42307</v>
      </c>
      <c r="H1768" s="4"/>
      <c r="I1768" s="4"/>
      <c r="J1768" s="4"/>
      <c r="K1768" s="3" t="s">
        <v>667</v>
      </c>
      <c r="L1768" s="7" t="b">
        <v>1</v>
      </c>
      <c r="M1768" s="4">
        <v>42314</v>
      </c>
      <c r="N1768" s="3" t="s">
        <v>108</v>
      </c>
      <c r="O1768" s="3" t="s">
        <v>110</v>
      </c>
      <c r="P1768" s="8"/>
      <c r="Q1768" s="8"/>
      <c r="R1768" s="9"/>
      <c r="S1768" s="7"/>
    </row>
    <row r="1769" spans="1:19" x14ac:dyDescent="0.25">
      <c r="A1769" t="str">
        <f>REPLACE(Table_milestone[[#This Row],[Hợp đồng]],1,FIND("#",Table_milestone[[#This Row],[Hợp đồng]],1),"")</f>
        <v>OSD155002</v>
      </c>
      <c r="B1769" s="2" t="s">
        <v>3423</v>
      </c>
      <c r="C1769" s="3" t="s">
        <v>482</v>
      </c>
      <c r="D1769" s="2" t="s">
        <v>3710</v>
      </c>
      <c r="E1769" s="5">
        <v>54406000</v>
      </c>
      <c r="F1769" s="4"/>
      <c r="G1769" s="4">
        <v>42307</v>
      </c>
      <c r="H1769" s="4"/>
      <c r="I1769" s="4"/>
      <c r="J1769" s="4">
        <v>42338</v>
      </c>
      <c r="K1769" s="3" t="s">
        <v>667</v>
      </c>
      <c r="L1769" s="7" t="b">
        <v>1</v>
      </c>
      <c r="M1769" s="4">
        <v>42310</v>
      </c>
      <c r="N1769" s="3" t="s">
        <v>119</v>
      </c>
      <c r="O1769" s="3" t="s">
        <v>110</v>
      </c>
      <c r="P1769" s="8"/>
      <c r="Q1769" s="8"/>
      <c r="R1769" s="9"/>
      <c r="S1769" s="7"/>
    </row>
    <row r="1770" spans="1:19" x14ac:dyDescent="0.25">
      <c r="A1770" t="str">
        <f>REPLACE(Table_milestone[[#This Row],[Hợp đồng]],1,FIND("#",Table_milestone[[#This Row],[Hợp đồng]],1),"")</f>
        <v>IBM002</v>
      </c>
      <c r="B1770" s="2" t="s">
        <v>3171</v>
      </c>
      <c r="C1770" s="3" t="s">
        <v>500</v>
      </c>
      <c r="D1770" s="2" t="s">
        <v>3711</v>
      </c>
      <c r="E1770" s="5">
        <v>163813785</v>
      </c>
      <c r="F1770" s="4"/>
      <c r="G1770" s="4">
        <v>42307</v>
      </c>
      <c r="H1770" s="4"/>
      <c r="I1770" s="4"/>
      <c r="J1770" s="4"/>
      <c r="K1770" s="3" t="s">
        <v>1002</v>
      </c>
      <c r="L1770" s="7" t="b">
        <v>0</v>
      </c>
      <c r="M1770" s="4"/>
      <c r="N1770" s="3" t="s">
        <v>108</v>
      </c>
      <c r="O1770" s="3" t="s">
        <v>110</v>
      </c>
      <c r="P1770" s="8"/>
      <c r="Q1770" s="8"/>
      <c r="R1770" s="9"/>
      <c r="S1770" s="7"/>
    </row>
    <row r="1771" spans="1:19" x14ac:dyDescent="0.25">
      <c r="A1771" t="str">
        <f>REPLACE(Table_milestone[[#This Row],[Hợp đồng]],1,FIND("#",Table_milestone[[#This Row],[Hợp đồng]],1),"")</f>
        <v>OSD145039</v>
      </c>
      <c r="B1771" s="2" t="s">
        <v>3200</v>
      </c>
      <c r="C1771" s="3" t="s">
        <v>493</v>
      </c>
      <c r="D1771" s="2" t="s">
        <v>3712</v>
      </c>
      <c r="E1771" s="5">
        <v>39273750</v>
      </c>
      <c r="F1771" s="4"/>
      <c r="G1771" s="4">
        <v>42307</v>
      </c>
      <c r="H1771" s="4"/>
      <c r="I1771" s="4">
        <v>42338</v>
      </c>
      <c r="J1771" s="4"/>
      <c r="K1771" s="3" t="s">
        <v>667</v>
      </c>
      <c r="L1771" s="7" t="b">
        <v>1</v>
      </c>
      <c r="M1771" s="4">
        <v>42340</v>
      </c>
      <c r="N1771" s="3" t="s">
        <v>108</v>
      </c>
      <c r="O1771" s="3" t="s">
        <v>110</v>
      </c>
      <c r="P1771" s="8"/>
      <c r="Q1771" s="8"/>
      <c r="R1771" s="9"/>
      <c r="S1771" s="7"/>
    </row>
    <row r="1772" spans="1:19" x14ac:dyDescent="0.25">
      <c r="A1772" t="str">
        <f>REPLACE(Table_milestone[[#This Row],[Hợp đồng]],1,FIND("#",Table_milestone[[#This Row],[Hợp đồng]],1),"")</f>
        <v>OSD155016</v>
      </c>
      <c r="B1772" s="2" t="s">
        <v>3661</v>
      </c>
      <c r="C1772" s="3" t="s">
        <v>3662</v>
      </c>
      <c r="D1772" s="2" t="s">
        <v>722</v>
      </c>
      <c r="E1772" s="5">
        <v>116491270</v>
      </c>
      <c r="F1772" s="4"/>
      <c r="G1772" s="4">
        <v>42307</v>
      </c>
      <c r="H1772" s="4"/>
      <c r="I1772" s="4"/>
      <c r="J1772" s="4"/>
      <c r="K1772" s="3" t="s">
        <v>667</v>
      </c>
      <c r="L1772" s="7" t="b">
        <v>1</v>
      </c>
      <c r="M1772" s="4">
        <v>42304</v>
      </c>
      <c r="N1772" s="3" t="s">
        <v>119</v>
      </c>
      <c r="O1772" s="3" t="s">
        <v>110</v>
      </c>
      <c r="P1772" s="8"/>
      <c r="Q1772" s="8"/>
      <c r="R1772" s="9"/>
      <c r="S1772" s="7"/>
    </row>
    <row r="1773" spans="1:19" x14ac:dyDescent="0.25">
      <c r="A1773" t="str">
        <f>REPLACE(Table_milestone[[#This Row],[Hợp đồng]],1,FIND("#",Table_milestone[[#This Row],[Hợp đồng]],1),"")</f>
        <v>C150907/VIB-CMC</v>
      </c>
      <c r="B1773" s="2" t="s">
        <v>3713</v>
      </c>
      <c r="C1773" s="3" t="s">
        <v>360</v>
      </c>
      <c r="D1773" s="2" t="s">
        <v>776</v>
      </c>
      <c r="E1773" s="5">
        <v>96200000</v>
      </c>
      <c r="F1773" s="4"/>
      <c r="G1773" s="4">
        <v>42307</v>
      </c>
      <c r="H1773" s="4"/>
      <c r="I1773" s="4"/>
      <c r="J1773" s="4"/>
      <c r="K1773" s="3" t="s">
        <v>667</v>
      </c>
      <c r="L1773" s="7" t="b">
        <v>1</v>
      </c>
      <c r="M1773" s="4">
        <v>42394</v>
      </c>
      <c r="N1773" s="3" t="s">
        <v>19</v>
      </c>
      <c r="O1773" s="3" t="s">
        <v>14</v>
      </c>
      <c r="P1773" s="8"/>
      <c r="Q1773" s="8" t="s">
        <v>66</v>
      </c>
      <c r="R1773" s="9"/>
      <c r="S1773" s="7"/>
    </row>
    <row r="1774" spans="1:19" x14ac:dyDescent="0.25">
      <c r="A1774" t="str">
        <f>REPLACE(Table_milestone[[#This Row],[Hợp đồng]],1,FIND("#",Table_milestone[[#This Row],[Hợp đồng]],1),"")</f>
        <v>OSD155021</v>
      </c>
      <c r="B1774" s="2" t="s">
        <v>3668</v>
      </c>
      <c r="C1774" s="3" t="s">
        <v>357</v>
      </c>
      <c r="D1774" s="2" t="s">
        <v>3573</v>
      </c>
      <c r="E1774" s="5">
        <v>298771200</v>
      </c>
      <c r="F1774" s="4"/>
      <c r="G1774" s="4">
        <v>42307</v>
      </c>
      <c r="H1774" s="4"/>
      <c r="I1774" s="4"/>
      <c r="J1774" s="4"/>
      <c r="K1774" s="3" t="s">
        <v>3052</v>
      </c>
      <c r="L1774" s="7" t="b">
        <v>0</v>
      </c>
      <c r="M1774" s="4"/>
      <c r="N1774" s="3" t="s">
        <v>108</v>
      </c>
      <c r="O1774" s="3" t="s">
        <v>110</v>
      </c>
      <c r="P1774" s="8" t="s">
        <v>3714</v>
      </c>
      <c r="Q1774" s="8"/>
      <c r="R1774" s="9"/>
      <c r="S1774" s="7"/>
    </row>
    <row r="1775" spans="1:19" x14ac:dyDescent="0.25">
      <c r="A1775" t="str">
        <f>REPLACE(Table_milestone[[#This Row],[Hợp đồng]],1,FIND("#",Table_milestone[[#This Row],[Hợp đồng]],1),"")</f>
        <v>OSD155018</v>
      </c>
      <c r="B1775" s="2" t="s">
        <v>3620</v>
      </c>
      <c r="C1775" s="3" t="s">
        <v>418</v>
      </c>
      <c r="D1775" s="2" t="s">
        <v>3613</v>
      </c>
      <c r="E1775" s="5">
        <v>168270000</v>
      </c>
      <c r="F1775" s="4"/>
      <c r="G1775" s="4">
        <v>42307</v>
      </c>
      <c r="H1775" s="4"/>
      <c r="I1775" s="4"/>
      <c r="J1775" s="4"/>
      <c r="K1775" s="3" t="s">
        <v>667</v>
      </c>
      <c r="L1775" s="7" t="b">
        <v>1</v>
      </c>
      <c r="M1775" s="4">
        <v>42352</v>
      </c>
      <c r="N1775" s="3" t="s">
        <v>419</v>
      </c>
      <c r="O1775" s="3" t="s">
        <v>110</v>
      </c>
      <c r="P1775" s="8" t="s">
        <v>3715</v>
      </c>
      <c r="Q1775" s="8"/>
      <c r="R1775" s="9"/>
      <c r="S1775" s="7"/>
    </row>
    <row r="1776" spans="1:19" x14ac:dyDescent="0.25">
      <c r="A1776" t="str">
        <f>REPLACE(Table_milestone[[#This Row],[Hợp đồng]],1,FIND("#",Table_milestone[[#This Row],[Hợp đồng]],1),"")</f>
        <v>cmc21092015</v>
      </c>
      <c r="B1776" s="2" t="s">
        <v>3716</v>
      </c>
      <c r="C1776" s="3" t="s">
        <v>350</v>
      </c>
      <c r="D1776" s="2" t="s">
        <v>725</v>
      </c>
      <c r="E1776" s="5">
        <v>33000000</v>
      </c>
      <c r="F1776" s="4"/>
      <c r="G1776" s="4">
        <v>42307</v>
      </c>
      <c r="H1776" s="4"/>
      <c r="I1776" s="4">
        <v>42307</v>
      </c>
      <c r="J1776" s="4"/>
      <c r="K1776" s="3" t="s">
        <v>667</v>
      </c>
      <c r="L1776" s="7" t="b">
        <v>1</v>
      </c>
      <c r="M1776" s="4">
        <v>42327</v>
      </c>
      <c r="N1776" s="3" t="s">
        <v>19</v>
      </c>
      <c r="O1776" s="3" t="s">
        <v>14</v>
      </c>
      <c r="P1776" s="8"/>
      <c r="Q1776" s="8"/>
      <c r="R1776" s="9"/>
      <c r="S1776" s="7"/>
    </row>
    <row r="1777" spans="1:19" x14ac:dyDescent="0.25">
      <c r="A1777" t="str">
        <f>REPLACE(Table_milestone[[#This Row],[Hợp đồng]],1,FIND("#",Table_milestone[[#This Row],[Hợp đồng]],1),"")</f>
        <v>050914/HĐMBPM/AJVN-CMCSOFT</v>
      </c>
      <c r="B1777" s="2" t="s">
        <v>3044</v>
      </c>
      <c r="C1777" s="3" t="s">
        <v>3045</v>
      </c>
      <c r="D1777" s="2" t="s">
        <v>3717</v>
      </c>
      <c r="E1777" s="5">
        <v>95900000</v>
      </c>
      <c r="F1777" s="4"/>
      <c r="G1777" s="4">
        <v>42307</v>
      </c>
      <c r="H1777" s="4"/>
      <c r="I1777" s="4"/>
      <c r="J1777" s="4"/>
      <c r="K1777" s="3" t="s">
        <v>667</v>
      </c>
      <c r="L1777" s="7" t="b">
        <v>1</v>
      </c>
      <c r="M1777" s="4">
        <v>42318</v>
      </c>
      <c r="N1777" s="3" t="s">
        <v>3011</v>
      </c>
      <c r="O1777" s="3" t="s">
        <v>132</v>
      </c>
      <c r="P1777" s="8"/>
      <c r="Q1777" s="8"/>
      <c r="R1777" s="9"/>
      <c r="S1777" s="7"/>
    </row>
    <row r="1778" spans="1:19" x14ac:dyDescent="0.25">
      <c r="A1778" t="str">
        <f>REPLACE(Table_milestone[[#This Row],[Hợp đồng]],1,FIND("#",Table_milestone[[#This Row],[Hợp đồng]],1),"")</f>
        <v>01/2015-ĐHLN-MB-CMC</v>
      </c>
      <c r="B1778" s="2" t="s">
        <v>3719</v>
      </c>
      <c r="C1778" s="3" t="s">
        <v>329</v>
      </c>
      <c r="D1778" s="2" t="s">
        <v>3718</v>
      </c>
      <c r="E1778" s="5">
        <v>10000000</v>
      </c>
      <c r="F1778" s="4"/>
      <c r="G1778" s="4">
        <v>42307</v>
      </c>
      <c r="H1778" s="4"/>
      <c r="I1778" s="4"/>
      <c r="J1778" s="4"/>
      <c r="K1778" s="3" t="s">
        <v>3052</v>
      </c>
      <c r="L1778" s="7" t="b">
        <v>0</v>
      </c>
      <c r="M1778" s="4"/>
      <c r="N1778" s="3" t="s">
        <v>190</v>
      </c>
      <c r="O1778" s="3" t="s">
        <v>98</v>
      </c>
      <c r="P1778" s="8"/>
      <c r="Q1778" s="8"/>
      <c r="R1778" s="9"/>
      <c r="S1778" s="7"/>
    </row>
    <row r="1779" spans="1:19" x14ac:dyDescent="0.25">
      <c r="A1779" t="str">
        <f>REPLACE(Table_milestone[[#This Row],[Hợp đồng]],1,FIND("#",Table_milestone[[#This Row],[Hợp đồng]],1),"")</f>
        <v xml:space="preserve">EFS13005 </v>
      </c>
      <c r="B1779" s="2" t="s">
        <v>3426</v>
      </c>
      <c r="C1779" s="3" t="s">
        <v>548</v>
      </c>
      <c r="D1779" s="2" t="s">
        <v>3720</v>
      </c>
      <c r="E1779" s="5">
        <v>17400000</v>
      </c>
      <c r="F1779" s="4"/>
      <c r="G1779" s="4">
        <v>42307</v>
      </c>
      <c r="H1779" s="4"/>
      <c r="I1779" s="4"/>
      <c r="J1779" s="4"/>
      <c r="K1779" s="3" t="s">
        <v>667</v>
      </c>
      <c r="L1779" s="7" t="b">
        <v>1</v>
      </c>
      <c r="M1779" s="4">
        <v>42283</v>
      </c>
      <c r="N1779" s="3" t="s">
        <v>46</v>
      </c>
      <c r="O1779" s="3" t="s">
        <v>173</v>
      </c>
      <c r="P1779" s="8" t="s">
        <v>3721</v>
      </c>
      <c r="Q1779" s="8"/>
      <c r="R1779" s="9"/>
      <c r="S1779" s="7"/>
    </row>
    <row r="1780" spans="1:19" x14ac:dyDescent="0.25">
      <c r="A1780" t="str">
        <f>REPLACE(Table_milestone[[#This Row],[Hợp đồng]],1,FIND("#",Table_milestone[[#This Row],[Hợp đồng]],1),"")</f>
        <v xml:space="preserve">EFS13005 </v>
      </c>
      <c r="B1780" s="2" t="s">
        <v>3426</v>
      </c>
      <c r="C1780" s="3" t="s">
        <v>548</v>
      </c>
      <c r="D1780" s="2" t="s">
        <v>3722</v>
      </c>
      <c r="E1780" s="5">
        <v>7400000</v>
      </c>
      <c r="F1780" s="4"/>
      <c r="G1780" s="4">
        <v>42307</v>
      </c>
      <c r="H1780" s="4"/>
      <c r="I1780" s="4"/>
      <c r="J1780" s="4"/>
      <c r="K1780" s="3" t="s">
        <v>667</v>
      </c>
      <c r="L1780" s="7" t="b">
        <v>1</v>
      </c>
      <c r="M1780" s="4">
        <v>42283</v>
      </c>
      <c r="N1780" s="3" t="s">
        <v>46</v>
      </c>
      <c r="O1780" s="3" t="s">
        <v>173</v>
      </c>
      <c r="P1780" s="8"/>
      <c r="Q1780" s="8"/>
      <c r="R1780" s="9"/>
      <c r="S1780" s="7"/>
    </row>
    <row r="1781" spans="1:19" x14ac:dyDescent="0.25">
      <c r="A1781" t="str">
        <f>REPLACE(Table_milestone[[#This Row],[Hợp đồng]],1,FIND("#",Table_milestone[[#This Row],[Hợp đồng]],1),"")</f>
        <v xml:space="preserve">EFS13005 </v>
      </c>
      <c r="B1781" s="2" t="s">
        <v>3426</v>
      </c>
      <c r="C1781" s="3" t="s">
        <v>548</v>
      </c>
      <c r="D1781" s="2" t="s">
        <v>3723</v>
      </c>
      <c r="E1781" s="5">
        <v>4700000</v>
      </c>
      <c r="F1781" s="4"/>
      <c r="G1781" s="4">
        <v>42307</v>
      </c>
      <c r="H1781" s="4"/>
      <c r="I1781" s="4"/>
      <c r="J1781" s="4"/>
      <c r="K1781" s="3" t="s">
        <v>667</v>
      </c>
      <c r="L1781" s="7" t="b">
        <v>1</v>
      </c>
      <c r="M1781" s="4">
        <v>42283</v>
      </c>
      <c r="N1781" s="3" t="s">
        <v>46</v>
      </c>
      <c r="O1781" s="3" t="s">
        <v>173</v>
      </c>
      <c r="P1781" s="8"/>
      <c r="Q1781" s="8"/>
      <c r="R1781" s="9"/>
      <c r="S1781" s="7"/>
    </row>
    <row r="1782" spans="1:19" x14ac:dyDescent="0.25">
      <c r="A1782" t="str">
        <f>REPLACE(Table_milestone[[#This Row],[Hợp đồng]],1,FIND("#",Table_milestone[[#This Row],[Hợp đồng]],1),"")</f>
        <v xml:space="preserve">EFS13005 </v>
      </c>
      <c r="B1782" s="2" t="s">
        <v>3426</v>
      </c>
      <c r="C1782" s="3" t="s">
        <v>548</v>
      </c>
      <c r="D1782" s="2" t="s">
        <v>3724</v>
      </c>
      <c r="E1782" s="5">
        <v>3200000</v>
      </c>
      <c r="F1782" s="4"/>
      <c r="G1782" s="4">
        <v>42307</v>
      </c>
      <c r="H1782" s="4"/>
      <c r="I1782" s="4"/>
      <c r="J1782" s="4"/>
      <c r="K1782" s="3" t="s">
        <v>667</v>
      </c>
      <c r="L1782" s="7" t="b">
        <v>1</v>
      </c>
      <c r="M1782" s="4">
        <v>42284</v>
      </c>
      <c r="N1782" s="3" t="s">
        <v>46</v>
      </c>
      <c r="O1782" s="3" t="s">
        <v>173</v>
      </c>
      <c r="P1782" s="8"/>
      <c r="Q1782" s="8"/>
      <c r="R1782" s="9"/>
      <c r="S1782" s="7"/>
    </row>
    <row r="1783" spans="1:19" x14ac:dyDescent="0.25">
      <c r="A1783" t="str">
        <f>REPLACE(Table_milestone[[#This Row],[Hợp đồng]],1,FIND("#",Table_milestone[[#This Row],[Hợp đồng]],1),"")</f>
        <v>0510/2015/HĐKT/KTNN-CMCSOFT</v>
      </c>
      <c r="B1783" s="2" t="s">
        <v>3725</v>
      </c>
      <c r="C1783" s="3" t="s">
        <v>325</v>
      </c>
      <c r="D1783" s="2" t="s">
        <v>2398</v>
      </c>
      <c r="E1783" s="5">
        <v>408000000</v>
      </c>
      <c r="F1783" s="4"/>
      <c r="G1783" s="4">
        <v>42307</v>
      </c>
      <c r="H1783" s="4"/>
      <c r="I1783" s="4">
        <v>42307</v>
      </c>
      <c r="J1783" s="4"/>
      <c r="K1783" s="3" t="s">
        <v>667</v>
      </c>
      <c r="L1783" s="7" t="b">
        <v>1</v>
      </c>
      <c r="M1783" s="4">
        <v>42327</v>
      </c>
      <c r="N1783" s="3" t="s">
        <v>57</v>
      </c>
      <c r="O1783" s="3" t="s">
        <v>129</v>
      </c>
      <c r="P1783" s="8"/>
      <c r="Q1783" s="8"/>
      <c r="R1783" s="9"/>
      <c r="S1783" s="7"/>
    </row>
    <row r="1784" spans="1:19" x14ac:dyDescent="0.25">
      <c r="A1784" t="str">
        <f>REPLACE(Table_milestone[[#This Row],[Hợp đồng]],1,FIND("#",Table_milestone[[#This Row],[Hợp đồng]],1),"")</f>
        <v xml:space="preserve">EFS13005 </v>
      </c>
      <c r="B1784" s="2" t="s">
        <v>3426</v>
      </c>
      <c r="C1784" s="3" t="s">
        <v>548</v>
      </c>
      <c r="D1784" s="2" t="s">
        <v>3726</v>
      </c>
      <c r="E1784" s="5">
        <v>12550000</v>
      </c>
      <c r="F1784" s="4"/>
      <c r="G1784" s="4">
        <v>42307</v>
      </c>
      <c r="H1784" s="4"/>
      <c r="I1784" s="4"/>
      <c r="J1784" s="4"/>
      <c r="K1784" s="3" t="s">
        <v>667</v>
      </c>
      <c r="L1784" s="7" t="b">
        <v>1</v>
      </c>
      <c r="M1784" s="4">
        <v>42285</v>
      </c>
      <c r="N1784" s="3" t="s">
        <v>46</v>
      </c>
      <c r="O1784" s="3" t="s">
        <v>173</v>
      </c>
      <c r="P1784" s="8"/>
      <c r="Q1784" s="8"/>
      <c r="R1784" s="9"/>
      <c r="S1784" s="7"/>
    </row>
    <row r="1785" spans="1:19" x14ac:dyDescent="0.25">
      <c r="A1785" t="str">
        <f>REPLACE(Table_milestone[[#This Row],[Hợp đồng]],1,FIND("#",Table_milestone[[#This Row],[Hợp đồng]],1),"")</f>
        <v xml:space="preserve">EFS13005 </v>
      </c>
      <c r="B1785" s="2" t="s">
        <v>3426</v>
      </c>
      <c r="C1785" s="3" t="s">
        <v>548</v>
      </c>
      <c r="D1785" s="2" t="s">
        <v>3727</v>
      </c>
      <c r="E1785" s="5">
        <v>9400000</v>
      </c>
      <c r="F1785" s="4"/>
      <c r="G1785" s="4">
        <v>42307</v>
      </c>
      <c r="H1785" s="4"/>
      <c r="I1785" s="4"/>
      <c r="J1785" s="4"/>
      <c r="K1785" s="3" t="s">
        <v>667</v>
      </c>
      <c r="L1785" s="7" t="b">
        <v>1</v>
      </c>
      <c r="M1785" s="4">
        <v>42286</v>
      </c>
      <c r="N1785" s="3" t="s">
        <v>46</v>
      </c>
      <c r="O1785" s="3" t="s">
        <v>173</v>
      </c>
      <c r="P1785" s="8"/>
      <c r="Q1785" s="8"/>
      <c r="R1785" s="9"/>
      <c r="S1785" s="7"/>
    </row>
    <row r="1786" spans="1:19" x14ac:dyDescent="0.25">
      <c r="A1786" t="str">
        <f>REPLACE(Table_milestone[[#This Row],[Hợp đồng]],1,FIND("#",Table_milestone[[#This Row],[Hợp đồng]],1),"")</f>
        <v xml:space="preserve">EFS13005 </v>
      </c>
      <c r="B1786" s="2" t="s">
        <v>3426</v>
      </c>
      <c r="C1786" s="3" t="s">
        <v>548</v>
      </c>
      <c r="D1786" s="2" t="s">
        <v>3728</v>
      </c>
      <c r="E1786" s="5">
        <v>2000000</v>
      </c>
      <c r="F1786" s="4"/>
      <c r="G1786" s="4">
        <v>42307</v>
      </c>
      <c r="H1786" s="4"/>
      <c r="I1786" s="4"/>
      <c r="J1786" s="4"/>
      <c r="K1786" s="3" t="s">
        <v>667</v>
      </c>
      <c r="L1786" s="7" t="b">
        <v>1</v>
      </c>
      <c r="M1786" s="4">
        <v>42289</v>
      </c>
      <c r="N1786" s="3" t="s">
        <v>46</v>
      </c>
      <c r="O1786" s="3" t="s">
        <v>173</v>
      </c>
      <c r="P1786" s="8"/>
      <c r="Q1786" s="8"/>
      <c r="R1786" s="9"/>
      <c r="S1786" s="7"/>
    </row>
    <row r="1787" spans="1:19" x14ac:dyDescent="0.25">
      <c r="A1787" t="str">
        <f>REPLACE(Table_milestone[[#This Row],[Hợp đồng]],1,FIND("#",Table_milestone[[#This Row],[Hợp đồng]],1),"")</f>
        <v xml:space="preserve">EFS13005 </v>
      </c>
      <c r="B1787" s="2" t="s">
        <v>3426</v>
      </c>
      <c r="C1787" s="3" t="s">
        <v>548</v>
      </c>
      <c r="D1787" s="2" t="s">
        <v>3729</v>
      </c>
      <c r="E1787" s="5">
        <v>2000000</v>
      </c>
      <c r="F1787" s="4"/>
      <c r="G1787" s="4">
        <v>42307</v>
      </c>
      <c r="H1787" s="4"/>
      <c r="I1787" s="4"/>
      <c r="J1787" s="4"/>
      <c r="K1787" s="3" t="s">
        <v>667</v>
      </c>
      <c r="L1787" s="7" t="b">
        <v>1</v>
      </c>
      <c r="M1787" s="4">
        <v>42290</v>
      </c>
      <c r="N1787" s="3" t="s">
        <v>46</v>
      </c>
      <c r="O1787" s="3" t="s">
        <v>173</v>
      </c>
      <c r="P1787" s="8"/>
      <c r="Q1787" s="8"/>
      <c r="R1787" s="9"/>
      <c r="S1787" s="7"/>
    </row>
    <row r="1788" spans="1:19" x14ac:dyDescent="0.25">
      <c r="A1788" t="str">
        <f>REPLACE(Table_milestone[[#This Row],[Hợp đồng]],1,FIND("#",Table_milestone[[#This Row],[Hợp đồng]],1),"")</f>
        <v xml:space="preserve">EFS13005 </v>
      </c>
      <c r="B1788" s="2" t="s">
        <v>3426</v>
      </c>
      <c r="C1788" s="3" t="s">
        <v>548</v>
      </c>
      <c r="D1788" s="2" t="s">
        <v>3730</v>
      </c>
      <c r="E1788" s="5">
        <v>172160000</v>
      </c>
      <c r="F1788" s="4"/>
      <c r="G1788" s="4">
        <v>42307</v>
      </c>
      <c r="H1788" s="4"/>
      <c r="I1788" s="4"/>
      <c r="J1788" s="4"/>
      <c r="K1788" s="3" t="s">
        <v>667</v>
      </c>
      <c r="L1788" s="7" t="b">
        <v>1</v>
      </c>
      <c r="M1788" s="4">
        <v>42290</v>
      </c>
      <c r="N1788" s="3" t="s">
        <v>46</v>
      </c>
      <c r="O1788" s="3" t="s">
        <v>173</v>
      </c>
      <c r="P1788" s="8"/>
      <c r="Q1788" s="8"/>
      <c r="R1788" s="9"/>
      <c r="S1788" s="7"/>
    </row>
    <row r="1789" spans="1:19" x14ac:dyDescent="0.25">
      <c r="A1789" t="str">
        <f>REPLACE(Table_milestone[[#This Row],[Hợp đồng]],1,FIND("#",Table_milestone[[#This Row],[Hợp đồng]],1),"")</f>
        <v xml:space="preserve">EFS13005 </v>
      </c>
      <c r="B1789" s="2" t="s">
        <v>3426</v>
      </c>
      <c r="C1789" s="3" t="s">
        <v>548</v>
      </c>
      <c r="D1789" s="2" t="s">
        <v>3731</v>
      </c>
      <c r="E1789" s="5">
        <v>1200000</v>
      </c>
      <c r="F1789" s="4"/>
      <c r="G1789" s="4">
        <v>42307</v>
      </c>
      <c r="H1789" s="4"/>
      <c r="I1789" s="4"/>
      <c r="J1789" s="4"/>
      <c r="K1789" s="3" t="s">
        <v>667</v>
      </c>
      <c r="L1789" s="7" t="b">
        <v>1</v>
      </c>
      <c r="M1789" s="4">
        <v>42290</v>
      </c>
      <c r="N1789" s="3" t="s">
        <v>46</v>
      </c>
      <c r="O1789" s="3" t="s">
        <v>173</v>
      </c>
      <c r="P1789" s="8"/>
      <c r="Q1789" s="8"/>
      <c r="R1789" s="9"/>
      <c r="S1789" s="7"/>
    </row>
    <row r="1790" spans="1:19" x14ac:dyDescent="0.25">
      <c r="A1790" t="str">
        <f>REPLACE(Table_milestone[[#This Row],[Hợp đồng]],1,FIND("#",Table_milestone[[#This Row],[Hợp đồng]],1),"")</f>
        <v xml:space="preserve">EFS13005 </v>
      </c>
      <c r="B1790" s="2" t="s">
        <v>3426</v>
      </c>
      <c r="C1790" s="3" t="s">
        <v>548</v>
      </c>
      <c r="D1790" s="2" t="s">
        <v>3732</v>
      </c>
      <c r="E1790" s="5">
        <v>5400000</v>
      </c>
      <c r="F1790" s="4"/>
      <c r="G1790" s="4">
        <v>42307</v>
      </c>
      <c r="H1790" s="4"/>
      <c r="I1790" s="4"/>
      <c r="J1790" s="4"/>
      <c r="K1790" s="3" t="s">
        <v>667</v>
      </c>
      <c r="L1790" s="7" t="b">
        <v>1</v>
      </c>
      <c r="M1790" s="4">
        <v>42292</v>
      </c>
      <c r="N1790" s="3" t="s">
        <v>46</v>
      </c>
      <c r="O1790" s="3" t="s">
        <v>173</v>
      </c>
      <c r="P1790" s="8"/>
      <c r="Q1790" s="8"/>
      <c r="R1790" s="9"/>
      <c r="S1790" s="7"/>
    </row>
    <row r="1791" spans="1:19" x14ac:dyDescent="0.25">
      <c r="A1791" t="str">
        <f>REPLACE(Table_milestone[[#This Row],[Hợp đồng]],1,FIND("#",Table_milestone[[#This Row],[Hợp đồng]],1),"")</f>
        <v xml:space="preserve">EFS13005 </v>
      </c>
      <c r="B1791" s="2" t="s">
        <v>3426</v>
      </c>
      <c r="C1791" s="3" t="s">
        <v>548</v>
      </c>
      <c r="D1791" s="2" t="s">
        <v>3733</v>
      </c>
      <c r="E1791" s="5">
        <v>4300000</v>
      </c>
      <c r="F1791" s="4"/>
      <c r="G1791" s="4">
        <v>42307</v>
      </c>
      <c r="H1791" s="4"/>
      <c r="I1791" s="4"/>
      <c r="J1791" s="4"/>
      <c r="K1791" s="3" t="s">
        <v>667</v>
      </c>
      <c r="L1791" s="7" t="b">
        <v>1</v>
      </c>
      <c r="M1791" s="4">
        <v>42292</v>
      </c>
      <c r="N1791" s="3" t="s">
        <v>46</v>
      </c>
      <c r="O1791" s="3" t="s">
        <v>173</v>
      </c>
      <c r="P1791" s="8"/>
      <c r="Q1791" s="8"/>
      <c r="R1791" s="9"/>
      <c r="S1791" s="7"/>
    </row>
    <row r="1792" spans="1:19" x14ac:dyDescent="0.25">
      <c r="A1792" t="str">
        <f>REPLACE(Table_milestone[[#This Row],[Hợp đồng]],1,FIND("#",Table_milestone[[#This Row],[Hợp đồng]],1),"")</f>
        <v xml:space="preserve">EFS13005 </v>
      </c>
      <c r="B1792" s="2" t="s">
        <v>3426</v>
      </c>
      <c r="C1792" s="3" t="s">
        <v>548</v>
      </c>
      <c r="D1792" s="2" t="s">
        <v>3734</v>
      </c>
      <c r="E1792" s="5">
        <v>20000000</v>
      </c>
      <c r="F1792" s="4"/>
      <c r="G1792" s="4">
        <v>42307</v>
      </c>
      <c r="H1792" s="4"/>
      <c r="I1792" s="4"/>
      <c r="J1792" s="4"/>
      <c r="K1792" s="3" t="s">
        <v>667</v>
      </c>
      <c r="L1792" s="7" t="b">
        <v>1</v>
      </c>
      <c r="M1792" s="4">
        <v>42292</v>
      </c>
      <c r="N1792" s="3" t="s">
        <v>46</v>
      </c>
      <c r="O1792" s="3" t="s">
        <v>173</v>
      </c>
      <c r="P1792" s="8"/>
      <c r="Q1792" s="8"/>
      <c r="R1792" s="9"/>
      <c r="S1792" s="7"/>
    </row>
    <row r="1793" spans="1:19" x14ac:dyDescent="0.25">
      <c r="A1793" t="str">
        <f>REPLACE(Table_milestone[[#This Row],[Hợp đồng]],1,FIND("#",Table_milestone[[#This Row],[Hợp đồng]],1),"")</f>
        <v>OSD145066</v>
      </c>
      <c r="B1793" s="2" t="s">
        <v>3460</v>
      </c>
      <c r="C1793" s="3" t="s">
        <v>478</v>
      </c>
      <c r="D1793" s="2" t="s">
        <v>3735</v>
      </c>
      <c r="E1793" s="5">
        <v>421424100</v>
      </c>
      <c r="F1793" s="4"/>
      <c r="G1793" s="4">
        <v>42307</v>
      </c>
      <c r="H1793" s="4"/>
      <c r="I1793" s="4"/>
      <c r="J1793" s="4"/>
      <c r="K1793" s="3" t="s">
        <v>3052</v>
      </c>
      <c r="L1793" s="7" t="b">
        <v>0</v>
      </c>
      <c r="M1793" s="4"/>
      <c r="N1793" s="3" t="s">
        <v>108</v>
      </c>
      <c r="O1793" s="3" t="s">
        <v>110</v>
      </c>
      <c r="P1793" s="8"/>
      <c r="Q1793" s="8"/>
      <c r="R1793" s="9"/>
      <c r="S1793" s="7"/>
    </row>
    <row r="1794" spans="1:19" x14ac:dyDescent="0.25">
      <c r="A1794" t="str">
        <f>REPLACE(Table_milestone[[#This Row],[Hợp đồng]],1,FIND("#",Table_milestone[[#This Row],[Hợp đồng]],1),"")</f>
        <v>OSD155034</v>
      </c>
      <c r="B1794" s="2" t="s">
        <v>3736</v>
      </c>
      <c r="C1794" s="3" t="s">
        <v>313</v>
      </c>
      <c r="D1794" s="2" t="s">
        <v>2524</v>
      </c>
      <c r="E1794" s="5">
        <v>20301120</v>
      </c>
      <c r="F1794" s="4"/>
      <c r="G1794" s="4">
        <v>42307</v>
      </c>
      <c r="H1794" s="4"/>
      <c r="I1794" s="4"/>
      <c r="J1794" s="4"/>
      <c r="K1794" s="3" t="s">
        <v>667</v>
      </c>
      <c r="L1794" s="7" t="b">
        <v>1</v>
      </c>
      <c r="M1794" s="4">
        <v>42298</v>
      </c>
      <c r="N1794" s="3" t="s">
        <v>108</v>
      </c>
      <c r="O1794" s="3" t="s">
        <v>110</v>
      </c>
      <c r="P1794" s="8"/>
      <c r="Q1794" s="8"/>
      <c r="R1794" s="9"/>
      <c r="S1794" s="7"/>
    </row>
    <row r="1795" spans="1:19" x14ac:dyDescent="0.25">
      <c r="A1795" t="str">
        <f>REPLACE(Table_milestone[[#This Row],[Hợp đồng]],1,FIND("#",Table_milestone[[#This Row],[Hợp đồng]],1),"")</f>
        <v>120/2015/HĐKT/ACVN-CMCSOFT</v>
      </c>
      <c r="B1795" s="2" t="s">
        <v>3737</v>
      </c>
      <c r="C1795" s="3" t="s">
        <v>3738</v>
      </c>
      <c r="D1795" s="2" t="s">
        <v>2398</v>
      </c>
      <c r="E1795" s="5">
        <v>22500000</v>
      </c>
      <c r="F1795" s="4"/>
      <c r="G1795" s="4">
        <v>42307</v>
      </c>
      <c r="H1795" s="4"/>
      <c r="I1795" s="4"/>
      <c r="J1795" s="4"/>
      <c r="K1795" s="3" t="s">
        <v>667</v>
      </c>
      <c r="L1795" s="7" t="b">
        <v>1</v>
      </c>
      <c r="M1795" s="4">
        <v>42304</v>
      </c>
      <c r="N1795" s="3" t="s">
        <v>89</v>
      </c>
      <c r="O1795" s="3" t="s">
        <v>47</v>
      </c>
      <c r="P1795" s="8"/>
      <c r="Q1795" s="8"/>
      <c r="R1795" s="9"/>
      <c r="S1795" s="7"/>
    </row>
    <row r="1796" spans="1:19" x14ac:dyDescent="0.25">
      <c r="A1796" t="str">
        <f>REPLACE(Table_milestone[[#This Row],[Hợp đồng]],1,FIND("#",Table_milestone[[#This Row],[Hợp đồng]],1),"")</f>
        <v>OSD155020</v>
      </c>
      <c r="B1796" s="2" t="s">
        <v>3673</v>
      </c>
      <c r="C1796" s="3" t="s">
        <v>340</v>
      </c>
      <c r="D1796" s="2" t="s">
        <v>3573</v>
      </c>
      <c r="E1796" s="5">
        <v>334935300</v>
      </c>
      <c r="F1796" s="4"/>
      <c r="G1796" s="4">
        <v>42307</v>
      </c>
      <c r="H1796" s="4"/>
      <c r="I1796" s="4"/>
      <c r="J1796" s="4"/>
      <c r="K1796" s="3" t="s">
        <v>667</v>
      </c>
      <c r="L1796" s="7" t="b">
        <v>1</v>
      </c>
      <c r="M1796" s="4">
        <v>42359</v>
      </c>
      <c r="N1796" s="3" t="s">
        <v>108</v>
      </c>
      <c r="O1796" s="3" t="s">
        <v>110</v>
      </c>
      <c r="P1796" s="8" t="s">
        <v>3739</v>
      </c>
      <c r="Q1796" s="8"/>
      <c r="R1796" s="9"/>
      <c r="S1796" s="7"/>
    </row>
    <row r="1797" spans="1:19" x14ac:dyDescent="0.25">
      <c r="A1797" t="str">
        <f>REPLACE(Table_milestone[[#This Row],[Hợp đồng]],1,FIND("#",Table_milestone[[#This Row],[Hợp đồng]],1),"")</f>
        <v>35-0913/HĐBT/CMCSOFT-DHCNQN</v>
      </c>
      <c r="B1797" s="2" t="s">
        <v>2537</v>
      </c>
      <c r="C1797" s="3" t="s">
        <v>585</v>
      </c>
      <c r="D1797" s="2" t="s">
        <v>3680</v>
      </c>
      <c r="E1797" s="5">
        <v>30000000</v>
      </c>
      <c r="F1797" s="4"/>
      <c r="G1797" s="4">
        <v>42308</v>
      </c>
      <c r="H1797" s="4"/>
      <c r="I1797" s="4">
        <v>42308</v>
      </c>
      <c r="J1797" s="4"/>
      <c r="K1797" s="3" t="s">
        <v>667</v>
      </c>
      <c r="L1797" s="7" t="b">
        <v>0</v>
      </c>
      <c r="M1797" s="4"/>
      <c r="N1797" s="3" t="s">
        <v>190</v>
      </c>
      <c r="O1797" s="3" t="s">
        <v>98</v>
      </c>
      <c r="P1797" s="8"/>
      <c r="Q1797" s="8"/>
      <c r="R1797" s="9"/>
      <c r="S1797" s="7"/>
    </row>
    <row r="1798" spans="1:19" x14ac:dyDescent="0.25">
      <c r="A1798" t="str">
        <f>REPLACE(Table_milestone[[#This Row],[Hợp đồng]],1,FIND("#",Table_milestone[[#This Row],[Hợp đồng]],1),"")</f>
        <v>OSD155023</v>
      </c>
      <c r="B1798" s="2" t="s">
        <v>3740</v>
      </c>
      <c r="C1798" s="3" t="s">
        <v>343</v>
      </c>
      <c r="D1798" s="2" t="s">
        <v>666</v>
      </c>
      <c r="E1798" s="5">
        <v>242460000</v>
      </c>
      <c r="F1798" s="4"/>
      <c r="G1798" s="4">
        <v>42308</v>
      </c>
      <c r="H1798" s="4"/>
      <c r="I1798" s="4"/>
      <c r="J1798" s="4"/>
      <c r="K1798" s="3" t="s">
        <v>667</v>
      </c>
      <c r="L1798" s="7" t="b">
        <v>1</v>
      </c>
      <c r="M1798" s="4">
        <v>42335</v>
      </c>
      <c r="N1798" s="3" t="s">
        <v>119</v>
      </c>
      <c r="O1798" s="3" t="s">
        <v>110</v>
      </c>
      <c r="P1798" s="8"/>
      <c r="Q1798" s="8"/>
      <c r="R1798" s="9"/>
      <c r="S1798" s="7"/>
    </row>
    <row r="1799" spans="1:19" x14ac:dyDescent="0.25">
      <c r="A1799" t="str">
        <f>REPLACE(Table_milestone[[#This Row],[Hợp đồng]],1,FIND("#",Table_milestone[[#This Row],[Hợp đồng]],1),"")</f>
        <v>112/2015/HD-CMC</v>
      </c>
      <c r="B1799" s="2" t="s">
        <v>3742</v>
      </c>
      <c r="C1799" s="3" t="s">
        <v>322</v>
      </c>
      <c r="D1799" s="2" t="s">
        <v>3741</v>
      </c>
      <c r="E1799" s="5">
        <v>10000000</v>
      </c>
      <c r="F1799" s="4"/>
      <c r="G1799" s="4">
        <v>42308</v>
      </c>
      <c r="H1799" s="4"/>
      <c r="I1799" s="4"/>
      <c r="J1799" s="4"/>
      <c r="K1799" s="3" t="s">
        <v>667</v>
      </c>
      <c r="L1799" s="7" t="b">
        <v>0</v>
      </c>
      <c r="M1799" s="4"/>
      <c r="N1799" s="3" t="s">
        <v>190</v>
      </c>
      <c r="O1799" s="3" t="s">
        <v>98</v>
      </c>
      <c r="P1799" s="8"/>
      <c r="Q1799" s="8"/>
      <c r="R1799" s="9"/>
      <c r="S1799" s="7"/>
    </row>
    <row r="1800" spans="1:19" x14ac:dyDescent="0.25">
      <c r="A1800" t="str">
        <f>REPLACE(Table_milestone[[#This Row],[Hợp đồng]],1,FIND("#",Table_milestone[[#This Row],[Hợp đồng]],1),"")</f>
        <v xml:space="preserve">EFS13005 </v>
      </c>
      <c r="B1800" s="2" t="s">
        <v>3426</v>
      </c>
      <c r="C1800" s="3" t="s">
        <v>548</v>
      </c>
      <c r="D1800" s="2" t="s">
        <v>3743</v>
      </c>
      <c r="E1800" s="5">
        <v>6800000</v>
      </c>
      <c r="F1800" s="4"/>
      <c r="G1800" s="4">
        <v>42308</v>
      </c>
      <c r="H1800" s="4"/>
      <c r="I1800" s="4"/>
      <c r="J1800" s="4"/>
      <c r="K1800" s="3" t="s">
        <v>667</v>
      </c>
      <c r="L1800" s="7" t="b">
        <v>1</v>
      </c>
      <c r="M1800" s="4">
        <v>42297</v>
      </c>
      <c r="N1800" s="3" t="s">
        <v>46</v>
      </c>
      <c r="O1800" s="3" t="s">
        <v>173</v>
      </c>
      <c r="P1800" s="8"/>
      <c r="Q1800" s="8"/>
      <c r="R1800" s="9"/>
      <c r="S1800" s="7"/>
    </row>
    <row r="1801" spans="1:19" x14ac:dyDescent="0.25">
      <c r="A1801" t="str">
        <f>REPLACE(Table_milestone[[#This Row],[Hợp đồng]],1,FIND("#",Table_milestone[[#This Row],[Hợp đồng]],1),"")</f>
        <v>01/2015/KNAUF-CMC</v>
      </c>
      <c r="B1801" s="2" t="s">
        <v>3744</v>
      </c>
      <c r="C1801" s="3" t="s">
        <v>309</v>
      </c>
      <c r="D1801" s="2" t="s">
        <v>1018</v>
      </c>
      <c r="E1801" s="5">
        <v>253125376</v>
      </c>
      <c r="F1801" s="4"/>
      <c r="G1801" s="4">
        <v>42308</v>
      </c>
      <c r="H1801" s="4"/>
      <c r="I1801" s="4"/>
      <c r="J1801" s="4"/>
      <c r="K1801" s="3" t="s">
        <v>667</v>
      </c>
      <c r="L1801" s="7" t="b">
        <v>1</v>
      </c>
      <c r="M1801" s="4">
        <v>42314</v>
      </c>
      <c r="N1801" s="3" t="s">
        <v>37</v>
      </c>
      <c r="O1801" s="3" t="s">
        <v>197</v>
      </c>
      <c r="P1801" s="8"/>
      <c r="Q1801" s="8"/>
      <c r="R1801" s="9"/>
      <c r="S1801" s="7"/>
    </row>
    <row r="1802" spans="1:19" x14ac:dyDescent="0.25">
      <c r="A1802" t="str">
        <f>REPLACE(Table_milestone[[#This Row],[Hợp đồng]],1,FIND("#",Table_milestone[[#This Row],[Hợp đồng]],1),"")</f>
        <v>OSD155029</v>
      </c>
      <c r="B1802" s="2" t="s">
        <v>3670</v>
      </c>
      <c r="C1802" s="3" t="s">
        <v>336</v>
      </c>
      <c r="D1802" s="2" t="s">
        <v>3745</v>
      </c>
      <c r="E1802" s="5">
        <v>39600000</v>
      </c>
      <c r="F1802" s="4"/>
      <c r="G1802" s="4">
        <v>42308</v>
      </c>
      <c r="H1802" s="4"/>
      <c r="I1802" s="4"/>
      <c r="J1802" s="4">
        <v>42323</v>
      </c>
      <c r="K1802" s="3" t="s">
        <v>667</v>
      </c>
      <c r="L1802" s="7" t="b">
        <v>1</v>
      </c>
      <c r="M1802" s="4">
        <v>42360</v>
      </c>
      <c r="N1802" s="3" t="s">
        <v>108</v>
      </c>
      <c r="O1802" s="3" t="s">
        <v>110</v>
      </c>
      <c r="P1802" s="8"/>
      <c r="Q1802" s="8"/>
      <c r="R1802" s="9"/>
      <c r="S1802" s="7"/>
    </row>
    <row r="1803" spans="1:19" x14ac:dyDescent="0.25">
      <c r="A1803" t="str">
        <f>REPLACE(Table_milestone[[#This Row],[Hợp đồng]],1,FIND("#",Table_milestone[[#This Row],[Hợp đồng]],1),"")</f>
        <v>40-2013/HDKT/CMC-AJIVN</v>
      </c>
      <c r="B1803" s="2" t="s">
        <v>2515</v>
      </c>
      <c r="C1803" s="3" t="s">
        <v>2516</v>
      </c>
      <c r="D1803" s="2" t="s">
        <v>3746</v>
      </c>
      <c r="E1803" s="5">
        <v>13500000</v>
      </c>
      <c r="F1803" s="4"/>
      <c r="G1803" s="4">
        <v>42308</v>
      </c>
      <c r="H1803" s="4"/>
      <c r="I1803" s="4"/>
      <c r="J1803" s="4"/>
      <c r="K1803" s="3" t="s">
        <v>667</v>
      </c>
      <c r="L1803" s="7" t="b">
        <v>1</v>
      </c>
      <c r="M1803" s="4">
        <v>42318</v>
      </c>
      <c r="N1803" s="3" t="s">
        <v>19</v>
      </c>
      <c r="O1803" s="3" t="s">
        <v>681</v>
      </c>
      <c r="P1803" s="8"/>
      <c r="Q1803" s="8"/>
      <c r="R1803" s="9"/>
      <c r="S1803" s="7"/>
    </row>
    <row r="1804" spans="1:19" x14ac:dyDescent="0.25">
      <c r="A1804" t="str">
        <f>REPLACE(Table_milestone[[#This Row],[Hợp đồng]],1,FIND("#",Table_milestone[[#This Row],[Hợp đồng]],1),"")</f>
        <v>TPT001</v>
      </c>
      <c r="B1804" s="2" t="s">
        <v>3079</v>
      </c>
      <c r="C1804" s="3" t="s">
        <v>538</v>
      </c>
      <c r="D1804" s="2" t="s">
        <v>3712</v>
      </c>
      <c r="E1804" s="5">
        <v>8765120</v>
      </c>
      <c r="F1804" s="4"/>
      <c r="G1804" s="4">
        <v>42308</v>
      </c>
      <c r="H1804" s="4"/>
      <c r="I1804" s="4"/>
      <c r="J1804" s="4"/>
      <c r="K1804" s="3" t="s">
        <v>667</v>
      </c>
      <c r="L1804" s="7" t="b">
        <v>1</v>
      </c>
      <c r="M1804" s="4">
        <v>42340</v>
      </c>
      <c r="N1804" s="3" t="s">
        <v>108</v>
      </c>
      <c r="O1804" s="3" t="s">
        <v>110</v>
      </c>
      <c r="P1804" s="8"/>
      <c r="Q1804" s="8"/>
      <c r="R1804" s="9"/>
      <c r="S1804" s="7"/>
    </row>
    <row r="1805" spans="1:19" x14ac:dyDescent="0.25">
      <c r="A1805" t="str">
        <f>REPLACE(Table_milestone[[#This Row],[Hợp đồng]],1,FIND("#",Table_milestone[[#This Row],[Hợp đồng]],1),"")</f>
        <v>35-0913/HĐBT/CMCSOFT-DHCNQN</v>
      </c>
      <c r="B1805" s="2" t="s">
        <v>2537</v>
      </c>
      <c r="C1805" s="3" t="s">
        <v>585</v>
      </c>
      <c r="D1805" s="2" t="s">
        <v>3747</v>
      </c>
      <c r="E1805" s="5">
        <v>30000000</v>
      </c>
      <c r="F1805" s="4"/>
      <c r="G1805" s="4">
        <v>42309</v>
      </c>
      <c r="H1805" s="4"/>
      <c r="I1805" s="4">
        <v>42309</v>
      </c>
      <c r="J1805" s="4"/>
      <c r="K1805" s="3" t="s">
        <v>667</v>
      </c>
      <c r="L1805" s="7" t="b">
        <v>0</v>
      </c>
      <c r="M1805" s="4"/>
      <c r="N1805" s="3" t="s">
        <v>190</v>
      </c>
      <c r="O1805" s="3" t="s">
        <v>98</v>
      </c>
      <c r="P1805" s="8"/>
      <c r="Q1805" s="8"/>
      <c r="R1805" s="9"/>
      <c r="S1805" s="7"/>
    </row>
    <row r="1806" spans="1:19" x14ac:dyDescent="0.25">
      <c r="A1806" t="str">
        <f>REPLACE(Table_milestone[[#This Row],[Hợp đồng]],1,FIND("#",Table_milestone[[#This Row],[Hợp đồng]],1),"")</f>
        <v xml:space="preserve">EFS13005 </v>
      </c>
      <c r="B1806" s="2" t="s">
        <v>3426</v>
      </c>
      <c r="C1806" s="3" t="s">
        <v>548</v>
      </c>
      <c r="D1806" s="2" t="s">
        <v>3748</v>
      </c>
      <c r="E1806" s="5">
        <v>4700000</v>
      </c>
      <c r="F1806" s="4"/>
      <c r="G1806" s="4">
        <v>42310</v>
      </c>
      <c r="H1806" s="4"/>
      <c r="I1806" s="4"/>
      <c r="J1806" s="4"/>
      <c r="K1806" s="3" t="s">
        <v>667</v>
      </c>
      <c r="L1806" s="7" t="b">
        <v>1</v>
      </c>
      <c r="M1806" s="4">
        <v>42310</v>
      </c>
      <c r="N1806" s="3" t="s">
        <v>46</v>
      </c>
      <c r="O1806" s="3" t="s">
        <v>173</v>
      </c>
      <c r="P1806" s="8"/>
      <c r="Q1806" s="8"/>
      <c r="R1806" s="9"/>
      <c r="S1806" s="7"/>
    </row>
    <row r="1807" spans="1:19" x14ac:dyDescent="0.25">
      <c r="A1807" t="str">
        <f>REPLACE(Table_milestone[[#This Row],[Hợp đồng]],1,FIND("#",Table_milestone[[#This Row],[Hợp đồng]],1),"")</f>
        <v xml:space="preserve">EFS13005 </v>
      </c>
      <c r="B1807" s="2" t="s">
        <v>3426</v>
      </c>
      <c r="C1807" s="3" t="s">
        <v>548</v>
      </c>
      <c r="D1807" s="2" t="s">
        <v>3749</v>
      </c>
      <c r="E1807" s="5">
        <v>3000000</v>
      </c>
      <c r="F1807" s="4"/>
      <c r="G1807" s="4">
        <v>42310</v>
      </c>
      <c r="H1807" s="4"/>
      <c r="I1807" s="4"/>
      <c r="J1807" s="4"/>
      <c r="K1807" s="3" t="s">
        <v>667</v>
      </c>
      <c r="L1807" s="7" t="b">
        <v>1</v>
      </c>
      <c r="M1807" s="4">
        <v>42310</v>
      </c>
      <c r="N1807" s="3" t="s">
        <v>46</v>
      </c>
      <c r="O1807" s="3" t="s">
        <v>173</v>
      </c>
      <c r="P1807" s="8"/>
      <c r="Q1807" s="8"/>
      <c r="R1807" s="9"/>
      <c r="S1807" s="7"/>
    </row>
    <row r="1808" spans="1:19" x14ac:dyDescent="0.25">
      <c r="A1808" t="str">
        <f>REPLACE(Table_milestone[[#This Row],[Hợp đồng]],1,FIND("#",Table_milestone[[#This Row],[Hợp đồng]],1),"")</f>
        <v xml:space="preserve">EFS13005 </v>
      </c>
      <c r="B1808" s="2" t="s">
        <v>3426</v>
      </c>
      <c r="C1808" s="3" t="s">
        <v>548</v>
      </c>
      <c r="D1808" s="2" t="s">
        <v>3750</v>
      </c>
      <c r="E1808" s="5">
        <v>4800000</v>
      </c>
      <c r="F1808" s="4"/>
      <c r="G1808" s="4">
        <v>42310</v>
      </c>
      <c r="H1808" s="4"/>
      <c r="I1808" s="4"/>
      <c r="J1808" s="4"/>
      <c r="K1808" s="3" t="s">
        <v>667</v>
      </c>
      <c r="L1808" s="7" t="b">
        <v>1</v>
      </c>
      <c r="M1808" s="4">
        <v>42310</v>
      </c>
      <c r="N1808" s="3" t="s">
        <v>46</v>
      </c>
      <c r="O1808" s="3" t="s">
        <v>173</v>
      </c>
      <c r="P1808" s="8"/>
      <c r="Q1808" s="8"/>
      <c r="R1808" s="9"/>
      <c r="S1808" s="7"/>
    </row>
    <row r="1809" spans="1:19" ht="75" x14ac:dyDescent="0.25">
      <c r="A1809" t="str">
        <f>REPLACE(Table_milestone[[#This Row],[Hợp đồng]],1,FIND("#",Table_milestone[[#This Row],[Hợp đồng]],1),"")</f>
        <v>06/2015/HĐKT/UBCKNN-CMC</v>
      </c>
      <c r="B1809" s="2" t="s">
        <v>3427</v>
      </c>
      <c r="C1809" s="3" t="s">
        <v>467</v>
      </c>
      <c r="D1809" s="2" t="s">
        <v>1018</v>
      </c>
      <c r="E1809" s="5">
        <v>632000000</v>
      </c>
      <c r="F1809" s="4"/>
      <c r="G1809" s="4">
        <v>42311</v>
      </c>
      <c r="H1809" s="4"/>
      <c r="I1809" s="4"/>
      <c r="J1809" s="4"/>
      <c r="K1809" s="3" t="s">
        <v>667</v>
      </c>
      <c r="L1809" s="7" t="b">
        <v>1</v>
      </c>
      <c r="M1809" s="4">
        <v>42359</v>
      </c>
      <c r="N1809" s="3" t="s">
        <v>57</v>
      </c>
      <c r="O1809" s="3" t="s">
        <v>129</v>
      </c>
      <c r="P1809" s="8" t="s">
        <v>3751</v>
      </c>
      <c r="Q1809" s="8" t="s">
        <v>3752</v>
      </c>
      <c r="R1809" s="9"/>
      <c r="S1809" s="7"/>
    </row>
    <row r="1810" spans="1:19" x14ac:dyDescent="0.25">
      <c r="A1810" t="str">
        <f>REPLACE(Table_milestone[[#This Row],[Hợp đồng]],1,FIND("#",Table_milestone[[#This Row],[Hợp đồng]],1),"")</f>
        <v xml:space="preserve">EFS13005 </v>
      </c>
      <c r="B1810" s="2" t="s">
        <v>3426</v>
      </c>
      <c r="C1810" s="3" t="s">
        <v>548</v>
      </c>
      <c r="D1810" s="2" t="s">
        <v>3753</v>
      </c>
      <c r="E1810" s="5">
        <v>3700000</v>
      </c>
      <c r="F1810" s="4"/>
      <c r="G1810" s="4">
        <v>42311</v>
      </c>
      <c r="H1810" s="4"/>
      <c r="I1810" s="4"/>
      <c r="J1810" s="4"/>
      <c r="K1810" s="3" t="s">
        <v>667</v>
      </c>
      <c r="L1810" s="7" t="b">
        <v>1</v>
      </c>
      <c r="M1810" s="4">
        <v>42311</v>
      </c>
      <c r="N1810" s="3" t="s">
        <v>46</v>
      </c>
      <c r="O1810" s="3" t="s">
        <v>173</v>
      </c>
      <c r="P1810" s="8"/>
      <c r="Q1810" s="8"/>
      <c r="R1810" s="9"/>
      <c r="S1810" s="7"/>
    </row>
    <row r="1811" spans="1:19" x14ac:dyDescent="0.25">
      <c r="A1811" t="str">
        <f>REPLACE(Table_milestone[[#This Row],[Hợp đồng]],1,FIND("#",Table_milestone[[#This Row],[Hợp đồng]],1),"")</f>
        <v xml:space="preserve">EFS13005 </v>
      </c>
      <c r="B1811" s="2" t="s">
        <v>3426</v>
      </c>
      <c r="C1811" s="3" t="s">
        <v>548</v>
      </c>
      <c r="D1811" s="2" t="s">
        <v>3754</v>
      </c>
      <c r="E1811" s="5">
        <v>2000000</v>
      </c>
      <c r="F1811" s="4"/>
      <c r="G1811" s="4">
        <v>42312</v>
      </c>
      <c r="H1811" s="4"/>
      <c r="I1811" s="4"/>
      <c r="J1811" s="4"/>
      <c r="K1811" s="3" t="s">
        <v>667</v>
      </c>
      <c r="L1811" s="7" t="b">
        <v>1</v>
      </c>
      <c r="M1811" s="4">
        <v>42312</v>
      </c>
      <c r="N1811" s="3" t="s">
        <v>46</v>
      </c>
      <c r="O1811" s="3" t="s">
        <v>173</v>
      </c>
      <c r="P1811" s="8"/>
      <c r="Q1811" s="8"/>
      <c r="R1811" s="9"/>
      <c r="S1811" s="7"/>
    </row>
    <row r="1812" spans="1:19" x14ac:dyDescent="0.25">
      <c r="A1812" t="str">
        <f>REPLACE(Table_milestone[[#This Row],[Hợp đồng]],1,FIND("#",Table_milestone[[#This Row],[Hợp đồng]],1),"")</f>
        <v xml:space="preserve">EFS13005 </v>
      </c>
      <c r="B1812" s="2" t="s">
        <v>3426</v>
      </c>
      <c r="C1812" s="3" t="s">
        <v>548</v>
      </c>
      <c r="D1812" s="2" t="s">
        <v>3755</v>
      </c>
      <c r="E1812" s="5">
        <v>2000000</v>
      </c>
      <c r="F1812" s="4"/>
      <c r="G1812" s="4">
        <v>42312</v>
      </c>
      <c r="H1812" s="4"/>
      <c r="I1812" s="4"/>
      <c r="J1812" s="4"/>
      <c r="K1812" s="3" t="s">
        <v>667</v>
      </c>
      <c r="L1812" s="7" t="b">
        <v>1</v>
      </c>
      <c r="M1812" s="4">
        <v>42312</v>
      </c>
      <c r="N1812" s="3" t="s">
        <v>46</v>
      </c>
      <c r="O1812" s="3" t="s">
        <v>173</v>
      </c>
      <c r="P1812" s="8"/>
      <c r="Q1812" s="8"/>
      <c r="R1812" s="9"/>
      <c r="S1812" s="7"/>
    </row>
    <row r="1813" spans="1:19" x14ac:dyDescent="0.25">
      <c r="A1813" t="str">
        <f>REPLACE(Table_milestone[[#This Row],[Hợp đồng]],1,FIND("#",Table_milestone[[#This Row],[Hợp đồng]],1),"")</f>
        <v>05102015-01/2015/HĐDV/CIST-CMC</v>
      </c>
      <c r="B1813" s="2" t="s">
        <v>3757</v>
      </c>
      <c r="C1813" s="3" t="s">
        <v>297</v>
      </c>
      <c r="D1813" s="2" t="s">
        <v>3756</v>
      </c>
      <c r="E1813" s="5">
        <v>170000000</v>
      </c>
      <c r="F1813" s="4"/>
      <c r="G1813" s="4">
        <v>42313</v>
      </c>
      <c r="H1813" s="4"/>
      <c r="I1813" s="4"/>
      <c r="J1813" s="4"/>
      <c r="K1813" s="3" t="s">
        <v>667</v>
      </c>
      <c r="L1813" s="7" t="b">
        <v>1</v>
      </c>
      <c r="M1813" s="4">
        <v>42369</v>
      </c>
      <c r="N1813" s="3" t="s">
        <v>31</v>
      </c>
      <c r="O1813" s="3" t="s">
        <v>110</v>
      </c>
      <c r="P1813" s="8"/>
      <c r="Q1813" s="8"/>
      <c r="R1813" s="9"/>
      <c r="S1813" s="7"/>
    </row>
    <row r="1814" spans="1:19" x14ac:dyDescent="0.25">
      <c r="A1814" t="str">
        <f>REPLACE(Table_milestone[[#This Row],[Hợp đồng]],1,FIND("#",Table_milestone[[#This Row],[Hợp đồng]],1),"")</f>
        <v xml:space="preserve">EFS13005 </v>
      </c>
      <c r="B1814" s="2" t="s">
        <v>3426</v>
      </c>
      <c r="C1814" s="3" t="s">
        <v>548</v>
      </c>
      <c r="D1814" s="2" t="s">
        <v>3758</v>
      </c>
      <c r="E1814" s="5">
        <v>4200000</v>
      </c>
      <c r="F1814" s="4"/>
      <c r="G1814" s="4">
        <v>42313</v>
      </c>
      <c r="H1814" s="4"/>
      <c r="I1814" s="4"/>
      <c r="J1814" s="4"/>
      <c r="K1814" s="3" t="s">
        <v>667</v>
      </c>
      <c r="L1814" s="7" t="b">
        <v>1</v>
      </c>
      <c r="M1814" s="4">
        <v>42313</v>
      </c>
      <c r="N1814" s="3" t="s">
        <v>46</v>
      </c>
      <c r="O1814" s="3" t="s">
        <v>173</v>
      </c>
      <c r="P1814" s="8"/>
      <c r="Q1814" s="8"/>
      <c r="R1814" s="9"/>
      <c r="S1814" s="7"/>
    </row>
    <row r="1815" spans="1:19" x14ac:dyDescent="0.25">
      <c r="A1815" t="str">
        <f>REPLACE(Table_milestone[[#This Row],[Hợp đồng]],1,FIND("#",Table_milestone[[#This Row],[Hợp đồng]],1),"")</f>
        <v xml:space="preserve">EFS13005 </v>
      </c>
      <c r="B1815" s="2" t="s">
        <v>3426</v>
      </c>
      <c r="C1815" s="3" t="s">
        <v>548</v>
      </c>
      <c r="D1815" s="2" t="s">
        <v>3759</v>
      </c>
      <c r="E1815" s="5">
        <v>8800000</v>
      </c>
      <c r="F1815" s="4"/>
      <c r="G1815" s="4">
        <v>42313</v>
      </c>
      <c r="H1815" s="4"/>
      <c r="I1815" s="4"/>
      <c r="J1815" s="4"/>
      <c r="K1815" s="3" t="s">
        <v>667</v>
      </c>
      <c r="L1815" s="7" t="b">
        <v>1</v>
      </c>
      <c r="M1815" s="4">
        <v>42313</v>
      </c>
      <c r="N1815" s="3" t="s">
        <v>46</v>
      </c>
      <c r="O1815" s="3" t="s">
        <v>173</v>
      </c>
      <c r="P1815" s="8"/>
      <c r="Q1815" s="8"/>
      <c r="R1815" s="9"/>
      <c r="S1815" s="7"/>
    </row>
    <row r="1816" spans="1:19" ht="45" x14ac:dyDescent="0.25">
      <c r="A1816" t="str">
        <f>REPLACE(Table_milestone[[#This Row],[Hợp đồng]],1,FIND("#",Table_milestone[[#This Row],[Hợp đồng]],1),"")</f>
        <v>01/HĐKT 2015- CMCSOFT- UIC</v>
      </c>
      <c r="B1816" s="2" t="s">
        <v>3560</v>
      </c>
      <c r="C1816" s="3" t="s">
        <v>434</v>
      </c>
      <c r="D1816" s="2" t="s">
        <v>2423</v>
      </c>
      <c r="E1816" s="5">
        <v>91950000</v>
      </c>
      <c r="F1816" s="4"/>
      <c r="G1816" s="4">
        <v>42314</v>
      </c>
      <c r="H1816" s="4"/>
      <c r="I1816" s="4"/>
      <c r="J1816" s="4"/>
      <c r="K1816" s="3" t="s">
        <v>3052</v>
      </c>
      <c r="L1816" s="7" t="b">
        <v>0</v>
      </c>
      <c r="M1816" s="4"/>
      <c r="N1816" s="3" t="s">
        <v>26</v>
      </c>
      <c r="O1816" s="3" t="s">
        <v>21</v>
      </c>
      <c r="P1816" s="8"/>
      <c r="Q1816" s="8" t="s">
        <v>3760</v>
      </c>
      <c r="R1816" s="9"/>
      <c r="S1816" s="7"/>
    </row>
    <row r="1817" spans="1:19" x14ac:dyDescent="0.25">
      <c r="A1817" t="str">
        <f>REPLACE(Table_milestone[[#This Row],[Hợp đồng]],1,FIND("#",Table_milestone[[#This Row],[Hợp đồng]],1),"")</f>
        <v>OSD145001</v>
      </c>
      <c r="B1817" s="2" t="s">
        <v>2831</v>
      </c>
      <c r="C1817" s="3" t="s">
        <v>2832</v>
      </c>
      <c r="D1817" s="2" t="s">
        <v>3761</v>
      </c>
      <c r="E1817" s="5">
        <v>94080000</v>
      </c>
      <c r="F1817" s="4"/>
      <c r="G1817" s="4">
        <v>42314</v>
      </c>
      <c r="H1817" s="4"/>
      <c r="I1817" s="4"/>
      <c r="J1817" s="4">
        <v>42323</v>
      </c>
      <c r="K1817" s="3" t="s">
        <v>667</v>
      </c>
      <c r="L1817" s="7" t="b">
        <v>1</v>
      </c>
      <c r="M1817" s="4">
        <v>42320</v>
      </c>
      <c r="N1817" s="3" t="s">
        <v>31</v>
      </c>
      <c r="O1817" s="3" t="s">
        <v>110</v>
      </c>
      <c r="P1817" s="8"/>
      <c r="Q1817" s="8"/>
      <c r="R1817" s="9"/>
      <c r="S1817" s="7"/>
    </row>
    <row r="1818" spans="1:19" x14ac:dyDescent="0.25">
      <c r="A1818" t="str">
        <f>REPLACE(Table_milestone[[#This Row],[Hợp đồng]],1,FIND("#",Table_milestone[[#This Row],[Hợp đồng]],1),"")</f>
        <v>BSS15008</v>
      </c>
      <c r="B1818" s="2" t="s">
        <v>3763</v>
      </c>
      <c r="C1818" s="3" t="s">
        <v>289</v>
      </c>
      <c r="D1818" s="2" t="s">
        <v>3762</v>
      </c>
      <c r="E1818" s="5">
        <v>5000000</v>
      </c>
      <c r="F1818" s="4"/>
      <c r="G1818" s="4">
        <v>42314</v>
      </c>
      <c r="H1818" s="4"/>
      <c r="I1818" s="4"/>
      <c r="J1818" s="4"/>
      <c r="K1818" s="3" t="s">
        <v>667</v>
      </c>
      <c r="L1818" s="7" t="b">
        <v>1</v>
      </c>
      <c r="M1818" s="4">
        <v>42314</v>
      </c>
      <c r="N1818" s="3" t="s">
        <v>46</v>
      </c>
      <c r="O1818" s="3" t="s">
        <v>173</v>
      </c>
      <c r="P1818" s="8"/>
      <c r="Q1818" s="8"/>
      <c r="R1818" s="9"/>
      <c r="S1818" s="7"/>
    </row>
    <row r="1819" spans="1:19" x14ac:dyDescent="0.25">
      <c r="A1819" t="str">
        <f>REPLACE(Table_milestone[[#This Row],[Hợp đồng]],1,FIND("#",Table_milestone[[#This Row],[Hợp đồng]],1),"")</f>
        <v xml:space="preserve">EFS13005 </v>
      </c>
      <c r="B1819" s="2" t="s">
        <v>3426</v>
      </c>
      <c r="C1819" s="3" t="s">
        <v>548</v>
      </c>
      <c r="D1819" s="2" t="s">
        <v>3764</v>
      </c>
      <c r="E1819" s="5">
        <v>3400000</v>
      </c>
      <c r="F1819" s="4"/>
      <c r="G1819" s="4">
        <v>42314</v>
      </c>
      <c r="H1819" s="4"/>
      <c r="I1819" s="4"/>
      <c r="J1819" s="4"/>
      <c r="K1819" s="3" t="s">
        <v>667</v>
      </c>
      <c r="L1819" s="7" t="b">
        <v>1</v>
      </c>
      <c r="M1819" s="4">
        <v>42314</v>
      </c>
      <c r="N1819" s="3" t="s">
        <v>46</v>
      </c>
      <c r="O1819" s="3" t="s">
        <v>173</v>
      </c>
      <c r="P1819" s="8"/>
      <c r="Q1819" s="8"/>
      <c r="R1819" s="9"/>
      <c r="S1819" s="7"/>
    </row>
    <row r="1820" spans="1:19" x14ac:dyDescent="0.25">
      <c r="A1820" t="str">
        <f>REPLACE(Table_milestone[[#This Row],[Hợp đồng]],1,FIND("#",Table_milestone[[#This Row],[Hợp đồng]],1),"")</f>
        <v>122/2015/HĐKT/CMCSOFT-PRDCV</v>
      </c>
      <c r="B1820" s="2" t="s">
        <v>3765</v>
      </c>
      <c r="C1820" s="3" t="s">
        <v>3766</v>
      </c>
      <c r="D1820" s="2" t="s">
        <v>776</v>
      </c>
      <c r="E1820" s="5">
        <v>35667656</v>
      </c>
      <c r="F1820" s="4"/>
      <c r="G1820" s="4">
        <v>42314</v>
      </c>
      <c r="H1820" s="4"/>
      <c r="I1820" s="4"/>
      <c r="J1820" s="4"/>
      <c r="K1820" s="3" t="s">
        <v>667</v>
      </c>
      <c r="L1820" s="7" t="b">
        <v>1</v>
      </c>
      <c r="M1820" s="4">
        <v>42335</v>
      </c>
      <c r="N1820" s="3" t="s">
        <v>119</v>
      </c>
      <c r="O1820" s="3" t="s">
        <v>110</v>
      </c>
      <c r="P1820" s="8"/>
      <c r="Q1820" s="8"/>
      <c r="R1820" s="9"/>
      <c r="S1820" s="7"/>
    </row>
    <row r="1821" spans="1:19" x14ac:dyDescent="0.25">
      <c r="A1821" t="str">
        <f>REPLACE(Table_milestone[[#This Row],[Hợp đồng]],1,FIND("#",Table_milestone[[#This Row],[Hợp đồng]],1),"")</f>
        <v>082015/HĐKT/SVHDN-CMCSOFT</v>
      </c>
      <c r="B1821" s="2" t="s">
        <v>3637</v>
      </c>
      <c r="C1821" s="3" t="s">
        <v>3638</v>
      </c>
      <c r="D1821" s="2" t="s">
        <v>2423</v>
      </c>
      <c r="E1821" s="5">
        <v>350000000</v>
      </c>
      <c r="F1821" s="4"/>
      <c r="G1821" s="4">
        <v>42315</v>
      </c>
      <c r="H1821" s="4"/>
      <c r="I1821" s="4">
        <v>42334</v>
      </c>
      <c r="J1821" s="4"/>
      <c r="K1821" s="3" t="s">
        <v>667</v>
      </c>
      <c r="L1821" s="7" t="b">
        <v>1</v>
      </c>
      <c r="M1821" s="4">
        <v>42348</v>
      </c>
      <c r="N1821" s="3" t="s">
        <v>36</v>
      </c>
      <c r="O1821" s="3" t="s">
        <v>32</v>
      </c>
      <c r="P1821" s="8"/>
      <c r="Q1821" s="8" t="s">
        <v>3767</v>
      </c>
      <c r="R1821" s="9"/>
      <c r="S1821" s="7"/>
    </row>
    <row r="1822" spans="1:19" x14ac:dyDescent="0.25">
      <c r="A1822" t="str">
        <f>REPLACE(Table_milestone[[#This Row],[Hợp đồng]],1,FIND("#",Table_milestone[[#This Row],[Hợp đồng]],1),"")</f>
        <v>79/HĐKT/2015/TCKTQK-CMCSOFT</v>
      </c>
      <c r="B1822" s="2" t="s">
        <v>3768</v>
      </c>
      <c r="C1822" s="3" t="s">
        <v>3769</v>
      </c>
      <c r="D1822" s="2" t="s">
        <v>2398</v>
      </c>
      <c r="E1822" s="5">
        <v>40000000</v>
      </c>
      <c r="F1822" s="4"/>
      <c r="G1822" s="4">
        <v>42315</v>
      </c>
      <c r="H1822" s="4"/>
      <c r="I1822" s="4"/>
      <c r="J1822" s="4"/>
      <c r="K1822" s="3" t="s">
        <v>667</v>
      </c>
      <c r="L1822" s="7" t="b">
        <v>1</v>
      </c>
      <c r="M1822" s="4">
        <v>42319</v>
      </c>
      <c r="N1822" s="3" t="s">
        <v>89</v>
      </c>
      <c r="O1822" s="3" t="s">
        <v>32</v>
      </c>
      <c r="P1822" s="8"/>
      <c r="Q1822" s="8"/>
      <c r="R1822" s="9"/>
      <c r="S1822" s="7"/>
    </row>
    <row r="1823" spans="1:19" x14ac:dyDescent="0.25">
      <c r="A1823" t="str">
        <f>REPLACE(Table_milestone[[#This Row],[Hợp đồng]],1,FIND("#",Table_milestone[[#This Row],[Hợp đồng]],1),"")</f>
        <v>102015/HĐ/TKD-CMCSOFT</v>
      </c>
      <c r="B1823" s="2" t="s">
        <v>3770</v>
      </c>
      <c r="C1823" s="3" t="s">
        <v>285</v>
      </c>
      <c r="D1823" s="2" t="s">
        <v>1018</v>
      </c>
      <c r="E1823" s="5">
        <v>100000000</v>
      </c>
      <c r="F1823" s="4"/>
      <c r="G1823" s="4">
        <v>42316</v>
      </c>
      <c r="H1823" s="4"/>
      <c r="I1823" s="4"/>
      <c r="J1823" s="4"/>
      <c r="K1823" s="3" t="s">
        <v>667</v>
      </c>
      <c r="L1823" s="7" t="b">
        <v>1</v>
      </c>
      <c r="M1823" s="4">
        <v>42317</v>
      </c>
      <c r="N1823" s="3" t="s">
        <v>36</v>
      </c>
      <c r="O1823" s="3" t="s">
        <v>32</v>
      </c>
      <c r="P1823" s="8"/>
      <c r="Q1823" s="8"/>
      <c r="R1823" s="9"/>
      <c r="S1823" s="7"/>
    </row>
    <row r="1824" spans="1:19" x14ac:dyDescent="0.25">
      <c r="A1824" t="str">
        <f>REPLACE(Table_milestone[[#This Row],[Hợp đồng]],1,FIND("#",Table_milestone[[#This Row],[Hợp đồng]],1),"")</f>
        <v xml:space="preserve">EFS13005 </v>
      </c>
      <c r="B1824" s="2" t="s">
        <v>3426</v>
      </c>
      <c r="C1824" s="3" t="s">
        <v>548</v>
      </c>
      <c r="D1824" s="2" t="s">
        <v>3771</v>
      </c>
      <c r="E1824" s="5">
        <v>14100000</v>
      </c>
      <c r="F1824" s="4"/>
      <c r="G1824" s="4">
        <v>42318</v>
      </c>
      <c r="H1824" s="4"/>
      <c r="I1824" s="4"/>
      <c r="J1824" s="4"/>
      <c r="K1824" s="3" t="s">
        <v>667</v>
      </c>
      <c r="L1824" s="7" t="b">
        <v>1</v>
      </c>
      <c r="M1824" s="4">
        <v>42312</v>
      </c>
      <c r="N1824" s="3" t="s">
        <v>46</v>
      </c>
      <c r="O1824" s="3" t="s">
        <v>173</v>
      </c>
      <c r="P1824" s="8"/>
      <c r="Q1824" s="8"/>
      <c r="R1824" s="9"/>
      <c r="S1824" s="7"/>
    </row>
    <row r="1825" spans="1:19" x14ac:dyDescent="0.25">
      <c r="A1825" t="str">
        <f>REPLACE(Table_milestone[[#This Row],[Hợp đồng]],1,FIND("#",Table_milestone[[#This Row],[Hợp đồng]],1),"")</f>
        <v xml:space="preserve">EFS13005 </v>
      </c>
      <c r="B1825" s="2" t="s">
        <v>3426</v>
      </c>
      <c r="C1825" s="3" t="s">
        <v>548</v>
      </c>
      <c r="D1825" s="2" t="s">
        <v>3772</v>
      </c>
      <c r="E1825" s="5">
        <v>13500000</v>
      </c>
      <c r="F1825" s="4"/>
      <c r="G1825" s="4">
        <v>42318</v>
      </c>
      <c r="H1825" s="4"/>
      <c r="I1825" s="4"/>
      <c r="J1825" s="4"/>
      <c r="K1825" s="3" t="s">
        <v>667</v>
      </c>
      <c r="L1825" s="7" t="b">
        <v>1</v>
      </c>
      <c r="M1825" s="4">
        <v>42318</v>
      </c>
      <c r="N1825" s="3" t="s">
        <v>46</v>
      </c>
      <c r="O1825" s="3" t="s">
        <v>173</v>
      </c>
      <c r="P1825" s="8"/>
      <c r="Q1825" s="8"/>
      <c r="R1825" s="9"/>
      <c r="S1825" s="7"/>
    </row>
    <row r="1826" spans="1:19" x14ac:dyDescent="0.25">
      <c r="A1826" t="str">
        <f>REPLACE(Table_milestone[[#This Row],[Hợp đồng]],1,FIND("#",Table_milestone[[#This Row],[Hợp đồng]],1),"")</f>
        <v>19/2015/HĐ/VTQT-CMC</v>
      </c>
      <c r="B1826" s="2" t="s">
        <v>3773</v>
      </c>
      <c r="C1826" s="3" t="s">
        <v>3774</v>
      </c>
      <c r="D1826" s="2" t="s">
        <v>2398</v>
      </c>
      <c r="E1826" s="5">
        <v>296055000</v>
      </c>
      <c r="F1826" s="4"/>
      <c r="G1826" s="4">
        <v>42319</v>
      </c>
      <c r="H1826" s="4"/>
      <c r="I1826" s="4">
        <v>42319</v>
      </c>
      <c r="J1826" s="4"/>
      <c r="K1826" s="3" t="s">
        <v>667</v>
      </c>
      <c r="L1826" s="7" t="b">
        <v>1</v>
      </c>
      <c r="M1826" s="4">
        <v>42333</v>
      </c>
      <c r="N1826" s="3" t="s">
        <v>20</v>
      </c>
      <c r="O1826" s="3" t="s">
        <v>132</v>
      </c>
      <c r="P1826" s="8"/>
      <c r="Q1826" s="8"/>
      <c r="R1826" s="9"/>
      <c r="S1826" s="7"/>
    </row>
    <row r="1827" spans="1:19" x14ac:dyDescent="0.25">
      <c r="A1827" t="str">
        <f>REPLACE(Table_milestone[[#This Row],[Hợp đồng]],1,FIND("#",Table_milestone[[#This Row],[Hợp đồng]],1),"")</f>
        <v xml:space="preserve">EFS13005 </v>
      </c>
      <c r="B1827" s="2" t="s">
        <v>3426</v>
      </c>
      <c r="C1827" s="3" t="s">
        <v>548</v>
      </c>
      <c r="D1827" s="2" t="s">
        <v>3775</v>
      </c>
      <c r="E1827" s="5">
        <v>1800000</v>
      </c>
      <c r="F1827" s="4"/>
      <c r="G1827" s="4">
        <v>42320</v>
      </c>
      <c r="H1827" s="4"/>
      <c r="I1827" s="4"/>
      <c r="J1827" s="4"/>
      <c r="K1827" s="3" t="s">
        <v>667</v>
      </c>
      <c r="L1827" s="7" t="b">
        <v>1</v>
      </c>
      <c r="M1827" s="4">
        <v>42319</v>
      </c>
      <c r="N1827" s="3" t="s">
        <v>46</v>
      </c>
      <c r="O1827" s="3" t="s">
        <v>173</v>
      </c>
      <c r="P1827" s="8"/>
      <c r="Q1827" s="8"/>
      <c r="R1827" s="9"/>
      <c r="S1827" s="7"/>
    </row>
    <row r="1828" spans="1:19" x14ac:dyDescent="0.25">
      <c r="A1828" t="str">
        <f>REPLACE(Table_milestone[[#This Row],[Hợp đồng]],1,FIND("#",Table_milestone[[#This Row],[Hợp đồng]],1),"")</f>
        <v xml:space="preserve">EFS13005 </v>
      </c>
      <c r="B1828" s="2" t="s">
        <v>3426</v>
      </c>
      <c r="C1828" s="3" t="s">
        <v>548</v>
      </c>
      <c r="D1828" s="2" t="s">
        <v>3776</v>
      </c>
      <c r="E1828" s="5">
        <v>5400000</v>
      </c>
      <c r="F1828" s="4"/>
      <c r="G1828" s="4">
        <v>42320</v>
      </c>
      <c r="H1828" s="4"/>
      <c r="I1828" s="4"/>
      <c r="J1828" s="4"/>
      <c r="K1828" s="3" t="s">
        <v>667</v>
      </c>
      <c r="L1828" s="7" t="b">
        <v>1</v>
      </c>
      <c r="M1828" s="4">
        <v>42320</v>
      </c>
      <c r="N1828" s="3" t="s">
        <v>46</v>
      </c>
      <c r="O1828" s="3" t="s">
        <v>173</v>
      </c>
      <c r="P1828" s="8"/>
      <c r="Q1828" s="8"/>
      <c r="R1828" s="9"/>
      <c r="S1828" s="7"/>
    </row>
    <row r="1829" spans="1:19" x14ac:dyDescent="0.25">
      <c r="A1829" t="str">
        <f>REPLACE(Table_milestone[[#This Row],[Hợp đồng]],1,FIND("#",Table_milestone[[#This Row],[Hợp đồng]],1),"")</f>
        <v>1840/HDĐT/BHBL-CMC</v>
      </c>
      <c r="B1829" s="2" t="s">
        <v>3777</v>
      </c>
      <c r="C1829" s="3" t="s">
        <v>3778</v>
      </c>
      <c r="D1829" s="2" t="s">
        <v>776</v>
      </c>
      <c r="E1829" s="5">
        <v>18450000</v>
      </c>
      <c r="F1829" s="4"/>
      <c r="G1829" s="4">
        <v>42320</v>
      </c>
      <c r="H1829" s="4"/>
      <c r="I1829" s="4"/>
      <c r="J1829" s="4"/>
      <c r="K1829" s="3" t="s">
        <v>667</v>
      </c>
      <c r="L1829" s="7" t="b">
        <v>1</v>
      </c>
      <c r="M1829" s="4">
        <v>42367</v>
      </c>
      <c r="N1829" s="3" t="s">
        <v>46</v>
      </c>
      <c r="O1829" s="3" t="s">
        <v>173</v>
      </c>
      <c r="P1829" s="8"/>
      <c r="Q1829" s="8"/>
      <c r="R1829" s="9"/>
      <c r="S1829" s="7"/>
    </row>
    <row r="1830" spans="1:19" ht="105" x14ac:dyDescent="0.25">
      <c r="A1830" t="str">
        <f>REPLACE(Table_milestone[[#This Row],[Hợp đồng]],1,FIND("#",Table_milestone[[#This Row],[Hợp đồng]],1),"")</f>
        <v>210815/HĐKT/CMCSOFT-CMCTELECOM</v>
      </c>
      <c r="B1830" s="2" t="s">
        <v>3612</v>
      </c>
      <c r="C1830" s="3" t="s">
        <v>389</v>
      </c>
      <c r="D1830" s="2" t="s">
        <v>2423</v>
      </c>
      <c r="E1830" s="5">
        <v>455000000</v>
      </c>
      <c r="F1830" s="4"/>
      <c r="G1830" s="4">
        <v>42321</v>
      </c>
      <c r="H1830" s="4"/>
      <c r="I1830" s="4"/>
      <c r="J1830" s="4"/>
      <c r="K1830" s="3" t="s">
        <v>3052</v>
      </c>
      <c r="L1830" s="7" t="b">
        <v>0</v>
      </c>
      <c r="M1830" s="4"/>
      <c r="N1830" s="3" t="s">
        <v>89</v>
      </c>
      <c r="O1830" s="3" t="s">
        <v>47</v>
      </c>
      <c r="P1830" s="8"/>
      <c r="Q1830" s="8" t="s">
        <v>3779</v>
      </c>
      <c r="R1830" s="9"/>
      <c r="S1830" s="7"/>
    </row>
    <row r="1831" spans="1:19" x14ac:dyDescent="0.25">
      <c r="A1831" t="str">
        <f>REPLACE(Table_milestone[[#This Row],[Hợp đồng]],1,FIND("#",Table_milestone[[#This Row],[Hợp đồng]],1),"")</f>
        <v xml:space="preserve">EFS13005 </v>
      </c>
      <c r="B1831" s="2" t="s">
        <v>3426</v>
      </c>
      <c r="C1831" s="3" t="s">
        <v>548</v>
      </c>
      <c r="D1831" s="2" t="s">
        <v>3780</v>
      </c>
      <c r="E1831" s="5">
        <v>1200000</v>
      </c>
      <c r="F1831" s="4"/>
      <c r="G1831" s="4">
        <v>42321</v>
      </c>
      <c r="H1831" s="4"/>
      <c r="I1831" s="4"/>
      <c r="J1831" s="4"/>
      <c r="K1831" s="3" t="s">
        <v>667</v>
      </c>
      <c r="L1831" s="7" t="b">
        <v>1</v>
      </c>
      <c r="M1831" s="4">
        <v>42321</v>
      </c>
      <c r="N1831" s="3" t="s">
        <v>46</v>
      </c>
      <c r="O1831" s="3" t="s">
        <v>173</v>
      </c>
      <c r="P1831" s="8"/>
      <c r="Q1831" s="8"/>
      <c r="R1831" s="9"/>
      <c r="S1831" s="7"/>
    </row>
    <row r="1832" spans="1:19" ht="45" x14ac:dyDescent="0.25">
      <c r="A1832" t="str">
        <f>REPLACE(Table_milestone[[#This Row],[Hợp đồng]],1,FIND("#",Table_milestone[[#This Row],[Hợp đồng]],1),"")</f>
        <v>052/2014/HĐ/CMCSOFT-CORP</v>
      </c>
      <c r="B1832" s="2" t="s">
        <v>3155</v>
      </c>
      <c r="C1832" s="3" t="s">
        <v>45</v>
      </c>
      <c r="D1832" s="2" t="s">
        <v>1445</v>
      </c>
      <c r="E1832" s="5">
        <v>277500000</v>
      </c>
      <c r="F1832" s="4"/>
      <c r="G1832" s="4">
        <v>42323</v>
      </c>
      <c r="H1832" s="4"/>
      <c r="I1832" s="4"/>
      <c r="J1832" s="4"/>
      <c r="K1832" s="3" t="s">
        <v>3052</v>
      </c>
      <c r="L1832" s="7" t="b">
        <v>0</v>
      </c>
      <c r="M1832" s="4"/>
      <c r="N1832" s="3" t="s">
        <v>46</v>
      </c>
      <c r="O1832" s="3" t="s">
        <v>41</v>
      </c>
      <c r="P1832" s="8"/>
      <c r="Q1832" s="8" t="s">
        <v>3781</v>
      </c>
      <c r="R1832" s="9"/>
      <c r="S1832" s="7"/>
    </row>
    <row r="1833" spans="1:19" x14ac:dyDescent="0.25">
      <c r="A1833" t="str">
        <f>REPLACE(Table_milestone[[#This Row],[Hợp đồng]],1,FIND("#",Table_milestone[[#This Row],[Hợp đồng]],1),"")</f>
        <v>052/2014/HĐ/CMCSOFT-CORP</v>
      </c>
      <c r="B1833" s="2" t="s">
        <v>3155</v>
      </c>
      <c r="C1833" s="3" t="s">
        <v>45</v>
      </c>
      <c r="D1833" s="2" t="s">
        <v>3782</v>
      </c>
      <c r="E1833" s="5">
        <v>166500000</v>
      </c>
      <c r="F1833" s="4"/>
      <c r="G1833" s="4">
        <v>42323</v>
      </c>
      <c r="H1833" s="4"/>
      <c r="I1833" s="4"/>
      <c r="J1833" s="4"/>
      <c r="K1833" s="3" t="s">
        <v>3161</v>
      </c>
      <c r="L1833" s="7" t="b">
        <v>0</v>
      </c>
      <c r="M1833" s="4"/>
      <c r="N1833" s="3" t="s">
        <v>46</v>
      </c>
      <c r="O1833" s="3" t="s">
        <v>41</v>
      </c>
      <c r="P1833" s="8"/>
      <c r="Q1833" s="8" t="s">
        <v>3783</v>
      </c>
      <c r="R1833" s="9"/>
      <c r="S1833" s="7"/>
    </row>
    <row r="1834" spans="1:19" x14ac:dyDescent="0.25">
      <c r="A1834" t="str">
        <f>REPLACE(Table_milestone[[#This Row],[Hợp đồng]],1,FIND("#",Table_milestone[[#This Row],[Hợp đồng]],1),"")</f>
        <v>052/2014/HĐ/CMCSOFT-CORP</v>
      </c>
      <c r="B1834" s="2" t="s">
        <v>3155</v>
      </c>
      <c r="C1834" s="3" t="s">
        <v>45</v>
      </c>
      <c r="D1834" s="2" t="s">
        <v>3034</v>
      </c>
      <c r="E1834" s="5">
        <v>470450000</v>
      </c>
      <c r="F1834" s="4"/>
      <c r="G1834" s="4">
        <v>42323</v>
      </c>
      <c r="H1834" s="4"/>
      <c r="I1834" s="4"/>
      <c r="J1834" s="4"/>
      <c r="K1834" s="3" t="s">
        <v>3161</v>
      </c>
      <c r="L1834" s="7" t="b">
        <v>0</v>
      </c>
      <c r="M1834" s="4"/>
      <c r="N1834" s="3" t="s">
        <v>46</v>
      </c>
      <c r="O1834" s="3" t="s">
        <v>41</v>
      </c>
      <c r="P1834" s="8"/>
      <c r="Q1834" s="8"/>
      <c r="R1834" s="9"/>
      <c r="S1834" s="7"/>
    </row>
    <row r="1835" spans="1:19" x14ac:dyDescent="0.25">
      <c r="A1835" t="str">
        <f>REPLACE(Table_milestone[[#This Row],[Hợp đồng]],1,FIND("#",Table_milestone[[#This Row],[Hợp đồng]],1),"")</f>
        <v>120/2015/HĐKT/ACVN-CMCSOFT</v>
      </c>
      <c r="B1835" s="2" t="s">
        <v>3737</v>
      </c>
      <c r="C1835" s="3" t="s">
        <v>3738</v>
      </c>
      <c r="D1835" s="2" t="s">
        <v>2423</v>
      </c>
      <c r="E1835" s="5">
        <v>22500000</v>
      </c>
      <c r="F1835" s="4"/>
      <c r="G1835" s="4">
        <v>42323</v>
      </c>
      <c r="H1835" s="4"/>
      <c r="I1835" s="4"/>
      <c r="J1835" s="4"/>
      <c r="K1835" s="3" t="s">
        <v>667</v>
      </c>
      <c r="L1835" s="7" t="b">
        <v>1</v>
      </c>
      <c r="M1835" s="4">
        <v>42326</v>
      </c>
      <c r="N1835" s="3" t="s">
        <v>89</v>
      </c>
      <c r="O1835" s="3" t="s">
        <v>47</v>
      </c>
      <c r="P1835" s="8"/>
      <c r="Q1835" s="8" t="s">
        <v>3784</v>
      </c>
      <c r="R1835" s="9"/>
      <c r="S1835" s="7"/>
    </row>
    <row r="1836" spans="1:19" x14ac:dyDescent="0.25">
      <c r="A1836" t="str">
        <f>REPLACE(Table_milestone[[#This Row],[Hợp đồng]],1,FIND("#",Table_milestone[[#This Row],[Hợp đồng]],1),"")</f>
        <v>OSD155033</v>
      </c>
      <c r="B1836" s="2" t="s">
        <v>3785</v>
      </c>
      <c r="C1836" s="3" t="s">
        <v>3786</v>
      </c>
      <c r="D1836" s="2" t="s">
        <v>776</v>
      </c>
      <c r="E1836" s="5">
        <v>59636365</v>
      </c>
      <c r="F1836" s="4"/>
      <c r="G1836" s="4">
        <v>42323</v>
      </c>
      <c r="H1836" s="4"/>
      <c r="I1836" s="4"/>
      <c r="J1836" s="4">
        <v>42338</v>
      </c>
      <c r="K1836" s="3" t="s">
        <v>667</v>
      </c>
      <c r="L1836" s="7" t="b">
        <v>1</v>
      </c>
      <c r="M1836" s="4">
        <v>42363</v>
      </c>
      <c r="N1836" s="3" t="s">
        <v>119</v>
      </c>
      <c r="O1836" s="3" t="s">
        <v>110</v>
      </c>
      <c r="P1836" s="8"/>
      <c r="Q1836" s="8"/>
      <c r="R1836" s="9"/>
      <c r="S1836" s="7"/>
    </row>
    <row r="1837" spans="1:19" x14ac:dyDescent="0.25">
      <c r="A1837" t="str">
        <f>REPLACE(Table_milestone[[#This Row],[Hợp đồng]],1,FIND("#",Table_milestone[[#This Row],[Hợp đồng]],1),"")</f>
        <v>OSD145059</v>
      </c>
      <c r="B1837" s="2" t="s">
        <v>3398</v>
      </c>
      <c r="C1837" s="3" t="s">
        <v>3399</v>
      </c>
      <c r="D1837" s="2" t="s">
        <v>3710</v>
      </c>
      <c r="E1837" s="5">
        <v>157990000</v>
      </c>
      <c r="F1837" s="4">
        <v>42293</v>
      </c>
      <c r="G1837" s="4">
        <v>42324</v>
      </c>
      <c r="H1837" s="4"/>
      <c r="I1837" s="4"/>
      <c r="J1837" s="4"/>
      <c r="K1837" s="3" t="s">
        <v>717</v>
      </c>
      <c r="L1837" s="7" t="b">
        <v>0</v>
      </c>
      <c r="M1837" s="4"/>
      <c r="N1837" s="3" t="s">
        <v>108</v>
      </c>
      <c r="O1837" s="3" t="s">
        <v>110</v>
      </c>
      <c r="P1837" s="8"/>
      <c r="Q1837" s="8"/>
      <c r="R1837" s="9"/>
      <c r="S1837" s="7"/>
    </row>
    <row r="1838" spans="1:19" ht="30" x14ac:dyDescent="0.25">
      <c r="A1838" t="str">
        <f>REPLACE(Table_milestone[[#This Row],[Hợp đồng]],1,FIND("#",Table_milestone[[#This Row],[Hợp đồng]],1),"")</f>
        <v>2014/SOW/SISTIC-CMC/001</v>
      </c>
      <c r="B1838" s="2" t="s">
        <v>2959</v>
      </c>
      <c r="C1838" s="3" t="s">
        <v>560</v>
      </c>
      <c r="D1838" s="2" t="s">
        <v>3787</v>
      </c>
      <c r="E1838" s="5">
        <v>368634000</v>
      </c>
      <c r="F1838" s="4"/>
      <c r="G1838" s="4">
        <v>42326</v>
      </c>
      <c r="H1838" s="4"/>
      <c r="I1838" s="4"/>
      <c r="J1838" s="4"/>
      <c r="K1838" s="3" t="s">
        <v>667</v>
      </c>
      <c r="L1838" s="7" t="b">
        <v>1</v>
      </c>
      <c r="M1838" s="4">
        <v>42321</v>
      </c>
      <c r="N1838" s="3" t="s">
        <v>31</v>
      </c>
      <c r="O1838" s="3" t="s">
        <v>110</v>
      </c>
      <c r="P1838" s="8"/>
      <c r="Q1838" s="8" t="s">
        <v>3788</v>
      </c>
      <c r="R1838" s="9"/>
      <c r="S1838" s="7"/>
    </row>
    <row r="1839" spans="1:19" x14ac:dyDescent="0.25">
      <c r="A1839" t="str">
        <f>REPLACE(Table_milestone[[#This Row],[Hợp đồng]],1,FIND("#",Table_milestone[[#This Row],[Hợp đồng]],1),"")</f>
        <v xml:space="preserve">EFS13005 </v>
      </c>
      <c r="B1839" s="2" t="s">
        <v>3426</v>
      </c>
      <c r="C1839" s="3" t="s">
        <v>548</v>
      </c>
      <c r="D1839" s="2" t="s">
        <v>3789</v>
      </c>
      <c r="E1839" s="5">
        <v>3900000</v>
      </c>
      <c r="F1839" s="4"/>
      <c r="G1839" s="4">
        <v>42326</v>
      </c>
      <c r="H1839" s="4"/>
      <c r="I1839" s="4"/>
      <c r="J1839" s="4"/>
      <c r="K1839" s="3" t="s">
        <v>667</v>
      </c>
      <c r="L1839" s="7" t="b">
        <v>1</v>
      </c>
      <c r="M1839" s="4">
        <v>42326</v>
      </c>
      <c r="N1839" s="3" t="s">
        <v>46</v>
      </c>
      <c r="O1839" s="3" t="s">
        <v>173</v>
      </c>
      <c r="P1839" s="8"/>
      <c r="Q1839" s="8"/>
      <c r="R1839" s="9"/>
      <c r="S1839" s="7"/>
    </row>
    <row r="1840" spans="1:19" x14ac:dyDescent="0.25">
      <c r="A1840" t="str">
        <f>REPLACE(Table_milestone[[#This Row],[Hợp đồng]],1,FIND("#",Table_milestone[[#This Row],[Hợp đồng]],1),"")</f>
        <v>OSD155025</v>
      </c>
      <c r="B1840" s="2" t="s">
        <v>3617</v>
      </c>
      <c r="C1840" s="3" t="s">
        <v>376</v>
      </c>
      <c r="D1840" s="2" t="s">
        <v>3411</v>
      </c>
      <c r="E1840" s="5">
        <v>44345180</v>
      </c>
      <c r="F1840" s="4"/>
      <c r="G1840" s="4">
        <v>42329</v>
      </c>
      <c r="H1840" s="4"/>
      <c r="I1840" s="4"/>
      <c r="J1840" s="4"/>
      <c r="K1840" s="3" t="s">
        <v>3052</v>
      </c>
      <c r="L1840" s="7" t="b">
        <v>0</v>
      </c>
      <c r="M1840" s="4"/>
      <c r="N1840" s="3" t="s">
        <v>108</v>
      </c>
      <c r="O1840" s="3" t="s">
        <v>110</v>
      </c>
      <c r="P1840" s="8" t="s">
        <v>3790</v>
      </c>
      <c r="Q1840" s="8"/>
      <c r="R1840" s="9"/>
      <c r="S1840" s="7"/>
    </row>
    <row r="1841" spans="1:19" x14ac:dyDescent="0.25">
      <c r="A1841" t="str">
        <f>REPLACE(Table_milestone[[#This Row],[Hợp đồng]],1,FIND("#",Table_milestone[[#This Row],[Hợp đồng]],1),"")</f>
        <v>79/HĐKT/2015/TCKTQK-CMCSOFT</v>
      </c>
      <c r="B1841" s="2" t="s">
        <v>3768</v>
      </c>
      <c r="C1841" s="3" t="s">
        <v>3769</v>
      </c>
      <c r="D1841" s="2" t="s">
        <v>2423</v>
      </c>
      <c r="E1841" s="5">
        <v>90000000</v>
      </c>
      <c r="F1841" s="4"/>
      <c r="G1841" s="4">
        <v>42331</v>
      </c>
      <c r="H1841" s="4"/>
      <c r="I1841" s="4">
        <v>42335</v>
      </c>
      <c r="J1841" s="4"/>
      <c r="K1841" s="3" t="s">
        <v>667</v>
      </c>
      <c r="L1841" s="7" t="b">
        <v>1</v>
      </c>
      <c r="M1841" s="4">
        <v>42342</v>
      </c>
      <c r="N1841" s="3" t="s">
        <v>89</v>
      </c>
      <c r="O1841" s="3" t="s">
        <v>32</v>
      </c>
      <c r="P1841" s="8"/>
      <c r="Q1841" s="8" t="s">
        <v>3791</v>
      </c>
      <c r="R1841" s="9"/>
      <c r="S1841" s="7"/>
    </row>
    <row r="1842" spans="1:19" ht="30" x14ac:dyDescent="0.25">
      <c r="A1842" t="str">
        <f>REPLACE(Table_milestone[[#This Row],[Hợp đồng]],1,FIND("#",Table_milestone[[#This Row],[Hợp đồng]],1),"")</f>
        <v>HĐCP-15-20/MobiFone-CMC</v>
      </c>
      <c r="B1842" s="2" t="s">
        <v>3625</v>
      </c>
      <c r="C1842" s="3" t="s">
        <v>386</v>
      </c>
      <c r="D1842" s="2" t="s">
        <v>2423</v>
      </c>
      <c r="E1842" s="5">
        <v>292500000</v>
      </c>
      <c r="F1842" s="4"/>
      <c r="G1842" s="4">
        <v>42334</v>
      </c>
      <c r="H1842" s="4"/>
      <c r="I1842" s="4"/>
      <c r="J1842" s="4"/>
      <c r="K1842" s="3" t="s">
        <v>3052</v>
      </c>
      <c r="L1842" s="7" t="b">
        <v>0</v>
      </c>
      <c r="M1842" s="4"/>
      <c r="N1842" s="3" t="s">
        <v>52</v>
      </c>
      <c r="O1842" s="3" t="s">
        <v>47</v>
      </c>
      <c r="P1842" s="8"/>
      <c r="Q1842" s="8" t="s">
        <v>3792</v>
      </c>
      <c r="R1842" s="9"/>
      <c r="S1842" s="7"/>
    </row>
    <row r="1843" spans="1:19" x14ac:dyDescent="0.25">
      <c r="A1843" t="str">
        <f>REPLACE(Table_milestone[[#This Row],[Hợp đồng]],1,FIND("#",Table_milestone[[#This Row],[Hợp đồng]],1),"")</f>
        <v xml:space="preserve">EFS13005 </v>
      </c>
      <c r="B1843" s="2" t="s">
        <v>3426</v>
      </c>
      <c r="C1843" s="3" t="s">
        <v>548</v>
      </c>
      <c r="D1843" s="2" t="s">
        <v>3793</v>
      </c>
      <c r="E1843" s="5">
        <v>2200000</v>
      </c>
      <c r="F1843" s="4"/>
      <c r="G1843" s="4">
        <v>42334</v>
      </c>
      <c r="H1843" s="4"/>
      <c r="I1843" s="4"/>
      <c r="J1843" s="4"/>
      <c r="K1843" s="3" t="s">
        <v>667</v>
      </c>
      <c r="L1843" s="7" t="b">
        <v>1</v>
      </c>
      <c r="M1843" s="4">
        <v>42334</v>
      </c>
      <c r="N1843" s="3" t="s">
        <v>46</v>
      </c>
      <c r="O1843" s="3" t="s">
        <v>173</v>
      </c>
      <c r="P1843" s="8"/>
      <c r="Q1843" s="8"/>
      <c r="R1843" s="9"/>
      <c r="S1843" s="7"/>
    </row>
    <row r="1844" spans="1:19" x14ac:dyDescent="0.25">
      <c r="A1844" t="str">
        <f>REPLACE(Table_milestone[[#This Row],[Hợp đồng]],1,FIND("#",Table_milestone[[#This Row],[Hợp đồng]],1),"")</f>
        <v>06/2015/HĐKT/UBCKNN-CMC</v>
      </c>
      <c r="B1844" s="2" t="s">
        <v>3427</v>
      </c>
      <c r="C1844" s="3" t="s">
        <v>467</v>
      </c>
      <c r="D1844" s="2" t="s">
        <v>2423</v>
      </c>
      <c r="E1844" s="5">
        <v>474000000</v>
      </c>
      <c r="F1844" s="4"/>
      <c r="G1844" s="4">
        <v>42335</v>
      </c>
      <c r="H1844" s="4"/>
      <c r="I1844" s="4"/>
      <c r="J1844" s="4"/>
      <c r="K1844" s="3" t="s">
        <v>667</v>
      </c>
      <c r="L1844" s="7" t="b">
        <v>1</v>
      </c>
      <c r="M1844" s="4">
        <v>42367</v>
      </c>
      <c r="N1844" s="3" t="s">
        <v>57</v>
      </c>
      <c r="O1844" s="3" t="s">
        <v>129</v>
      </c>
      <c r="P1844" s="8" t="s">
        <v>3794</v>
      </c>
      <c r="Q1844" s="8"/>
      <c r="R1844" s="9"/>
      <c r="S1844" s="7"/>
    </row>
    <row r="1845" spans="1:19" x14ac:dyDescent="0.25">
      <c r="A1845" t="str">
        <f>REPLACE(Table_milestone[[#This Row],[Hợp đồng]],1,FIND("#",Table_milestone[[#This Row],[Hợp đồng]],1),"")</f>
        <v>29092015/EB-CMC</v>
      </c>
      <c r="B1845" s="2" t="s">
        <v>3693</v>
      </c>
      <c r="C1845" s="3" t="s">
        <v>3694</v>
      </c>
      <c r="D1845" s="2" t="s">
        <v>2423</v>
      </c>
      <c r="E1845" s="5">
        <v>3160000000</v>
      </c>
      <c r="F1845" s="4"/>
      <c r="G1845" s="4">
        <v>42337</v>
      </c>
      <c r="H1845" s="4"/>
      <c r="I1845" s="4">
        <v>42328</v>
      </c>
      <c r="J1845" s="4"/>
      <c r="K1845" s="3" t="s">
        <v>667</v>
      </c>
      <c r="L1845" s="7" t="b">
        <v>1</v>
      </c>
      <c r="M1845" s="4">
        <v>42328</v>
      </c>
      <c r="N1845" s="3" t="s">
        <v>20</v>
      </c>
      <c r="O1845" s="3" t="s">
        <v>132</v>
      </c>
      <c r="P1845" s="8"/>
      <c r="Q1845" s="8"/>
      <c r="R1845" s="9"/>
      <c r="S1845" s="7"/>
    </row>
    <row r="1846" spans="1:19" x14ac:dyDescent="0.25">
      <c r="A1846" t="str">
        <f>REPLACE(Table_milestone[[#This Row],[Hợp đồng]],1,FIND("#",Table_milestone[[#This Row],[Hợp đồng]],1),"")</f>
        <v>OSD145011</v>
      </c>
      <c r="B1846" s="2" t="s">
        <v>2968</v>
      </c>
      <c r="C1846" s="3" t="s">
        <v>565</v>
      </c>
      <c r="D1846" s="2" t="s">
        <v>3795</v>
      </c>
      <c r="E1846" s="5">
        <v>99792000</v>
      </c>
      <c r="F1846" s="4"/>
      <c r="G1846" s="4">
        <v>42338</v>
      </c>
      <c r="H1846" s="4"/>
      <c r="I1846" s="4">
        <v>42338</v>
      </c>
      <c r="J1846" s="4"/>
      <c r="K1846" s="3" t="s">
        <v>667</v>
      </c>
      <c r="L1846" s="7" t="b">
        <v>1</v>
      </c>
      <c r="M1846" s="4">
        <v>42356</v>
      </c>
      <c r="N1846" s="3" t="s">
        <v>108</v>
      </c>
      <c r="O1846" s="3" t="s">
        <v>110</v>
      </c>
      <c r="P1846" s="8" t="s">
        <v>3796</v>
      </c>
      <c r="Q1846" s="8"/>
      <c r="R1846" s="9"/>
      <c r="S1846" s="7"/>
    </row>
    <row r="1847" spans="1:19" x14ac:dyDescent="0.25">
      <c r="A1847" t="str">
        <f>REPLACE(Table_milestone[[#This Row],[Hợp đồng]],1,FIND("#",Table_milestone[[#This Row],[Hợp đồng]],1),"")</f>
        <v>SOW #4914007849</v>
      </c>
      <c r="B1847" s="2" t="s">
        <v>2965</v>
      </c>
      <c r="C1847" s="3" t="s">
        <v>568</v>
      </c>
      <c r="D1847" s="2" t="s">
        <v>3795</v>
      </c>
      <c r="E1847" s="5">
        <v>221760000</v>
      </c>
      <c r="F1847" s="4"/>
      <c r="G1847" s="4">
        <v>42338</v>
      </c>
      <c r="H1847" s="4"/>
      <c r="I1847" s="4"/>
      <c r="J1847" s="4"/>
      <c r="K1847" s="3" t="s">
        <v>667</v>
      </c>
      <c r="L1847" s="7" t="b">
        <v>1</v>
      </c>
      <c r="M1847" s="4">
        <v>42314</v>
      </c>
      <c r="N1847" s="3" t="s">
        <v>108</v>
      </c>
      <c r="O1847" s="3" t="s">
        <v>110</v>
      </c>
      <c r="P1847" s="8"/>
      <c r="Q1847" s="8"/>
      <c r="R1847" s="9"/>
      <c r="S1847" s="7"/>
    </row>
    <row r="1848" spans="1:19" x14ac:dyDescent="0.25">
      <c r="A1848" t="str">
        <f>REPLACE(Table_milestone[[#This Row],[Hợp đồng]],1,FIND("#",Table_milestone[[#This Row],[Hợp đồng]],1),"")</f>
        <v>OSD155002</v>
      </c>
      <c r="B1848" s="2" t="s">
        <v>3423</v>
      </c>
      <c r="C1848" s="3" t="s">
        <v>482</v>
      </c>
      <c r="D1848" s="2" t="s">
        <v>3795</v>
      </c>
      <c r="E1848" s="5">
        <v>54406000</v>
      </c>
      <c r="F1848" s="4"/>
      <c r="G1848" s="4">
        <v>42338</v>
      </c>
      <c r="H1848" s="4"/>
      <c r="I1848" s="4"/>
      <c r="J1848" s="4">
        <v>42368</v>
      </c>
      <c r="K1848" s="3" t="s">
        <v>667</v>
      </c>
      <c r="L1848" s="7" t="b">
        <v>1</v>
      </c>
      <c r="M1848" s="4">
        <v>42338</v>
      </c>
      <c r="N1848" s="3" t="s">
        <v>119</v>
      </c>
      <c r="O1848" s="3" t="s">
        <v>110</v>
      </c>
      <c r="P1848" s="8"/>
      <c r="Q1848" s="8"/>
      <c r="R1848" s="9"/>
      <c r="S1848" s="7"/>
    </row>
    <row r="1849" spans="1:19" x14ac:dyDescent="0.25">
      <c r="A1849" t="str">
        <f>REPLACE(Table_milestone[[#This Row],[Hợp đồng]],1,FIND("#",Table_milestone[[#This Row],[Hợp đồng]],1),"")</f>
        <v>IBM002</v>
      </c>
      <c r="B1849" s="2" t="s">
        <v>3171</v>
      </c>
      <c r="C1849" s="3" t="s">
        <v>500</v>
      </c>
      <c r="D1849" s="2" t="s">
        <v>3797</v>
      </c>
      <c r="E1849" s="5">
        <v>93607877</v>
      </c>
      <c r="F1849" s="4"/>
      <c r="G1849" s="4">
        <v>42338</v>
      </c>
      <c r="H1849" s="4"/>
      <c r="I1849" s="4"/>
      <c r="J1849" s="4"/>
      <c r="K1849" s="3" t="s">
        <v>1002</v>
      </c>
      <c r="L1849" s="7" t="b">
        <v>0</v>
      </c>
      <c r="M1849" s="4"/>
      <c r="N1849" s="3" t="s">
        <v>108</v>
      </c>
      <c r="O1849" s="3" t="s">
        <v>110</v>
      </c>
      <c r="P1849" s="8"/>
      <c r="Q1849" s="8"/>
      <c r="R1849" s="9"/>
      <c r="S1849" s="7"/>
    </row>
    <row r="1850" spans="1:19" x14ac:dyDescent="0.25">
      <c r="A1850" t="str">
        <f>REPLACE(Table_milestone[[#This Row],[Hợp đồng]],1,FIND("#",Table_milestone[[#This Row],[Hợp đồng]],1),"")</f>
        <v>OSD145039</v>
      </c>
      <c r="B1850" s="2" t="s">
        <v>3200</v>
      </c>
      <c r="C1850" s="3" t="s">
        <v>493</v>
      </c>
      <c r="D1850" s="2" t="s">
        <v>3798</v>
      </c>
      <c r="E1850" s="5">
        <v>21689250</v>
      </c>
      <c r="F1850" s="4"/>
      <c r="G1850" s="4">
        <v>42338</v>
      </c>
      <c r="H1850" s="4"/>
      <c r="I1850" s="4"/>
      <c r="J1850" s="4"/>
      <c r="K1850" s="3" t="s">
        <v>3052</v>
      </c>
      <c r="L1850" s="7" t="b">
        <v>0</v>
      </c>
      <c r="M1850" s="4"/>
      <c r="N1850" s="3" t="s">
        <v>108</v>
      </c>
      <c r="O1850" s="3" t="s">
        <v>110</v>
      </c>
      <c r="P1850" s="8"/>
      <c r="Q1850" s="8"/>
      <c r="R1850" s="9"/>
      <c r="S1850" s="7"/>
    </row>
    <row r="1851" spans="1:19" x14ac:dyDescent="0.25">
      <c r="A1851" t="str">
        <f>REPLACE(Table_milestone[[#This Row],[Hợp đồng]],1,FIND("#",Table_milestone[[#This Row],[Hợp đồng]],1),"")</f>
        <v>108/2015/HDDV/CMCSOFT-HPT</v>
      </c>
      <c r="B1851" s="2" t="s">
        <v>3799</v>
      </c>
      <c r="C1851" s="3" t="s">
        <v>367</v>
      </c>
      <c r="D1851" s="2" t="s">
        <v>776</v>
      </c>
      <c r="E1851" s="5">
        <v>215590957</v>
      </c>
      <c r="F1851" s="4"/>
      <c r="G1851" s="4">
        <v>42338</v>
      </c>
      <c r="H1851" s="4"/>
      <c r="I1851" s="4">
        <v>42338</v>
      </c>
      <c r="J1851" s="4"/>
      <c r="K1851" s="3" t="s">
        <v>667</v>
      </c>
      <c r="L1851" s="7" t="b">
        <v>1</v>
      </c>
      <c r="M1851" s="4">
        <v>42376</v>
      </c>
      <c r="N1851" s="3" t="s">
        <v>19</v>
      </c>
      <c r="O1851" s="3" t="s">
        <v>14</v>
      </c>
      <c r="P1851" s="8"/>
      <c r="Q1851" s="8"/>
      <c r="R1851" s="9"/>
      <c r="S1851" s="7"/>
    </row>
    <row r="1852" spans="1:19" x14ac:dyDescent="0.25">
      <c r="A1852" t="str">
        <f>REPLACE(Table_milestone[[#This Row],[Hợp đồng]],1,FIND("#",Table_milestone[[#This Row],[Hợp đồng]],1),"")</f>
        <v>OSD155021</v>
      </c>
      <c r="B1852" s="2" t="s">
        <v>3668</v>
      </c>
      <c r="C1852" s="3" t="s">
        <v>357</v>
      </c>
      <c r="D1852" s="2" t="s">
        <v>3613</v>
      </c>
      <c r="E1852" s="5">
        <v>298771200</v>
      </c>
      <c r="F1852" s="4"/>
      <c r="G1852" s="4">
        <v>42338</v>
      </c>
      <c r="H1852" s="4"/>
      <c r="I1852" s="4"/>
      <c r="J1852" s="4"/>
      <c r="K1852" s="3" t="s">
        <v>3161</v>
      </c>
      <c r="L1852" s="7" t="b">
        <v>0</v>
      </c>
      <c r="M1852" s="4"/>
      <c r="N1852" s="3" t="s">
        <v>108</v>
      </c>
      <c r="O1852" s="3" t="s">
        <v>110</v>
      </c>
      <c r="P1852" s="8" t="s">
        <v>3800</v>
      </c>
      <c r="Q1852" s="8"/>
      <c r="R1852" s="9"/>
      <c r="S1852" s="7"/>
    </row>
    <row r="1853" spans="1:19" x14ac:dyDescent="0.25">
      <c r="A1853" t="str">
        <f>REPLACE(Table_milestone[[#This Row],[Hợp đồng]],1,FIND("#",Table_milestone[[#This Row],[Hợp đồng]],1),"")</f>
        <v>OSD155018</v>
      </c>
      <c r="B1853" s="2" t="s">
        <v>3620</v>
      </c>
      <c r="C1853" s="3" t="s">
        <v>418</v>
      </c>
      <c r="D1853" s="2" t="s">
        <v>3801</v>
      </c>
      <c r="E1853" s="5">
        <v>190720200</v>
      </c>
      <c r="F1853" s="4"/>
      <c r="G1853" s="4">
        <v>42338</v>
      </c>
      <c r="H1853" s="4"/>
      <c r="I1853" s="4"/>
      <c r="J1853" s="4"/>
      <c r="K1853" s="3" t="s">
        <v>667</v>
      </c>
      <c r="L1853" s="7" t="b">
        <v>1</v>
      </c>
      <c r="M1853" s="4">
        <v>42388</v>
      </c>
      <c r="N1853" s="3" t="s">
        <v>419</v>
      </c>
      <c r="O1853" s="3" t="s">
        <v>110</v>
      </c>
      <c r="P1853" s="8"/>
      <c r="Q1853" s="8"/>
      <c r="R1853" s="9"/>
      <c r="S1853" s="7"/>
    </row>
    <row r="1854" spans="1:19" x14ac:dyDescent="0.25">
      <c r="A1854" t="str">
        <f>REPLACE(Table_milestone[[#This Row],[Hợp đồng]],1,FIND("#",Table_milestone[[#This Row],[Hợp đồng]],1),"")</f>
        <v>cmc21092015</v>
      </c>
      <c r="B1854" s="2" t="s">
        <v>3716</v>
      </c>
      <c r="C1854" s="3" t="s">
        <v>350</v>
      </c>
      <c r="D1854" s="2" t="s">
        <v>2691</v>
      </c>
      <c r="E1854" s="5">
        <v>33000000</v>
      </c>
      <c r="F1854" s="4"/>
      <c r="G1854" s="4">
        <v>42338</v>
      </c>
      <c r="H1854" s="4"/>
      <c r="I1854" s="4">
        <v>42338</v>
      </c>
      <c r="J1854" s="4"/>
      <c r="K1854" s="3" t="s">
        <v>667</v>
      </c>
      <c r="L1854" s="7" t="b">
        <v>1</v>
      </c>
      <c r="M1854" s="4">
        <v>42374</v>
      </c>
      <c r="N1854" s="3" t="s">
        <v>19</v>
      </c>
      <c r="O1854" s="3" t="s">
        <v>14</v>
      </c>
      <c r="P1854" s="8"/>
      <c r="Q1854" s="8" t="s">
        <v>3664</v>
      </c>
      <c r="R1854" s="9"/>
      <c r="S1854" s="7"/>
    </row>
    <row r="1855" spans="1:19" x14ac:dyDescent="0.25">
      <c r="A1855" t="str">
        <f>REPLACE(Table_milestone[[#This Row],[Hợp đồng]],1,FIND("#",Table_milestone[[#This Row],[Hợp đồng]],1),"")</f>
        <v>OSD155034</v>
      </c>
      <c r="B1855" s="2" t="s">
        <v>3736</v>
      </c>
      <c r="C1855" s="3" t="s">
        <v>313</v>
      </c>
      <c r="D1855" s="2" t="s">
        <v>3802</v>
      </c>
      <c r="E1855" s="5">
        <v>168506220</v>
      </c>
      <c r="F1855" s="4"/>
      <c r="G1855" s="4">
        <v>42338</v>
      </c>
      <c r="H1855" s="4"/>
      <c r="I1855" s="4"/>
      <c r="J1855" s="4"/>
      <c r="K1855" s="3" t="s">
        <v>3052</v>
      </c>
      <c r="L1855" s="7" t="b">
        <v>0</v>
      </c>
      <c r="M1855" s="4"/>
      <c r="N1855" s="3" t="s">
        <v>108</v>
      </c>
      <c r="O1855" s="3" t="s">
        <v>110</v>
      </c>
      <c r="P1855" s="8"/>
      <c r="Q1855" s="8"/>
      <c r="R1855" s="9"/>
      <c r="S1855" s="7"/>
    </row>
    <row r="1856" spans="1:19" x14ac:dyDescent="0.25">
      <c r="A1856" t="str">
        <f>REPLACE(Table_milestone[[#This Row],[Hợp đồng]],1,FIND("#",Table_milestone[[#This Row],[Hợp đồng]],1),"")</f>
        <v xml:space="preserve">113/2015/HĐKT/DDHLN2-CMCSOFT-VCB </v>
      </c>
      <c r="B1856" s="2" t="s">
        <v>3679</v>
      </c>
      <c r="C1856" s="3" t="s">
        <v>301</v>
      </c>
      <c r="D1856" s="2" t="s">
        <v>2337</v>
      </c>
      <c r="E1856" s="5">
        <v>10000000</v>
      </c>
      <c r="F1856" s="4"/>
      <c r="G1856" s="4">
        <v>42338</v>
      </c>
      <c r="H1856" s="4"/>
      <c r="I1856" s="4">
        <v>42338</v>
      </c>
      <c r="J1856" s="4"/>
      <c r="K1856" s="3" t="s">
        <v>667</v>
      </c>
      <c r="L1856" s="7" t="b">
        <v>0</v>
      </c>
      <c r="M1856" s="4"/>
      <c r="N1856" s="3" t="s">
        <v>190</v>
      </c>
      <c r="O1856" s="3" t="s">
        <v>98</v>
      </c>
      <c r="P1856" s="8"/>
      <c r="Q1856" s="8"/>
      <c r="R1856" s="9"/>
      <c r="S1856" s="7"/>
    </row>
    <row r="1857" spans="1:19" x14ac:dyDescent="0.25">
      <c r="A1857" t="str">
        <f>REPLACE(Table_milestone[[#This Row],[Hợp đồng]],1,FIND("#",Table_milestone[[#This Row],[Hợp đồng]],1),"")</f>
        <v xml:space="preserve">OSD155007 </v>
      </c>
      <c r="B1857" s="2" t="s">
        <v>3803</v>
      </c>
      <c r="C1857" s="3" t="s">
        <v>279</v>
      </c>
      <c r="D1857" s="2" t="s">
        <v>3787</v>
      </c>
      <c r="E1857" s="5">
        <v>69388000</v>
      </c>
      <c r="F1857" s="4"/>
      <c r="G1857" s="4">
        <v>42338</v>
      </c>
      <c r="H1857" s="4"/>
      <c r="I1857" s="4"/>
      <c r="J1857" s="4"/>
      <c r="K1857" s="3" t="s">
        <v>667</v>
      </c>
      <c r="L1857" s="7" t="b">
        <v>1</v>
      </c>
      <c r="M1857" s="4">
        <v>42328</v>
      </c>
      <c r="N1857" s="3" t="s">
        <v>31</v>
      </c>
      <c r="O1857" s="3" t="s">
        <v>110</v>
      </c>
      <c r="P1857" s="8"/>
      <c r="Q1857" s="8"/>
      <c r="R1857" s="9"/>
      <c r="S1857" s="7"/>
    </row>
    <row r="1858" spans="1:19" x14ac:dyDescent="0.25">
      <c r="A1858" t="str">
        <f>REPLACE(Table_milestone[[#This Row],[Hợp đồng]],1,FIND("#",Table_milestone[[#This Row],[Hợp đồng]],1),"")</f>
        <v>025/2014/HĐKT/CMCSOFT-BHV</v>
      </c>
      <c r="B1858" s="2" t="s">
        <v>2979</v>
      </c>
      <c r="C1858" s="3" t="s">
        <v>545</v>
      </c>
      <c r="D1858" s="2" t="s">
        <v>3804</v>
      </c>
      <c r="E1858" s="5">
        <v>58344000</v>
      </c>
      <c r="F1858" s="4"/>
      <c r="G1858" s="4">
        <v>42338</v>
      </c>
      <c r="H1858" s="4"/>
      <c r="I1858" s="4">
        <v>42338</v>
      </c>
      <c r="J1858" s="4"/>
      <c r="K1858" s="3" t="s">
        <v>667</v>
      </c>
      <c r="L1858" s="7" t="b">
        <v>0</v>
      </c>
      <c r="M1858" s="4"/>
      <c r="N1858" s="3" t="s">
        <v>46</v>
      </c>
      <c r="O1858" s="3" t="s">
        <v>173</v>
      </c>
      <c r="P1858" s="8"/>
      <c r="Q1858" s="8" t="s">
        <v>5759</v>
      </c>
      <c r="R1858" s="9"/>
      <c r="S1858" s="7"/>
    </row>
    <row r="1859" spans="1:19" x14ac:dyDescent="0.25">
      <c r="A1859" t="str">
        <f>REPLACE(Table_milestone[[#This Row],[Hợp đồng]],1,FIND("#",Table_milestone[[#This Row],[Hợp đồng]],1),"")</f>
        <v>RML001</v>
      </c>
      <c r="B1859" s="2" t="s">
        <v>3243</v>
      </c>
      <c r="C1859" s="3" t="s">
        <v>3244</v>
      </c>
      <c r="D1859" s="2" t="s">
        <v>3130</v>
      </c>
      <c r="E1859" s="5">
        <v>160688000</v>
      </c>
      <c r="F1859" s="4"/>
      <c r="G1859" s="4">
        <v>42338</v>
      </c>
      <c r="H1859" s="4"/>
      <c r="I1859" s="4"/>
      <c r="J1859" s="4"/>
      <c r="K1859" s="3" t="s">
        <v>667</v>
      </c>
      <c r="L1859" s="7" t="b">
        <v>1</v>
      </c>
      <c r="M1859" s="4">
        <v>42331</v>
      </c>
      <c r="N1859" s="3" t="s">
        <v>108</v>
      </c>
      <c r="O1859" s="3" t="s">
        <v>110</v>
      </c>
      <c r="P1859" s="8" t="s">
        <v>3805</v>
      </c>
      <c r="Q1859" s="8"/>
      <c r="R1859" s="9"/>
      <c r="S1859" s="7"/>
    </row>
    <row r="1860" spans="1:19" x14ac:dyDescent="0.25">
      <c r="A1860" t="str">
        <f>REPLACE(Table_milestone[[#This Row],[Hợp đồng]],1,FIND("#",Table_milestone[[#This Row],[Hợp đồng]],1),"")</f>
        <v>OSD155020</v>
      </c>
      <c r="B1860" s="2" t="s">
        <v>3673</v>
      </c>
      <c r="C1860" s="3" t="s">
        <v>340</v>
      </c>
      <c r="D1860" s="2" t="s">
        <v>3613</v>
      </c>
      <c r="E1860" s="5">
        <v>250608035</v>
      </c>
      <c r="F1860" s="4"/>
      <c r="G1860" s="4">
        <v>42338</v>
      </c>
      <c r="H1860" s="4"/>
      <c r="I1860" s="4"/>
      <c r="J1860" s="4"/>
      <c r="K1860" s="3" t="s">
        <v>667</v>
      </c>
      <c r="L1860" s="7" t="b">
        <v>1</v>
      </c>
      <c r="M1860" s="4">
        <v>42388</v>
      </c>
      <c r="N1860" s="3" t="s">
        <v>108</v>
      </c>
      <c r="O1860" s="3" t="s">
        <v>110</v>
      </c>
      <c r="P1860" s="8" t="s">
        <v>3806</v>
      </c>
      <c r="Q1860" s="8"/>
      <c r="R1860" s="9"/>
      <c r="S1860" s="7"/>
    </row>
    <row r="1861" spans="1:19" x14ac:dyDescent="0.25">
      <c r="A1861" t="str">
        <f>REPLACE(Table_milestone[[#This Row],[Hợp đồng]],1,FIND("#",Table_milestone[[#This Row],[Hợp đồng]],1),"")</f>
        <v>TPT001</v>
      </c>
      <c r="B1861" s="2" t="s">
        <v>3079</v>
      </c>
      <c r="C1861" s="3" t="s">
        <v>538</v>
      </c>
      <c r="D1861" s="2" t="s">
        <v>3807</v>
      </c>
      <c r="E1861" s="5">
        <v>109143090</v>
      </c>
      <c r="F1861" s="4"/>
      <c r="G1861" s="4">
        <v>42338</v>
      </c>
      <c r="H1861" s="4"/>
      <c r="I1861" s="4"/>
      <c r="J1861" s="4"/>
      <c r="K1861" s="3" t="s">
        <v>667</v>
      </c>
      <c r="L1861" s="7" t="b">
        <v>0</v>
      </c>
      <c r="M1861" s="4"/>
      <c r="N1861" s="3" t="s">
        <v>108</v>
      </c>
      <c r="O1861" s="3" t="s">
        <v>110</v>
      </c>
      <c r="P1861" s="8"/>
      <c r="Q1861" s="8"/>
      <c r="R1861" s="9"/>
      <c r="S1861" s="7"/>
    </row>
    <row r="1862" spans="1:19" x14ac:dyDescent="0.25">
      <c r="A1862" t="str">
        <f>REPLACE(Table_milestone[[#This Row],[Hợp đồng]],1,FIND("#",Table_milestone[[#This Row],[Hợp đồng]],1),"")</f>
        <v>OSD155029</v>
      </c>
      <c r="B1862" s="2" t="s">
        <v>3670</v>
      </c>
      <c r="C1862" s="3" t="s">
        <v>336</v>
      </c>
      <c r="D1862" s="2" t="s">
        <v>802</v>
      </c>
      <c r="E1862" s="5">
        <v>82203000</v>
      </c>
      <c r="F1862" s="4"/>
      <c r="G1862" s="4">
        <v>42338</v>
      </c>
      <c r="H1862" s="4"/>
      <c r="I1862" s="4"/>
      <c r="J1862" s="4"/>
      <c r="K1862" s="3" t="s">
        <v>667</v>
      </c>
      <c r="L1862" s="7" t="b">
        <v>0</v>
      </c>
      <c r="M1862" s="4"/>
      <c r="N1862" s="3" t="s">
        <v>108</v>
      </c>
      <c r="O1862" s="3" t="s">
        <v>110</v>
      </c>
      <c r="P1862" s="8"/>
      <c r="Q1862" s="8"/>
      <c r="R1862" s="9"/>
      <c r="S1862" s="7"/>
    </row>
    <row r="1863" spans="1:19" x14ac:dyDescent="0.25">
      <c r="A1863" t="str">
        <f>REPLACE(Table_milestone[[#This Row],[Hợp đồng]],1,FIND("#",Table_milestone[[#This Row],[Hợp đồng]],1),"")</f>
        <v>171115/SHB-CMC</v>
      </c>
      <c r="B1863" s="2" t="s">
        <v>3808</v>
      </c>
      <c r="C1863" s="3" t="s">
        <v>256</v>
      </c>
      <c r="D1863" s="2" t="s">
        <v>2398</v>
      </c>
      <c r="E1863" s="5">
        <v>1067150000</v>
      </c>
      <c r="F1863" s="4"/>
      <c r="G1863" s="4">
        <v>42339</v>
      </c>
      <c r="H1863" s="4"/>
      <c r="I1863" s="4">
        <v>42339</v>
      </c>
      <c r="J1863" s="4"/>
      <c r="K1863" s="3" t="s">
        <v>667</v>
      </c>
      <c r="L1863" s="7" t="b">
        <v>1</v>
      </c>
      <c r="M1863" s="4">
        <v>42341</v>
      </c>
      <c r="N1863" s="3" t="s">
        <v>37</v>
      </c>
      <c r="O1863" s="3" t="s">
        <v>197</v>
      </c>
      <c r="P1863" s="8"/>
      <c r="Q1863" s="8"/>
      <c r="R1863" s="9"/>
      <c r="S1863" s="7"/>
    </row>
    <row r="1864" spans="1:19" x14ac:dyDescent="0.25">
      <c r="A1864" t="str">
        <f>REPLACE(Table_milestone[[#This Row],[Hợp đồng]],1,FIND("#",Table_milestone[[#This Row],[Hợp đồng]],1),"")</f>
        <v>121/2015/HĐKT/CMC-DHLDXH</v>
      </c>
      <c r="B1864" s="2" t="s">
        <v>3809</v>
      </c>
      <c r="C1864" s="3" t="s">
        <v>252</v>
      </c>
      <c r="D1864" s="2" t="s">
        <v>2398</v>
      </c>
      <c r="E1864" s="5">
        <v>225000000</v>
      </c>
      <c r="F1864" s="4"/>
      <c r="G1864" s="4">
        <v>42339</v>
      </c>
      <c r="H1864" s="4"/>
      <c r="I1864" s="4"/>
      <c r="J1864" s="4"/>
      <c r="K1864" s="3" t="s">
        <v>667</v>
      </c>
      <c r="L1864" s="7" t="b">
        <v>1</v>
      </c>
      <c r="M1864" s="4">
        <v>42345</v>
      </c>
      <c r="N1864" s="3" t="s">
        <v>190</v>
      </c>
      <c r="O1864" s="3" t="s">
        <v>98</v>
      </c>
      <c r="P1864" s="8"/>
      <c r="Q1864" s="8"/>
      <c r="R1864" s="9"/>
      <c r="S1864" s="7"/>
    </row>
    <row r="1865" spans="1:19" x14ac:dyDescent="0.25">
      <c r="A1865" t="str">
        <f>REPLACE(Table_milestone[[#This Row],[Hợp đồng]],1,FIND("#",Table_milestone[[#This Row],[Hợp đồng]],1),"")</f>
        <v xml:space="preserve">EFS13005 </v>
      </c>
      <c r="B1865" s="2" t="s">
        <v>3426</v>
      </c>
      <c r="C1865" s="3" t="s">
        <v>548</v>
      </c>
      <c r="D1865" s="2" t="s">
        <v>3810</v>
      </c>
      <c r="E1865" s="5">
        <v>2800000</v>
      </c>
      <c r="F1865" s="4"/>
      <c r="G1865" s="4">
        <v>42340</v>
      </c>
      <c r="H1865" s="4"/>
      <c r="I1865" s="4"/>
      <c r="J1865" s="4"/>
      <c r="K1865" s="3" t="s">
        <v>667</v>
      </c>
      <c r="L1865" s="7" t="b">
        <v>1</v>
      </c>
      <c r="M1865" s="4">
        <v>42339</v>
      </c>
      <c r="N1865" s="3" t="s">
        <v>46</v>
      </c>
      <c r="O1865" s="3" t="s">
        <v>173</v>
      </c>
      <c r="P1865" s="8"/>
      <c r="Q1865" s="8"/>
      <c r="R1865" s="9"/>
      <c r="S1865" s="7"/>
    </row>
    <row r="1866" spans="1:19" x14ac:dyDescent="0.25">
      <c r="A1866" t="str">
        <f>REPLACE(Table_milestone[[#This Row],[Hợp đồng]],1,FIND("#",Table_milestone[[#This Row],[Hợp đồng]],1),"")</f>
        <v>102015/HĐ/TVHP-TRATECCO-CMCSOFT</v>
      </c>
      <c r="B1866" s="2" t="s">
        <v>3812</v>
      </c>
      <c r="C1866" s="3" t="s">
        <v>267</v>
      </c>
      <c r="D1866" s="2" t="s">
        <v>1018</v>
      </c>
      <c r="E1866" s="5">
        <v>283000000</v>
      </c>
      <c r="F1866" s="4"/>
      <c r="G1866" s="4">
        <v>42342</v>
      </c>
      <c r="H1866" s="4"/>
      <c r="I1866" s="4"/>
      <c r="J1866" s="4"/>
      <c r="K1866" s="3" t="s">
        <v>667</v>
      </c>
      <c r="L1866" s="7" t="b">
        <v>1</v>
      </c>
      <c r="M1866" s="4">
        <v>42384</v>
      </c>
      <c r="N1866" s="3" t="s">
        <v>36</v>
      </c>
      <c r="O1866" s="3" t="s">
        <v>32</v>
      </c>
      <c r="P1866" s="8" t="s">
        <v>3811</v>
      </c>
      <c r="Q1866" s="8"/>
      <c r="R1866" s="9"/>
      <c r="S1866" s="7"/>
    </row>
    <row r="1867" spans="1:19" x14ac:dyDescent="0.25">
      <c r="A1867" t="str">
        <f>REPLACE(Table_milestone[[#This Row],[Hợp đồng]],1,FIND("#",Table_milestone[[#This Row],[Hợp đồng]],1),"")</f>
        <v xml:space="preserve">EFS13005 </v>
      </c>
      <c r="B1867" s="2" t="s">
        <v>3426</v>
      </c>
      <c r="C1867" s="3" t="s">
        <v>548</v>
      </c>
      <c r="D1867" s="2" t="s">
        <v>3813</v>
      </c>
      <c r="E1867" s="5">
        <v>4700000</v>
      </c>
      <c r="F1867" s="4"/>
      <c r="G1867" s="4">
        <v>42342</v>
      </c>
      <c r="H1867" s="4"/>
      <c r="I1867" s="4"/>
      <c r="J1867" s="4"/>
      <c r="K1867" s="3" t="s">
        <v>667</v>
      </c>
      <c r="L1867" s="7" t="b">
        <v>1</v>
      </c>
      <c r="M1867" s="4">
        <v>42341</v>
      </c>
      <c r="N1867" s="3" t="s">
        <v>46</v>
      </c>
      <c r="O1867" s="3" t="s">
        <v>173</v>
      </c>
      <c r="P1867" s="8"/>
      <c r="Q1867" s="8"/>
      <c r="R1867" s="9"/>
      <c r="S1867" s="7"/>
    </row>
    <row r="1868" spans="1:19" x14ac:dyDescent="0.25">
      <c r="A1868" t="str">
        <f>REPLACE(Table_milestone[[#This Row],[Hợp đồng]],1,FIND("#",Table_milestone[[#This Row],[Hợp đồng]],1),"")</f>
        <v xml:space="preserve">EFS13005 </v>
      </c>
      <c r="B1868" s="2" t="s">
        <v>3426</v>
      </c>
      <c r="C1868" s="3" t="s">
        <v>548</v>
      </c>
      <c r="D1868" s="2" t="s">
        <v>3814</v>
      </c>
      <c r="E1868" s="5">
        <v>3700000</v>
      </c>
      <c r="F1868" s="4"/>
      <c r="G1868" s="4">
        <v>42342</v>
      </c>
      <c r="H1868" s="4"/>
      <c r="I1868" s="4"/>
      <c r="J1868" s="4"/>
      <c r="K1868" s="3" t="s">
        <v>667</v>
      </c>
      <c r="L1868" s="7" t="b">
        <v>1</v>
      </c>
      <c r="M1868" s="4">
        <v>42341</v>
      </c>
      <c r="N1868" s="3" t="s">
        <v>46</v>
      </c>
      <c r="O1868" s="3" t="s">
        <v>173</v>
      </c>
      <c r="P1868" s="8"/>
      <c r="Q1868" s="8"/>
      <c r="R1868" s="9"/>
      <c r="S1868" s="7"/>
    </row>
    <row r="1869" spans="1:19" x14ac:dyDescent="0.25">
      <c r="A1869" t="str">
        <f>REPLACE(Table_milestone[[#This Row],[Hợp đồng]],1,FIND("#",Table_milestone[[#This Row],[Hợp đồng]],1),"")</f>
        <v xml:space="preserve">EFS13005 </v>
      </c>
      <c r="B1869" s="2" t="s">
        <v>3426</v>
      </c>
      <c r="C1869" s="3" t="s">
        <v>548</v>
      </c>
      <c r="D1869" s="2" t="s">
        <v>3815</v>
      </c>
      <c r="E1869" s="5">
        <v>16500000</v>
      </c>
      <c r="F1869" s="4"/>
      <c r="G1869" s="4">
        <v>42342</v>
      </c>
      <c r="H1869" s="4"/>
      <c r="I1869" s="4"/>
      <c r="J1869" s="4"/>
      <c r="K1869" s="3" t="s">
        <v>667</v>
      </c>
      <c r="L1869" s="7" t="b">
        <v>1</v>
      </c>
      <c r="M1869" s="4">
        <v>42342</v>
      </c>
      <c r="N1869" s="3" t="s">
        <v>46</v>
      </c>
      <c r="O1869" s="3" t="s">
        <v>173</v>
      </c>
      <c r="P1869" s="8"/>
      <c r="Q1869" s="8"/>
      <c r="R1869" s="9"/>
      <c r="S1869" s="7"/>
    </row>
    <row r="1870" spans="1:19" x14ac:dyDescent="0.25">
      <c r="A1870" t="str">
        <f>REPLACE(Table_milestone[[#This Row],[Hợp đồng]],1,FIND("#",Table_milestone[[#This Row],[Hợp đồng]],1),"")</f>
        <v xml:space="preserve">EFS13005 </v>
      </c>
      <c r="B1870" s="2" t="s">
        <v>3426</v>
      </c>
      <c r="C1870" s="3" t="s">
        <v>548</v>
      </c>
      <c r="D1870" s="2" t="s">
        <v>3816</v>
      </c>
      <c r="E1870" s="5">
        <v>2000000</v>
      </c>
      <c r="F1870" s="4"/>
      <c r="G1870" s="4">
        <v>42342</v>
      </c>
      <c r="H1870" s="4"/>
      <c r="I1870" s="4"/>
      <c r="J1870" s="4"/>
      <c r="K1870" s="3" t="s">
        <v>667</v>
      </c>
      <c r="L1870" s="7" t="b">
        <v>1</v>
      </c>
      <c r="M1870" s="4">
        <v>42342</v>
      </c>
      <c r="N1870" s="3" t="s">
        <v>46</v>
      </c>
      <c r="O1870" s="3" t="s">
        <v>173</v>
      </c>
      <c r="P1870" s="8"/>
      <c r="Q1870" s="8"/>
      <c r="R1870" s="9"/>
      <c r="S1870" s="7"/>
    </row>
    <row r="1871" spans="1:19" x14ac:dyDescent="0.25">
      <c r="A1871" t="str">
        <f>REPLACE(Table_milestone[[#This Row],[Hợp đồng]],1,FIND("#",Table_milestone[[#This Row],[Hợp đồng]],1),"")</f>
        <v xml:space="preserve">EFS13005 </v>
      </c>
      <c r="B1871" s="2" t="s">
        <v>3426</v>
      </c>
      <c r="C1871" s="3" t="s">
        <v>548</v>
      </c>
      <c r="D1871" s="2" t="s">
        <v>3817</v>
      </c>
      <c r="E1871" s="5">
        <v>5400000</v>
      </c>
      <c r="F1871" s="4"/>
      <c r="G1871" s="4">
        <v>42342</v>
      </c>
      <c r="H1871" s="4"/>
      <c r="I1871" s="4"/>
      <c r="J1871" s="4"/>
      <c r="K1871" s="3" t="s">
        <v>667</v>
      </c>
      <c r="L1871" s="7" t="b">
        <v>1</v>
      </c>
      <c r="M1871" s="4">
        <v>42342</v>
      </c>
      <c r="N1871" s="3" t="s">
        <v>46</v>
      </c>
      <c r="O1871" s="3" t="s">
        <v>173</v>
      </c>
      <c r="P1871" s="8"/>
      <c r="Q1871" s="8"/>
      <c r="R1871" s="9"/>
      <c r="S1871" s="7"/>
    </row>
    <row r="1872" spans="1:19" x14ac:dyDescent="0.25">
      <c r="A1872" t="str">
        <f>REPLACE(Table_milestone[[#This Row],[Hợp đồng]],1,FIND("#",Table_milestone[[#This Row],[Hợp đồng]],1),"")</f>
        <v>05102015-01/2015/HĐDV/CIST-CMC</v>
      </c>
      <c r="B1872" s="2" t="s">
        <v>3757</v>
      </c>
      <c r="C1872" s="3" t="s">
        <v>297</v>
      </c>
      <c r="D1872" s="2" t="s">
        <v>3818</v>
      </c>
      <c r="E1872" s="5">
        <v>90000000</v>
      </c>
      <c r="F1872" s="4"/>
      <c r="G1872" s="4">
        <v>42343</v>
      </c>
      <c r="H1872" s="4"/>
      <c r="I1872" s="4"/>
      <c r="J1872" s="4"/>
      <c r="K1872" s="3" t="s">
        <v>667</v>
      </c>
      <c r="L1872" s="7" t="b">
        <v>1</v>
      </c>
      <c r="M1872" s="4">
        <v>42369</v>
      </c>
      <c r="N1872" s="3" t="s">
        <v>31</v>
      </c>
      <c r="O1872" s="3" t="s">
        <v>110</v>
      </c>
      <c r="P1872" s="8"/>
      <c r="Q1872" s="8"/>
      <c r="R1872" s="9"/>
      <c r="S1872" s="7"/>
    </row>
    <row r="1873" spans="1:19" x14ac:dyDescent="0.25">
      <c r="A1873" t="str">
        <f>REPLACE(Table_milestone[[#This Row],[Hợp đồng]],1,FIND("#",Table_milestone[[#This Row],[Hợp đồng]],1),"")</f>
        <v>18112015/HĐKT/SK-CMC</v>
      </c>
      <c r="B1873" s="2" t="s">
        <v>3819</v>
      </c>
      <c r="C1873" s="3" t="s">
        <v>260</v>
      </c>
      <c r="D1873" s="2" t="s">
        <v>1018</v>
      </c>
      <c r="E1873" s="5">
        <v>871876968</v>
      </c>
      <c r="F1873" s="4"/>
      <c r="G1873" s="4">
        <v>42345</v>
      </c>
      <c r="H1873" s="4"/>
      <c r="I1873" s="4"/>
      <c r="J1873" s="4"/>
      <c r="K1873" s="3" t="s">
        <v>667</v>
      </c>
      <c r="L1873" s="7" t="b">
        <v>1</v>
      </c>
      <c r="M1873" s="4">
        <v>42345</v>
      </c>
      <c r="N1873" s="3" t="s">
        <v>27</v>
      </c>
      <c r="O1873" s="3" t="s">
        <v>47</v>
      </c>
      <c r="P1873" s="8"/>
      <c r="Q1873" s="8"/>
      <c r="R1873" s="9"/>
      <c r="S1873" s="7"/>
    </row>
    <row r="1874" spans="1:19" x14ac:dyDescent="0.25">
      <c r="A1874" t="str">
        <f>REPLACE(Table_milestone[[#This Row],[Hợp đồng]],1,FIND("#",Table_milestone[[#This Row],[Hợp đồng]],1),"")</f>
        <v xml:space="preserve">EFS13005 </v>
      </c>
      <c r="B1874" s="2" t="s">
        <v>3426</v>
      </c>
      <c r="C1874" s="3" t="s">
        <v>548</v>
      </c>
      <c r="D1874" s="2" t="s">
        <v>3820</v>
      </c>
      <c r="E1874" s="5">
        <v>8800000</v>
      </c>
      <c r="F1874" s="4"/>
      <c r="G1874" s="4">
        <v>42345</v>
      </c>
      <c r="H1874" s="4"/>
      <c r="I1874" s="4"/>
      <c r="J1874" s="4"/>
      <c r="K1874" s="3" t="s">
        <v>667</v>
      </c>
      <c r="L1874" s="7" t="b">
        <v>1</v>
      </c>
      <c r="M1874" s="4">
        <v>42345</v>
      </c>
      <c r="N1874" s="3" t="s">
        <v>46</v>
      </c>
      <c r="O1874" s="3" t="s">
        <v>173</v>
      </c>
      <c r="P1874" s="8"/>
      <c r="Q1874" s="8"/>
      <c r="R1874" s="9"/>
      <c r="S1874" s="7"/>
    </row>
    <row r="1875" spans="1:19" x14ac:dyDescent="0.25">
      <c r="A1875" t="str">
        <f>REPLACE(Table_milestone[[#This Row],[Hợp đồng]],1,FIND("#",Table_milestone[[#This Row],[Hợp đồng]],1),"")</f>
        <v xml:space="preserve">EFS13005 </v>
      </c>
      <c r="B1875" s="2" t="s">
        <v>3426</v>
      </c>
      <c r="C1875" s="3" t="s">
        <v>548</v>
      </c>
      <c r="D1875" s="2" t="s">
        <v>3821</v>
      </c>
      <c r="E1875" s="5">
        <v>4000000</v>
      </c>
      <c r="F1875" s="4"/>
      <c r="G1875" s="4">
        <v>42345</v>
      </c>
      <c r="H1875" s="4"/>
      <c r="I1875" s="4"/>
      <c r="J1875" s="4"/>
      <c r="K1875" s="3" t="s">
        <v>667</v>
      </c>
      <c r="L1875" s="7" t="b">
        <v>1</v>
      </c>
      <c r="M1875" s="4">
        <v>42345</v>
      </c>
      <c r="N1875" s="3" t="s">
        <v>46</v>
      </c>
      <c r="O1875" s="3" t="s">
        <v>173</v>
      </c>
      <c r="P1875" s="8"/>
      <c r="Q1875" s="8"/>
      <c r="R1875" s="9"/>
      <c r="S1875" s="7"/>
    </row>
    <row r="1876" spans="1:19" x14ac:dyDescent="0.25">
      <c r="A1876" t="str">
        <f>REPLACE(Table_milestone[[#This Row],[Hợp đồng]],1,FIND("#",Table_milestone[[#This Row],[Hợp đồng]],1),"")</f>
        <v xml:space="preserve">EFS13005 </v>
      </c>
      <c r="B1876" s="2" t="s">
        <v>3426</v>
      </c>
      <c r="C1876" s="3" t="s">
        <v>548</v>
      </c>
      <c r="D1876" s="2" t="s">
        <v>3822</v>
      </c>
      <c r="E1876" s="5">
        <v>8000000</v>
      </c>
      <c r="F1876" s="4"/>
      <c r="G1876" s="4">
        <v>42345</v>
      </c>
      <c r="H1876" s="4"/>
      <c r="I1876" s="4"/>
      <c r="J1876" s="4"/>
      <c r="K1876" s="3" t="s">
        <v>667</v>
      </c>
      <c r="L1876" s="7" t="b">
        <v>1</v>
      </c>
      <c r="M1876" s="4">
        <v>42345</v>
      </c>
      <c r="N1876" s="3" t="s">
        <v>46</v>
      </c>
      <c r="O1876" s="3" t="s">
        <v>173</v>
      </c>
      <c r="P1876" s="8"/>
      <c r="Q1876" s="8"/>
      <c r="R1876" s="9"/>
      <c r="S1876" s="7"/>
    </row>
    <row r="1877" spans="1:19" x14ac:dyDescent="0.25">
      <c r="A1877" t="str">
        <f>REPLACE(Table_milestone[[#This Row],[Hợp đồng]],1,FIND("#",Table_milestone[[#This Row],[Hợp đồng]],1),"")</f>
        <v>1706/2015/HĐKT/THTK-CMC</v>
      </c>
      <c r="B1877" s="2" t="s">
        <v>3488</v>
      </c>
      <c r="C1877" s="3" t="s">
        <v>452</v>
      </c>
      <c r="D1877" s="2" t="s">
        <v>3414</v>
      </c>
      <c r="E1877" s="5">
        <v>4465130000</v>
      </c>
      <c r="F1877" s="4"/>
      <c r="G1877" s="4">
        <v>42346</v>
      </c>
      <c r="H1877" s="4"/>
      <c r="I1877" s="4"/>
      <c r="J1877" s="4"/>
      <c r="K1877" s="3" t="s">
        <v>3161</v>
      </c>
      <c r="L1877" s="7" t="b">
        <v>0</v>
      </c>
      <c r="M1877" s="4"/>
      <c r="N1877" s="3" t="s">
        <v>20</v>
      </c>
      <c r="O1877" s="3" t="s">
        <v>132</v>
      </c>
      <c r="P1877" s="8"/>
      <c r="Q1877" s="8"/>
      <c r="R1877" s="9"/>
      <c r="S1877" s="7"/>
    </row>
    <row r="1878" spans="1:19" x14ac:dyDescent="0.25">
      <c r="A1878" t="str">
        <f>REPLACE(Table_milestone[[#This Row],[Hợp đồng]],1,FIND("#",Table_milestone[[#This Row],[Hợp đồng]],1),"")</f>
        <v xml:space="preserve">EFS13005 </v>
      </c>
      <c r="B1878" s="2" t="s">
        <v>3426</v>
      </c>
      <c r="C1878" s="3" t="s">
        <v>548</v>
      </c>
      <c r="D1878" s="2" t="s">
        <v>3823</v>
      </c>
      <c r="E1878" s="5">
        <v>3400000</v>
      </c>
      <c r="F1878" s="4"/>
      <c r="G1878" s="4">
        <v>42346</v>
      </c>
      <c r="H1878" s="4"/>
      <c r="I1878" s="4"/>
      <c r="J1878" s="4"/>
      <c r="K1878" s="3" t="s">
        <v>667</v>
      </c>
      <c r="L1878" s="7" t="b">
        <v>1</v>
      </c>
      <c r="M1878" s="4">
        <v>42345</v>
      </c>
      <c r="N1878" s="3" t="s">
        <v>46</v>
      </c>
      <c r="O1878" s="3" t="s">
        <v>173</v>
      </c>
      <c r="P1878" s="8"/>
      <c r="Q1878" s="8"/>
      <c r="R1878" s="9"/>
      <c r="S1878" s="7"/>
    </row>
    <row r="1879" spans="1:19" x14ac:dyDescent="0.25">
      <c r="A1879" t="str">
        <f>REPLACE(Table_milestone[[#This Row],[Hợp đồng]],1,FIND("#",Table_milestone[[#This Row],[Hợp đồng]],1),"")</f>
        <v xml:space="preserve">EFS13005 </v>
      </c>
      <c r="B1879" s="2" t="s">
        <v>3426</v>
      </c>
      <c r="C1879" s="3" t="s">
        <v>548</v>
      </c>
      <c r="D1879" s="2" t="s">
        <v>3824</v>
      </c>
      <c r="E1879" s="5">
        <v>5800000</v>
      </c>
      <c r="F1879" s="4"/>
      <c r="G1879" s="4">
        <v>42347</v>
      </c>
      <c r="H1879" s="4"/>
      <c r="I1879" s="4"/>
      <c r="J1879" s="4"/>
      <c r="K1879" s="3" t="s">
        <v>667</v>
      </c>
      <c r="L1879" s="7" t="b">
        <v>1</v>
      </c>
      <c r="M1879" s="4">
        <v>42346</v>
      </c>
      <c r="N1879" s="3" t="s">
        <v>46</v>
      </c>
      <c r="O1879" s="3" t="s">
        <v>173</v>
      </c>
      <c r="P1879" s="8"/>
      <c r="Q1879" s="8"/>
      <c r="R1879" s="9"/>
      <c r="S1879" s="7"/>
    </row>
    <row r="1880" spans="1:19" x14ac:dyDescent="0.25">
      <c r="A1880" t="str">
        <f>REPLACE(Table_milestone[[#This Row],[Hợp đồng]],1,FIND("#",Table_milestone[[#This Row],[Hợp đồng]],1),"")</f>
        <v xml:space="preserve">EFS13005 </v>
      </c>
      <c r="B1880" s="2" t="s">
        <v>3426</v>
      </c>
      <c r="C1880" s="3" t="s">
        <v>548</v>
      </c>
      <c r="D1880" s="2" t="s">
        <v>3825</v>
      </c>
      <c r="E1880" s="5">
        <v>45100000</v>
      </c>
      <c r="F1880" s="4"/>
      <c r="G1880" s="4">
        <v>42347</v>
      </c>
      <c r="H1880" s="4"/>
      <c r="I1880" s="4"/>
      <c r="J1880" s="4"/>
      <c r="K1880" s="3" t="s">
        <v>667</v>
      </c>
      <c r="L1880" s="7" t="b">
        <v>1</v>
      </c>
      <c r="M1880" s="4">
        <v>42347</v>
      </c>
      <c r="N1880" s="3" t="s">
        <v>46</v>
      </c>
      <c r="O1880" s="3" t="s">
        <v>173</v>
      </c>
      <c r="P1880" s="8"/>
      <c r="Q1880" s="8"/>
      <c r="R1880" s="9"/>
      <c r="S1880" s="7"/>
    </row>
    <row r="1881" spans="1:19" x14ac:dyDescent="0.25">
      <c r="A1881" t="str">
        <f>REPLACE(Table_milestone[[#This Row],[Hợp đồng]],1,FIND("#",Table_milestone[[#This Row],[Hợp đồng]],1),"")</f>
        <v>147/2015/HĐKT/CMCSOFT-VINAQUIPS</v>
      </c>
      <c r="B1881" s="2" t="s">
        <v>3826</v>
      </c>
      <c r="C1881" s="3" t="s">
        <v>3827</v>
      </c>
      <c r="D1881" s="2" t="s">
        <v>776</v>
      </c>
      <c r="E1881" s="5">
        <v>200000000</v>
      </c>
      <c r="F1881" s="4"/>
      <c r="G1881" s="4">
        <v>42347</v>
      </c>
      <c r="H1881" s="4"/>
      <c r="I1881" s="4"/>
      <c r="J1881" s="4"/>
      <c r="K1881" s="3" t="s">
        <v>667</v>
      </c>
      <c r="L1881" s="7" t="b">
        <v>0</v>
      </c>
      <c r="M1881" s="4"/>
      <c r="N1881" s="3" t="s">
        <v>96</v>
      </c>
      <c r="O1881" s="3" t="s">
        <v>98</v>
      </c>
      <c r="P1881" s="8"/>
      <c r="Q1881" s="8"/>
      <c r="R1881" s="9"/>
      <c r="S1881" s="7"/>
    </row>
    <row r="1882" spans="1:19" x14ac:dyDescent="0.25">
      <c r="A1882" t="str">
        <f>REPLACE(Table_milestone[[#This Row],[Hợp đồng]],1,FIND("#",Table_milestone[[#This Row],[Hợp đồng]],1),"")</f>
        <v xml:space="preserve">EFS13005 </v>
      </c>
      <c r="B1882" s="2" t="s">
        <v>3426</v>
      </c>
      <c r="C1882" s="3" t="s">
        <v>548</v>
      </c>
      <c r="D1882" s="2" t="s">
        <v>3828</v>
      </c>
      <c r="E1882" s="5">
        <v>10750000</v>
      </c>
      <c r="F1882" s="4"/>
      <c r="G1882" s="4">
        <v>42348</v>
      </c>
      <c r="H1882" s="4"/>
      <c r="I1882" s="4"/>
      <c r="J1882" s="4"/>
      <c r="K1882" s="3" t="s">
        <v>667</v>
      </c>
      <c r="L1882" s="7" t="b">
        <v>1</v>
      </c>
      <c r="M1882" s="4">
        <v>42347</v>
      </c>
      <c r="N1882" s="3" t="s">
        <v>46</v>
      </c>
      <c r="O1882" s="3" t="s">
        <v>173</v>
      </c>
      <c r="P1882" s="8"/>
      <c r="Q1882" s="8"/>
      <c r="R1882" s="9"/>
      <c r="S1882" s="7"/>
    </row>
    <row r="1883" spans="1:19" x14ac:dyDescent="0.25">
      <c r="A1883" t="str">
        <f>REPLACE(Table_milestone[[#This Row],[Hợp đồng]],1,FIND("#",Table_milestone[[#This Row],[Hợp đồng]],1),"")</f>
        <v xml:space="preserve">EFS13005 </v>
      </c>
      <c r="B1883" s="2" t="s">
        <v>3426</v>
      </c>
      <c r="C1883" s="3" t="s">
        <v>548</v>
      </c>
      <c r="D1883" s="2" t="s">
        <v>3829</v>
      </c>
      <c r="E1883" s="5">
        <v>35200000</v>
      </c>
      <c r="F1883" s="4"/>
      <c r="G1883" s="4">
        <v>42348</v>
      </c>
      <c r="H1883" s="4"/>
      <c r="I1883" s="4"/>
      <c r="J1883" s="4"/>
      <c r="K1883" s="3" t="s">
        <v>667</v>
      </c>
      <c r="L1883" s="7" t="b">
        <v>1</v>
      </c>
      <c r="M1883" s="4">
        <v>42348</v>
      </c>
      <c r="N1883" s="3" t="s">
        <v>46</v>
      </c>
      <c r="O1883" s="3" t="s">
        <v>173</v>
      </c>
      <c r="P1883" s="8"/>
      <c r="Q1883" s="8"/>
      <c r="R1883" s="9"/>
      <c r="S1883" s="7"/>
    </row>
    <row r="1884" spans="1:19" x14ac:dyDescent="0.25">
      <c r="A1884" t="str">
        <f>REPLACE(Table_milestone[[#This Row],[Hợp đồng]],1,FIND("#",Table_milestone[[#This Row],[Hợp đồng]],1),"")</f>
        <v>OSD155023</v>
      </c>
      <c r="B1884" s="2" t="s">
        <v>3740</v>
      </c>
      <c r="C1884" s="3" t="s">
        <v>343</v>
      </c>
      <c r="D1884" s="2" t="s">
        <v>672</v>
      </c>
      <c r="E1884" s="5">
        <v>154744850</v>
      </c>
      <c r="F1884" s="4"/>
      <c r="G1884" s="4">
        <v>42349</v>
      </c>
      <c r="H1884" s="4"/>
      <c r="I1884" s="4"/>
      <c r="J1884" s="4"/>
      <c r="K1884" s="3" t="s">
        <v>3161</v>
      </c>
      <c r="L1884" s="7" t="b">
        <v>0</v>
      </c>
      <c r="M1884" s="4"/>
      <c r="N1884" s="3" t="s">
        <v>119</v>
      </c>
      <c r="O1884" s="3" t="s">
        <v>110</v>
      </c>
      <c r="P1884" s="8"/>
      <c r="Q1884" s="8"/>
      <c r="R1884" s="9"/>
      <c r="S1884" s="7"/>
    </row>
    <row r="1885" spans="1:19" x14ac:dyDescent="0.25">
      <c r="A1885" t="str">
        <f>REPLACE(Table_milestone[[#This Row],[Hợp đồng]],1,FIND("#",Table_milestone[[#This Row],[Hợp đồng]],1),"")</f>
        <v xml:space="preserve">EFS13005 </v>
      </c>
      <c r="B1885" s="2" t="s">
        <v>3426</v>
      </c>
      <c r="C1885" s="3" t="s">
        <v>548</v>
      </c>
      <c r="D1885" s="2" t="s">
        <v>3830</v>
      </c>
      <c r="E1885" s="5">
        <v>16200000</v>
      </c>
      <c r="F1885" s="4"/>
      <c r="G1885" s="4">
        <v>42349</v>
      </c>
      <c r="H1885" s="4"/>
      <c r="I1885" s="4"/>
      <c r="J1885" s="4"/>
      <c r="K1885" s="3" t="s">
        <v>667</v>
      </c>
      <c r="L1885" s="7" t="b">
        <v>1</v>
      </c>
      <c r="M1885" s="4">
        <v>42348</v>
      </c>
      <c r="N1885" s="3" t="s">
        <v>46</v>
      </c>
      <c r="O1885" s="3" t="s">
        <v>173</v>
      </c>
      <c r="P1885" s="8"/>
      <c r="Q1885" s="8"/>
      <c r="R1885" s="9"/>
      <c r="S1885" s="7"/>
    </row>
    <row r="1886" spans="1:19" x14ac:dyDescent="0.25">
      <c r="A1886" t="str">
        <f>REPLACE(Table_milestone[[#This Row],[Hợp đồng]],1,FIND("#",Table_milestone[[#This Row],[Hợp đồng]],1),"")</f>
        <v xml:space="preserve">EFS13005 </v>
      </c>
      <c r="B1886" s="2" t="s">
        <v>3426</v>
      </c>
      <c r="C1886" s="3" t="s">
        <v>548</v>
      </c>
      <c r="D1886" s="2" t="s">
        <v>3831</v>
      </c>
      <c r="E1886" s="5">
        <v>1800000</v>
      </c>
      <c r="F1886" s="4"/>
      <c r="G1886" s="4">
        <v>42349</v>
      </c>
      <c r="H1886" s="4"/>
      <c r="I1886" s="4"/>
      <c r="J1886" s="4"/>
      <c r="K1886" s="3" t="s">
        <v>667</v>
      </c>
      <c r="L1886" s="7" t="b">
        <v>1</v>
      </c>
      <c r="M1886" s="4">
        <v>42349</v>
      </c>
      <c r="N1886" s="3" t="s">
        <v>46</v>
      </c>
      <c r="O1886" s="3" t="s">
        <v>173</v>
      </c>
      <c r="P1886" s="8"/>
      <c r="Q1886" s="8"/>
      <c r="R1886" s="9"/>
      <c r="S1886" s="7"/>
    </row>
    <row r="1887" spans="1:19" x14ac:dyDescent="0.25">
      <c r="A1887" t="str">
        <f>REPLACE(Table_milestone[[#This Row],[Hợp đồng]],1,FIND("#",Table_milestone[[#This Row],[Hợp đồng]],1),"")</f>
        <v xml:space="preserve">EFS13005 </v>
      </c>
      <c r="B1887" s="2" t="s">
        <v>3426</v>
      </c>
      <c r="C1887" s="3" t="s">
        <v>548</v>
      </c>
      <c r="D1887" s="2" t="s">
        <v>3832</v>
      </c>
      <c r="E1887" s="5">
        <v>9000000</v>
      </c>
      <c r="F1887" s="4"/>
      <c r="G1887" s="4">
        <v>42349</v>
      </c>
      <c r="H1887" s="4"/>
      <c r="I1887" s="4"/>
      <c r="J1887" s="4"/>
      <c r="K1887" s="3" t="s">
        <v>667</v>
      </c>
      <c r="L1887" s="7" t="b">
        <v>1</v>
      </c>
      <c r="M1887" s="4">
        <v>42349</v>
      </c>
      <c r="N1887" s="3" t="s">
        <v>46</v>
      </c>
      <c r="O1887" s="3" t="s">
        <v>173</v>
      </c>
      <c r="P1887" s="8"/>
      <c r="Q1887" s="8"/>
      <c r="R1887" s="9"/>
      <c r="S1887" s="7"/>
    </row>
    <row r="1888" spans="1:19" x14ac:dyDescent="0.25">
      <c r="A1888" t="str">
        <f>REPLACE(Table_milestone[[#This Row],[Hợp đồng]],1,FIND("#",Table_milestone[[#This Row],[Hợp đồng]],1),"")</f>
        <v>01/2014/HĐKT/PFS-CMC</v>
      </c>
      <c r="B1888" s="2" t="s">
        <v>2997</v>
      </c>
      <c r="C1888" s="3" t="s">
        <v>541</v>
      </c>
      <c r="D1888" s="2" t="s">
        <v>1186</v>
      </c>
      <c r="E1888" s="5">
        <v>15000000</v>
      </c>
      <c r="F1888" s="4"/>
      <c r="G1888" s="4">
        <v>42350</v>
      </c>
      <c r="H1888" s="4"/>
      <c r="I1888" s="4"/>
      <c r="J1888" s="4"/>
      <c r="K1888" s="3" t="s">
        <v>3052</v>
      </c>
      <c r="L1888" s="7" t="b">
        <v>0</v>
      </c>
      <c r="M1888" s="4"/>
      <c r="N1888" s="3" t="s">
        <v>57</v>
      </c>
      <c r="O1888" s="3" t="s">
        <v>129</v>
      </c>
      <c r="P1888" s="8"/>
      <c r="Q1888" s="8"/>
      <c r="R1888" s="9"/>
      <c r="S1888" s="7"/>
    </row>
    <row r="1889" spans="1:19" x14ac:dyDescent="0.25">
      <c r="A1889" t="str">
        <f>REPLACE(Table_milestone[[#This Row],[Hợp đồng]],1,FIND("#",Table_milestone[[#This Row],[Hợp đồng]],1),"")</f>
        <v xml:space="preserve">EFS13005 </v>
      </c>
      <c r="B1889" s="2" t="s">
        <v>3426</v>
      </c>
      <c r="C1889" s="3" t="s">
        <v>548</v>
      </c>
      <c r="D1889" s="2" t="s">
        <v>3833</v>
      </c>
      <c r="E1889" s="5">
        <v>3900000</v>
      </c>
      <c r="F1889" s="4"/>
      <c r="G1889" s="4">
        <v>42352</v>
      </c>
      <c r="H1889" s="4"/>
      <c r="I1889" s="4"/>
      <c r="J1889" s="4"/>
      <c r="K1889" s="3" t="s">
        <v>667</v>
      </c>
      <c r="L1889" s="7" t="b">
        <v>1</v>
      </c>
      <c r="M1889" s="4">
        <v>42352</v>
      </c>
      <c r="N1889" s="3" t="s">
        <v>46</v>
      </c>
      <c r="O1889" s="3" t="s">
        <v>173</v>
      </c>
      <c r="P1889" s="8"/>
      <c r="Q1889" s="8"/>
      <c r="R1889" s="9"/>
      <c r="S1889" s="7"/>
    </row>
    <row r="1890" spans="1:19" x14ac:dyDescent="0.25">
      <c r="A1890" t="str">
        <f>REPLACE(Table_milestone[[#This Row],[Hợp đồng]],1,FIND("#",Table_milestone[[#This Row],[Hợp đồng]],1),"")</f>
        <v xml:space="preserve">EFS13005 </v>
      </c>
      <c r="B1890" s="2" t="s">
        <v>3426</v>
      </c>
      <c r="C1890" s="3" t="s">
        <v>548</v>
      </c>
      <c r="D1890" s="2" t="s">
        <v>3834</v>
      </c>
      <c r="E1890" s="5">
        <v>1200000</v>
      </c>
      <c r="F1890" s="4"/>
      <c r="G1890" s="4">
        <v>42352</v>
      </c>
      <c r="H1890" s="4"/>
      <c r="I1890" s="4"/>
      <c r="J1890" s="4"/>
      <c r="K1890" s="3" t="s">
        <v>667</v>
      </c>
      <c r="L1890" s="7" t="b">
        <v>1</v>
      </c>
      <c r="M1890" s="4">
        <v>42352</v>
      </c>
      <c r="N1890" s="3" t="s">
        <v>46</v>
      </c>
      <c r="O1890" s="3" t="s">
        <v>173</v>
      </c>
      <c r="P1890" s="8"/>
      <c r="Q1890" s="8"/>
      <c r="R1890" s="9"/>
      <c r="S1890" s="7"/>
    </row>
    <row r="1891" spans="1:19" x14ac:dyDescent="0.25">
      <c r="A1891" t="str">
        <f>REPLACE(Table_milestone[[#This Row],[Hợp đồng]],1,FIND("#",Table_milestone[[#This Row],[Hợp đồng]],1),"")</f>
        <v>05012015/HĐCĐ/TVTGL-CMCSOFT</v>
      </c>
      <c r="B1891" s="2" t="s">
        <v>3225</v>
      </c>
      <c r="C1891" s="3" t="s">
        <v>3226</v>
      </c>
      <c r="D1891" s="2" t="s">
        <v>2423</v>
      </c>
      <c r="E1891" s="5">
        <v>35000000</v>
      </c>
      <c r="F1891" s="4"/>
      <c r="G1891" s="4">
        <v>42353</v>
      </c>
      <c r="H1891" s="4"/>
      <c r="I1891" s="4"/>
      <c r="J1891" s="4"/>
      <c r="K1891" s="3" t="s">
        <v>667</v>
      </c>
      <c r="L1891" s="7" t="b">
        <v>1</v>
      </c>
      <c r="M1891" s="4">
        <v>42361</v>
      </c>
      <c r="N1891" s="3" t="s">
        <v>36</v>
      </c>
      <c r="O1891" s="3" t="s">
        <v>32</v>
      </c>
      <c r="P1891" s="8"/>
      <c r="Q1891" s="8"/>
      <c r="R1891" s="9"/>
      <c r="S1891" s="7"/>
    </row>
    <row r="1892" spans="1:19" x14ac:dyDescent="0.25">
      <c r="A1892" t="str">
        <f>REPLACE(Table_milestone[[#This Row],[Hợp đồng]],1,FIND("#",Table_milestone[[#This Row],[Hợp đồng]],1),"")</f>
        <v>13-0712/HĐKT/CMCSOFT-MIC</v>
      </c>
      <c r="B1892" s="2" t="s">
        <v>1630</v>
      </c>
      <c r="C1892" s="3" t="s">
        <v>645</v>
      </c>
      <c r="D1892" s="2" t="s">
        <v>3835</v>
      </c>
      <c r="E1892" s="5">
        <v>62500000</v>
      </c>
      <c r="F1892" s="4"/>
      <c r="G1892" s="4">
        <v>42353</v>
      </c>
      <c r="H1892" s="4"/>
      <c r="I1892" s="4"/>
      <c r="J1892" s="4"/>
      <c r="K1892" s="3" t="s">
        <v>3161</v>
      </c>
      <c r="L1892" s="7" t="b">
        <v>0</v>
      </c>
      <c r="M1892" s="4"/>
      <c r="N1892" s="3" t="s">
        <v>46</v>
      </c>
      <c r="O1892" s="3" t="s">
        <v>173</v>
      </c>
      <c r="P1892" s="8"/>
      <c r="Q1892" s="8"/>
      <c r="R1892" s="9"/>
      <c r="S1892" s="7"/>
    </row>
    <row r="1893" spans="1:19" ht="60" x14ac:dyDescent="0.25">
      <c r="A1893" t="str">
        <f>REPLACE(Table_milestone[[#This Row],[Hợp đồng]],1,FIND("#",Table_milestone[[#This Row],[Hợp đồng]],1),"")</f>
        <v>102015/HĐ/TKD-CMCSOFT</v>
      </c>
      <c r="B1893" s="2" t="s">
        <v>3770</v>
      </c>
      <c r="C1893" s="3" t="s">
        <v>285</v>
      </c>
      <c r="D1893" s="2" t="s">
        <v>2423</v>
      </c>
      <c r="E1893" s="5">
        <v>100000000</v>
      </c>
      <c r="F1893" s="4"/>
      <c r="G1893" s="4">
        <v>42353</v>
      </c>
      <c r="H1893" s="4"/>
      <c r="I1893" s="4"/>
      <c r="J1893" s="4"/>
      <c r="K1893" s="3" t="s">
        <v>667</v>
      </c>
      <c r="L1893" s="7" t="b">
        <v>1</v>
      </c>
      <c r="M1893" s="4">
        <v>42360</v>
      </c>
      <c r="N1893" s="3" t="s">
        <v>36</v>
      </c>
      <c r="O1893" s="3" t="s">
        <v>32</v>
      </c>
      <c r="P1893" s="8"/>
      <c r="Q1893" s="8" t="s">
        <v>3836</v>
      </c>
      <c r="R1893" s="9"/>
      <c r="S1893" s="7"/>
    </row>
    <row r="1894" spans="1:19" x14ac:dyDescent="0.25">
      <c r="A1894" t="str">
        <f>REPLACE(Table_milestone[[#This Row],[Hợp đồng]],1,FIND("#",Table_milestone[[#This Row],[Hợp đồng]],1),"")</f>
        <v>112015/HĐ/TBKHCNM-CMCSOFT</v>
      </c>
      <c r="B1894" s="2" t="s">
        <v>3837</v>
      </c>
      <c r="C1894" s="3" t="s">
        <v>245</v>
      </c>
      <c r="D1894" s="2" t="s">
        <v>1018</v>
      </c>
      <c r="E1894" s="5">
        <v>100000000</v>
      </c>
      <c r="F1894" s="4"/>
      <c r="G1894" s="4">
        <v>42353</v>
      </c>
      <c r="H1894" s="4"/>
      <c r="I1894" s="4"/>
      <c r="J1894" s="4"/>
      <c r="K1894" s="3" t="s">
        <v>667</v>
      </c>
      <c r="L1894" s="7" t="b">
        <v>1</v>
      </c>
      <c r="M1894" s="4">
        <v>42348</v>
      </c>
      <c r="N1894" s="3" t="s">
        <v>36</v>
      </c>
      <c r="O1894" s="3" t="s">
        <v>32</v>
      </c>
      <c r="P1894" s="8"/>
      <c r="Q1894" s="8"/>
      <c r="R1894" s="9"/>
      <c r="S1894" s="7"/>
    </row>
    <row r="1895" spans="1:19" x14ac:dyDescent="0.25">
      <c r="A1895" t="str">
        <f>REPLACE(Table_milestone[[#This Row],[Hợp đồng]],1,FIND("#",Table_milestone[[#This Row],[Hợp đồng]],1),"")</f>
        <v>13/2015/VNNIC-CMCSOFT/HĐ</v>
      </c>
      <c r="B1895" s="2" t="s">
        <v>3838</v>
      </c>
      <c r="C1895" s="3" t="s">
        <v>3839</v>
      </c>
      <c r="D1895" s="2" t="s">
        <v>2398</v>
      </c>
      <c r="E1895" s="5">
        <v>308586225</v>
      </c>
      <c r="F1895" s="4"/>
      <c r="G1895" s="4">
        <v>42353</v>
      </c>
      <c r="H1895" s="4"/>
      <c r="I1895" s="4"/>
      <c r="J1895" s="4"/>
      <c r="K1895" s="3" t="s">
        <v>667</v>
      </c>
      <c r="L1895" s="7" t="b">
        <v>1</v>
      </c>
      <c r="M1895" s="4">
        <v>42354</v>
      </c>
      <c r="N1895" s="3" t="s">
        <v>148</v>
      </c>
      <c r="O1895" s="3" t="s">
        <v>129</v>
      </c>
      <c r="P1895" s="8"/>
      <c r="Q1895" s="8"/>
      <c r="R1895" s="9"/>
      <c r="S1895" s="7"/>
    </row>
    <row r="1896" spans="1:19" x14ac:dyDescent="0.25">
      <c r="A1896" t="str">
        <f>REPLACE(Table_milestone[[#This Row],[Hợp đồng]],1,FIND("#",Table_milestone[[#This Row],[Hợp đồng]],1),"")</f>
        <v>OSD145059</v>
      </c>
      <c r="B1896" s="2" t="s">
        <v>3398</v>
      </c>
      <c r="C1896" s="3" t="s">
        <v>3399</v>
      </c>
      <c r="D1896" s="2" t="s">
        <v>3795</v>
      </c>
      <c r="E1896" s="5">
        <v>157990000</v>
      </c>
      <c r="F1896" s="4">
        <v>42324</v>
      </c>
      <c r="G1896" s="4">
        <v>42354</v>
      </c>
      <c r="H1896" s="4"/>
      <c r="I1896" s="4"/>
      <c r="J1896" s="4"/>
      <c r="K1896" s="3" t="s">
        <v>717</v>
      </c>
      <c r="L1896" s="7" t="b">
        <v>0</v>
      </c>
      <c r="M1896" s="4"/>
      <c r="N1896" s="3" t="s">
        <v>108</v>
      </c>
      <c r="O1896" s="3" t="s">
        <v>110</v>
      </c>
      <c r="P1896" s="8"/>
      <c r="Q1896" s="8"/>
      <c r="R1896" s="9"/>
      <c r="S1896" s="7"/>
    </row>
    <row r="1897" spans="1:19" x14ac:dyDescent="0.25">
      <c r="A1897" t="str">
        <f>REPLACE(Table_milestone[[#This Row],[Hợp đồng]],1,FIND("#",Table_milestone[[#This Row],[Hợp đồng]],1),"")</f>
        <v xml:space="preserve">EFS13005 </v>
      </c>
      <c r="B1897" s="2" t="s">
        <v>3426</v>
      </c>
      <c r="C1897" s="3" t="s">
        <v>548</v>
      </c>
      <c r="D1897" s="2" t="s">
        <v>3879</v>
      </c>
      <c r="E1897" s="5">
        <v>200200000</v>
      </c>
      <c r="F1897" s="4"/>
      <c r="G1897" s="4">
        <v>42354</v>
      </c>
      <c r="H1897" s="4"/>
      <c r="I1897" s="4"/>
      <c r="J1897" s="4"/>
      <c r="K1897" s="3" t="s">
        <v>667</v>
      </c>
      <c r="L1897" s="7" t="b">
        <v>1</v>
      </c>
      <c r="M1897" s="4">
        <v>42354</v>
      </c>
      <c r="N1897" s="3" t="s">
        <v>46</v>
      </c>
      <c r="O1897" s="3" t="s">
        <v>173</v>
      </c>
      <c r="P1897" s="8"/>
      <c r="Q1897" s="8"/>
      <c r="R1897" s="9"/>
      <c r="S1897" s="7"/>
    </row>
    <row r="1898" spans="1:19" x14ac:dyDescent="0.25">
      <c r="A1898" t="str">
        <f>REPLACE(Table_milestone[[#This Row],[Hợp đồng]],1,FIND("#",Table_milestone[[#This Row],[Hợp đồng]],1),"")</f>
        <v xml:space="preserve">EFS13005 </v>
      </c>
      <c r="B1898" s="2" t="s">
        <v>3426</v>
      </c>
      <c r="C1898" s="3" t="s">
        <v>548</v>
      </c>
      <c r="D1898" s="2" t="s">
        <v>3840</v>
      </c>
      <c r="E1898" s="5">
        <v>14700000</v>
      </c>
      <c r="F1898" s="4"/>
      <c r="G1898" s="4">
        <v>42354</v>
      </c>
      <c r="H1898" s="4"/>
      <c r="I1898" s="4"/>
      <c r="J1898" s="4"/>
      <c r="K1898" s="3" t="s">
        <v>667</v>
      </c>
      <c r="L1898" s="7" t="b">
        <v>1</v>
      </c>
      <c r="M1898" s="4">
        <v>42354</v>
      </c>
      <c r="N1898" s="3" t="s">
        <v>46</v>
      </c>
      <c r="O1898" s="3" t="s">
        <v>173</v>
      </c>
      <c r="P1898" s="8"/>
      <c r="Q1898" s="8"/>
      <c r="R1898" s="9"/>
      <c r="S1898" s="7"/>
    </row>
    <row r="1899" spans="1:19" x14ac:dyDescent="0.25">
      <c r="A1899" t="str">
        <f>REPLACE(Table_milestone[[#This Row],[Hợp đồng]],1,FIND("#",Table_milestone[[#This Row],[Hợp đồng]],1),"")</f>
        <v>096/2015/HĐKT/CMCSOFT-HVMM</v>
      </c>
      <c r="B1899" s="2" t="s">
        <v>3674</v>
      </c>
      <c r="C1899" s="3" t="s">
        <v>3675</v>
      </c>
      <c r="D1899" s="2" t="s">
        <v>2932</v>
      </c>
      <c r="E1899" s="5">
        <v>138180000</v>
      </c>
      <c r="F1899" s="4"/>
      <c r="G1899" s="4">
        <v>42355</v>
      </c>
      <c r="H1899" s="4"/>
      <c r="I1899" s="4"/>
      <c r="J1899" s="4"/>
      <c r="K1899" s="3" t="s">
        <v>667</v>
      </c>
      <c r="L1899" s="7" t="b">
        <v>1</v>
      </c>
      <c r="M1899" s="4">
        <v>42368</v>
      </c>
      <c r="N1899" s="3" t="s">
        <v>190</v>
      </c>
      <c r="O1899" s="3" t="s">
        <v>98</v>
      </c>
      <c r="P1899" s="8"/>
      <c r="Q1899" s="8"/>
      <c r="R1899" s="9"/>
      <c r="S1899" s="7"/>
    </row>
    <row r="1900" spans="1:19" x14ac:dyDescent="0.25">
      <c r="A1900" t="str">
        <f>REPLACE(Table_milestone[[#This Row],[Hợp đồng]],1,FIND("#",Table_milestone[[#This Row],[Hợp đồng]],1),"")</f>
        <v>OSD155040</v>
      </c>
      <c r="B1900" s="2" t="s">
        <v>3841</v>
      </c>
      <c r="C1900" s="3" t="s">
        <v>249</v>
      </c>
      <c r="D1900" s="2" t="s">
        <v>776</v>
      </c>
      <c r="E1900" s="5">
        <v>72547267</v>
      </c>
      <c r="F1900" s="4"/>
      <c r="G1900" s="4">
        <v>42355</v>
      </c>
      <c r="H1900" s="4"/>
      <c r="I1900" s="4"/>
      <c r="J1900" s="4"/>
      <c r="K1900" s="3" t="s">
        <v>3052</v>
      </c>
      <c r="L1900" s="7" t="b">
        <v>0</v>
      </c>
      <c r="M1900" s="4"/>
      <c r="N1900" s="3" t="s">
        <v>119</v>
      </c>
      <c r="O1900" s="3" t="s">
        <v>110</v>
      </c>
      <c r="P1900" s="8"/>
      <c r="Q1900" s="8"/>
      <c r="R1900" s="9"/>
      <c r="S1900" s="7"/>
    </row>
    <row r="1901" spans="1:19" x14ac:dyDescent="0.25">
      <c r="A1901" t="str">
        <f>REPLACE(Table_milestone[[#This Row],[Hợp đồng]],1,FIND("#",Table_milestone[[#This Row],[Hợp đồng]],1),"")</f>
        <v>05/CMC-BVF/2015</v>
      </c>
      <c r="B1901" s="2" t="s">
        <v>3842</v>
      </c>
      <c r="C1901" s="3" t="s">
        <v>236</v>
      </c>
      <c r="D1901" s="2" t="s">
        <v>2398</v>
      </c>
      <c r="E1901" s="5">
        <v>710000000</v>
      </c>
      <c r="F1901" s="4"/>
      <c r="G1901" s="4">
        <v>42355</v>
      </c>
      <c r="H1901" s="4"/>
      <c r="I1901" s="4"/>
      <c r="J1901" s="4"/>
      <c r="K1901" s="3" t="s">
        <v>667</v>
      </c>
      <c r="L1901" s="7" t="b">
        <v>1</v>
      </c>
      <c r="M1901" s="4">
        <v>42355</v>
      </c>
      <c r="N1901" s="3" t="s">
        <v>237</v>
      </c>
      <c r="O1901" s="3" t="s">
        <v>197</v>
      </c>
      <c r="P1901" s="8"/>
      <c r="Q1901" s="8"/>
      <c r="R1901" s="9"/>
      <c r="S1901" s="7"/>
    </row>
    <row r="1902" spans="1:19" x14ac:dyDescent="0.25">
      <c r="A1902" t="str">
        <f>REPLACE(Table_milestone[[#This Row],[Hợp đồng]],1,FIND("#",Table_milestone[[#This Row],[Hợp đồng]],1),"")</f>
        <v>2014/SOW/SISTIC-CMC/001</v>
      </c>
      <c r="B1902" s="2" t="s">
        <v>2959</v>
      </c>
      <c r="C1902" s="3" t="s">
        <v>560</v>
      </c>
      <c r="D1902" s="2" t="s">
        <v>3807</v>
      </c>
      <c r="E1902" s="5">
        <v>377304906</v>
      </c>
      <c r="F1902" s="4"/>
      <c r="G1902" s="4">
        <v>42356</v>
      </c>
      <c r="H1902" s="4"/>
      <c r="I1902" s="4"/>
      <c r="J1902" s="4"/>
      <c r="K1902" s="3" t="s">
        <v>667</v>
      </c>
      <c r="L1902" s="7" t="b">
        <v>1</v>
      </c>
      <c r="M1902" s="4">
        <v>42352</v>
      </c>
      <c r="N1902" s="3" t="s">
        <v>31</v>
      </c>
      <c r="O1902" s="3" t="s">
        <v>110</v>
      </c>
      <c r="P1902" s="8"/>
      <c r="Q1902" s="8"/>
      <c r="R1902" s="9"/>
      <c r="S1902" s="7"/>
    </row>
    <row r="1903" spans="1:19" x14ac:dyDescent="0.25">
      <c r="A1903" t="str">
        <f>REPLACE(Table_milestone[[#This Row],[Hợp đồng]],1,FIND("#",Table_milestone[[#This Row],[Hợp đồng]],1),"")</f>
        <v>102015/HĐ/TVHP-TRATECCO-CMCSOFT</v>
      </c>
      <c r="B1903" s="2" t="s">
        <v>3812</v>
      </c>
      <c r="C1903" s="3" t="s">
        <v>267</v>
      </c>
      <c r="D1903" s="2" t="s">
        <v>1094</v>
      </c>
      <c r="E1903" s="5">
        <v>657079128</v>
      </c>
      <c r="F1903" s="4"/>
      <c r="G1903" s="4">
        <v>42357</v>
      </c>
      <c r="H1903" s="4"/>
      <c r="I1903" s="4"/>
      <c r="J1903" s="4"/>
      <c r="K1903" s="3" t="s">
        <v>3052</v>
      </c>
      <c r="L1903" s="7" t="b">
        <v>0</v>
      </c>
      <c r="M1903" s="4"/>
      <c r="N1903" s="3" t="s">
        <v>36</v>
      </c>
      <c r="O1903" s="3" t="s">
        <v>32</v>
      </c>
      <c r="P1903" s="8" t="s">
        <v>3843</v>
      </c>
      <c r="Q1903" s="8" t="s">
        <v>66</v>
      </c>
      <c r="R1903" s="9"/>
      <c r="S1903" s="7"/>
    </row>
    <row r="1904" spans="1:19" x14ac:dyDescent="0.25">
      <c r="A1904" t="str">
        <f>REPLACE(Table_milestone[[#This Row],[Hợp đồng]],1,FIND("#",Table_milestone[[#This Row],[Hợp đồng]],1),"")</f>
        <v>HĐCP-15-27/MOBIFONE-CMC</v>
      </c>
      <c r="B1904" s="2" t="s">
        <v>3844</v>
      </c>
      <c r="C1904" s="3" t="s">
        <v>305</v>
      </c>
      <c r="D1904" s="2" t="s">
        <v>776</v>
      </c>
      <c r="E1904" s="5">
        <v>400000000</v>
      </c>
      <c r="F1904" s="4"/>
      <c r="G1904" s="4">
        <v>42359</v>
      </c>
      <c r="H1904" s="4"/>
      <c r="I1904" s="4"/>
      <c r="J1904" s="4"/>
      <c r="K1904" s="3" t="s">
        <v>3052</v>
      </c>
      <c r="L1904" s="7" t="b">
        <v>0</v>
      </c>
      <c r="M1904" s="4"/>
      <c r="N1904" s="3" t="s">
        <v>52</v>
      </c>
      <c r="O1904" s="3" t="s">
        <v>47</v>
      </c>
      <c r="P1904" s="8"/>
      <c r="Q1904" s="8"/>
      <c r="R1904" s="9"/>
      <c r="S1904" s="7"/>
    </row>
    <row r="1905" spans="1:19" x14ac:dyDescent="0.25">
      <c r="A1905" t="str">
        <f>REPLACE(Table_milestone[[#This Row],[Hợp đồng]],1,FIND("#",Table_milestone[[#This Row],[Hợp đồng]],1),"")</f>
        <v>140/2015/HĐDV/M.I.K LAND-CMCSOFT</v>
      </c>
      <c r="B1905" s="2" t="s">
        <v>3846</v>
      </c>
      <c r="C1905" s="3" t="s">
        <v>232</v>
      </c>
      <c r="D1905" s="2" t="s">
        <v>3845</v>
      </c>
      <c r="E1905" s="5">
        <v>150000000</v>
      </c>
      <c r="F1905" s="4"/>
      <c r="G1905" s="4">
        <v>42360</v>
      </c>
      <c r="H1905" s="4"/>
      <c r="I1905" s="4"/>
      <c r="J1905" s="4"/>
      <c r="K1905" s="3" t="s">
        <v>667</v>
      </c>
      <c r="L1905" s="7" t="b">
        <v>1</v>
      </c>
      <c r="M1905" s="4">
        <v>42355</v>
      </c>
      <c r="N1905" s="3" t="s">
        <v>89</v>
      </c>
      <c r="O1905" s="3" t="s">
        <v>47</v>
      </c>
      <c r="P1905" s="8"/>
      <c r="Q1905" s="8"/>
      <c r="R1905" s="9"/>
      <c r="S1905" s="7"/>
    </row>
    <row r="1906" spans="1:19" x14ac:dyDescent="0.25">
      <c r="A1906" t="str">
        <f>REPLACE(Table_milestone[[#This Row],[Hợp đồng]],1,FIND("#",Table_milestone[[#This Row],[Hợp đồng]],1),"")</f>
        <v xml:space="preserve">EFS13005 </v>
      </c>
      <c r="B1906" s="2" t="s">
        <v>3426</v>
      </c>
      <c r="C1906" s="3" t="s">
        <v>548</v>
      </c>
      <c r="D1906" s="2" t="s">
        <v>3847</v>
      </c>
      <c r="E1906" s="5">
        <v>11400000</v>
      </c>
      <c r="F1906" s="4"/>
      <c r="G1906" s="4">
        <v>42360</v>
      </c>
      <c r="H1906" s="4"/>
      <c r="I1906" s="4"/>
      <c r="J1906" s="4"/>
      <c r="K1906" s="3" t="s">
        <v>667</v>
      </c>
      <c r="L1906" s="7" t="b">
        <v>1</v>
      </c>
      <c r="M1906" s="4">
        <v>42360</v>
      </c>
      <c r="N1906" s="3" t="s">
        <v>46</v>
      </c>
      <c r="O1906" s="3" t="s">
        <v>173</v>
      </c>
      <c r="P1906" s="8"/>
      <c r="Q1906" s="8"/>
      <c r="R1906" s="9"/>
      <c r="S1906" s="7"/>
    </row>
    <row r="1907" spans="1:19" x14ac:dyDescent="0.25">
      <c r="A1907" t="str">
        <f>REPLACE(Table_milestone[[#This Row],[Hợp đồng]],1,FIND("#",Table_milestone[[#This Row],[Hợp đồng]],1),"")</f>
        <v xml:space="preserve">EFS13005 </v>
      </c>
      <c r="B1907" s="2" t="s">
        <v>3426</v>
      </c>
      <c r="C1907" s="3" t="s">
        <v>548</v>
      </c>
      <c r="D1907" s="2" t="s">
        <v>3848</v>
      </c>
      <c r="E1907" s="5">
        <v>17100000</v>
      </c>
      <c r="F1907" s="4"/>
      <c r="G1907" s="4">
        <v>42360</v>
      </c>
      <c r="H1907" s="4"/>
      <c r="I1907" s="4"/>
      <c r="J1907" s="4"/>
      <c r="K1907" s="3" t="s">
        <v>667</v>
      </c>
      <c r="L1907" s="7" t="b">
        <v>1</v>
      </c>
      <c r="M1907" s="4">
        <v>42360</v>
      </c>
      <c r="N1907" s="3" t="s">
        <v>46</v>
      </c>
      <c r="O1907" s="3" t="s">
        <v>173</v>
      </c>
      <c r="P1907" s="8"/>
      <c r="Q1907" s="8"/>
      <c r="R1907" s="9"/>
      <c r="S1907" s="7"/>
    </row>
    <row r="1908" spans="1:19" x14ac:dyDescent="0.25">
      <c r="A1908" t="str">
        <f>REPLACE(Table_milestone[[#This Row],[Hợp đồng]],1,FIND("#",Table_milestone[[#This Row],[Hợp đồng]],1),"")</f>
        <v xml:space="preserve">EFS13005 </v>
      </c>
      <c r="B1908" s="2" t="s">
        <v>3426</v>
      </c>
      <c r="C1908" s="3" t="s">
        <v>548</v>
      </c>
      <c r="D1908" s="2" t="s">
        <v>3849</v>
      </c>
      <c r="E1908" s="5">
        <v>3000000</v>
      </c>
      <c r="F1908" s="4"/>
      <c r="G1908" s="4">
        <v>42361</v>
      </c>
      <c r="H1908" s="4"/>
      <c r="I1908" s="4"/>
      <c r="J1908" s="4"/>
      <c r="K1908" s="3" t="s">
        <v>667</v>
      </c>
      <c r="L1908" s="7" t="b">
        <v>1</v>
      </c>
      <c r="M1908" s="4">
        <v>42361</v>
      </c>
      <c r="N1908" s="3" t="s">
        <v>46</v>
      </c>
      <c r="O1908" s="3" t="s">
        <v>173</v>
      </c>
      <c r="P1908" s="8"/>
      <c r="Q1908" s="8"/>
      <c r="R1908" s="9"/>
      <c r="S1908" s="7"/>
    </row>
    <row r="1909" spans="1:19" x14ac:dyDescent="0.25">
      <c r="A1909" t="str">
        <f>REPLACE(Table_milestone[[#This Row],[Hợp đồng]],1,FIND("#",Table_milestone[[#This Row],[Hợp đồng]],1),"")</f>
        <v xml:space="preserve">EFS13005 </v>
      </c>
      <c r="B1909" s="2" t="s">
        <v>3426</v>
      </c>
      <c r="C1909" s="3" t="s">
        <v>548</v>
      </c>
      <c r="D1909" s="2" t="s">
        <v>3850</v>
      </c>
      <c r="E1909" s="5">
        <v>6600000</v>
      </c>
      <c r="F1909" s="4"/>
      <c r="G1909" s="4">
        <v>42361</v>
      </c>
      <c r="H1909" s="4"/>
      <c r="I1909" s="4"/>
      <c r="J1909" s="4"/>
      <c r="K1909" s="3" t="s">
        <v>667</v>
      </c>
      <c r="L1909" s="7" t="b">
        <v>1</v>
      </c>
      <c r="M1909" s="4">
        <v>42361</v>
      </c>
      <c r="N1909" s="3" t="s">
        <v>46</v>
      </c>
      <c r="O1909" s="3" t="s">
        <v>173</v>
      </c>
      <c r="P1909" s="8"/>
      <c r="Q1909" s="8"/>
      <c r="R1909" s="9"/>
      <c r="S1909" s="7"/>
    </row>
    <row r="1910" spans="1:19" x14ac:dyDescent="0.25">
      <c r="A1910" t="str">
        <f>REPLACE(Table_milestone[[#This Row],[Hợp đồng]],1,FIND("#",Table_milestone[[#This Row],[Hợp đồng]],1),"")</f>
        <v>24/2014/HĐKT/CNTT-CMCSOFT</v>
      </c>
      <c r="B1910" s="2" t="s">
        <v>3228</v>
      </c>
      <c r="C1910" s="3" t="s">
        <v>506</v>
      </c>
      <c r="D1910" s="2" t="s">
        <v>3474</v>
      </c>
      <c r="E1910" s="5">
        <v>540000000</v>
      </c>
      <c r="F1910" s="4"/>
      <c r="G1910" s="4">
        <v>42362</v>
      </c>
      <c r="H1910" s="4"/>
      <c r="I1910" s="4"/>
      <c r="J1910" s="4"/>
      <c r="K1910" s="3" t="s">
        <v>667</v>
      </c>
      <c r="L1910" s="7" t="b">
        <v>1</v>
      </c>
      <c r="M1910" s="4">
        <v>42390</v>
      </c>
      <c r="N1910" s="3" t="s">
        <v>57</v>
      </c>
      <c r="O1910" s="3" t="s">
        <v>129</v>
      </c>
      <c r="P1910" s="8"/>
      <c r="Q1910" s="8"/>
      <c r="R1910" s="9"/>
      <c r="S1910" s="7"/>
    </row>
    <row r="1911" spans="1:19" x14ac:dyDescent="0.25">
      <c r="A1911" t="str">
        <f>REPLACE(Table_milestone[[#This Row],[Hợp đồng]],1,FIND("#",Table_milestone[[#This Row],[Hợp đồng]],1),"")</f>
        <v xml:space="preserve">EFS13005 </v>
      </c>
      <c r="B1911" s="2" t="s">
        <v>3426</v>
      </c>
      <c r="C1911" s="3" t="s">
        <v>548</v>
      </c>
      <c r="D1911" s="2" t="s">
        <v>3851</v>
      </c>
      <c r="E1911" s="5">
        <v>4100000</v>
      </c>
      <c r="F1911" s="4"/>
      <c r="G1911" s="4">
        <v>42363</v>
      </c>
      <c r="H1911" s="4"/>
      <c r="I1911" s="4"/>
      <c r="J1911" s="4"/>
      <c r="K1911" s="3" t="s">
        <v>667</v>
      </c>
      <c r="L1911" s="7" t="b">
        <v>1</v>
      </c>
      <c r="M1911" s="4">
        <v>42363</v>
      </c>
      <c r="N1911" s="3" t="s">
        <v>46</v>
      </c>
      <c r="O1911" s="3" t="s">
        <v>173</v>
      </c>
      <c r="P1911" s="8"/>
      <c r="Q1911" s="8"/>
      <c r="R1911" s="9"/>
      <c r="S1911" s="7"/>
    </row>
    <row r="1912" spans="1:19" x14ac:dyDescent="0.25">
      <c r="A1912" t="str">
        <f>REPLACE(Table_milestone[[#This Row],[Hợp đồng]],1,FIND("#",Table_milestone[[#This Row],[Hợp đồng]],1),"")</f>
        <v>PL01-Prevoir VN</v>
      </c>
      <c r="B1912" s="2" t="s">
        <v>3853</v>
      </c>
      <c r="C1912" s="3" t="s">
        <v>229</v>
      </c>
      <c r="D1912" s="2" t="s">
        <v>776</v>
      </c>
      <c r="E1912" s="5">
        <v>216000000</v>
      </c>
      <c r="F1912" s="4"/>
      <c r="G1912" s="4">
        <v>42366</v>
      </c>
      <c r="H1912" s="4"/>
      <c r="I1912" s="4"/>
      <c r="J1912" s="4"/>
      <c r="K1912" s="3" t="s">
        <v>3052</v>
      </c>
      <c r="L1912" s="7" t="b">
        <v>0</v>
      </c>
      <c r="M1912" s="4"/>
      <c r="N1912" s="3" t="s">
        <v>26</v>
      </c>
      <c r="O1912" s="3" t="s">
        <v>132</v>
      </c>
      <c r="P1912" s="8"/>
      <c r="Q1912" s="8" t="s">
        <v>3852</v>
      </c>
      <c r="R1912" s="9"/>
      <c r="S1912" s="7"/>
    </row>
    <row r="1913" spans="1:19" x14ac:dyDescent="0.25">
      <c r="A1913" t="str">
        <f>REPLACE(Table_milestone[[#This Row],[Hợp đồng]],1,FIND("#",Table_milestone[[#This Row],[Hợp đồng]],1),"")</f>
        <v>SGD04/HĐKT/VIETINBANK-CMC</v>
      </c>
      <c r="B1913" s="2" t="s">
        <v>3539</v>
      </c>
      <c r="C1913" s="3" t="s">
        <v>438</v>
      </c>
      <c r="D1913" s="2" t="s">
        <v>3854</v>
      </c>
      <c r="E1913" s="5">
        <v>158083024</v>
      </c>
      <c r="F1913" s="4"/>
      <c r="G1913" s="4">
        <v>42367</v>
      </c>
      <c r="H1913" s="4"/>
      <c r="I1913" s="4"/>
      <c r="J1913" s="4"/>
      <c r="K1913" s="3" t="s">
        <v>667</v>
      </c>
      <c r="L1913" s="7" t="b">
        <v>1</v>
      </c>
      <c r="M1913" s="4">
        <v>42367</v>
      </c>
      <c r="N1913" s="3" t="s">
        <v>37</v>
      </c>
      <c r="O1913" s="3" t="s">
        <v>197</v>
      </c>
      <c r="P1913" s="8"/>
      <c r="Q1913" s="8"/>
      <c r="R1913" s="9"/>
      <c r="S1913" s="7"/>
    </row>
    <row r="1914" spans="1:19" x14ac:dyDescent="0.25">
      <c r="A1914" t="str">
        <f>REPLACE(Table_milestone[[#This Row],[Hợp đồng]],1,FIND("#",Table_milestone[[#This Row],[Hợp đồng]],1),"")</f>
        <v>121/2015/HĐKT/CMC-DHLDXH</v>
      </c>
      <c r="B1914" s="2" t="s">
        <v>3809</v>
      </c>
      <c r="C1914" s="3" t="s">
        <v>252</v>
      </c>
      <c r="D1914" s="2" t="s">
        <v>2423</v>
      </c>
      <c r="E1914" s="5">
        <v>525000000</v>
      </c>
      <c r="F1914" s="4"/>
      <c r="G1914" s="4">
        <v>42367</v>
      </c>
      <c r="H1914" s="4"/>
      <c r="I1914" s="4"/>
      <c r="J1914" s="4"/>
      <c r="K1914" s="3" t="s">
        <v>3161</v>
      </c>
      <c r="L1914" s="7" t="b">
        <v>0</v>
      </c>
      <c r="M1914" s="4"/>
      <c r="N1914" s="3" t="s">
        <v>190</v>
      </c>
      <c r="O1914" s="3" t="s">
        <v>98</v>
      </c>
      <c r="P1914" s="8"/>
      <c r="Q1914" s="8"/>
      <c r="R1914" s="9"/>
      <c r="S1914" s="7"/>
    </row>
    <row r="1915" spans="1:19" x14ac:dyDescent="0.25">
      <c r="A1915" t="str">
        <f>REPLACE(Table_milestone[[#This Row],[Hợp đồng]],1,FIND("#",Table_milestone[[#This Row],[Hợp đồng]],1),"")</f>
        <v>112015/HĐ/TBKHCNM-CMCSOFT</v>
      </c>
      <c r="B1915" s="2" t="s">
        <v>3837</v>
      </c>
      <c r="C1915" s="3" t="s">
        <v>245</v>
      </c>
      <c r="D1915" s="2" t="s">
        <v>2423</v>
      </c>
      <c r="E1915" s="5">
        <v>100000000</v>
      </c>
      <c r="F1915" s="4"/>
      <c r="G1915" s="4">
        <v>42367</v>
      </c>
      <c r="H1915" s="4"/>
      <c r="I1915" s="4"/>
      <c r="J1915" s="4"/>
      <c r="K1915" s="3" t="s">
        <v>667</v>
      </c>
      <c r="L1915" s="7" t="b">
        <v>1</v>
      </c>
      <c r="M1915" s="4">
        <v>42360</v>
      </c>
      <c r="N1915" s="3" t="s">
        <v>36</v>
      </c>
      <c r="O1915" s="3" t="s">
        <v>32</v>
      </c>
      <c r="P1915" s="8"/>
      <c r="Q1915" s="8"/>
      <c r="R1915" s="9"/>
      <c r="S1915" s="7"/>
    </row>
    <row r="1916" spans="1:19" x14ac:dyDescent="0.25">
      <c r="A1916" t="str">
        <f>REPLACE(Table_milestone[[#This Row],[Hợp đồng]],1,FIND("#",Table_milestone[[#This Row],[Hợp đồng]],1),"")</f>
        <v>PL02- Prevoir VN</v>
      </c>
      <c r="B1916" s="2" t="s">
        <v>3855</v>
      </c>
      <c r="C1916" s="3" t="s">
        <v>225</v>
      </c>
      <c r="D1916" s="2" t="s">
        <v>776</v>
      </c>
      <c r="E1916" s="5">
        <v>181575000</v>
      </c>
      <c r="F1916" s="4"/>
      <c r="G1916" s="4">
        <v>42367</v>
      </c>
      <c r="H1916" s="4"/>
      <c r="I1916" s="4"/>
      <c r="J1916" s="4"/>
      <c r="K1916" s="3" t="s">
        <v>3052</v>
      </c>
      <c r="L1916" s="7" t="b">
        <v>0</v>
      </c>
      <c r="M1916" s="4"/>
      <c r="N1916" s="3" t="s">
        <v>26</v>
      </c>
      <c r="O1916" s="3" t="s">
        <v>132</v>
      </c>
      <c r="P1916" s="8"/>
      <c r="Q1916" s="8"/>
      <c r="R1916" s="9"/>
      <c r="S1916" s="7"/>
    </row>
    <row r="1917" spans="1:19" x14ac:dyDescent="0.25">
      <c r="A1917" t="str">
        <f>REPLACE(Table_milestone[[#This Row],[Hợp đồng]],1,FIND("#",Table_milestone[[#This Row],[Hợp đồng]],1),"")</f>
        <v>08012011/CMCSOFT-CTEL</v>
      </c>
      <c r="B1917" s="2" t="s">
        <v>947</v>
      </c>
      <c r="C1917" s="3" t="s">
        <v>648</v>
      </c>
      <c r="D1917" s="2" t="s">
        <v>3856</v>
      </c>
      <c r="E1917" s="5">
        <v>228000000</v>
      </c>
      <c r="F1917" s="4"/>
      <c r="G1917" s="4">
        <v>42368</v>
      </c>
      <c r="H1917" s="4"/>
      <c r="I1917" s="4">
        <v>42368</v>
      </c>
      <c r="J1917" s="4">
        <v>42399</v>
      </c>
      <c r="K1917" s="3" t="s">
        <v>667</v>
      </c>
      <c r="L1917" s="7" t="b">
        <v>0</v>
      </c>
      <c r="M1917" s="4"/>
      <c r="N1917" s="3" t="s">
        <v>26</v>
      </c>
      <c r="O1917" s="3" t="s">
        <v>129</v>
      </c>
      <c r="P1917" s="8"/>
      <c r="Q1917" s="8"/>
      <c r="R1917" s="9"/>
      <c r="S1917" s="7"/>
    </row>
    <row r="1918" spans="1:19" x14ac:dyDescent="0.25">
      <c r="A1918" t="str">
        <f>REPLACE(Table_milestone[[#This Row],[Hợp đồng]],1,FIND("#",Table_milestone[[#This Row],[Hợp đồng]],1),"")</f>
        <v>OSD145011</v>
      </c>
      <c r="B1918" s="2" t="s">
        <v>2968</v>
      </c>
      <c r="C1918" s="3" t="s">
        <v>565</v>
      </c>
      <c r="D1918" s="2" t="s">
        <v>3857</v>
      </c>
      <c r="E1918" s="5">
        <v>96843600</v>
      </c>
      <c r="F1918" s="4"/>
      <c r="G1918" s="4">
        <v>42368</v>
      </c>
      <c r="H1918" s="4"/>
      <c r="I1918" s="4"/>
      <c r="J1918" s="4"/>
      <c r="K1918" s="3" t="s">
        <v>3052</v>
      </c>
      <c r="L1918" s="7" t="b">
        <v>0</v>
      </c>
      <c r="M1918" s="4"/>
      <c r="N1918" s="3" t="s">
        <v>108</v>
      </c>
      <c r="O1918" s="3" t="s">
        <v>110</v>
      </c>
      <c r="P1918" s="8" t="s">
        <v>3858</v>
      </c>
      <c r="Q1918" s="8"/>
      <c r="R1918" s="9"/>
      <c r="S1918" s="7"/>
    </row>
    <row r="1919" spans="1:19" x14ac:dyDescent="0.25">
      <c r="A1919" t="str">
        <f>REPLACE(Table_milestone[[#This Row],[Hợp đồng]],1,FIND("#",Table_milestone[[#This Row],[Hợp đồng]],1),"")</f>
        <v>SOW #4914007849</v>
      </c>
      <c r="B1919" s="2" t="s">
        <v>2965</v>
      </c>
      <c r="C1919" s="3" t="s">
        <v>568</v>
      </c>
      <c r="D1919" s="2" t="s">
        <v>3857</v>
      </c>
      <c r="E1919" s="5">
        <v>221760000</v>
      </c>
      <c r="F1919" s="4"/>
      <c r="G1919" s="4">
        <v>42368</v>
      </c>
      <c r="H1919" s="4"/>
      <c r="I1919" s="4"/>
      <c r="J1919" s="4"/>
      <c r="K1919" s="3" t="s">
        <v>667</v>
      </c>
      <c r="L1919" s="7" t="b">
        <v>1</v>
      </c>
      <c r="M1919" s="4">
        <v>42356</v>
      </c>
      <c r="N1919" s="3" t="s">
        <v>108</v>
      </c>
      <c r="O1919" s="3" t="s">
        <v>110</v>
      </c>
      <c r="P1919" s="8" t="s">
        <v>3859</v>
      </c>
      <c r="Q1919" s="8"/>
      <c r="R1919" s="9"/>
      <c r="S1919" s="7"/>
    </row>
    <row r="1920" spans="1:19" x14ac:dyDescent="0.25">
      <c r="A1920" t="str">
        <f>REPLACE(Table_milestone[[#This Row],[Hợp đồng]],1,FIND("#",Table_milestone[[#This Row],[Hợp đồng]],1),"")</f>
        <v>OSD155002</v>
      </c>
      <c r="B1920" s="2" t="s">
        <v>3423</v>
      </c>
      <c r="C1920" s="3" t="s">
        <v>482</v>
      </c>
      <c r="D1920" s="2" t="s">
        <v>3857</v>
      </c>
      <c r="E1920" s="5">
        <v>56125000</v>
      </c>
      <c r="F1920" s="4"/>
      <c r="G1920" s="4">
        <v>42368</v>
      </c>
      <c r="H1920" s="4"/>
      <c r="I1920" s="4"/>
      <c r="J1920" s="4">
        <v>42399</v>
      </c>
      <c r="K1920" s="3" t="s">
        <v>667</v>
      </c>
      <c r="L1920" s="7" t="b">
        <v>1</v>
      </c>
      <c r="M1920" s="4">
        <v>42367</v>
      </c>
      <c r="N1920" s="3" t="s">
        <v>119</v>
      </c>
      <c r="O1920" s="3" t="s">
        <v>110</v>
      </c>
      <c r="P1920" s="8"/>
      <c r="Q1920" s="8"/>
      <c r="R1920" s="9"/>
      <c r="S1920" s="7"/>
    </row>
    <row r="1921" spans="1:19" x14ac:dyDescent="0.25">
      <c r="A1921" t="str">
        <f>REPLACE(Table_milestone[[#This Row],[Hợp đồng]],1,FIND("#",Table_milestone[[#This Row],[Hợp đồng]],1),"")</f>
        <v>IBM002</v>
      </c>
      <c r="B1921" s="2" t="s">
        <v>3171</v>
      </c>
      <c r="C1921" s="3" t="s">
        <v>500</v>
      </c>
      <c r="D1921" s="2" t="s">
        <v>3860</v>
      </c>
      <c r="E1921" s="5">
        <v>187215754</v>
      </c>
      <c r="F1921" s="4"/>
      <c r="G1921" s="4">
        <v>42368</v>
      </c>
      <c r="H1921" s="4"/>
      <c r="I1921" s="4"/>
      <c r="J1921" s="4"/>
      <c r="K1921" s="3" t="s">
        <v>1002</v>
      </c>
      <c r="L1921" s="7" t="b">
        <v>0</v>
      </c>
      <c r="M1921" s="4"/>
      <c r="N1921" s="3" t="s">
        <v>108</v>
      </c>
      <c r="O1921" s="3" t="s">
        <v>110</v>
      </c>
      <c r="P1921" s="8"/>
      <c r="Q1921" s="8"/>
      <c r="R1921" s="9"/>
      <c r="S1921" s="7"/>
    </row>
    <row r="1922" spans="1:19" x14ac:dyDescent="0.25">
      <c r="A1922" t="str">
        <f>REPLACE(Table_milestone[[#This Row],[Hợp đồng]],1,FIND("#",Table_milestone[[#This Row],[Hợp đồng]],1),"")</f>
        <v>OSD155021</v>
      </c>
      <c r="B1922" s="2" t="s">
        <v>3668</v>
      </c>
      <c r="C1922" s="3" t="s">
        <v>357</v>
      </c>
      <c r="D1922" s="2" t="s">
        <v>3665</v>
      </c>
      <c r="E1922" s="5">
        <v>540969900</v>
      </c>
      <c r="F1922" s="4"/>
      <c r="G1922" s="4">
        <v>42368</v>
      </c>
      <c r="H1922" s="4"/>
      <c r="I1922" s="4"/>
      <c r="J1922" s="4"/>
      <c r="K1922" s="3" t="s">
        <v>3161</v>
      </c>
      <c r="L1922" s="7" t="b">
        <v>0</v>
      </c>
      <c r="M1922" s="4"/>
      <c r="N1922" s="3" t="s">
        <v>108</v>
      </c>
      <c r="O1922" s="3" t="s">
        <v>110</v>
      </c>
      <c r="P1922" s="8" t="s">
        <v>3861</v>
      </c>
      <c r="Q1922" s="8"/>
      <c r="R1922" s="9"/>
      <c r="S1922" s="7"/>
    </row>
    <row r="1923" spans="1:19" x14ac:dyDescent="0.25">
      <c r="A1923" t="str">
        <f>REPLACE(Table_milestone[[#This Row],[Hợp đồng]],1,FIND("#",Table_milestone[[#This Row],[Hợp đồng]],1),"")</f>
        <v>cmc21092015</v>
      </c>
      <c r="B1923" s="2" t="s">
        <v>3716</v>
      </c>
      <c r="C1923" s="3" t="s">
        <v>350</v>
      </c>
      <c r="D1923" s="2" t="s">
        <v>2278</v>
      </c>
      <c r="E1923" s="5">
        <v>34000000</v>
      </c>
      <c r="F1923" s="4"/>
      <c r="G1923" s="4">
        <v>42368</v>
      </c>
      <c r="H1923" s="4"/>
      <c r="I1923" s="4">
        <v>42368</v>
      </c>
      <c r="J1923" s="4"/>
      <c r="K1923" s="3" t="s">
        <v>667</v>
      </c>
      <c r="L1923" s="7" t="b">
        <v>0</v>
      </c>
      <c r="M1923" s="4"/>
      <c r="N1923" s="3" t="s">
        <v>19</v>
      </c>
      <c r="O1923" s="3" t="s">
        <v>14</v>
      </c>
      <c r="P1923" s="8"/>
      <c r="Q1923" s="8" t="s">
        <v>3664</v>
      </c>
      <c r="R1923" s="9"/>
      <c r="S1923" s="7"/>
    </row>
    <row r="1924" spans="1:19" x14ac:dyDescent="0.25">
      <c r="A1924" t="str">
        <f>REPLACE(Table_milestone[[#This Row],[Hợp đồng]],1,FIND("#",Table_milestone[[#This Row],[Hợp đồng]],1),"")</f>
        <v>2010/2015/AITS-CMC</v>
      </c>
      <c r="B1924" s="2" t="s">
        <v>3862</v>
      </c>
      <c r="C1924" s="3" t="s">
        <v>264</v>
      </c>
      <c r="D1924" s="2" t="s">
        <v>1018</v>
      </c>
      <c r="E1924" s="5">
        <v>1395000000</v>
      </c>
      <c r="F1924" s="4"/>
      <c r="G1924" s="4">
        <v>42368</v>
      </c>
      <c r="H1924" s="4"/>
      <c r="I1924" s="4"/>
      <c r="J1924" s="4"/>
      <c r="K1924" s="3" t="s">
        <v>3052</v>
      </c>
      <c r="L1924" s="7" t="b">
        <v>0</v>
      </c>
      <c r="M1924" s="4"/>
      <c r="N1924" s="3" t="s">
        <v>148</v>
      </c>
      <c r="O1924" s="3" t="s">
        <v>132</v>
      </c>
      <c r="P1924" s="8"/>
      <c r="Q1924" s="8"/>
      <c r="R1924" s="9"/>
      <c r="S1924" s="7"/>
    </row>
    <row r="1925" spans="1:19" x14ac:dyDescent="0.25">
      <c r="A1925" t="str">
        <f>REPLACE(Table_milestone[[#This Row],[Hợp đồng]],1,FIND("#",Table_milestone[[#This Row],[Hợp đồng]],1),"")</f>
        <v>075/2015/HĐKT/CMCSOFT-KNNDHTN</v>
      </c>
      <c r="B1925" s="2" t="s">
        <v>3864</v>
      </c>
      <c r="C1925" s="3" t="s">
        <v>241</v>
      </c>
      <c r="D1925" s="2" t="s">
        <v>3863</v>
      </c>
      <c r="E1925" s="5">
        <v>32967000</v>
      </c>
      <c r="F1925" s="4"/>
      <c r="G1925" s="4">
        <v>42368</v>
      </c>
      <c r="H1925" s="4"/>
      <c r="I1925" s="4">
        <v>42368</v>
      </c>
      <c r="J1925" s="4"/>
      <c r="K1925" s="3" t="s">
        <v>667</v>
      </c>
      <c r="L1925" s="7" t="b">
        <v>0</v>
      </c>
      <c r="M1925" s="4"/>
      <c r="N1925" s="3" t="s">
        <v>190</v>
      </c>
      <c r="O1925" s="3" t="s">
        <v>98</v>
      </c>
      <c r="P1925" s="8"/>
      <c r="Q1925" s="8"/>
      <c r="R1925" s="9"/>
      <c r="S1925" s="7"/>
    </row>
    <row r="1926" spans="1:19" x14ac:dyDescent="0.25">
      <c r="A1926" t="str">
        <f>REPLACE(Table_milestone[[#This Row],[Hợp đồng]],1,FIND("#",Table_milestone[[#This Row],[Hợp đồng]],1),"")</f>
        <v>1612/PHX-CMC</v>
      </c>
      <c r="B1926" s="2" t="s">
        <v>3865</v>
      </c>
      <c r="C1926" s="3" t="s">
        <v>218</v>
      </c>
      <c r="D1926" s="2" t="s">
        <v>2398</v>
      </c>
      <c r="E1926" s="5">
        <v>1439592000</v>
      </c>
      <c r="F1926" s="4"/>
      <c r="G1926" s="4">
        <v>42368</v>
      </c>
      <c r="H1926" s="4"/>
      <c r="I1926" s="4">
        <v>42368</v>
      </c>
      <c r="J1926" s="4"/>
      <c r="K1926" s="3" t="s">
        <v>667</v>
      </c>
      <c r="L1926" s="7" t="b">
        <v>0</v>
      </c>
      <c r="M1926" s="4"/>
      <c r="N1926" s="3" t="s">
        <v>127</v>
      </c>
      <c r="O1926" s="3" t="s">
        <v>129</v>
      </c>
      <c r="P1926" s="8"/>
      <c r="Q1926" s="8"/>
      <c r="R1926" s="9"/>
      <c r="S1926" s="7"/>
    </row>
    <row r="1927" spans="1:19" x14ac:dyDescent="0.25">
      <c r="A1927" t="str">
        <f>REPLACE(Table_milestone[[#This Row],[Hợp đồng]],1,FIND("#",Table_milestone[[#This Row],[Hợp đồng]],1),"")</f>
        <v>79-0113/HĐKT/CMCSOFT-BHBL</v>
      </c>
      <c r="B1927" s="2" t="s">
        <v>2071</v>
      </c>
      <c r="C1927" s="3" t="s">
        <v>630</v>
      </c>
      <c r="D1927" s="2" t="s">
        <v>3866</v>
      </c>
      <c r="E1927" s="5">
        <v>90000000</v>
      </c>
      <c r="F1927" s="4"/>
      <c r="G1927" s="4">
        <v>42369</v>
      </c>
      <c r="H1927" s="4"/>
      <c r="I1927" s="4"/>
      <c r="J1927" s="4"/>
      <c r="K1927" s="3" t="s">
        <v>3161</v>
      </c>
      <c r="L1927" s="7" t="b">
        <v>0</v>
      </c>
      <c r="M1927" s="4"/>
      <c r="N1927" s="3" t="s">
        <v>2072</v>
      </c>
      <c r="O1927" s="3" t="s">
        <v>173</v>
      </c>
      <c r="P1927" s="8"/>
      <c r="Q1927" s="8"/>
      <c r="R1927" s="9"/>
      <c r="S1927" s="7"/>
    </row>
    <row r="1928" spans="1:19" x14ac:dyDescent="0.25">
      <c r="A1928" t="str">
        <f>REPLACE(Table_milestone[[#This Row],[Hợp đồng]],1,FIND("#",Table_milestone[[#This Row],[Hợp đồng]],1),"")</f>
        <v>041/2014/HĐKT/CMCSOFT-ĐHTNMTHN</v>
      </c>
      <c r="B1928" s="2" t="s">
        <v>2658</v>
      </c>
      <c r="C1928" s="3" t="s">
        <v>523</v>
      </c>
      <c r="D1928" s="2" t="s">
        <v>3867</v>
      </c>
      <c r="E1928" s="5">
        <v>14400000</v>
      </c>
      <c r="F1928" s="4"/>
      <c r="G1928" s="4">
        <v>42369</v>
      </c>
      <c r="H1928" s="4"/>
      <c r="I1928" s="4"/>
      <c r="J1928" s="4"/>
      <c r="K1928" s="3" t="s">
        <v>667</v>
      </c>
      <c r="L1928" s="7" t="b">
        <v>0</v>
      </c>
      <c r="M1928" s="4"/>
      <c r="N1928" s="3" t="s">
        <v>96</v>
      </c>
      <c r="O1928" s="3" t="s">
        <v>197</v>
      </c>
      <c r="P1928" s="8"/>
      <c r="Q1928" s="8"/>
      <c r="R1928" s="9"/>
      <c r="S1928" s="7"/>
    </row>
    <row r="1929" spans="1:19" x14ac:dyDescent="0.25">
      <c r="A1929" t="str">
        <f>REPLACE(Table_milestone[[#This Row],[Hợp đồng]],1,FIND("#",Table_milestone[[#This Row],[Hợp đồng]],1),"")</f>
        <v>08-0613/HDBT/DHYDDHTN</v>
      </c>
      <c r="B1929" s="2" t="s">
        <v>2599</v>
      </c>
      <c r="C1929" s="3" t="s">
        <v>581</v>
      </c>
      <c r="D1929" s="2" t="s">
        <v>3868</v>
      </c>
      <c r="E1929" s="5">
        <v>50000000</v>
      </c>
      <c r="F1929" s="4"/>
      <c r="G1929" s="4">
        <v>42369</v>
      </c>
      <c r="H1929" s="4"/>
      <c r="I1929" s="4">
        <v>42369</v>
      </c>
      <c r="J1929" s="4"/>
      <c r="K1929" s="3" t="s">
        <v>667</v>
      </c>
      <c r="L1929" s="7" t="b">
        <v>0</v>
      </c>
      <c r="M1929" s="4"/>
      <c r="N1929" s="3" t="s">
        <v>190</v>
      </c>
      <c r="O1929" s="3" t="s">
        <v>98</v>
      </c>
      <c r="P1929" s="8"/>
      <c r="Q1929" s="8"/>
      <c r="R1929" s="9"/>
      <c r="S1929" s="7"/>
    </row>
    <row r="1930" spans="1:19" x14ac:dyDescent="0.25">
      <c r="A1930" t="str">
        <f>REPLACE(Table_milestone[[#This Row],[Hợp đồng]],1,FIND("#",Table_milestone[[#This Row],[Hợp đồng]],1),"")</f>
        <v>056/2014/HĐKT/CMCSOFT-ĐHHHVN</v>
      </c>
      <c r="B1930" s="2" t="s">
        <v>3266</v>
      </c>
      <c r="C1930" s="3" t="s">
        <v>3267</v>
      </c>
      <c r="D1930" s="2" t="s">
        <v>2423</v>
      </c>
      <c r="E1930" s="5">
        <v>15000000</v>
      </c>
      <c r="F1930" s="4"/>
      <c r="G1930" s="4">
        <v>42369</v>
      </c>
      <c r="H1930" s="4"/>
      <c r="I1930" s="4">
        <v>42369</v>
      </c>
      <c r="J1930" s="4"/>
      <c r="K1930" s="3" t="s">
        <v>667</v>
      </c>
      <c r="L1930" s="7" t="b">
        <v>0</v>
      </c>
      <c r="M1930" s="4"/>
      <c r="N1930" s="3" t="s">
        <v>190</v>
      </c>
      <c r="O1930" s="3" t="s">
        <v>98</v>
      </c>
      <c r="P1930" s="8"/>
      <c r="Q1930" s="8"/>
      <c r="R1930" s="9"/>
      <c r="S1930" s="7"/>
    </row>
    <row r="1931" spans="1:19" x14ac:dyDescent="0.25">
      <c r="A1931" t="str">
        <f>REPLACE(Table_milestone[[#This Row],[Hợp đồng]],1,FIND("#",Table_milestone[[#This Row],[Hợp đồng]],1),"")</f>
        <v>17032015/HĐKT/CSI-CMCSoft</v>
      </c>
      <c r="B1931" s="2" t="s">
        <v>3275</v>
      </c>
      <c r="C1931" s="3" t="s">
        <v>463</v>
      </c>
      <c r="D1931" s="2" t="s">
        <v>2423</v>
      </c>
      <c r="E1931" s="5">
        <v>30000000</v>
      </c>
      <c r="F1931" s="4"/>
      <c r="G1931" s="4">
        <v>42369</v>
      </c>
      <c r="H1931" s="4"/>
      <c r="I1931" s="4"/>
      <c r="J1931" s="4"/>
      <c r="K1931" s="3" t="s">
        <v>3052</v>
      </c>
      <c r="L1931" s="7" t="b">
        <v>0</v>
      </c>
      <c r="M1931" s="4"/>
      <c r="N1931" s="3" t="s">
        <v>52</v>
      </c>
      <c r="O1931" s="3" t="s">
        <v>47</v>
      </c>
      <c r="P1931" s="8"/>
      <c r="Q1931" s="8"/>
      <c r="R1931" s="9"/>
      <c r="S1931" s="7"/>
    </row>
    <row r="1932" spans="1:19" x14ac:dyDescent="0.25">
      <c r="A1932" t="str">
        <f>REPLACE(Table_milestone[[#This Row],[Hợp đồng]],1,FIND("#",Table_milestone[[#This Row],[Hợp đồng]],1),"")</f>
        <v>33-012/HĐKT/CMCSoft-ĐHTL</v>
      </c>
      <c r="B1932" s="2" t="s">
        <v>1627</v>
      </c>
      <c r="C1932" s="3" t="s">
        <v>641</v>
      </c>
      <c r="D1932" s="2" t="s">
        <v>3869</v>
      </c>
      <c r="E1932" s="5">
        <v>40000000</v>
      </c>
      <c r="F1932" s="4"/>
      <c r="G1932" s="4">
        <v>42369</v>
      </c>
      <c r="H1932" s="4"/>
      <c r="I1932" s="4">
        <v>42369</v>
      </c>
      <c r="J1932" s="4"/>
      <c r="K1932" s="3" t="s">
        <v>667</v>
      </c>
      <c r="L1932" s="7" t="b">
        <v>0</v>
      </c>
      <c r="M1932" s="4"/>
      <c r="N1932" s="3" t="s">
        <v>190</v>
      </c>
      <c r="O1932" s="3" t="s">
        <v>98</v>
      </c>
      <c r="P1932" s="8"/>
      <c r="Q1932" s="8"/>
      <c r="R1932" s="9"/>
      <c r="S1932" s="7"/>
    </row>
    <row r="1933" spans="1:19" x14ac:dyDescent="0.25">
      <c r="A1933" t="str">
        <f>REPLACE(Table_milestone[[#This Row],[Hợp đồng]],1,FIND("#",Table_milestone[[#This Row],[Hợp đồng]],1),"")</f>
        <v>093/2015/HĐKT/CMCSOFT-UTT</v>
      </c>
      <c r="B1933" s="2" t="s">
        <v>3572</v>
      </c>
      <c r="C1933" s="3" t="s">
        <v>441</v>
      </c>
      <c r="D1933" s="2" t="s">
        <v>3411</v>
      </c>
      <c r="E1933" s="5">
        <v>229600000</v>
      </c>
      <c r="F1933" s="4"/>
      <c r="G1933" s="4">
        <v>42369</v>
      </c>
      <c r="H1933" s="4"/>
      <c r="I1933" s="4"/>
      <c r="J1933" s="4"/>
      <c r="K1933" s="3" t="s">
        <v>667</v>
      </c>
      <c r="L1933" s="7" t="b">
        <v>1</v>
      </c>
      <c r="M1933" s="4">
        <v>42391</v>
      </c>
      <c r="N1933" s="3" t="s">
        <v>190</v>
      </c>
      <c r="O1933" s="3" t="s">
        <v>98</v>
      </c>
      <c r="P1933" s="8"/>
      <c r="Q1933" s="8" t="s">
        <v>3579</v>
      </c>
      <c r="R1933" s="9"/>
      <c r="S1933" s="7"/>
    </row>
    <row r="1934" spans="1:19" x14ac:dyDescent="0.25">
      <c r="A1934" t="str">
        <f>REPLACE(Table_milestone[[#This Row],[Hợp đồng]],1,FIND("#",Table_milestone[[#This Row],[Hợp đồng]],1),"")</f>
        <v>06-07/HĐKT/CMCSOFT-TTTTĐL</v>
      </c>
      <c r="B1934" s="2" t="s">
        <v>3695</v>
      </c>
      <c r="C1934" s="3" t="s">
        <v>3696</v>
      </c>
      <c r="D1934" s="2" t="s">
        <v>2423</v>
      </c>
      <c r="E1934" s="5">
        <v>23500000</v>
      </c>
      <c r="F1934" s="4"/>
      <c r="G1934" s="4">
        <v>42369</v>
      </c>
      <c r="H1934" s="4"/>
      <c r="I1934" s="4"/>
      <c r="J1934" s="4"/>
      <c r="K1934" s="3" t="s">
        <v>667</v>
      </c>
      <c r="L1934" s="7" t="b">
        <v>1</v>
      </c>
      <c r="M1934" s="4">
        <v>42381</v>
      </c>
      <c r="N1934" s="3" t="s">
        <v>36</v>
      </c>
      <c r="O1934" s="3" t="s">
        <v>32</v>
      </c>
      <c r="P1934" s="8"/>
      <c r="Q1934" s="8"/>
      <c r="R1934" s="9"/>
      <c r="S1934" s="7"/>
    </row>
    <row r="1935" spans="1:19" x14ac:dyDescent="0.25">
      <c r="A1935" t="str">
        <f>REPLACE(Table_milestone[[#This Row],[Hợp đồng]],1,FIND("#",Table_milestone[[#This Row],[Hợp đồng]],1),"")</f>
        <v>123/2015/HĐKT/CMCSOFT-PRDCV</v>
      </c>
      <c r="B1935" s="2" t="s">
        <v>3870</v>
      </c>
      <c r="C1935" s="3" t="s">
        <v>282</v>
      </c>
      <c r="D1935" s="2" t="s">
        <v>666</v>
      </c>
      <c r="E1935" s="5">
        <v>103602000</v>
      </c>
      <c r="F1935" s="4"/>
      <c r="G1935" s="4">
        <v>42369</v>
      </c>
      <c r="H1935" s="4"/>
      <c r="I1935" s="4"/>
      <c r="J1935" s="4"/>
      <c r="K1935" s="3" t="s">
        <v>3052</v>
      </c>
      <c r="L1935" s="7" t="b">
        <v>0</v>
      </c>
      <c r="M1935" s="4"/>
      <c r="N1935" s="3" t="s">
        <v>119</v>
      </c>
      <c r="O1935" s="3" t="s">
        <v>110</v>
      </c>
      <c r="P1935" s="8"/>
      <c r="Q1935" s="8"/>
      <c r="R1935" s="9"/>
      <c r="S1935" s="7"/>
    </row>
    <row r="1936" spans="1:19" x14ac:dyDescent="0.25">
      <c r="A1936" t="str">
        <f>REPLACE(Table_milestone[[#This Row],[Hợp đồng]],1,FIND("#",Table_milestone[[#This Row],[Hợp đồng]],1),"")</f>
        <v xml:space="preserve">OSD155007 </v>
      </c>
      <c r="B1936" s="2" t="s">
        <v>3803</v>
      </c>
      <c r="C1936" s="3" t="s">
        <v>279</v>
      </c>
      <c r="D1936" s="2" t="s">
        <v>3798</v>
      </c>
      <c r="E1936" s="5">
        <v>69388000</v>
      </c>
      <c r="F1936" s="4"/>
      <c r="G1936" s="4">
        <v>42369</v>
      </c>
      <c r="H1936" s="4"/>
      <c r="I1936" s="4"/>
      <c r="J1936" s="4"/>
      <c r="K1936" s="3" t="s">
        <v>667</v>
      </c>
      <c r="L1936" s="7" t="b">
        <v>1</v>
      </c>
      <c r="M1936" s="4">
        <v>42367</v>
      </c>
      <c r="N1936" s="3" t="s">
        <v>31</v>
      </c>
      <c r="O1936" s="3" t="s">
        <v>110</v>
      </c>
      <c r="P1936" s="8"/>
      <c r="Q1936" s="8"/>
      <c r="R1936" s="9"/>
      <c r="S1936" s="7"/>
    </row>
    <row r="1937" spans="1:19" x14ac:dyDescent="0.25">
      <c r="A1937" t="str">
        <f>REPLACE(Table_milestone[[#This Row],[Hợp đồng]],1,FIND("#",Table_milestone[[#This Row],[Hợp đồng]],1),"")</f>
        <v>OSD155037</v>
      </c>
      <c r="B1937" s="2" t="s">
        <v>3871</v>
      </c>
      <c r="C1937" s="3" t="s">
        <v>275</v>
      </c>
      <c r="D1937" s="2" t="s">
        <v>1018</v>
      </c>
      <c r="E1937" s="5">
        <v>173238330</v>
      </c>
      <c r="F1937" s="4"/>
      <c r="G1937" s="4">
        <v>42369</v>
      </c>
      <c r="H1937" s="4"/>
      <c r="I1937" s="4">
        <v>42338</v>
      </c>
      <c r="J1937" s="4"/>
      <c r="K1937" s="3" t="s">
        <v>667</v>
      </c>
      <c r="L1937" s="7" t="b">
        <v>1</v>
      </c>
      <c r="M1937" s="4">
        <v>42377</v>
      </c>
      <c r="N1937" s="3" t="s">
        <v>31</v>
      </c>
      <c r="O1937" s="3" t="s">
        <v>110</v>
      </c>
      <c r="P1937" s="8"/>
      <c r="Q1937" s="8"/>
      <c r="R1937" s="9"/>
      <c r="S1937" s="7"/>
    </row>
    <row r="1938" spans="1:19" x14ac:dyDescent="0.25">
      <c r="A1938" t="str">
        <f>REPLACE(Table_milestone[[#This Row],[Hợp đồng]],1,FIND("#",Table_milestone[[#This Row],[Hợp đồng]],1),"")</f>
        <v>OSD155020</v>
      </c>
      <c r="B1938" s="2" t="s">
        <v>3673</v>
      </c>
      <c r="C1938" s="3" t="s">
        <v>340</v>
      </c>
      <c r="D1938" s="2" t="s">
        <v>3665</v>
      </c>
      <c r="E1938" s="5">
        <v>296950300</v>
      </c>
      <c r="F1938" s="4"/>
      <c r="G1938" s="4">
        <v>42369</v>
      </c>
      <c r="H1938" s="4"/>
      <c r="I1938" s="4"/>
      <c r="J1938" s="4"/>
      <c r="K1938" s="3" t="s">
        <v>3052</v>
      </c>
      <c r="L1938" s="7" t="b">
        <v>0</v>
      </c>
      <c r="M1938" s="4"/>
      <c r="N1938" s="3" t="s">
        <v>108</v>
      </c>
      <c r="O1938" s="3" t="s">
        <v>110</v>
      </c>
      <c r="P1938" s="8"/>
      <c r="Q1938" s="8"/>
      <c r="R1938" s="9"/>
      <c r="S1938" s="7"/>
    </row>
    <row r="1939" spans="1:19" x14ac:dyDescent="0.25">
      <c r="A1939" t="str">
        <f>REPLACE(Table_milestone[[#This Row],[Hợp đồng]],1,FIND("#",Table_milestone[[#This Row],[Hợp đồng]],1),"")</f>
        <v>01012015/HĐDVPM/BĐCS-CMC</v>
      </c>
      <c r="B1939" s="2" t="s">
        <v>3872</v>
      </c>
      <c r="C1939" s="3" t="s">
        <v>3873</v>
      </c>
      <c r="D1939" s="2" t="s">
        <v>776</v>
      </c>
      <c r="E1939" s="5">
        <v>96000000</v>
      </c>
      <c r="F1939" s="4"/>
      <c r="G1939" s="4">
        <v>42369</v>
      </c>
      <c r="H1939" s="4"/>
      <c r="I1939" s="4"/>
      <c r="J1939" s="4"/>
      <c r="K1939" s="3" t="s">
        <v>667</v>
      </c>
      <c r="L1939" s="7" t="b">
        <v>1</v>
      </c>
      <c r="M1939" s="4">
        <v>42366</v>
      </c>
      <c r="N1939" s="3" t="s">
        <v>20</v>
      </c>
      <c r="O1939" s="3" t="s">
        <v>132</v>
      </c>
      <c r="P1939" s="8"/>
      <c r="Q1939" s="8"/>
      <c r="R1939" s="9"/>
      <c r="S1939" s="7"/>
    </row>
    <row r="1940" spans="1:19" x14ac:dyDescent="0.25">
      <c r="A1940" t="str">
        <f>REPLACE(Table_milestone[[#This Row],[Hợp đồng]],1,FIND("#",Table_milestone[[#This Row],[Hợp đồng]],1),"")</f>
        <v>19/2015/HĐKT/CNTT-CMCSOFT</v>
      </c>
      <c r="B1940" s="2" t="s">
        <v>3874</v>
      </c>
      <c r="C1940" s="3" t="s">
        <v>210</v>
      </c>
      <c r="D1940" s="2" t="s">
        <v>2398</v>
      </c>
      <c r="E1940" s="5">
        <v>275000000</v>
      </c>
      <c r="F1940" s="4"/>
      <c r="G1940" s="4">
        <v>42369</v>
      </c>
      <c r="H1940" s="4"/>
      <c r="I1940" s="4"/>
      <c r="J1940" s="4"/>
      <c r="K1940" s="3" t="s">
        <v>667</v>
      </c>
      <c r="L1940" s="7" t="b">
        <v>1</v>
      </c>
      <c r="M1940" s="4">
        <v>42369</v>
      </c>
      <c r="N1940" s="3" t="s">
        <v>57</v>
      </c>
      <c r="O1940" s="3" t="s">
        <v>129</v>
      </c>
      <c r="P1940" s="8"/>
      <c r="Q1940" s="8"/>
      <c r="R1940" s="9"/>
      <c r="S1940" s="7"/>
    </row>
    <row r="1941" spans="1:19" x14ac:dyDescent="0.25">
      <c r="A1941" t="str">
        <f>REPLACE(Table_milestone[[#This Row],[Hợp đồng]],1,FIND("#",Table_milestone[[#This Row],[Hợp đồng]],1),"")</f>
        <v>22/2015/HĐKT/CNTT-CMCSOFT</v>
      </c>
      <c r="B1941" s="2" t="s">
        <v>3875</v>
      </c>
      <c r="C1941" s="3" t="s">
        <v>205</v>
      </c>
      <c r="D1941" s="2" t="s">
        <v>2398</v>
      </c>
      <c r="E1941" s="5">
        <v>270000000</v>
      </c>
      <c r="F1941" s="4"/>
      <c r="G1941" s="4">
        <v>42369</v>
      </c>
      <c r="H1941" s="4"/>
      <c r="I1941" s="4"/>
      <c r="J1941" s="4"/>
      <c r="K1941" s="3" t="s">
        <v>667</v>
      </c>
      <c r="L1941" s="7" t="b">
        <v>1</v>
      </c>
      <c r="M1941" s="4">
        <v>42369</v>
      </c>
      <c r="N1941" s="3" t="s">
        <v>57</v>
      </c>
      <c r="O1941" s="3" t="s">
        <v>129</v>
      </c>
      <c r="P1941" s="8"/>
      <c r="Q1941" s="8"/>
      <c r="R1941" s="9"/>
      <c r="S1941" s="7"/>
    </row>
    <row r="1942" spans="1:19" x14ac:dyDescent="0.25">
      <c r="A1942" t="str">
        <f>REPLACE(Table_milestone[[#This Row],[Hợp đồng]],1,FIND("#",Table_milestone[[#This Row],[Hợp đồng]],1),"")</f>
        <v>SGD05/HĐKT/VIETINBANK-CMC</v>
      </c>
      <c r="B1942" s="2" t="s">
        <v>3876</v>
      </c>
      <c r="C1942" s="3" t="s">
        <v>195</v>
      </c>
      <c r="D1942" s="2" t="s">
        <v>2398</v>
      </c>
      <c r="E1942" s="5">
        <v>273000000</v>
      </c>
      <c r="F1942" s="4"/>
      <c r="G1942" s="4">
        <v>42369</v>
      </c>
      <c r="H1942" s="4"/>
      <c r="I1942" s="4"/>
      <c r="J1942" s="4"/>
      <c r="K1942" s="3" t="s">
        <v>667</v>
      </c>
      <c r="L1942" s="7" t="b">
        <v>1</v>
      </c>
      <c r="M1942" s="4">
        <v>42374</v>
      </c>
      <c r="N1942" s="3" t="s">
        <v>37</v>
      </c>
      <c r="O1942" s="3" t="s">
        <v>197</v>
      </c>
      <c r="P1942" s="8"/>
      <c r="Q1942" s="8"/>
      <c r="R1942" s="9"/>
      <c r="S1942" s="7"/>
    </row>
    <row r="1943" spans="1:19" x14ac:dyDescent="0.25">
      <c r="A1943" t="str">
        <f>REPLACE(Table_milestone[[#This Row],[Hợp đồng]],1,FIND("#",Table_milestone[[#This Row],[Hợp đồng]],1),"")</f>
        <v>103/2015/HĐKT/CMCSOFT-ĐHLN</v>
      </c>
      <c r="B1943" s="2" t="s">
        <v>3877</v>
      </c>
      <c r="C1943" s="3" t="s">
        <v>189</v>
      </c>
      <c r="D1943" s="2" t="s">
        <v>776</v>
      </c>
      <c r="E1943" s="5">
        <v>66000000</v>
      </c>
      <c r="F1943" s="4"/>
      <c r="G1943" s="4">
        <v>42369</v>
      </c>
      <c r="H1943" s="4"/>
      <c r="I1943" s="4"/>
      <c r="J1943" s="4"/>
      <c r="K1943" s="3" t="s">
        <v>667</v>
      </c>
      <c r="L1943" s="7" t="b">
        <v>1</v>
      </c>
      <c r="M1943" s="4">
        <v>42369</v>
      </c>
      <c r="N1943" s="3" t="s">
        <v>190</v>
      </c>
      <c r="O1943" s="3" t="s">
        <v>192</v>
      </c>
      <c r="P1943" s="8"/>
      <c r="Q1943" s="8"/>
      <c r="R1943" s="9"/>
      <c r="S1943" s="7"/>
    </row>
    <row r="1944" spans="1:19" x14ac:dyDescent="0.25">
      <c r="A1944" t="str">
        <f>REPLACE(Table_milestone[[#This Row],[Hợp đồng]],1,FIND("#",Table_milestone[[#This Row],[Hợp đồng]],1),"")</f>
        <v>BSS15010</v>
      </c>
      <c r="B1944" s="2" t="s">
        <v>3878</v>
      </c>
      <c r="C1944" s="3" t="s">
        <v>185</v>
      </c>
      <c r="D1944" s="2" t="s">
        <v>776</v>
      </c>
      <c r="E1944" s="5">
        <v>22000000</v>
      </c>
      <c r="F1944" s="4"/>
      <c r="G1944" s="4">
        <v>42369</v>
      </c>
      <c r="H1944" s="4"/>
      <c r="I1944" s="4"/>
      <c r="J1944" s="4"/>
      <c r="K1944" s="3" t="s">
        <v>667</v>
      </c>
      <c r="L1944" s="7" t="b">
        <v>1</v>
      </c>
      <c r="M1944" s="4">
        <v>42369</v>
      </c>
      <c r="N1944" s="3" t="s">
        <v>46</v>
      </c>
      <c r="O1944" s="3" t="s">
        <v>173</v>
      </c>
      <c r="P1944" s="8"/>
      <c r="Q1944" s="8"/>
      <c r="R1944" s="9"/>
      <c r="S1944" s="7"/>
    </row>
    <row r="1945" spans="1:19" x14ac:dyDescent="0.25">
      <c r="A1945" t="str">
        <f>REPLACE(Table_milestone[[#This Row],[Hợp đồng]],1,FIND("#",Table_milestone[[#This Row],[Hợp đồng]],1),"")</f>
        <v>138/2015/HĐKT/CMCSOFT-BHV</v>
      </c>
      <c r="B1945" s="2" t="s">
        <v>5761</v>
      </c>
      <c r="C1945" s="3" t="s">
        <v>5745</v>
      </c>
      <c r="D1945" s="2" t="s">
        <v>5760</v>
      </c>
      <c r="E1945" s="5">
        <v>21533000</v>
      </c>
      <c r="F1945" s="4"/>
      <c r="G1945" s="4">
        <v>42369</v>
      </c>
      <c r="H1945" s="4"/>
      <c r="I1945" s="4"/>
      <c r="J1945" s="4"/>
      <c r="K1945" s="3" t="s">
        <v>3052</v>
      </c>
      <c r="L1945" s="7" t="b">
        <v>0</v>
      </c>
      <c r="M1945" s="4"/>
      <c r="N1945" s="3" t="s">
        <v>46</v>
      </c>
      <c r="O1945" s="3" t="s">
        <v>173</v>
      </c>
      <c r="P1945" s="8"/>
      <c r="Q1945" s="8"/>
      <c r="R1945" s="9"/>
      <c r="S1945" s="7"/>
    </row>
    <row r="1946" spans="1:19" x14ac:dyDescent="0.25">
      <c r="A1946" t="str">
        <f>REPLACE(Table_milestone[[#This Row],[Hợp đồng]],1,FIND("#",Table_milestone[[#This Row],[Hợp đồng]],1),"")</f>
        <v>01/2013-QBU-BIDV-CMC</v>
      </c>
      <c r="B1946" s="2" t="s">
        <v>2626</v>
      </c>
      <c r="C1946" s="3" t="s">
        <v>573</v>
      </c>
      <c r="D1946" s="2" t="s">
        <v>3880</v>
      </c>
      <c r="E1946" s="5">
        <v>10000000</v>
      </c>
      <c r="F1946" s="4"/>
      <c r="G1946" s="4">
        <v>42370</v>
      </c>
      <c r="H1946" s="4"/>
      <c r="I1946" s="4"/>
      <c r="J1946" s="4"/>
      <c r="K1946" s="3" t="s">
        <v>717</v>
      </c>
      <c r="L1946" s="7" t="b">
        <v>0</v>
      </c>
      <c r="M1946" s="4"/>
      <c r="N1946" s="3" t="s">
        <v>190</v>
      </c>
      <c r="O1946" s="3" t="s">
        <v>98</v>
      </c>
      <c r="P1946" s="8"/>
      <c r="Q1946" s="8"/>
      <c r="R1946" s="9"/>
      <c r="S1946" s="7"/>
    </row>
    <row r="1947" spans="1:19" x14ac:dyDescent="0.25">
      <c r="A1947" t="str">
        <f>REPLACE(Table_milestone[[#This Row],[Hợp đồng]],1,FIND("#",Table_milestone[[#This Row],[Hợp đồng]],1),"")</f>
        <v>01/2015-ĐHLN-MB-CMC</v>
      </c>
      <c r="B1947" s="2" t="s">
        <v>3719</v>
      </c>
      <c r="C1947" s="3" t="s">
        <v>329</v>
      </c>
      <c r="D1947" s="2" t="s">
        <v>3881</v>
      </c>
      <c r="E1947" s="5">
        <v>10000000</v>
      </c>
      <c r="F1947" s="4"/>
      <c r="G1947" s="4">
        <v>42370</v>
      </c>
      <c r="H1947" s="4"/>
      <c r="I1947" s="4">
        <v>42370</v>
      </c>
      <c r="J1947" s="4"/>
      <c r="K1947" s="3" t="s">
        <v>667</v>
      </c>
      <c r="L1947" s="7" t="b">
        <v>0</v>
      </c>
      <c r="M1947" s="4"/>
      <c r="N1947" s="3" t="s">
        <v>190</v>
      </c>
      <c r="O1947" s="3" t="s">
        <v>98</v>
      </c>
      <c r="P1947" s="8"/>
      <c r="Q1947" s="8"/>
      <c r="R1947" s="9"/>
      <c r="S1947" s="7"/>
    </row>
    <row r="1948" spans="1:19" x14ac:dyDescent="0.25">
      <c r="A1948" t="str">
        <f>REPLACE(Table_milestone[[#This Row],[Hợp đồng]],1,FIND("#",Table_milestone[[#This Row],[Hợp đồng]],1),"")</f>
        <v>01/2015-HVCSVPT-VIETINBANK-CMC</v>
      </c>
      <c r="B1948" s="2" t="s">
        <v>3396</v>
      </c>
      <c r="C1948" s="3" t="s">
        <v>486</v>
      </c>
      <c r="D1948" s="2" t="s">
        <v>3882</v>
      </c>
      <c r="E1948" s="5">
        <v>15000000</v>
      </c>
      <c r="F1948" s="4"/>
      <c r="G1948" s="4">
        <v>42374</v>
      </c>
      <c r="H1948" s="4"/>
      <c r="I1948" s="4">
        <v>42374</v>
      </c>
      <c r="J1948" s="4"/>
      <c r="K1948" s="3" t="s">
        <v>667</v>
      </c>
      <c r="L1948" s="7" t="b">
        <v>0</v>
      </c>
      <c r="M1948" s="4"/>
      <c r="N1948" s="3" t="s">
        <v>190</v>
      </c>
      <c r="O1948" s="3" t="s">
        <v>98</v>
      </c>
      <c r="P1948" s="8"/>
      <c r="Q1948" s="8"/>
      <c r="R1948" s="9"/>
      <c r="S1948" s="7"/>
    </row>
    <row r="1949" spans="1:19" x14ac:dyDescent="0.25">
      <c r="A1949" t="str">
        <f>REPLACE(Table_milestone[[#This Row],[Hợp đồng]],1,FIND("#",Table_milestone[[#This Row],[Hợp đồng]],1),"")</f>
        <v>05102015-01/2015/HĐDV/CIST-CMC</v>
      </c>
      <c r="B1949" s="2" t="s">
        <v>3757</v>
      </c>
      <c r="C1949" s="3" t="s">
        <v>297</v>
      </c>
      <c r="D1949" s="2" t="s">
        <v>2203</v>
      </c>
      <c r="E1949" s="5">
        <v>140000000</v>
      </c>
      <c r="F1949" s="4"/>
      <c r="G1949" s="4">
        <v>42374</v>
      </c>
      <c r="H1949" s="4"/>
      <c r="I1949" s="4"/>
      <c r="J1949" s="4"/>
      <c r="K1949" s="3" t="s">
        <v>3161</v>
      </c>
      <c r="L1949" s="7" t="b">
        <v>0</v>
      </c>
      <c r="M1949" s="4"/>
      <c r="N1949" s="3" t="s">
        <v>31</v>
      </c>
      <c r="O1949" s="3" t="s">
        <v>110</v>
      </c>
      <c r="P1949" s="8"/>
      <c r="Q1949" s="8"/>
      <c r="R1949" s="9"/>
      <c r="S1949" s="7"/>
    </row>
    <row r="1950" spans="1:19" ht="30" x14ac:dyDescent="0.25">
      <c r="A1950" t="str">
        <f>REPLACE(Table_milestone[[#This Row],[Hợp đồng]],1,FIND("#",Table_milestone[[#This Row],[Hợp đồng]],1),"")</f>
        <v>01/2015/KNAUF-CMC</v>
      </c>
      <c r="B1950" s="2" t="s">
        <v>3744</v>
      </c>
      <c r="C1950" s="3" t="s">
        <v>309</v>
      </c>
      <c r="D1950" s="2" t="s">
        <v>1094</v>
      </c>
      <c r="E1950" s="5">
        <v>337500501</v>
      </c>
      <c r="F1950" s="4"/>
      <c r="G1950" s="4">
        <v>42375</v>
      </c>
      <c r="H1950" s="4"/>
      <c r="I1950" s="4"/>
      <c r="J1950" s="4"/>
      <c r="K1950" s="3" t="s">
        <v>3161</v>
      </c>
      <c r="L1950" s="7" t="b">
        <v>0</v>
      </c>
      <c r="M1950" s="4"/>
      <c r="N1950" s="3" t="s">
        <v>37</v>
      </c>
      <c r="O1950" s="3" t="s">
        <v>197</v>
      </c>
      <c r="P1950" s="8"/>
      <c r="Q1950" s="8" t="s">
        <v>3883</v>
      </c>
      <c r="R1950" s="9"/>
      <c r="S1950" s="7"/>
    </row>
    <row r="1951" spans="1:19" x14ac:dyDescent="0.25">
      <c r="A1951" t="str">
        <f>REPLACE(Table_milestone[[#This Row],[Hợp đồng]],1,FIND("#",Table_milestone[[#This Row],[Hợp đồng]],1),"")</f>
        <v>05/CMC-BVF/2015</v>
      </c>
      <c r="B1951" s="2" t="s">
        <v>3842</v>
      </c>
      <c r="C1951" s="3" t="s">
        <v>236</v>
      </c>
      <c r="D1951" s="2" t="s">
        <v>2423</v>
      </c>
      <c r="E1951" s="5">
        <v>710000000</v>
      </c>
      <c r="F1951" s="4"/>
      <c r="G1951" s="4">
        <v>42375</v>
      </c>
      <c r="H1951" s="4"/>
      <c r="I1951" s="4"/>
      <c r="J1951" s="4"/>
      <c r="K1951" s="3" t="s">
        <v>3161</v>
      </c>
      <c r="L1951" s="7" t="b">
        <v>0</v>
      </c>
      <c r="M1951" s="4"/>
      <c r="N1951" s="3" t="s">
        <v>237</v>
      </c>
      <c r="O1951" s="3" t="s">
        <v>197</v>
      </c>
      <c r="P1951" s="8"/>
      <c r="Q1951" s="8"/>
      <c r="R1951" s="9"/>
      <c r="S1951" s="7"/>
    </row>
    <row r="1952" spans="1:19" x14ac:dyDescent="0.25">
      <c r="A1952" t="str">
        <f>REPLACE(Table_milestone[[#This Row],[Hợp đồng]],1,FIND("#",Table_milestone[[#This Row],[Hợp đồng]],1),"")</f>
        <v>2312/HĐKT/TCIII-CMCSOFT</v>
      </c>
      <c r="B1952" s="2" t="s">
        <v>3884</v>
      </c>
      <c r="C1952" s="3" t="s">
        <v>221</v>
      </c>
      <c r="D1952" s="2" t="s">
        <v>2398</v>
      </c>
      <c r="E1952" s="5">
        <v>288600000</v>
      </c>
      <c r="F1952" s="4"/>
      <c r="G1952" s="4">
        <v>42375</v>
      </c>
      <c r="H1952" s="4"/>
      <c r="I1952" s="4"/>
      <c r="J1952" s="4"/>
      <c r="K1952" s="3" t="s">
        <v>667</v>
      </c>
      <c r="L1952" s="7" t="b">
        <v>1</v>
      </c>
      <c r="M1952" s="4">
        <v>42367</v>
      </c>
      <c r="N1952" s="3" t="s">
        <v>96</v>
      </c>
      <c r="O1952" s="3" t="s">
        <v>197</v>
      </c>
      <c r="P1952" s="8"/>
      <c r="Q1952" s="8"/>
      <c r="R1952" s="9"/>
      <c r="S1952" s="7"/>
    </row>
    <row r="1953" spans="1:19" x14ac:dyDescent="0.25">
      <c r="A1953" t="str">
        <f>REPLACE(Table_milestone[[#This Row],[Hợp đồng]],1,FIND("#",Table_milestone[[#This Row],[Hợp đồng]],1),"")</f>
        <v xml:space="preserve">EFS13005 </v>
      </c>
      <c r="B1953" s="2" t="s">
        <v>3426</v>
      </c>
      <c r="C1953" s="3" t="s">
        <v>548</v>
      </c>
      <c r="D1953" s="2" t="s">
        <v>3885</v>
      </c>
      <c r="E1953" s="5">
        <v>1200000</v>
      </c>
      <c r="F1953" s="4"/>
      <c r="G1953" s="4">
        <v>42375</v>
      </c>
      <c r="H1953" s="4"/>
      <c r="I1953" s="4"/>
      <c r="J1953" s="4"/>
      <c r="K1953" s="3" t="s">
        <v>667</v>
      </c>
      <c r="L1953" s="7" t="b">
        <v>1</v>
      </c>
      <c r="M1953" s="4">
        <v>42375</v>
      </c>
      <c r="N1953" s="3" t="s">
        <v>46</v>
      </c>
      <c r="O1953" s="3" t="s">
        <v>173</v>
      </c>
      <c r="P1953" s="8"/>
      <c r="Q1953" s="8"/>
      <c r="R1953" s="9"/>
      <c r="S1953" s="7"/>
    </row>
    <row r="1954" spans="1:19" x14ac:dyDescent="0.25">
      <c r="A1954" t="str">
        <f>REPLACE(Table_milestone[[#This Row],[Hợp đồng]],1,FIND("#",Table_milestone[[#This Row],[Hợp đồng]],1),"")</f>
        <v>148/2015/HĐKT/CMCSOFT-DHYDHP</v>
      </c>
      <c r="B1954" s="2" t="s">
        <v>3886</v>
      </c>
      <c r="C1954" s="3" t="s">
        <v>201</v>
      </c>
      <c r="D1954" s="2" t="s">
        <v>2398</v>
      </c>
      <c r="E1954" s="5">
        <v>341400000</v>
      </c>
      <c r="F1954" s="4"/>
      <c r="G1954" s="4">
        <v>42376</v>
      </c>
      <c r="H1954" s="4"/>
      <c r="I1954" s="4"/>
      <c r="J1954" s="4"/>
      <c r="K1954" s="3" t="s">
        <v>667</v>
      </c>
      <c r="L1954" s="7" t="b">
        <v>1</v>
      </c>
      <c r="M1954" s="4">
        <v>42389</v>
      </c>
      <c r="N1954" s="3" t="s">
        <v>190</v>
      </c>
      <c r="O1954" s="3" t="s">
        <v>98</v>
      </c>
      <c r="P1954" s="8"/>
      <c r="Q1954" s="8"/>
      <c r="R1954" s="9"/>
      <c r="S1954" s="7"/>
    </row>
    <row r="1955" spans="1:19" ht="105" x14ac:dyDescent="0.25">
      <c r="A1955" t="str">
        <f>REPLACE(Table_milestone[[#This Row],[Hợp đồng]],1,FIND("#",Table_milestone[[#This Row],[Hợp đồng]],1),"")</f>
        <v>19/2015/HĐ/VTQT-CMC</v>
      </c>
      <c r="B1955" s="2" t="s">
        <v>3773</v>
      </c>
      <c r="C1955" s="3" t="s">
        <v>3774</v>
      </c>
      <c r="D1955" s="2" t="s">
        <v>2423</v>
      </c>
      <c r="E1955" s="5">
        <v>690775000</v>
      </c>
      <c r="F1955" s="4"/>
      <c r="G1955" s="4">
        <v>42377</v>
      </c>
      <c r="H1955" s="4"/>
      <c r="I1955" s="4"/>
      <c r="J1955" s="4"/>
      <c r="K1955" s="3" t="s">
        <v>667</v>
      </c>
      <c r="L1955" s="7" t="b">
        <v>1</v>
      </c>
      <c r="M1955" s="4">
        <v>42369</v>
      </c>
      <c r="N1955" s="3" t="s">
        <v>20</v>
      </c>
      <c r="O1955" s="3" t="s">
        <v>132</v>
      </c>
      <c r="P1955" s="8"/>
      <c r="Q1955" s="8" t="s">
        <v>3887</v>
      </c>
      <c r="R1955" s="9"/>
      <c r="S1955" s="7"/>
    </row>
    <row r="1956" spans="1:19" x14ac:dyDescent="0.25">
      <c r="A1956" t="str">
        <f>REPLACE(Table_milestone[[#This Row],[Hợp đồng]],1,FIND("#",Table_milestone[[#This Row],[Hợp đồng]],1),"")</f>
        <v xml:space="preserve">EFS13005 </v>
      </c>
      <c r="B1956" s="2" t="s">
        <v>3426</v>
      </c>
      <c r="C1956" s="3" t="s">
        <v>548</v>
      </c>
      <c r="D1956" s="2" t="s">
        <v>3888</v>
      </c>
      <c r="E1956" s="5">
        <v>3400000</v>
      </c>
      <c r="F1956" s="4"/>
      <c r="G1956" s="4">
        <v>42377</v>
      </c>
      <c r="H1956" s="4"/>
      <c r="I1956" s="4"/>
      <c r="J1956" s="4"/>
      <c r="K1956" s="3" t="s">
        <v>667</v>
      </c>
      <c r="L1956" s="7" t="b">
        <v>1</v>
      </c>
      <c r="M1956" s="4">
        <v>42377</v>
      </c>
      <c r="N1956" s="3" t="s">
        <v>46</v>
      </c>
      <c r="O1956" s="3" t="s">
        <v>173</v>
      </c>
      <c r="P1956" s="8"/>
      <c r="Q1956" s="8"/>
      <c r="R1956" s="9"/>
      <c r="S1956" s="7"/>
    </row>
    <row r="1957" spans="1:19" x14ac:dyDescent="0.25">
      <c r="A1957" t="str">
        <f>REPLACE(Table_milestone[[#This Row],[Hợp đồng]],1,FIND("#",Table_milestone[[#This Row],[Hợp đồng]],1),"")</f>
        <v>59-0314/HĐKT/CMCSOFT-DHLN-VIETINBANK</v>
      </c>
      <c r="B1957" s="2" t="s">
        <v>2708</v>
      </c>
      <c r="C1957" s="3" t="s">
        <v>552</v>
      </c>
      <c r="D1957" s="2" t="s">
        <v>3889</v>
      </c>
      <c r="E1957" s="5">
        <v>10000000</v>
      </c>
      <c r="F1957" s="4"/>
      <c r="G1957" s="4">
        <v>42379</v>
      </c>
      <c r="H1957" s="4"/>
      <c r="I1957" s="4">
        <v>42379</v>
      </c>
      <c r="J1957" s="4"/>
      <c r="K1957" s="3" t="s">
        <v>667</v>
      </c>
      <c r="L1957" s="7" t="b">
        <v>0</v>
      </c>
      <c r="M1957" s="4"/>
      <c r="N1957" s="3" t="s">
        <v>190</v>
      </c>
      <c r="O1957" s="3" t="s">
        <v>98</v>
      </c>
      <c r="P1957" s="8"/>
      <c r="Q1957" s="8"/>
      <c r="R1957" s="9"/>
      <c r="S1957" s="7"/>
    </row>
    <row r="1958" spans="1:19" x14ac:dyDescent="0.25">
      <c r="A1958" t="str">
        <f>REPLACE(Table_milestone[[#This Row],[Hợp đồng]],1,FIND("#",Table_milestone[[#This Row],[Hợp đồng]],1),"")</f>
        <v>15332/KHBL/NTNTHD-CMC</v>
      </c>
      <c r="B1958" s="2" t="s">
        <v>3891</v>
      </c>
      <c r="C1958" s="3" t="s">
        <v>293</v>
      </c>
      <c r="D1958" s="2" t="s">
        <v>3890</v>
      </c>
      <c r="E1958" s="5">
        <v>10000000</v>
      </c>
      <c r="F1958" s="4"/>
      <c r="G1958" s="4">
        <v>42379</v>
      </c>
      <c r="H1958" s="4"/>
      <c r="I1958" s="4">
        <v>42379</v>
      </c>
      <c r="J1958" s="4"/>
      <c r="K1958" s="3" t="s">
        <v>667</v>
      </c>
      <c r="L1958" s="7" t="b">
        <v>0</v>
      </c>
      <c r="M1958" s="4"/>
      <c r="N1958" s="3" t="s">
        <v>190</v>
      </c>
      <c r="O1958" s="3" t="s">
        <v>98</v>
      </c>
      <c r="P1958" s="8"/>
      <c r="Q1958" s="8"/>
      <c r="R1958" s="9"/>
      <c r="S1958" s="7"/>
    </row>
    <row r="1959" spans="1:19" x14ac:dyDescent="0.25">
      <c r="A1959" t="str">
        <f>REPLACE(Table_milestone[[#This Row],[Hợp đồng]],1,FIND("#",Table_milestone[[#This Row],[Hợp đồng]],1),"")</f>
        <v xml:space="preserve">EFS13005 </v>
      </c>
      <c r="B1959" s="2" t="s">
        <v>3426</v>
      </c>
      <c r="C1959" s="3" t="s">
        <v>548</v>
      </c>
      <c r="D1959" s="2" t="s">
        <v>3892</v>
      </c>
      <c r="E1959" s="5">
        <v>1800000</v>
      </c>
      <c r="F1959" s="4"/>
      <c r="G1959" s="4">
        <v>42380</v>
      </c>
      <c r="H1959" s="4"/>
      <c r="I1959" s="4"/>
      <c r="J1959" s="4"/>
      <c r="K1959" s="3" t="s">
        <v>667</v>
      </c>
      <c r="L1959" s="7" t="b">
        <v>1</v>
      </c>
      <c r="M1959" s="4">
        <v>42380</v>
      </c>
      <c r="N1959" s="3" t="s">
        <v>46</v>
      </c>
      <c r="O1959" s="3" t="s">
        <v>173</v>
      </c>
      <c r="P1959" s="8"/>
      <c r="Q1959" s="8"/>
      <c r="R1959" s="9"/>
      <c r="S1959" s="7"/>
    </row>
    <row r="1960" spans="1:19" x14ac:dyDescent="0.25">
      <c r="A1960" t="str">
        <f>REPLACE(Table_milestone[[#This Row],[Hợp đồng]],1,FIND("#",Table_milestone[[#This Row],[Hợp đồng]],1),"")</f>
        <v xml:space="preserve">EFS13005 </v>
      </c>
      <c r="B1960" s="2" t="s">
        <v>3426</v>
      </c>
      <c r="C1960" s="3" t="s">
        <v>548</v>
      </c>
      <c r="D1960" s="2" t="s">
        <v>3893</v>
      </c>
      <c r="E1960" s="5">
        <v>4900000</v>
      </c>
      <c r="F1960" s="4"/>
      <c r="G1960" s="4">
        <v>42380</v>
      </c>
      <c r="H1960" s="4"/>
      <c r="I1960" s="4"/>
      <c r="J1960" s="4"/>
      <c r="K1960" s="3" t="s">
        <v>667</v>
      </c>
      <c r="L1960" s="7" t="b">
        <v>1</v>
      </c>
      <c r="M1960" s="4">
        <v>42380</v>
      </c>
      <c r="N1960" s="3" t="s">
        <v>46</v>
      </c>
      <c r="O1960" s="3" t="s">
        <v>173</v>
      </c>
      <c r="P1960" s="8"/>
      <c r="Q1960" s="8"/>
      <c r="R1960" s="9"/>
      <c r="S1960" s="7"/>
    </row>
    <row r="1961" spans="1:19" ht="225" x14ac:dyDescent="0.25">
      <c r="A1961" t="str">
        <f>REPLACE(Table_milestone[[#This Row],[Hợp đồng]],1,FIND("#",Table_milestone[[#This Row],[Hợp đồng]],1),"")</f>
        <v>0510/2015/HĐKT/KTNN-CMCSOFT</v>
      </c>
      <c r="B1961" s="2" t="s">
        <v>3725</v>
      </c>
      <c r="C1961" s="3" t="s">
        <v>325</v>
      </c>
      <c r="D1961" s="2" t="s">
        <v>2423</v>
      </c>
      <c r="E1961" s="5">
        <v>2510000000</v>
      </c>
      <c r="F1961" s="4"/>
      <c r="G1961" s="4">
        <v>42381</v>
      </c>
      <c r="H1961" s="4"/>
      <c r="I1961" s="4"/>
      <c r="J1961" s="4"/>
      <c r="K1961" s="3" t="s">
        <v>3052</v>
      </c>
      <c r="L1961" s="7" t="b">
        <v>0</v>
      </c>
      <c r="M1961" s="4"/>
      <c r="N1961" s="3" t="s">
        <v>57</v>
      </c>
      <c r="O1961" s="3" t="s">
        <v>129</v>
      </c>
      <c r="P1961" s="8"/>
      <c r="Q1961" s="8" t="s">
        <v>3894</v>
      </c>
      <c r="R1961" s="9"/>
      <c r="S1961" s="7"/>
    </row>
    <row r="1962" spans="1:19" x14ac:dyDescent="0.25">
      <c r="A1962" t="str">
        <f>REPLACE(Table_milestone[[#This Row],[Hợp đồng]],1,FIND("#",Table_milestone[[#This Row],[Hợp đồng]],1),"")</f>
        <v>2737/HĐKT/DHSPDHTN-CMCSOFT</v>
      </c>
      <c r="B1962" s="2" t="s">
        <v>3623</v>
      </c>
      <c r="C1962" s="3" t="s">
        <v>406</v>
      </c>
      <c r="D1962" s="2" t="s">
        <v>2423</v>
      </c>
      <c r="E1962" s="5">
        <v>25000000</v>
      </c>
      <c r="F1962" s="4"/>
      <c r="G1962" s="4">
        <v>42384</v>
      </c>
      <c r="H1962" s="4"/>
      <c r="I1962" s="4"/>
      <c r="J1962" s="4"/>
      <c r="K1962" s="3" t="s">
        <v>3052</v>
      </c>
      <c r="L1962" s="7" t="b">
        <v>0</v>
      </c>
      <c r="M1962" s="4"/>
      <c r="N1962" s="3" t="s">
        <v>190</v>
      </c>
      <c r="O1962" s="3" t="s">
        <v>98</v>
      </c>
      <c r="P1962" s="8"/>
      <c r="Q1962" s="8"/>
      <c r="R1962" s="9"/>
      <c r="S1962" s="7"/>
    </row>
    <row r="1963" spans="1:19" ht="45" x14ac:dyDescent="0.25">
      <c r="A1963" t="str">
        <f>REPLACE(Table_milestone[[#This Row],[Hợp đồng]],1,FIND("#",Table_milestone[[#This Row],[Hợp đồng]],1),"")</f>
        <v>01-2015-HĐ-CMCSOFT-TPB</v>
      </c>
      <c r="B1963" s="2" t="s">
        <v>3684</v>
      </c>
      <c r="C1963" s="3" t="s">
        <v>346</v>
      </c>
      <c r="D1963" s="2" t="s">
        <v>2932</v>
      </c>
      <c r="E1963" s="5">
        <v>720000000</v>
      </c>
      <c r="F1963" s="4"/>
      <c r="G1963" s="4">
        <v>42384</v>
      </c>
      <c r="H1963" s="4"/>
      <c r="I1963" s="4"/>
      <c r="J1963" s="4"/>
      <c r="K1963" s="3" t="s">
        <v>3052</v>
      </c>
      <c r="L1963" s="7" t="b">
        <v>0</v>
      </c>
      <c r="M1963" s="4"/>
      <c r="N1963" s="3" t="s">
        <v>19</v>
      </c>
      <c r="O1963" s="3" t="s">
        <v>14</v>
      </c>
      <c r="P1963" s="8"/>
      <c r="Q1963" s="8" t="s">
        <v>3895</v>
      </c>
      <c r="R1963" s="9"/>
      <c r="S1963" s="7"/>
    </row>
    <row r="1964" spans="1:19" x14ac:dyDescent="0.25">
      <c r="A1964" t="str">
        <f>REPLACE(Table_milestone[[#This Row],[Hợp đồng]],1,FIND("#",Table_milestone[[#This Row],[Hợp đồng]],1),"")</f>
        <v>122015-HĐKT/CNTT-CMCSoft-CMC Corp</v>
      </c>
      <c r="B1964" s="2" t="s">
        <v>3896</v>
      </c>
      <c r="C1964" s="3" t="s">
        <v>213</v>
      </c>
      <c r="D1964" s="2" t="s">
        <v>1322</v>
      </c>
      <c r="E1964" s="5">
        <v>4500000000</v>
      </c>
      <c r="F1964" s="4"/>
      <c r="G1964" s="4">
        <v>42384</v>
      </c>
      <c r="H1964" s="4"/>
      <c r="I1964" s="4"/>
      <c r="J1964" s="4"/>
      <c r="K1964" s="3" t="s">
        <v>667</v>
      </c>
      <c r="L1964" s="7" t="b">
        <v>1</v>
      </c>
      <c r="M1964" s="4">
        <v>42369</v>
      </c>
      <c r="N1964" s="3" t="s">
        <v>214</v>
      </c>
      <c r="O1964" s="3" t="s">
        <v>197</v>
      </c>
      <c r="P1964" s="8"/>
      <c r="Q1964" s="8"/>
      <c r="R1964" s="9"/>
      <c r="S1964" s="7"/>
    </row>
    <row r="1965" spans="1:19" x14ac:dyDescent="0.25">
      <c r="A1965" t="str">
        <f>REPLACE(Table_milestone[[#This Row],[Hợp đồng]],1,FIND("#",Table_milestone[[#This Row],[Hợp đồng]],1),"")</f>
        <v>156/2015/ERP-TD-CMC</v>
      </c>
      <c r="B1965" s="2" t="s">
        <v>3898</v>
      </c>
      <c r="C1965" s="3" t="s">
        <v>164</v>
      </c>
      <c r="D1965" s="2" t="s">
        <v>3897</v>
      </c>
      <c r="E1965" s="5">
        <v>130500000</v>
      </c>
      <c r="F1965" s="4"/>
      <c r="G1965" s="4">
        <v>42384</v>
      </c>
      <c r="H1965" s="4"/>
      <c r="I1965" s="4"/>
      <c r="J1965" s="4"/>
      <c r="K1965" s="3" t="s">
        <v>3052</v>
      </c>
      <c r="L1965" s="7" t="b">
        <v>0</v>
      </c>
      <c r="M1965" s="4"/>
      <c r="N1965" s="3" t="s">
        <v>165</v>
      </c>
      <c r="O1965" s="3" t="s">
        <v>129</v>
      </c>
      <c r="P1965" s="8"/>
      <c r="Q1965" s="8"/>
      <c r="R1965" s="9"/>
      <c r="S1965" s="7"/>
    </row>
    <row r="1966" spans="1:19" x14ac:dyDescent="0.25">
      <c r="A1966" t="str">
        <f>REPLACE(Table_milestone[[#This Row],[Hợp đồng]],1,FIND("#",Table_milestone[[#This Row],[Hợp đồng]],1),"")</f>
        <v>156/2015/ERP-TD-CMC</v>
      </c>
      <c r="B1966" s="2" t="s">
        <v>3898</v>
      </c>
      <c r="C1966" s="3" t="s">
        <v>164</v>
      </c>
      <c r="D1966" s="2" t="s">
        <v>3899</v>
      </c>
      <c r="E1966" s="5">
        <v>48340000</v>
      </c>
      <c r="F1966" s="4"/>
      <c r="G1966" s="4">
        <v>42384</v>
      </c>
      <c r="H1966" s="4"/>
      <c r="I1966" s="4"/>
      <c r="J1966" s="4"/>
      <c r="K1966" s="3" t="s">
        <v>3052</v>
      </c>
      <c r="L1966" s="7" t="b">
        <v>0</v>
      </c>
      <c r="M1966" s="4"/>
      <c r="N1966" s="3" t="s">
        <v>165</v>
      </c>
      <c r="O1966" s="3" t="s">
        <v>129</v>
      </c>
      <c r="P1966" s="8"/>
      <c r="Q1966" s="8"/>
      <c r="R1966" s="9"/>
      <c r="S1966" s="7"/>
    </row>
    <row r="1967" spans="1:19" x14ac:dyDescent="0.25">
      <c r="A1967" t="str">
        <f>REPLACE(Table_milestone[[#This Row],[Hợp đồng]],1,FIND("#",Table_milestone[[#This Row],[Hợp đồng]],1),"")</f>
        <v>155/2015/HĐDV/PVEP-CMCSOFT</v>
      </c>
      <c r="B1967" s="2" t="s">
        <v>3900</v>
      </c>
      <c r="C1967" s="3" t="s">
        <v>87</v>
      </c>
      <c r="D1967" s="2" t="s">
        <v>1018</v>
      </c>
      <c r="E1967" s="5">
        <v>141000000</v>
      </c>
      <c r="F1967" s="4"/>
      <c r="G1967" s="4">
        <v>42384</v>
      </c>
      <c r="H1967" s="4"/>
      <c r="I1967" s="4"/>
      <c r="J1967" s="4"/>
      <c r="K1967" s="3" t="s">
        <v>667</v>
      </c>
      <c r="L1967" s="7" t="b">
        <v>1</v>
      </c>
      <c r="M1967" s="4">
        <v>42389</v>
      </c>
      <c r="N1967" s="3" t="s">
        <v>89</v>
      </c>
      <c r="O1967" s="3" t="s">
        <v>47</v>
      </c>
      <c r="P1967" s="8"/>
      <c r="Q1967" s="8"/>
      <c r="R1967" s="9"/>
      <c r="S1967" s="7"/>
    </row>
    <row r="1968" spans="1:19" x14ac:dyDescent="0.25">
      <c r="A1968" t="str">
        <f>REPLACE(Table_milestone[[#This Row],[Hợp đồng]],1,FIND("#",Table_milestone[[#This Row],[Hợp đồng]],1),"")</f>
        <v>OSD145059</v>
      </c>
      <c r="B1968" s="2" t="s">
        <v>3398</v>
      </c>
      <c r="C1968" s="3" t="s">
        <v>3399</v>
      </c>
      <c r="D1968" s="2" t="s">
        <v>3857</v>
      </c>
      <c r="E1968" s="5">
        <v>157990000</v>
      </c>
      <c r="F1968" s="4"/>
      <c r="G1968" s="4">
        <v>42385</v>
      </c>
      <c r="H1968" s="4"/>
      <c r="I1968" s="4"/>
      <c r="J1968" s="4"/>
      <c r="K1968" s="3" t="s">
        <v>717</v>
      </c>
      <c r="L1968" s="7" t="b">
        <v>0</v>
      </c>
      <c r="M1968" s="4"/>
      <c r="N1968" s="3" t="s">
        <v>108</v>
      </c>
      <c r="O1968" s="3" t="s">
        <v>110</v>
      </c>
      <c r="P1968" s="8"/>
      <c r="Q1968" s="8"/>
      <c r="R1968" s="9"/>
      <c r="S1968" s="7"/>
    </row>
    <row r="1969" spans="1:19" x14ac:dyDescent="0.25">
      <c r="A1969" t="str">
        <f>REPLACE(Table_milestone[[#This Row],[Hợp đồng]],1,FIND("#",Table_milestone[[#This Row],[Hợp đồng]],1),"")</f>
        <v>1612/PHX-CMC</v>
      </c>
      <c r="B1969" s="2" t="s">
        <v>3865</v>
      </c>
      <c r="C1969" s="3" t="s">
        <v>218</v>
      </c>
      <c r="D1969" s="2" t="s">
        <v>2423</v>
      </c>
      <c r="E1969" s="5">
        <v>5758368000</v>
      </c>
      <c r="F1969" s="4"/>
      <c r="G1969" s="4">
        <v>42385</v>
      </c>
      <c r="H1969" s="4"/>
      <c r="I1969" s="4"/>
      <c r="J1969" s="4"/>
      <c r="K1969" s="3" t="s">
        <v>3052</v>
      </c>
      <c r="L1969" s="7" t="b">
        <v>0</v>
      </c>
      <c r="M1969" s="4"/>
      <c r="N1969" s="3" t="s">
        <v>127</v>
      </c>
      <c r="O1969" s="3" t="s">
        <v>129</v>
      </c>
      <c r="P1969" s="8"/>
      <c r="Q1969" s="8" t="s">
        <v>5762</v>
      </c>
      <c r="R1969" s="9"/>
      <c r="S1969" s="7"/>
    </row>
    <row r="1970" spans="1:19" x14ac:dyDescent="0.25">
      <c r="A1970" t="str">
        <f>REPLACE(Table_milestone[[#This Row],[Hợp đồng]],1,FIND("#",Table_milestone[[#This Row],[Hợp đồng]],1),"")</f>
        <v>SGD05/HĐKT/VIETINBANK-CMC</v>
      </c>
      <c r="B1970" s="2" t="s">
        <v>3876</v>
      </c>
      <c r="C1970" s="3" t="s">
        <v>195</v>
      </c>
      <c r="D1970" s="2" t="s">
        <v>2423</v>
      </c>
      <c r="E1970" s="5">
        <v>637000000</v>
      </c>
      <c r="F1970" s="4"/>
      <c r="G1970" s="4">
        <v>42385</v>
      </c>
      <c r="H1970" s="4"/>
      <c r="I1970" s="4"/>
      <c r="J1970" s="4"/>
      <c r="K1970" s="3" t="s">
        <v>3161</v>
      </c>
      <c r="L1970" s="7" t="b">
        <v>0</v>
      </c>
      <c r="M1970" s="4"/>
      <c r="N1970" s="3" t="s">
        <v>37</v>
      </c>
      <c r="O1970" s="3" t="s">
        <v>197</v>
      </c>
      <c r="P1970" s="8"/>
      <c r="Q1970" s="8"/>
      <c r="R1970" s="9"/>
      <c r="S1970" s="7"/>
    </row>
    <row r="1971" spans="1:19" x14ac:dyDescent="0.25">
      <c r="A1971" t="str">
        <f>REPLACE(Table_milestone[[#This Row],[Hợp đồng]],1,FIND("#",Table_milestone[[#This Row],[Hợp đồng]],1),"")</f>
        <v>2014/SOW/SISTIC-CMC/001</v>
      </c>
      <c r="B1971" s="2" t="s">
        <v>2959</v>
      </c>
      <c r="C1971" s="3" t="s">
        <v>560</v>
      </c>
      <c r="D1971" s="2" t="s">
        <v>3901</v>
      </c>
      <c r="E1971" s="5">
        <v>307268715</v>
      </c>
      <c r="F1971" s="4"/>
      <c r="G1971" s="4">
        <v>42387</v>
      </c>
      <c r="H1971" s="4"/>
      <c r="I1971" s="4"/>
      <c r="J1971" s="4"/>
      <c r="K1971" s="3" t="s">
        <v>3161</v>
      </c>
      <c r="L1971" s="7" t="b">
        <v>0</v>
      </c>
      <c r="M1971" s="4"/>
      <c r="N1971" s="3" t="s">
        <v>31</v>
      </c>
      <c r="O1971" s="3" t="s">
        <v>110</v>
      </c>
      <c r="P1971" s="8"/>
      <c r="Q1971" s="8"/>
      <c r="R1971" s="9"/>
      <c r="S1971" s="7"/>
    </row>
    <row r="1972" spans="1:19" x14ac:dyDescent="0.25">
      <c r="A1972" t="str">
        <f>REPLACE(Table_milestone[[#This Row],[Hợp đồng]],1,FIND("#",Table_milestone[[#This Row],[Hợp đồng]],1),"")</f>
        <v>116/2015/HĐKT/CMCSOFT-VPCC1</v>
      </c>
      <c r="B1972" s="2" t="s">
        <v>3903</v>
      </c>
      <c r="C1972" s="3" t="s">
        <v>181</v>
      </c>
      <c r="D1972" s="2" t="s">
        <v>3902</v>
      </c>
      <c r="E1972" s="5">
        <v>15000000</v>
      </c>
      <c r="F1972" s="4"/>
      <c r="G1972" s="4">
        <v>42387</v>
      </c>
      <c r="H1972" s="4"/>
      <c r="I1972" s="4"/>
      <c r="J1972" s="4"/>
      <c r="K1972" s="3" t="s">
        <v>3052</v>
      </c>
      <c r="L1972" s="7" t="b">
        <v>0</v>
      </c>
      <c r="M1972" s="4"/>
      <c r="N1972" s="3" t="s">
        <v>171</v>
      </c>
      <c r="O1972" s="3" t="s">
        <v>173</v>
      </c>
      <c r="P1972" s="8"/>
      <c r="Q1972" s="8"/>
      <c r="R1972" s="9"/>
      <c r="S1972" s="7"/>
    </row>
    <row r="1973" spans="1:19" x14ac:dyDescent="0.25">
      <c r="A1973" t="str">
        <f>REPLACE(Table_milestone[[#This Row],[Hợp đồng]],1,FIND("#",Table_milestone[[#This Row],[Hợp đồng]],1),"")</f>
        <v>181215/HĐ-eKGIS-CMC (cho eDoc)</v>
      </c>
      <c r="B1973" s="2" t="s">
        <v>3904</v>
      </c>
      <c r="C1973" s="3" t="s">
        <v>140</v>
      </c>
      <c r="D1973" s="2" t="s">
        <v>2398</v>
      </c>
      <c r="E1973" s="5">
        <v>280245000</v>
      </c>
      <c r="F1973" s="4"/>
      <c r="G1973" s="4">
        <v>42387</v>
      </c>
      <c r="H1973" s="4"/>
      <c r="I1973" s="4"/>
      <c r="J1973" s="4"/>
      <c r="K1973" s="3" t="s">
        <v>667</v>
      </c>
      <c r="L1973" s="7" t="b">
        <v>1</v>
      </c>
      <c r="M1973" s="4">
        <v>42374</v>
      </c>
      <c r="N1973" s="3" t="s">
        <v>136</v>
      </c>
      <c r="O1973" s="3" t="s">
        <v>129</v>
      </c>
      <c r="P1973" s="8"/>
      <c r="Q1973" s="8"/>
      <c r="R1973" s="9"/>
      <c r="S1973" s="7"/>
    </row>
    <row r="1974" spans="1:19" x14ac:dyDescent="0.25">
      <c r="A1974" t="str">
        <f>REPLACE(Table_milestone[[#This Row],[Hợp đồng]],1,FIND("#",Table_milestone[[#This Row],[Hợp đồng]],1),"")</f>
        <v>181215/HĐ-eKGIS-CMC (cho GS)</v>
      </c>
      <c r="B1974" s="2" t="s">
        <v>3905</v>
      </c>
      <c r="C1974" s="3" t="s">
        <v>5743</v>
      </c>
      <c r="D1974" s="2" t="s">
        <v>2398</v>
      </c>
      <c r="E1974" s="5">
        <v>81472500</v>
      </c>
      <c r="F1974" s="4"/>
      <c r="G1974" s="4">
        <v>42387</v>
      </c>
      <c r="H1974" s="4"/>
      <c r="I1974" s="4"/>
      <c r="J1974" s="4"/>
      <c r="K1974" s="3" t="s">
        <v>667</v>
      </c>
      <c r="L1974" s="7" t="b">
        <v>1</v>
      </c>
      <c r="M1974" s="4">
        <v>42374</v>
      </c>
      <c r="N1974" s="3" t="s">
        <v>136</v>
      </c>
      <c r="O1974" s="3" t="s">
        <v>129</v>
      </c>
      <c r="P1974" s="8"/>
      <c r="Q1974" s="8"/>
      <c r="R1974" s="9"/>
      <c r="S1974" s="7"/>
    </row>
    <row r="1975" spans="1:19" x14ac:dyDescent="0.25">
      <c r="A1975" t="str">
        <f>REPLACE(Table_milestone[[#This Row],[Hợp đồng]],1,FIND("#",Table_milestone[[#This Row],[Hợp đồng]],1),"")</f>
        <v xml:space="preserve">EFS13005 </v>
      </c>
      <c r="B1975" s="2" t="s">
        <v>3426</v>
      </c>
      <c r="C1975" s="3" t="s">
        <v>548</v>
      </c>
      <c r="D1975" s="2" t="s">
        <v>5763</v>
      </c>
      <c r="E1975" s="5">
        <v>2000000</v>
      </c>
      <c r="F1975" s="4"/>
      <c r="G1975" s="4">
        <v>42387</v>
      </c>
      <c r="H1975" s="4"/>
      <c r="I1975" s="4"/>
      <c r="J1975" s="4"/>
      <c r="K1975" s="3" t="s">
        <v>667</v>
      </c>
      <c r="L1975" s="7" t="b">
        <v>1</v>
      </c>
      <c r="M1975" s="4">
        <v>42387</v>
      </c>
      <c r="N1975" s="3" t="s">
        <v>46</v>
      </c>
      <c r="O1975" s="3" t="s">
        <v>173</v>
      </c>
      <c r="P1975" s="8"/>
      <c r="Q1975" s="8"/>
      <c r="R1975" s="9"/>
      <c r="S1975" s="7"/>
    </row>
    <row r="1976" spans="1:19" x14ac:dyDescent="0.25">
      <c r="A1976" t="str">
        <f>REPLACE(Table_milestone[[#This Row],[Hợp đồng]],1,FIND("#",Table_milestone[[#This Row],[Hợp đồng]],1),"")</f>
        <v xml:space="preserve">EFS13005 </v>
      </c>
      <c r="B1976" s="2" t="s">
        <v>3426</v>
      </c>
      <c r="C1976" s="3" t="s">
        <v>548</v>
      </c>
      <c r="D1976" s="2" t="s">
        <v>5764</v>
      </c>
      <c r="E1976" s="5">
        <v>1200000</v>
      </c>
      <c r="F1976" s="4"/>
      <c r="G1976" s="4">
        <v>42387</v>
      </c>
      <c r="H1976" s="4"/>
      <c r="I1976" s="4"/>
      <c r="J1976" s="4"/>
      <c r="K1976" s="3" t="s">
        <v>667</v>
      </c>
      <c r="L1976" s="7" t="b">
        <v>1</v>
      </c>
      <c r="M1976" s="4">
        <v>42387</v>
      </c>
      <c r="N1976" s="3" t="s">
        <v>46</v>
      </c>
      <c r="O1976" s="3" t="s">
        <v>173</v>
      </c>
      <c r="P1976" s="8"/>
      <c r="Q1976" s="8"/>
      <c r="R1976" s="9"/>
      <c r="S1976" s="7"/>
    </row>
    <row r="1977" spans="1:19" x14ac:dyDescent="0.25">
      <c r="A1977" t="str">
        <f>REPLACE(Table_milestone[[#This Row],[Hợp đồng]],1,FIND("#",Table_milestone[[#This Row],[Hợp đồng]],1),"")</f>
        <v>14-0613/HĐKT/CMCSOFT-MIC</v>
      </c>
      <c r="B1977" s="2" t="s">
        <v>2466</v>
      </c>
      <c r="C1977" s="3" t="s">
        <v>612</v>
      </c>
      <c r="D1977" s="2" t="s">
        <v>3906</v>
      </c>
      <c r="E1977" s="5">
        <v>149160000</v>
      </c>
      <c r="F1977" s="4"/>
      <c r="G1977" s="4">
        <v>42388</v>
      </c>
      <c r="H1977" s="4"/>
      <c r="I1977" s="4"/>
      <c r="J1977" s="4"/>
      <c r="K1977" s="3" t="s">
        <v>3052</v>
      </c>
      <c r="L1977" s="7" t="b">
        <v>0</v>
      </c>
      <c r="M1977" s="4"/>
      <c r="N1977" s="3" t="s">
        <v>96</v>
      </c>
      <c r="O1977" s="3" t="s">
        <v>173</v>
      </c>
      <c r="P1977" s="8"/>
      <c r="Q1977" s="8"/>
      <c r="R1977" s="9"/>
      <c r="S1977" s="7"/>
    </row>
    <row r="1978" spans="1:19" x14ac:dyDescent="0.25">
      <c r="A1978" t="str">
        <f>REPLACE(Table_milestone[[#This Row],[Hợp đồng]],1,FIND("#",Table_milestone[[#This Row],[Hợp đồng]],1),"")</f>
        <v>C160401/VIB-CMC</v>
      </c>
      <c r="B1978" s="2" t="s">
        <v>3907</v>
      </c>
      <c r="C1978" s="3" t="s">
        <v>152</v>
      </c>
      <c r="D1978" s="2" t="s">
        <v>776</v>
      </c>
      <c r="E1978" s="5">
        <v>25900000</v>
      </c>
      <c r="F1978" s="4"/>
      <c r="G1978" s="4">
        <v>42388</v>
      </c>
      <c r="H1978" s="4"/>
      <c r="I1978" s="4"/>
      <c r="J1978" s="4"/>
      <c r="K1978" s="3" t="s">
        <v>3052</v>
      </c>
      <c r="L1978" s="7" t="b">
        <v>0</v>
      </c>
      <c r="M1978" s="4"/>
      <c r="N1978" s="3" t="s">
        <v>19</v>
      </c>
      <c r="O1978" s="3" t="s">
        <v>14</v>
      </c>
      <c r="P1978" s="8"/>
      <c r="Q1978" s="8"/>
      <c r="R1978" s="9"/>
      <c r="S1978" s="7"/>
    </row>
    <row r="1979" spans="1:19" x14ac:dyDescent="0.25">
      <c r="A1979" t="str">
        <f>REPLACE(Table_milestone[[#This Row],[Hợp đồng]],1,FIND("#",Table_milestone[[#This Row],[Hợp đồng]],1),"")</f>
        <v>117/2015/HĐKT/CMCSOFT-VPCCDB</v>
      </c>
      <c r="B1979" s="2" t="s">
        <v>3908</v>
      </c>
      <c r="C1979" s="3" t="s">
        <v>177</v>
      </c>
      <c r="D1979" s="2" t="s">
        <v>3902</v>
      </c>
      <c r="E1979" s="5">
        <v>15000000</v>
      </c>
      <c r="F1979" s="4"/>
      <c r="G1979" s="4">
        <v>42389</v>
      </c>
      <c r="H1979" s="4"/>
      <c r="I1979" s="4"/>
      <c r="J1979" s="4"/>
      <c r="K1979" s="3" t="s">
        <v>3052</v>
      </c>
      <c r="L1979" s="7" t="b">
        <v>0</v>
      </c>
      <c r="M1979" s="4"/>
      <c r="N1979" s="3" t="s">
        <v>171</v>
      </c>
      <c r="O1979" s="3" t="s">
        <v>173</v>
      </c>
      <c r="P1979" s="8"/>
      <c r="Q1979" s="8"/>
      <c r="R1979" s="9"/>
      <c r="S1979" s="7"/>
    </row>
    <row r="1980" spans="1:19" x14ac:dyDescent="0.25">
      <c r="A1980" t="str">
        <f>REPLACE(Table_milestone[[#This Row],[Hợp đồng]],1,FIND("#",Table_milestone[[#This Row],[Hợp đồng]],1),"")</f>
        <v>118/2015/HĐKT/CMCSOFT-VPCXP</v>
      </c>
      <c r="B1980" s="2" t="s">
        <v>3909</v>
      </c>
      <c r="C1980" s="3" t="s">
        <v>170</v>
      </c>
      <c r="D1980" s="2" t="s">
        <v>3902</v>
      </c>
      <c r="E1980" s="5">
        <v>15000000</v>
      </c>
      <c r="F1980" s="4"/>
      <c r="G1980" s="4">
        <v>42389</v>
      </c>
      <c r="H1980" s="4"/>
      <c r="I1980" s="4"/>
      <c r="J1980" s="4"/>
      <c r="K1980" s="3" t="s">
        <v>3052</v>
      </c>
      <c r="L1980" s="7" t="b">
        <v>0</v>
      </c>
      <c r="M1980" s="4"/>
      <c r="N1980" s="3" t="s">
        <v>171</v>
      </c>
      <c r="O1980" s="3" t="s">
        <v>173</v>
      </c>
      <c r="P1980" s="8"/>
      <c r="Q1980" s="8"/>
      <c r="R1980" s="9"/>
      <c r="S1980" s="7"/>
    </row>
    <row r="1981" spans="1:19" x14ac:dyDescent="0.25">
      <c r="A1981" t="str">
        <f>REPLACE(Table_milestone[[#This Row],[Hợp đồng]],1,FIND("#",Table_milestone[[#This Row],[Hợp đồng]],1),"")</f>
        <v xml:space="preserve">EFS13005 </v>
      </c>
      <c r="B1981" s="2" t="s">
        <v>3426</v>
      </c>
      <c r="C1981" s="3" t="s">
        <v>548</v>
      </c>
      <c r="D1981" s="2" t="s">
        <v>5765</v>
      </c>
      <c r="E1981" s="5">
        <v>4200000</v>
      </c>
      <c r="F1981" s="4"/>
      <c r="G1981" s="4">
        <v>42389</v>
      </c>
      <c r="H1981" s="4"/>
      <c r="I1981" s="4"/>
      <c r="J1981" s="4"/>
      <c r="K1981" s="3" t="s">
        <v>667</v>
      </c>
      <c r="L1981" s="7" t="b">
        <v>1</v>
      </c>
      <c r="M1981" s="4">
        <v>42389</v>
      </c>
      <c r="N1981" s="3" t="s">
        <v>46</v>
      </c>
      <c r="O1981" s="3" t="s">
        <v>173</v>
      </c>
      <c r="P1981" s="8"/>
      <c r="Q1981" s="8"/>
      <c r="R1981" s="9"/>
      <c r="S1981" s="7"/>
    </row>
    <row r="1982" spans="1:19" x14ac:dyDescent="0.25">
      <c r="A1982" t="str">
        <f>REPLACE(Table_milestone[[#This Row],[Hợp đồng]],1,FIND("#",Table_milestone[[#This Row],[Hợp đồng]],1),"")</f>
        <v>2312/HĐKT/TCIII-CMCSOFT</v>
      </c>
      <c r="B1982" s="2" t="s">
        <v>3884</v>
      </c>
      <c r="C1982" s="3" t="s">
        <v>221</v>
      </c>
      <c r="D1982" s="2" t="s">
        <v>3910</v>
      </c>
      <c r="E1982" s="5">
        <v>56096500</v>
      </c>
      <c r="F1982" s="4"/>
      <c r="G1982" s="4">
        <v>42392</v>
      </c>
      <c r="H1982" s="4"/>
      <c r="I1982" s="4"/>
      <c r="J1982" s="4"/>
      <c r="K1982" s="3" t="s">
        <v>3161</v>
      </c>
      <c r="L1982" s="7" t="b">
        <v>0</v>
      </c>
      <c r="M1982" s="4"/>
      <c r="N1982" s="3" t="s">
        <v>96</v>
      </c>
      <c r="O1982" s="3" t="s">
        <v>197</v>
      </c>
      <c r="P1982" s="8"/>
      <c r="Q1982" s="8"/>
      <c r="R1982" s="9"/>
      <c r="S1982" s="7"/>
    </row>
    <row r="1983" spans="1:19" x14ac:dyDescent="0.25">
      <c r="A1983" t="str">
        <f>REPLACE(Table_milestone[[#This Row],[Hợp đồng]],1,FIND("#",Table_milestone[[#This Row],[Hợp đồng]],1),"")</f>
        <v>148/2015/HĐKT/CMCSOFT-DHYDHP</v>
      </c>
      <c r="B1983" s="2" t="s">
        <v>3886</v>
      </c>
      <c r="C1983" s="3" t="s">
        <v>201</v>
      </c>
      <c r="D1983" s="2" t="s">
        <v>2423</v>
      </c>
      <c r="E1983" s="5">
        <v>796600000</v>
      </c>
      <c r="F1983" s="4"/>
      <c r="G1983" s="4">
        <v>42393</v>
      </c>
      <c r="H1983" s="4"/>
      <c r="I1983" s="4"/>
      <c r="J1983" s="4"/>
      <c r="K1983" s="3" t="s">
        <v>667</v>
      </c>
      <c r="L1983" s="7" t="b">
        <v>1</v>
      </c>
      <c r="M1983" s="4">
        <v>42389</v>
      </c>
      <c r="N1983" s="3" t="s">
        <v>190</v>
      </c>
      <c r="O1983" s="3" t="s">
        <v>98</v>
      </c>
      <c r="P1983" s="8"/>
      <c r="Q1983" s="8"/>
      <c r="R1983" s="9"/>
      <c r="S1983" s="7"/>
    </row>
    <row r="1984" spans="1:19" x14ac:dyDescent="0.25">
      <c r="A1984" t="str">
        <f>REPLACE(Table_milestone[[#This Row],[Hợp đồng]],1,FIND("#",Table_milestone[[#This Row],[Hợp đồng]],1),"")</f>
        <v>AMS0012016-HĐ/CMCSOFT-DIANA UNICHARM</v>
      </c>
      <c r="B1984" s="2" t="s">
        <v>3911</v>
      </c>
      <c r="C1984" s="3" t="s">
        <v>147</v>
      </c>
      <c r="D1984" s="2" t="s">
        <v>776</v>
      </c>
      <c r="E1984" s="5">
        <v>1682370000</v>
      </c>
      <c r="F1984" s="4"/>
      <c r="G1984" s="4">
        <v>42394</v>
      </c>
      <c r="H1984" s="4"/>
      <c r="I1984" s="4"/>
      <c r="J1984" s="4"/>
      <c r="K1984" s="3" t="s">
        <v>667</v>
      </c>
      <c r="L1984" s="7" t="b">
        <v>1</v>
      </c>
      <c r="M1984" s="4">
        <v>42377</v>
      </c>
      <c r="N1984" s="3" t="s">
        <v>148</v>
      </c>
      <c r="O1984" s="3" t="s">
        <v>129</v>
      </c>
      <c r="P1984" s="8"/>
      <c r="Q1984" s="8"/>
      <c r="R1984" s="9"/>
      <c r="S1984" s="7"/>
    </row>
    <row r="1985" spans="1:19" ht="45" x14ac:dyDescent="0.25">
      <c r="A1985" t="str">
        <f>REPLACE(Table_milestone[[#This Row],[Hợp đồng]],1,FIND("#",Table_milestone[[#This Row],[Hợp đồng]],1),"")</f>
        <v>25102015/HĐKT/BTG-CMCSOFT</v>
      </c>
      <c r="B1985" s="2" t="s">
        <v>3913</v>
      </c>
      <c r="C1985" s="3" t="s">
        <v>271</v>
      </c>
      <c r="D1985" s="2" t="s">
        <v>776</v>
      </c>
      <c r="E1985" s="5">
        <v>68000000</v>
      </c>
      <c r="F1985" s="4"/>
      <c r="G1985" s="4">
        <v>42395</v>
      </c>
      <c r="H1985" s="4"/>
      <c r="I1985" s="4"/>
      <c r="J1985" s="4"/>
      <c r="K1985" s="3" t="s">
        <v>3052</v>
      </c>
      <c r="L1985" s="7" t="b">
        <v>0</v>
      </c>
      <c r="M1985" s="4"/>
      <c r="N1985" s="3" t="s">
        <v>89</v>
      </c>
      <c r="O1985" s="3" t="s">
        <v>47</v>
      </c>
      <c r="P1985" s="8"/>
      <c r="Q1985" s="8" t="s">
        <v>3912</v>
      </c>
      <c r="R1985" s="9"/>
      <c r="S1985" s="7"/>
    </row>
    <row r="1986" spans="1:19" x14ac:dyDescent="0.25">
      <c r="A1986" t="str">
        <f>REPLACE(Table_milestone[[#This Row],[Hợp đồng]],1,FIND("#",Table_milestone[[#This Row],[Hợp đồng]],1),"")</f>
        <v>29122015/HĐDV/CMCSI-CMCSOFT</v>
      </c>
      <c r="B1986" s="2" t="s">
        <v>3914</v>
      </c>
      <c r="C1986" s="3" t="s">
        <v>142</v>
      </c>
      <c r="D1986" s="2" t="s">
        <v>1018</v>
      </c>
      <c r="E1986" s="5">
        <v>440000000</v>
      </c>
      <c r="F1986" s="4"/>
      <c r="G1986" s="4">
        <v>42398</v>
      </c>
      <c r="H1986" s="4"/>
      <c r="I1986" s="4"/>
      <c r="J1986" s="4"/>
      <c r="K1986" s="3" t="s">
        <v>3052</v>
      </c>
      <c r="L1986" s="7" t="b">
        <v>0</v>
      </c>
      <c r="M1986" s="4"/>
      <c r="N1986" s="3" t="s">
        <v>20</v>
      </c>
      <c r="O1986" s="3" t="s">
        <v>132</v>
      </c>
      <c r="P1986" s="8"/>
      <c r="Q1986" s="8"/>
      <c r="R1986" s="9"/>
      <c r="S1986" s="7"/>
    </row>
    <row r="1987" spans="1:19" x14ac:dyDescent="0.25">
      <c r="A1987" t="str">
        <f>REPLACE(Table_milestone[[#This Row],[Hợp đồng]],1,FIND("#",Table_milestone[[#This Row],[Hợp đồng]],1),"")</f>
        <v>041/2014/HĐKT/CMCSOFT-ĐHTNMTHN</v>
      </c>
      <c r="B1987" s="2" t="s">
        <v>2658</v>
      </c>
      <c r="C1987" s="3" t="s">
        <v>523</v>
      </c>
      <c r="D1987" s="2" t="s">
        <v>3915</v>
      </c>
      <c r="E1987" s="5">
        <v>33600000</v>
      </c>
      <c r="F1987" s="4"/>
      <c r="G1987" s="4">
        <v>42399</v>
      </c>
      <c r="H1987" s="4"/>
      <c r="I1987" s="4"/>
      <c r="J1987" s="4"/>
      <c r="K1987" s="3" t="s">
        <v>3161</v>
      </c>
      <c r="L1987" s="7" t="b">
        <v>0</v>
      </c>
      <c r="M1987" s="4"/>
      <c r="N1987" s="3" t="s">
        <v>96</v>
      </c>
      <c r="O1987" s="3" t="s">
        <v>197</v>
      </c>
      <c r="P1987" s="8"/>
      <c r="Q1987" s="8"/>
      <c r="R1987" s="9"/>
      <c r="S1987" s="7"/>
    </row>
    <row r="1988" spans="1:19" x14ac:dyDescent="0.25">
      <c r="A1988" t="str">
        <f>REPLACE(Table_milestone[[#This Row],[Hợp đồng]],1,FIND("#",Table_milestone[[#This Row],[Hợp đồng]],1),"")</f>
        <v>OSD145011</v>
      </c>
      <c r="B1988" s="2" t="s">
        <v>2968</v>
      </c>
      <c r="C1988" s="3" t="s">
        <v>565</v>
      </c>
      <c r="D1988" s="2" t="s">
        <v>3916</v>
      </c>
      <c r="E1988" s="5">
        <v>96843600</v>
      </c>
      <c r="F1988" s="4"/>
      <c r="G1988" s="4">
        <v>42399</v>
      </c>
      <c r="H1988" s="4"/>
      <c r="I1988" s="4"/>
      <c r="J1988" s="4"/>
      <c r="K1988" s="3" t="s">
        <v>3161</v>
      </c>
      <c r="L1988" s="7" t="b">
        <v>0</v>
      </c>
      <c r="M1988" s="4"/>
      <c r="N1988" s="3" t="s">
        <v>108</v>
      </c>
      <c r="O1988" s="3" t="s">
        <v>110</v>
      </c>
      <c r="P1988" s="8"/>
      <c r="Q1988" s="8"/>
      <c r="R1988" s="9"/>
      <c r="S1988" s="7"/>
    </row>
    <row r="1989" spans="1:19" x14ac:dyDescent="0.25">
      <c r="A1989" t="str">
        <f>REPLACE(Table_milestone[[#This Row],[Hợp đồng]],1,FIND("#",Table_milestone[[#This Row],[Hợp đồng]],1),"")</f>
        <v>SOW #4914007849</v>
      </c>
      <c r="B1989" s="2" t="s">
        <v>2965</v>
      </c>
      <c r="C1989" s="3" t="s">
        <v>568</v>
      </c>
      <c r="D1989" s="2" t="s">
        <v>3916</v>
      </c>
      <c r="E1989" s="5">
        <v>215208000</v>
      </c>
      <c r="F1989" s="4"/>
      <c r="G1989" s="4">
        <v>42399</v>
      </c>
      <c r="H1989" s="4"/>
      <c r="I1989" s="4"/>
      <c r="J1989" s="4"/>
      <c r="K1989" s="3" t="s">
        <v>3161</v>
      </c>
      <c r="L1989" s="7" t="b">
        <v>0</v>
      </c>
      <c r="M1989" s="4"/>
      <c r="N1989" s="3" t="s">
        <v>108</v>
      </c>
      <c r="O1989" s="3" t="s">
        <v>110</v>
      </c>
      <c r="P1989" s="8"/>
      <c r="Q1989" s="8"/>
      <c r="R1989" s="9"/>
      <c r="S1989" s="7"/>
    </row>
    <row r="1990" spans="1:19" x14ac:dyDescent="0.25">
      <c r="A1990" t="str">
        <f>REPLACE(Table_milestone[[#This Row],[Hợp đồng]],1,FIND("#",Table_milestone[[#This Row],[Hợp đồng]],1),"")</f>
        <v>OSD155002</v>
      </c>
      <c r="B1990" s="2" t="s">
        <v>3423</v>
      </c>
      <c r="C1990" s="3" t="s">
        <v>482</v>
      </c>
      <c r="D1990" s="2" t="s">
        <v>3916</v>
      </c>
      <c r="E1990" s="5">
        <v>53000000</v>
      </c>
      <c r="F1990" s="4"/>
      <c r="G1990" s="4">
        <v>42399</v>
      </c>
      <c r="H1990" s="4"/>
      <c r="I1990" s="4"/>
      <c r="J1990" s="4">
        <v>42428</v>
      </c>
      <c r="K1990" s="3" t="s">
        <v>3161</v>
      </c>
      <c r="L1990" s="7" t="b">
        <v>0</v>
      </c>
      <c r="M1990" s="4"/>
      <c r="N1990" s="3" t="s">
        <v>119</v>
      </c>
      <c r="O1990" s="3" t="s">
        <v>110</v>
      </c>
      <c r="P1990" s="8"/>
      <c r="Q1990" s="8"/>
      <c r="R1990" s="9"/>
      <c r="S1990" s="7"/>
    </row>
    <row r="1991" spans="1:19" x14ac:dyDescent="0.25">
      <c r="A1991" t="str">
        <f>REPLACE(Table_milestone[[#This Row],[Hợp đồng]],1,FIND("#",Table_milestone[[#This Row],[Hợp đồng]],1),"")</f>
        <v>3607/2015/HĐDV/THTK-CMC</v>
      </c>
      <c r="B1991" s="2" t="s">
        <v>3917</v>
      </c>
      <c r="C1991" s="3" t="s">
        <v>430</v>
      </c>
      <c r="D1991" s="2" t="s">
        <v>1018</v>
      </c>
      <c r="E1991" s="5">
        <v>261550000</v>
      </c>
      <c r="F1991" s="4"/>
      <c r="G1991" s="4">
        <v>42399</v>
      </c>
      <c r="H1991" s="4"/>
      <c r="I1991" s="4"/>
      <c r="J1991" s="4"/>
      <c r="K1991" s="3" t="s">
        <v>667</v>
      </c>
      <c r="L1991" s="7" t="b">
        <v>1</v>
      </c>
      <c r="M1991" s="4">
        <v>42391</v>
      </c>
      <c r="N1991" s="3" t="s">
        <v>20</v>
      </c>
      <c r="O1991" s="3" t="s">
        <v>132</v>
      </c>
      <c r="P1991" s="8"/>
      <c r="Q1991" s="8"/>
      <c r="R1991" s="9"/>
      <c r="S1991" s="7"/>
    </row>
    <row r="1992" spans="1:19" x14ac:dyDescent="0.25">
      <c r="A1992" t="str">
        <f>REPLACE(Table_milestone[[#This Row],[Hợp đồng]],1,FIND("#",Table_milestone[[#This Row],[Hợp đồng]],1),"")</f>
        <v>30122015/PHA/CMCSOFT-CIBER</v>
      </c>
      <c r="B1992" s="2" t="s">
        <v>3919</v>
      </c>
      <c r="C1992" s="3" t="s">
        <v>126</v>
      </c>
      <c r="D1992" s="2" t="s">
        <v>1018</v>
      </c>
      <c r="E1992" s="5">
        <v>1174229400</v>
      </c>
      <c r="F1992" s="4"/>
      <c r="G1992" s="4">
        <v>42399</v>
      </c>
      <c r="H1992" s="4"/>
      <c r="I1992" s="4"/>
      <c r="J1992" s="4"/>
      <c r="K1992" s="3" t="s">
        <v>3052</v>
      </c>
      <c r="L1992" s="7" t="b">
        <v>0</v>
      </c>
      <c r="M1992" s="4"/>
      <c r="N1992" s="3" t="s">
        <v>127</v>
      </c>
      <c r="O1992" s="3" t="s">
        <v>129</v>
      </c>
      <c r="P1992" s="8" t="s">
        <v>3918</v>
      </c>
      <c r="Q1992" s="8"/>
      <c r="R1992" s="9"/>
      <c r="S1992" s="7"/>
    </row>
    <row r="1993" spans="1:19" x14ac:dyDescent="0.25">
      <c r="A1993" t="str">
        <f>REPLACE(Table_milestone[[#This Row],[Hợp đồng]],1,FIND("#",Table_milestone[[#This Row],[Hợp đồng]],1),"")</f>
        <v>141/2015/HĐKT/CMCSOFT-CSIHN</v>
      </c>
      <c r="B1993" s="2" t="s">
        <v>3920</v>
      </c>
      <c r="C1993" s="3" t="s">
        <v>95</v>
      </c>
      <c r="D1993" s="2" t="s">
        <v>2398</v>
      </c>
      <c r="E1993" s="5">
        <v>272350000</v>
      </c>
      <c r="F1993" s="4"/>
      <c r="G1993" s="4">
        <v>42399</v>
      </c>
      <c r="H1993" s="4"/>
      <c r="I1993" s="4"/>
      <c r="J1993" s="4"/>
      <c r="K1993" s="3" t="s">
        <v>667</v>
      </c>
      <c r="L1993" s="7" t="b">
        <v>1</v>
      </c>
      <c r="M1993" s="4">
        <v>42391</v>
      </c>
      <c r="N1993" s="3" t="s">
        <v>96</v>
      </c>
      <c r="O1993" s="3" t="s">
        <v>98</v>
      </c>
      <c r="P1993" s="8"/>
      <c r="Q1993" s="8"/>
      <c r="R1993" s="9"/>
      <c r="S1993" s="7"/>
    </row>
    <row r="1994" spans="1:19" x14ac:dyDescent="0.25">
      <c r="A1994" t="str">
        <f>REPLACE(Table_milestone[[#This Row],[Hợp đồng]],1,FIND("#",Table_milestone[[#This Row],[Hợp đồng]],1),"")</f>
        <v xml:space="preserve">OSD155007 </v>
      </c>
      <c r="B1994" s="2" t="s">
        <v>3803</v>
      </c>
      <c r="C1994" s="3" t="s">
        <v>279</v>
      </c>
      <c r="D1994" s="2" t="s">
        <v>3921</v>
      </c>
      <c r="E1994" s="5">
        <v>71543437</v>
      </c>
      <c r="F1994" s="4"/>
      <c r="G1994" s="4">
        <v>42400</v>
      </c>
      <c r="H1994" s="4"/>
      <c r="I1994" s="4"/>
      <c r="J1994" s="4"/>
      <c r="K1994" s="3" t="s">
        <v>3161</v>
      </c>
      <c r="L1994" s="7" t="b">
        <v>0</v>
      </c>
      <c r="M1994" s="4"/>
      <c r="N1994" s="3" t="s">
        <v>31</v>
      </c>
      <c r="O1994" s="3" t="s">
        <v>110</v>
      </c>
      <c r="P1994" s="8"/>
      <c r="Q1994" s="8"/>
      <c r="R1994" s="9"/>
      <c r="S1994" s="7"/>
    </row>
    <row r="1995" spans="1:19" x14ac:dyDescent="0.25">
      <c r="A1995" t="str">
        <f>REPLACE(Table_milestone[[#This Row],[Hợp đồng]],1,FIND("#",Table_milestone[[#This Row],[Hợp đồng]],1),"")</f>
        <v>156/2015/ERP-TD-CMC</v>
      </c>
      <c r="B1995" s="2" t="s">
        <v>3898</v>
      </c>
      <c r="C1995" s="3" t="s">
        <v>164</v>
      </c>
      <c r="D1995" s="2" t="s">
        <v>3922</v>
      </c>
      <c r="E1995" s="5">
        <v>99012000</v>
      </c>
      <c r="F1995" s="4"/>
      <c r="G1995" s="4">
        <v>42400</v>
      </c>
      <c r="H1995" s="4"/>
      <c r="I1995" s="4"/>
      <c r="J1995" s="4"/>
      <c r="K1995" s="3" t="s">
        <v>3161</v>
      </c>
      <c r="L1995" s="7" t="b">
        <v>0</v>
      </c>
      <c r="M1995" s="4"/>
      <c r="N1995" s="3" t="s">
        <v>165</v>
      </c>
      <c r="O1995" s="3" t="s">
        <v>129</v>
      </c>
      <c r="P1995" s="8"/>
      <c r="Q1995" s="8"/>
      <c r="R1995" s="9"/>
      <c r="S1995" s="7"/>
    </row>
    <row r="1996" spans="1:19" x14ac:dyDescent="0.25">
      <c r="A1996" t="str">
        <f>REPLACE(Table_milestone[[#This Row],[Hợp đồng]],1,FIND("#",Table_milestone[[#This Row],[Hợp đồng]],1),"")</f>
        <v>OSD155044</v>
      </c>
      <c r="B1996" s="2" t="s">
        <v>3924</v>
      </c>
      <c r="C1996" s="3" t="s">
        <v>160</v>
      </c>
      <c r="D1996" s="2" t="s">
        <v>3923</v>
      </c>
      <c r="E1996" s="5">
        <v>377160000</v>
      </c>
      <c r="F1996" s="4"/>
      <c r="G1996" s="4">
        <v>42400</v>
      </c>
      <c r="H1996" s="4"/>
      <c r="I1996" s="4"/>
      <c r="J1996" s="4"/>
      <c r="K1996" s="3" t="s">
        <v>3052</v>
      </c>
      <c r="L1996" s="7" t="b">
        <v>0</v>
      </c>
      <c r="M1996" s="4"/>
      <c r="N1996" s="3" t="s">
        <v>31</v>
      </c>
      <c r="O1996" s="3" t="s">
        <v>110</v>
      </c>
      <c r="P1996" s="8"/>
      <c r="Q1996" s="8"/>
      <c r="R1996" s="9"/>
      <c r="S1996" s="7"/>
    </row>
    <row r="1997" spans="1:19" x14ac:dyDescent="0.25">
      <c r="A1997" t="str">
        <f>REPLACE(Table_milestone[[#This Row],[Hợp đồng]],1,FIND("#",Table_milestone[[#This Row],[Hợp đồng]],1),"")</f>
        <v>OSD155042</v>
      </c>
      <c r="B1997" s="2" t="s">
        <v>3925</v>
      </c>
      <c r="C1997" s="3" t="s">
        <v>123</v>
      </c>
      <c r="D1997" s="2" t="s">
        <v>776</v>
      </c>
      <c r="E1997" s="5">
        <v>38600571</v>
      </c>
      <c r="F1997" s="4"/>
      <c r="G1997" s="4">
        <v>42400</v>
      </c>
      <c r="H1997" s="4"/>
      <c r="I1997" s="4"/>
      <c r="J1997" s="4"/>
      <c r="K1997" s="3" t="s">
        <v>3052</v>
      </c>
      <c r="L1997" s="7" t="b">
        <v>0</v>
      </c>
      <c r="M1997" s="4"/>
      <c r="N1997" s="3" t="s">
        <v>119</v>
      </c>
      <c r="O1997" s="3" t="s">
        <v>110</v>
      </c>
      <c r="P1997" s="8"/>
      <c r="Q1997" s="8"/>
      <c r="R1997" s="9"/>
      <c r="S1997" s="7"/>
    </row>
    <row r="1998" spans="1:19" ht="45" x14ac:dyDescent="0.25">
      <c r="A1998" t="str">
        <f>REPLACE(Table_milestone[[#This Row],[Hợp đồng]],1,FIND("#",Table_milestone[[#This Row],[Hợp đồng]],1),"")</f>
        <v>OSD165001</v>
      </c>
      <c r="B1998" s="2" t="s">
        <v>3927</v>
      </c>
      <c r="C1998" s="3" t="s">
        <v>107</v>
      </c>
      <c r="D1998" s="2" t="s">
        <v>3923</v>
      </c>
      <c r="E1998" s="5">
        <v>239198400</v>
      </c>
      <c r="F1998" s="4"/>
      <c r="G1998" s="4">
        <v>42400</v>
      </c>
      <c r="H1998" s="4"/>
      <c r="I1998" s="4"/>
      <c r="J1998" s="4"/>
      <c r="K1998" s="3" t="s">
        <v>3161</v>
      </c>
      <c r="L1998" s="7" t="b">
        <v>0</v>
      </c>
      <c r="M1998" s="4"/>
      <c r="N1998" s="3" t="s">
        <v>108</v>
      </c>
      <c r="O1998" s="3" t="s">
        <v>110</v>
      </c>
      <c r="P1998" s="8" t="s">
        <v>3926</v>
      </c>
      <c r="Q1998" s="8"/>
      <c r="R1998" s="9"/>
      <c r="S1998" s="7"/>
    </row>
    <row r="1999" spans="1:19" x14ac:dyDescent="0.25">
      <c r="A1999" t="str">
        <f>REPLACE(Table_milestone[[#This Row],[Hợp đồng]],1,FIND("#",Table_milestone[[#This Row],[Hợp đồng]],1),"")</f>
        <v>OSD165002</v>
      </c>
      <c r="B1999" s="2" t="s">
        <v>3928</v>
      </c>
      <c r="C1999" s="3" t="s">
        <v>115</v>
      </c>
      <c r="D1999" s="2" t="s">
        <v>3923</v>
      </c>
      <c r="E1999" s="5">
        <v>102513600</v>
      </c>
      <c r="F1999" s="4"/>
      <c r="G1999" s="4">
        <v>42400</v>
      </c>
      <c r="H1999" s="4"/>
      <c r="I1999" s="4"/>
      <c r="J1999" s="4"/>
      <c r="K1999" s="3" t="s">
        <v>3161</v>
      </c>
      <c r="L1999" s="7" t="b">
        <v>0</v>
      </c>
      <c r="M1999" s="4"/>
      <c r="N1999" s="3" t="s">
        <v>108</v>
      </c>
      <c r="O1999" s="3" t="s">
        <v>110</v>
      </c>
      <c r="P1999" s="8"/>
      <c r="Q1999" s="8"/>
      <c r="R1999" s="9"/>
      <c r="S1999" s="7"/>
    </row>
    <row r="2000" spans="1:19" x14ac:dyDescent="0.25">
      <c r="A2000" t="str">
        <f>REPLACE(Table_milestone[[#This Row],[Hợp đồng]],1,FIND("#",Table_milestone[[#This Row],[Hợp đồng]],1),"")</f>
        <v>153/2015/HĐKT/CMCSOFT-ĐHHHVN</v>
      </c>
      <c r="B2000" s="2" t="s">
        <v>3929</v>
      </c>
      <c r="C2000" s="3" t="s">
        <v>103</v>
      </c>
      <c r="D2000" s="2" t="s">
        <v>1018</v>
      </c>
      <c r="E2000" s="5">
        <v>15000000</v>
      </c>
      <c r="F2000" s="4"/>
      <c r="G2000" s="4">
        <v>42400</v>
      </c>
      <c r="H2000" s="4"/>
      <c r="I2000" s="4"/>
      <c r="J2000" s="4"/>
      <c r="K2000" s="3" t="s">
        <v>3052</v>
      </c>
      <c r="L2000" s="7" t="b">
        <v>0</v>
      </c>
      <c r="M2000" s="4"/>
      <c r="N2000" s="3" t="s">
        <v>96</v>
      </c>
      <c r="O2000" s="3" t="s">
        <v>98</v>
      </c>
      <c r="P2000" s="8"/>
      <c r="Q2000" s="8"/>
      <c r="R2000" s="9"/>
      <c r="S2000" s="7"/>
    </row>
    <row r="2001" spans="1:19" x14ac:dyDescent="0.25">
      <c r="A2001" t="str">
        <f>REPLACE(Table_milestone[[#This Row],[Hợp đồng]],1,FIND("#",Table_milestone[[#This Row],[Hợp đồng]],1),"")</f>
        <v>106/2015/HĐKT/CMCSOFT-NEU</v>
      </c>
      <c r="B2001" s="2" t="s">
        <v>5766</v>
      </c>
      <c r="C2001" s="3" t="s">
        <v>5748</v>
      </c>
      <c r="D2001" s="2" t="s">
        <v>776</v>
      </c>
      <c r="E2001" s="5">
        <v>60000000</v>
      </c>
      <c r="F2001" s="4"/>
      <c r="G2001" s="4">
        <v>42400</v>
      </c>
      <c r="H2001" s="4"/>
      <c r="I2001" s="4"/>
      <c r="J2001" s="4"/>
      <c r="K2001" s="3" t="s">
        <v>3052</v>
      </c>
      <c r="L2001" s="7" t="b">
        <v>0</v>
      </c>
      <c r="M2001" s="4"/>
      <c r="N2001" s="3" t="s">
        <v>190</v>
      </c>
      <c r="O2001" s="3" t="s">
        <v>98</v>
      </c>
      <c r="P2001" s="8"/>
      <c r="Q2001" s="8"/>
      <c r="R2001" s="9"/>
      <c r="S2001" s="7"/>
    </row>
    <row r="2002" spans="1:19" x14ac:dyDescent="0.25">
      <c r="A2002" t="str">
        <f>REPLACE(Table_milestone[[#This Row],[Hợp đồng]],1,FIND("#",Table_milestone[[#This Row],[Hợp đồng]],1),"")</f>
        <v>01/2013-ĐHV-VIETINBANK-CMC</v>
      </c>
      <c r="B2002" s="2" t="s">
        <v>2339</v>
      </c>
      <c r="C2002" s="3" t="s">
        <v>616</v>
      </c>
      <c r="D2002" s="2" t="s">
        <v>3930</v>
      </c>
      <c r="E2002" s="5">
        <v>30000000</v>
      </c>
      <c r="F2002" s="4"/>
      <c r="G2002" s="4">
        <v>42401</v>
      </c>
      <c r="H2002" s="4"/>
      <c r="I2002" s="4"/>
      <c r="J2002" s="4"/>
      <c r="K2002" s="3" t="s">
        <v>3161</v>
      </c>
      <c r="L2002" s="7" t="b">
        <v>0</v>
      </c>
      <c r="M2002" s="4"/>
      <c r="N2002" s="3" t="s">
        <v>190</v>
      </c>
      <c r="O2002" s="3" t="s">
        <v>98</v>
      </c>
      <c r="P2002" s="8"/>
      <c r="Q2002" s="8" t="s">
        <v>3931</v>
      </c>
      <c r="R2002" s="9"/>
      <c r="S2002" s="7"/>
    </row>
    <row r="2003" spans="1:19" x14ac:dyDescent="0.25">
      <c r="A2003" t="str">
        <f>REPLACE(Table_milestone[[#This Row],[Hợp đồng]],1,FIND("#",Table_milestone[[#This Row],[Hợp đồng]],1),"")</f>
        <v>01022015/HĐKT/STCĐL-CMC</v>
      </c>
      <c r="B2003" s="2" t="s">
        <v>3483</v>
      </c>
      <c r="C2003" s="3" t="s">
        <v>471</v>
      </c>
      <c r="D2003" s="2" t="s">
        <v>1094</v>
      </c>
      <c r="E2003" s="5">
        <v>9000000</v>
      </c>
      <c r="F2003" s="4"/>
      <c r="G2003" s="4">
        <v>42401</v>
      </c>
      <c r="H2003" s="4"/>
      <c r="I2003" s="4"/>
      <c r="J2003" s="4"/>
      <c r="K2003" s="3" t="s">
        <v>667</v>
      </c>
      <c r="L2003" s="7" t="b">
        <v>1</v>
      </c>
      <c r="M2003" s="4">
        <v>42388</v>
      </c>
      <c r="N2003" s="3" t="s">
        <v>52</v>
      </c>
      <c r="O2003" s="3" t="s">
        <v>47</v>
      </c>
      <c r="P2003" s="8"/>
      <c r="Q2003" s="8"/>
      <c r="R2003" s="9"/>
      <c r="S2003" s="7"/>
    </row>
    <row r="2004" spans="1:19" x14ac:dyDescent="0.25">
      <c r="A2004" t="str">
        <f>REPLACE(Table_milestone[[#This Row],[Hợp đồng]],1,FIND("#",Table_milestone[[#This Row],[Hợp đồng]],1),"")</f>
        <v>OSD155043</v>
      </c>
      <c r="B2004" s="2" t="s">
        <v>3932</v>
      </c>
      <c r="C2004" s="3" t="s">
        <v>118</v>
      </c>
      <c r="D2004" s="2" t="s">
        <v>776</v>
      </c>
      <c r="E2004" s="5">
        <v>61896988</v>
      </c>
      <c r="F2004" s="4"/>
      <c r="G2004" s="4">
        <v>42402</v>
      </c>
      <c r="H2004" s="4"/>
      <c r="I2004" s="4"/>
      <c r="J2004" s="4"/>
      <c r="K2004" s="3" t="s">
        <v>3161</v>
      </c>
      <c r="L2004" s="7" t="b">
        <v>0</v>
      </c>
      <c r="M2004" s="4"/>
      <c r="N2004" s="3" t="s">
        <v>119</v>
      </c>
      <c r="O2004" s="3" t="s">
        <v>110</v>
      </c>
      <c r="P2004" s="8"/>
      <c r="Q2004" s="8"/>
      <c r="R2004" s="9"/>
      <c r="S2004" s="7"/>
    </row>
    <row r="2005" spans="1:19" x14ac:dyDescent="0.25">
      <c r="A2005" t="str">
        <f>REPLACE(Table_milestone[[#This Row],[Hợp đồng]],1,FIND("#",Table_milestone[[#This Row],[Hợp đồng]],1),"")</f>
        <v>OSD155037</v>
      </c>
      <c r="B2005" s="2" t="s">
        <v>3871</v>
      </c>
      <c r="C2005" s="3" t="s">
        <v>275</v>
      </c>
      <c r="D2005" s="2" t="s">
        <v>2932</v>
      </c>
      <c r="E2005" s="5">
        <v>171505946</v>
      </c>
      <c r="F2005" s="4"/>
      <c r="G2005" s="4">
        <v>42405</v>
      </c>
      <c r="H2005" s="4"/>
      <c r="I2005" s="4"/>
      <c r="J2005" s="4"/>
      <c r="K2005" s="3" t="s">
        <v>3161</v>
      </c>
      <c r="L2005" s="7" t="b">
        <v>0</v>
      </c>
      <c r="M2005" s="4"/>
      <c r="N2005" s="3" t="s">
        <v>31</v>
      </c>
      <c r="O2005" s="3" t="s">
        <v>110</v>
      </c>
      <c r="P2005" s="8"/>
      <c r="Q2005" s="8"/>
      <c r="R2005" s="9"/>
      <c r="S2005" s="7"/>
    </row>
    <row r="2006" spans="1:19" ht="75" x14ac:dyDescent="0.25">
      <c r="A2006" t="str">
        <f>REPLACE(Table_milestone[[#This Row],[Hợp đồng]],1,FIND("#",Table_milestone[[#This Row],[Hợp đồng]],1),"")</f>
        <v>13/2015/VNNIC-CMCSOFT/HĐ</v>
      </c>
      <c r="B2006" s="2" t="s">
        <v>3838</v>
      </c>
      <c r="C2006" s="3" t="s">
        <v>3839</v>
      </c>
      <c r="D2006" s="2" t="s">
        <v>2423</v>
      </c>
      <c r="E2006" s="5">
        <v>720034525</v>
      </c>
      <c r="F2006" s="4"/>
      <c r="G2006" s="4">
        <v>42405</v>
      </c>
      <c r="H2006" s="4"/>
      <c r="I2006" s="4"/>
      <c r="J2006" s="4"/>
      <c r="K2006" s="3" t="s">
        <v>667</v>
      </c>
      <c r="L2006" s="7" t="b">
        <v>1</v>
      </c>
      <c r="M2006" s="4">
        <v>42383</v>
      </c>
      <c r="N2006" s="3" t="s">
        <v>148</v>
      </c>
      <c r="O2006" s="3" t="s">
        <v>129</v>
      </c>
      <c r="P2006" s="8"/>
      <c r="Q2006" s="8" t="s">
        <v>3933</v>
      </c>
      <c r="R2006" s="9"/>
      <c r="S2006" s="7"/>
    </row>
    <row r="2007" spans="1:19" x14ac:dyDescent="0.25">
      <c r="A2007" t="str">
        <f>REPLACE(Table_milestone[[#This Row],[Hợp đồng]],1,FIND("#",Table_milestone[[#This Row],[Hợp đồng]],1),"")</f>
        <v>2312/HĐKT/TCIII-CMCSOFT</v>
      </c>
      <c r="B2007" s="2" t="s">
        <v>3884</v>
      </c>
      <c r="C2007" s="3" t="s">
        <v>221</v>
      </c>
      <c r="D2007" s="2" t="s">
        <v>2932</v>
      </c>
      <c r="E2007" s="5">
        <v>617303500</v>
      </c>
      <c r="F2007" s="4"/>
      <c r="G2007" s="4">
        <v>42407</v>
      </c>
      <c r="H2007" s="4"/>
      <c r="I2007" s="4"/>
      <c r="J2007" s="4"/>
      <c r="K2007" s="3" t="s">
        <v>3161</v>
      </c>
      <c r="L2007" s="7" t="b">
        <v>0</v>
      </c>
      <c r="M2007" s="4"/>
      <c r="N2007" s="3" t="s">
        <v>96</v>
      </c>
      <c r="O2007" s="3" t="s">
        <v>197</v>
      </c>
      <c r="P2007" s="8"/>
      <c r="Q2007" s="8"/>
      <c r="R2007" s="9"/>
      <c r="S2007" s="7"/>
    </row>
    <row r="2008" spans="1:19" x14ac:dyDescent="0.25">
      <c r="A2008" t="str">
        <f>REPLACE(Table_milestone[[#This Row],[Hợp đồng]],1,FIND("#",Table_milestone[[#This Row],[Hợp đồng]],1),"")</f>
        <v>18112015/HĐKT/SK-CMC</v>
      </c>
      <c r="B2008" s="2" t="s">
        <v>3819</v>
      </c>
      <c r="C2008" s="3" t="s">
        <v>260</v>
      </c>
      <c r="D2008" s="2" t="s">
        <v>1094</v>
      </c>
      <c r="E2008" s="5">
        <v>1171270020</v>
      </c>
      <c r="F2008" s="4"/>
      <c r="G2008" s="4">
        <v>42415</v>
      </c>
      <c r="H2008" s="4"/>
      <c r="I2008" s="4"/>
      <c r="J2008" s="4"/>
      <c r="K2008" s="3" t="s">
        <v>3161</v>
      </c>
      <c r="L2008" s="7" t="b">
        <v>0</v>
      </c>
      <c r="M2008" s="4"/>
      <c r="N2008" s="3" t="s">
        <v>27</v>
      </c>
      <c r="O2008" s="3" t="s">
        <v>47</v>
      </c>
      <c r="P2008" s="8"/>
      <c r="Q2008" s="8"/>
      <c r="R2008" s="9"/>
      <c r="S2008" s="7"/>
    </row>
    <row r="2009" spans="1:19" ht="45" x14ac:dyDescent="0.25">
      <c r="A2009" t="str">
        <f>REPLACE(Table_milestone[[#This Row],[Hợp đồng]],1,FIND("#",Table_milestone[[#This Row],[Hợp đồng]],1),"")</f>
        <v>70/2014/HĐKT/TCT-CMCSOFT</v>
      </c>
      <c r="B2009" s="2" t="s">
        <v>3707</v>
      </c>
      <c r="C2009" s="3" t="s">
        <v>503</v>
      </c>
      <c r="D2009" s="2" t="s">
        <v>2423</v>
      </c>
      <c r="E2009" s="5">
        <v>910000000</v>
      </c>
      <c r="F2009" s="4"/>
      <c r="G2009" s="4">
        <v>42416</v>
      </c>
      <c r="H2009" s="4"/>
      <c r="I2009" s="4"/>
      <c r="J2009" s="4"/>
      <c r="K2009" s="3" t="s">
        <v>3161</v>
      </c>
      <c r="L2009" s="7" t="b">
        <v>0</v>
      </c>
      <c r="M2009" s="4"/>
      <c r="N2009" s="3" t="s">
        <v>57</v>
      </c>
      <c r="O2009" s="3" t="s">
        <v>129</v>
      </c>
      <c r="P2009" s="8"/>
      <c r="Q2009" s="8" t="s">
        <v>3934</v>
      </c>
      <c r="R2009" s="9"/>
      <c r="S2009" s="7"/>
    </row>
    <row r="2010" spans="1:19" x14ac:dyDescent="0.25">
      <c r="A2010" t="str">
        <f>REPLACE(Table_milestone[[#This Row],[Hợp đồng]],1,FIND("#",Table_milestone[[#This Row],[Hợp đồng]],1),"")</f>
        <v>OSD145059</v>
      </c>
      <c r="B2010" s="2" t="s">
        <v>3398</v>
      </c>
      <c r="C2010" s="3" t="s">
        <v>3399</v>
      </c>
      <c r="D2010" s="2" t="s">
        <v>3916</v>
      </c>
      <c r="E2010" s="5">
        <v>157990000</v>
      </c>
      <c r="F2010" s="4">
        <v>42385</v>
      </c>
      <c r="G2010" s="4">
        <v>42416</v>
      </c>
      <c r="H2010" s="4"/>
      <c r="I2010" s="4"/>
      <c r="J2010" s="4"/>
      <c r="K2010" s="3" t="s">
        <v>717</v>
      </c>
      <c r="L2010" s="7" t="b">
        <v>0</v>
      </c>
      <c r="M2010" s="4"/>
      <c r="N2010" s="3" t="s">
        <v>108</v>
      </c>
      <c r="O2010" s="3" t="s">
        <v>110</v>
      </c>
      <c r="P2010" s="8"/>
      <c r="Q2010" s="8"/>
      <c r="R2010" s="9"/>
      <c r="S2010" s="7"/>
    </row>
    <row r="2011" spans="1:19" x14ac:dyDescent="0.25">
      <c r="A2011" t="str">
        <f>REPLACE(Table_milestone[[#This Row],[Hợp đồng]],1,FIND("#",Table_milestone[[#This Row],[Hợp đồng]],1),"")</f>
        <v>15008/HĐ/PVP.VP-CMC/12-2015/HH</v>
      </c>
      <c r="B2011" s="2" t="s">
        <v>3935</v>
      </c>
      <c r="C2011" s="3" t="s">
        <v>156</v>
      </c>
      <c r="D2011" s="2" t="s">
        <v>1018</v>
      </c>
      <c r="E2011" s="5">
        <v>554750000</v>
      </c>
      <c r="F2011" s="4"/>
      <c r="G2011" s="4">
        <v>42418</v>
      </c>
      <c r="H2011" s="4"/>
      <c r="I2011" s="4"/>
      <c r="J2011" s="4"/>
      <c r="K2011" s="3" t="s">
        <v>3052</v>
      </c>
      <c r="L2011" s="7" t="b">
        <v>0</v>
      </c>
      <c r="M2011" s="4"/>
      <c r="N2011" s="3" t="s">
        <v>52</v>
      </c>
      <c r="O2011" s="3" t="s">
        <v>47</v>
      </c>
      <c r="P2011" s="8"/>
      <c r="Q2011" s="8"/>
      <c r="R2011" s="9"/>
      <c r="S2011" s="7"/>
    </row>
    <row r="2012" spans="1:19" x14ac:dyDescent="0.25">
      <c r="A2012" t="str">
        <f>REPLACE(Table_milestone[[#This Row],[Hợp đồng]],1,FIND("#",Table_milestone[[#This Row],[Hợp đồng]],1),"")</f>
        <v>140/2015/HĐDV/M.I.K LAND-CMCSOFT</v>
      </c>
      <c r="B2012" s="2" t="s">
        <v>3846</v>
      </c>
      <c r="C2012" s="3" t="s">
        <v>232</v>
      </c>
      <c r="D2012" s="2" t="s">
        <v>3936</v>
      </c>
      <c r="E2012" s="5">
        <v>71666667</v>
      </c>
      <c r="F2012" s="4"/>
      <c r="G2012" s="4">
        <v>42419</v>
      </c>
      <c r="H2012" s="4"/>
      <c r="I2012" s="4"/>
      <c r="J2012" s="4"/>
      <c r="K2012" s="3" t="s">
        <v>3161</v>
      </c>
      <c r="L2012" s="7" t="b">
        <v>0</v>
      </c>
      <c r="M2012" s="4"/>
      <c r="N2012" s="3" t="s">
        <v>89</v>
      </c>
      <c r="O2012" s="3" t="s">
        <v>47</v>
      </c>
      <c r="P2012" s="8" t="s">
        <v>3937</v>
      </c>
      <c r="Q2012" s="8"/>
      <c r="R2012" s="9"/>
      <c r="S2012" s="7"/>
    </row>
    <row r="2013" spans="1:19" x14ac:dyDescent="0.25">
      <c r="A2013" t="str">
        <f>REPLACE(Table_milestone[[#This Row],[Hợp đồng]],1,FIND("#",Table_milestone[[#This Row],[Hợp đồng]],1),"")</f>
        <v>155/2015/HĐDV/PVEP-CMCSOFT</v>
      </c>
      <c r="B2013" s="2" t="s">
        <v>3900</v>
      </c>
      <c r="C2013" s="3" t="s">
        <v>87</v>
      </c>
      <c r="D2013" s="2" t="s">
        <v>1094</v>
      </c>
      <c r="E2013" s="5">
        <v>188000000</v>
      </c>
      <c r="F2013" s="4"/>
      <c r="G2013" s="4">
        <v>42425</v>
      </c>
      <c r="H2013" s="4"/>
      <c r="I2013" s="4"/>
      <c r="J2013" s="4"/>
      <c r="K2013" s="3" t="s">
        <v>3052</v>
      </c>
      <c r="L2013" s="7" t="b">
        <v>0</v>
      </c>
      <c r="M2013" s="4"/>
      <c r="N2013" s="3" t="s">
        <v>89</v>
      </c>
      <c r="O2013" s="3" t="s">
        <v>47</v>
      </c>
      <c r="P2013" s="8"/>
      <c r="Q2013" s="8"/>
      <c r="R2013" s="9"/>
      <c r="S2013" s="7"/>
    </row>
    <row r="2014" spans="1:19" x14ac:dyDescent="0.25">
      <c r="A2014" t="str">
        <f>REPLACE(Table_milestone[[#This Row],[Hợp đồng]],1,FIND("#",Table_milestone[[#This Row],[Hợp đồng]],1),"")</f>
        <v>OSD145011</v>
      </c>
      <c r="B2014" s="2" t="s">
        <v>2968</v>
      </c>
      <c r="C2014" s="3" t="s">
        <v>565</v>
      </c>
      <c r="D2014" s="2" t="s">
        <v>3938</v>
      </c>
      <c r="E2014" s="5">
        <v>137104920</v>
      </c>
      <c r="F2014" s="4"/>
      <c r="G2014" s="4">
        <v>42428</v>
      </c>
      <c r="H2014" s="4"/>
      <c r="I2014" s="4"/>
      <c r="J2014" s="4"/>
      <c r="K2014" s="3" t="s">
        <v>3161</v>
      </c>
      <c r="L2014" s="7" t="b">
        <v>0</v>
      </c>
      <c r="M2014" s="4"/>
      <c r="N2014" s="3" t="s">
        <v>108</v>
      </c>
      <c r="O2014" s="3" t="s">
        <v>110</v>
      </c>
      <c r="P2014" s="8"/>
      <c r="Q2014" s="8"/>
      <c r="R2014" s="9"/>
      <c r="S2014" s="7"/>
    </row>
    <row r="2015" spans="1:19" x14ac:dyDescent="0.25">
      <c r="A2015" t="str">
        <f>REPLACE(Table_milestone[[#This Row],[Hợp đồng]],1,FIND("#",Table_milestone[[#This Row],[Hợp đồng]],1),"")</f>
        <v>SOW #4914007849</v>
      </c>
      <c r="B2015" s="2" t="s">
        <v>2965</v>
      </c>
      <c r="C2015" s="3" t="s">
        <v>568</v>
      </c>
      <c r="D2015" s="2" t="s">
        <v>3938</v>
      </c>
      <c r="E2015" s="5">
        <v>240610040</v>
      </c>
      <c r="F2015" s="4"/>
      <c r="G2015" s="4">
        <v>42428</v>
      </c>
      <c r="H2015" s="4"/>
      <c r="I2015" s="4"/>
      <c r="J2015" s="4"/>
      <c r="K2015" s="3" t="s">
        <v>3161</v>
      </c>
      <c r="L2015" s="7" t="b">
        <v>0</v>
      </c>
      <c r="M2015" s="4"/>
      <c r="N2015" s="3" t="s">
        <v>108</v>
      </c>
      <c r="O2015" s="3" t="s">
        <v>110</v>
      </c>
      <c r="P2015" s="8"/>
      <c r="Q2015" s="8"/>
      <c r="R2015" s="9"/>
      <c r="S2015" s="7"/>
    </row>
    <row r="2016" spans="1:19" x14ac:dyDescent="0.25">
      <c r="A2016" t="str">
        <f>REPLACE(Table_milestone[[#This Row],[Hợp đồng]],1,FIND("#",Table_milestone[[#This Row],[Hợp đồng]],1),"")</f>
        <v>OSD155002</v>
      </c>
      <c r="B2016" s="2" t="s">
        <v>3423</v>
      </c>
      <c r="C2016" s="3" t="s">
        <v>482</v>
      </c>
      <c r="D2016" s="2" t="s">
        <v>3938</v>
      </c>
      <c r="E2016" s="5">
        <v>53000000</v>
      </c>
      <c r="F2016" s="4"/>
      <c r="G2016" s="4">
        <v>42428</v>
      </c>
      <c r="H2016" s="4"/>
      <c r="I2016" s="4"/>
      <c r="J2016" s="4">
        <v>42459</v>
      </c>
      <c r="K2016" s="3" t="s">
        <v>3161</v>
      </c>
      <c r="L2016" s="7" t="b">
        <v>0</v>
      </c>
      <c r="M2016" s="4"/>
      <c r="N2016" s="3" t="s">
        <v>119</v>
      </c>
      <c r="O2016" s="3" t="s">
        <v>110</v>
      </c>
      <c r="P2016" s="8"/>
      <c r="Q2016" s="8"/>
      <c r="R2016" s="9"/>
      <c r="S2016" s="7"/>
    </row>
    <row r="2017" spans="1:19" x14ac:dyDescent="0.25">
      <c r="A2017" t="str">
        <f>REPLACE(Table_milestone[[#This Row],[Hợp đồng]],1,FIND("#",Table_milestone[[#This Row],[Hợp đồng]],1),"")</f>
        <v>IBM002</v>
      </c>
      <c r="B2017" s="2" t="s">
        <v>3171</v>
      </c>
      <c r="C2017" s="3" t="s">
        <v>500</v>
      </c>
      <c r="D2017" s="2" t="s">
        <v>3939</v>
      </c>
      <c r="E2017" s="5">
        <v>210617724</v>
      </c>
      <c r="F2017" s="4"/>
      <c r="G2017" s="4">
        <v>42428</v>
      </c>
      <c r="H2017" s="4"/>
      <c r="I2017" s="4"/>
      <c r="J2017" s="4"/>
      <c r="K2017" s="3" t="s">
        <v>1002</v>
      </c>
      <c r="L2017" s="7" t="b">
        <v>0</v>
      </c>
      <c r="M2017" s="4"/>
      <c r="N2017" s="3" t="s">
        <v>108</v>
      </c>
      <c r="O2017" s="3" t="s">
        <v>110</v>
      </c>
      <c r="P2017" s="8"/>
      <c r="Q2017" s="8"/>
      <c r="R2017" s="9"/>
      <c r="S2017" s="7"/>
    </row>
    <row r="2018" spans="1:19" x14ac:dyDescent="0.25">
      <c r="A2018" t="str">
        <f>REPLACE(Table_milestone[[#This Row],[Hợp đồng]],1,FIND("#",Table_milestone[[#This Row],[Hợp đồng]],1),"")</f>
        <v>42/HĐ-CĐCNH</v>
      </c>
      <c r="B2018" s="2" t="s">
        <v>2163</v>
      </c>
      <c r="C2018" s="3" t="s">
        <v>601</v>
      </c>
      <c r="D2018" s="2" t="s">
        <v>3940</v>
      </c>
      <c r="E2018" s="5">
        <v>16500000</v>
      </c>
      <c r="F2018" s="4"/>
      <c r="G2018" s="4">
        <v>42428</v>
      </c>
      <c r="H2018" s="4"/>
      <c r="I2018" s="4"/>
      <c r="J2018" s="4"/>
      <c r="K2018" s="3" t="s">
        <v>3161</v>
      </c>
      <c r="L2018" s="7" t="b">
        <v>0</v>
      </c>
      <c r="M2018" s="4"/>
      <c r="N2018" s="3" t="s">
        <v>190</v>
      </c>
      <c r="O2018" s="3" t="s">
        <v>98</v>
      </c>
      <c r="P2018" s="8"/>
      <c r="Q2018" s="8"/>
      <c r="R2018" s="9"/>
      <c r="S2018" s="7"/>
    </row>
    <row r="2019" spans="1:19" x14ac:dyDescent="0.25">
      <c r="A2019" t="str">
        <f>REPLACE(Table_milestone[[#This Row],[Hợp đồng]],1,FIND("#",Table_milestone[[#This Row],[Hợp đồng]],1),"")</f>
        <v>090/2015/HĐKT/CMCSOFT-ĐHV</v>
      </c>
      <c r="B2019" s="2" t="s">
        <v>3699</v>
      </c>
      <c r="C2019" s="3" t="s">
        <v>317</v>
      </c>
      <c r="D2019" s="2" t="s">
        <v>2423</v>
      </c>
      <c r="E2019" s="5">
        <v>719600000</v>
      </c>
      <c r="F2019" s="4"/>
      <c r="G2019" s="4">
        <v>42429</v>
      </c>
      <c r="H2019" s="4"/>
      <c r="I2019" s="4"/>
      <c r="J2019" s="4"/>
      <c r="K2019" s="3" t="s">
        <v>3052</v>
      </c>
      <c r="L2019" s="7" t="b">
        <v>0</v>
      </c>
      <c r="M2019" s="4"/>
      <c r="N2019" s="3" t="s">
        <v>318</v>
      </c>
      <c r="O2019" s="3" t="s">
        <v>98</v>
      </c>
      <c r="P2019" s="8"/>
      <c r="Q2019" s="8"/>
      <c r="R2019" s="9"/>
      <c r="S2019" s="7"/>
    </row>
    <row r="2020" spans="1:19" x14ac:dyDescent="0.25">
      <c r="A2020" t="str">
        <f>REPLACE(Table_milestone[[#This Row],[Hợp đồng]],1,FIND("#",Table_milestone[[#This Row],[Hợp đồng]],1),"")</f>
        <v xml:space="preserve">OSD155007 </v>
      </c>
      <c r="B2020" s="2" t="s">
        <v>3803</v>
      </c>
      <c r="C2020" s="3" t="s">
        <v>279</v>
      </c>
      <c r="D2020" s="2" t="s">
        <v>3941</v>
      </c>
      <c r="E2020" s="5">
        <v>71543437</v>
      </c>
      <c r="F2020" s="4"/>
      <c r="G2020" s="4">
        <v>42429</v>
      </c>
      <c r="H2020" s="4"/>
      <c r="I2020" s="4"/>
      <c r="J2020" s="4"/>
      <c r="K2020" s="3" t="s">
        <v>3161</v>
      </c>
      <c r="L2020" s="7" t="b">
        <v>0</v>
      </c>
      <c r="M2020" s="4"/>
      <c r="N2020" s="3" t="s">
        <v>31</v>
      </c>
      <c r="O2020" s="3" t="s">
        <v>110</v>
      </c>
      <c r="P2020" s="8"/>
      <c r="Q2020" s="8"/>
      <c r="R2020" s="9"/>
      <c r="S2020" s="7"/>
    </row>
    <row r="2021" spans="1:19" x14ac:dyDescent="0.25">
      <c r="A2021" t="str">
        <f>REPLACE(Table_milestone[[#This Row],[Hợp đồng]],1,FIND("#",Table_milestone[[#This Row],[Hợp đồng]],1),"")</f>
        <v>156/2015/ERP-TD-CMC</v>
      </c>
      <c r="B2021" s="2" t="s">
        <v>3898</v>
      </c>
      <c r="C2021" s="3" t="s">
        <v>164</v>
      </c>
      <c r="D2021" s="2" t="s">
        <v>3942</v>
      </c>
      <c r="E2021" s="5">
        <v>26100000</v>
      </c>
      <c r="F2021" s="4"/>
      <c r="G2021" s="4">
        <v>42429</v>
      </c>
      <c r="H2021" s="4"/>
      <c r="I2021" s="4"/>
      <c r="J2021" s="4"/>
      <c r="K2021" s="3" t="s">
        <v>3161</v>
      </c>
      <c r="L2021" s="7" t="b">
        <v>0</v>
      </c>
      <c r="M2021" s="4"/>
      <c r="N2021" s="3" t="s">
        <v>165</v>
      </c>
      <c r="O2021" s="3" t="s">
        <v>129</v>
      </c>
      <c r="P2021" s="8"/>
      <c r="Q2021" s="8"/>
      <c r="R2021" s="9"/>
      <c r="S2021" s="7"/>
    </row>
    <row r="2022" spans="1:19" x14ac:dyDescent="0.25">
      <c r="A2022" t="str">
        <f>REPLACE(Table_milestone[[#This Row],[Hợp đồng]],1,FIND("#",Table_milestone[[#This Row],[Hợp đồng]],1),"")</f>
        <v>156/2015/ERP-TD-CMC</v>
      </c>
      <c r="B2022" s="2" t="s">
        <v>3898</v>
      </c>
      <c r="C2022" s="3" t="s">
        <v>164</v>
      </c>
      <c r="D2022" s="2" t="s">
        <v>3943</v>
      </c>
      <c r="E2022" s="5">
        <v>99012000</v>
      </c>
      <c r="F2022" s="4"/>
      <c r="G2022" s="4">
        <v>42429</v>
      </c>
      <c r="H2022" s="4"/>
      <c r="I2022" s="4"/>
      <c r="J2022" s="4"/>
      <c r="K2022" s="3" t="s">
        <v>3161</v>
      </c>
      <c r="L2022" s="7" t="b">
        <v>0</v>
      </c>
      <c r="M2022" s="4"/>
      <c r="N2022" s="3" t="s">
        <v>165</v>
      </c>
      <c r="O2022" s="3" t="s">
        <v>129</v>
      </c>
      <c r="P2022" s="8"/>
      <c r="Q2022" s="8"/>
      <c r="R2022" s="9"/>
      <c r="S2022" s="7"/>
    </row>
    <row r="2023" spans="1:19" x14ac:dyDescent="0.25">
      <c r="A2023" t="str">
        <f>REPLACE(Table_milestone[[#This Row],[Hợp đồng]],1,FIND("#",Table_milestone[[#This Row],[Hợp đồng]],1),"")</f>
        <v>30122015/PHA/CMCSOFT-CIBER</v>
      </c>
      <c r="B2023" s="2" t="s">
        <v>3919</v>
      </c>
      <c r="C2023" s="3" t="s">
        <v>126</v>
      </c>
      <c r="D2023" s="2" t="s">
        <v>1094</v>
      </c>
      <c r="E2023" s="5">
        <v>2739868600</v>
      </c>
      <c r="F2023" s="4"/>
      <c r="G2023" s="4">
        <v>42429</v>
      </c>
      <c r="H2023" s="4"/>
      <c r="I2023" s="4"/>
      <c r="J2023" s="4"/>
      <c r="K2023" s="3" t="s">
        <v>3161</v>
      </c>
      <c r="L2023" s="7" t="b">
        <v>0</v>
      </c>
      <c r="M2023" s="4"/>
      <c r="N2023" s="3" t="s">
        <v>127</v>
      </c>
      <c r="O2023" s="3" t="s">
        <v>129</v>
      </c>
      <c r="P2023" s="8"/>
      <c r="Q2023" s="8" t="s">
        <v>3944</v>
      </c>
      <c r="R2023" s="9"/>
      <c r="S2023" s="7"/>
    </row>
    <row r="2024" spans="1:19" x14ac:dyDescent="0.25">
      <c r="A2024" t="str">
        <f>REPLACE(Table_milestone[[#This Row],[Hợp đồng]],1,FIND("#",Table_milestone[[#This Row],[Hợp đồng]],1),"")</f>
        <v>OSD155044</v>
      </c>
      <c r="B2024" s="2" t="s">
        <v>3924</v>
      </c>
      <c r="C2024" s="3" t="s">
        <v>160</v>
      </c>
      <c r="D2024" s="2" t="s">
        <v>3945</v>
      </c>
      <c r="E2024" s="5">
        <v>377160000</v>
      </c>
      <c r="F2024" s="4"/>
      <c r="G2024" s="4">
        <v>42429</v>
      </c>
      <c r="H2024" s="4"/>
      <c r="I2024" s="4"/>
      <c r="J2024" s="4"/>
      <c r="K2024" s="3" t="s">
        <v>3161</v>
      </c>
      <c r="L2024" s="7" t="b">
        <v>0</v>
      </c>
      <c r="M2024" s="4"/>
      <c r="N2024" s="3" t="s">
        <v>31</v>
      </c>
      <c r="O2024" s="3" t="s">
        <v>110</v>
      </c>
      <c r="P2024" s="8"/>
      <c r="Q2024" s="8"/>
      <c r="R2024" s="9"/>
      <c r="S2024" s="7"/>
    </row>
    <row r="2025" spans="1:19" x14ac:dyDescent="0.25">
      <c r="A2025" t="str">
        <f>REPLACE(Table_milestone[[#This Row],[Hợp đồng]],1,FIND("#",Table_milestone[[#This Row],[Hợp đồng]],1),"")</f>
        <v>OSD165001</v>
      </c>
      <c r="B2025" s="2" t="s">
        <v>3927</v>
      </c>
      <c r="C2025" s="3" t="s">
        <v>107</v>
      </c>
      <c r="D2025" s="2" t="s">
        <v>3945</v>
      </c>
      <c r="E2025" s="5">
        <v>239198400</v>
      </c>
      <c r="F2025" s="4"/>
      <c r="G2025" s="4">
        <v>42429</v>
      </c>
      <c r="H2025" s="4"/>
      <c r="I2025" s="4"/>
      <c r="J2025" s="4"/>
      <c r="K2025" s="3" t="s">
        <v>3161</v>
      </c>
      <c r="L2025" s="7" t="b">
        <v>0</v>
      </c>
      <c r="M2025" s="4"/>
      <c r="N2025" s="3" t="s">
        <v>108</v>
      </c>
      <c r="O2025" s="3" t="s">
        <v>110</v>
      </c>
      <c r="P2025" s="8"/>
      <c r="Q2025" s="8"/>
      <c r="R2025" s="9"/>
      <c r="S2025" s="7"/>
    </row>
    <row r="2026" spans="1:19" x14ac:dyDescent="0.25">
      <c r="A2026" t="str">
        <f>REPLACE(Table_milestone[[#This Row],[Hợp đồng]],1,FIND("#",Table_milestone[[#This Row],[Hợp đồng]],1),"")</f>
        <v>OSD165002</v>
      </c>
      <c r="B2026" s="2" t="s">
        <v>3928</v>
      </c>
      <c r="C2026" s="3" t="s">
        <v>115</v>
      </c>
      <c r="D2026" s="2" t="s">
        <v>3945</v>
      </c>
      <c r="E2026" s="5">
        <v>102513600</v>
      </c>
      <c r="F2026" s="4"/>
      <c r="G2026" s="4">
        <v>42429</v>
      </c>
      <c r="H2026" s="4"/>
      <c r="I2026" s="4"/>
      <c r="J2026" s="4"/>
      <c r="K2026" s="3" t="s">
        <v>3161</v>
      </c>
      <c r="L2026" s="7" t="b">
        <v>0</v>
      </c>
      <c r="M2026" s="4"/>
      <c r="N2026" s="3" t="s">
        <v>108</v>
      </c>
      <c r="O2026" s="3" t="s">
        <v>110</v>
      </c>
      <c r="P2026" s="8"/>
      <c r="Q2026" s="8"/>
      <c r="R2026" s="9"/>
      <c r="S2026" s="7"/>
    </row>
    <row r="2027" spans="1:19" x14ac:dyDescent="0.25">
      <c r="A2027" t="str">
        <f>REPLACE(Table_milestone[[#This Row],[Hợp đồng]],1,FIND("#",Table_milestone[[#This Row],[Hợp đồng]],1),"")</f>
        <v>OSD145059</v>
      </c>
      <c r="B2027" s="2" t="s">
        <v>3398</v>
      </c>
      <c r="C2027" s="3" t="s">
        <v>3399</v>
      </c>
      <c r="D2027" s="2" t="s">
        <v>3938</v>
      </c>
      <c r="E2027" s="5">
        <v>157990000</v>
      </c>
      <c r="F2027" s="4">
        <v>42416</v>
      </c>
      <c r="G2027" s="4">
        <v>42444</v>
      </c>
      <c r="H2027" s="4"/>
      <c r="I2027" s="4"/>
      <c r="J2027" s="4"/>
      <c r="K2027" s="3" t="s">
        <v>717</v>
      </c>
      <c r="L2027" s="7" t="b">
        <v>0</v>
      </c>
      <c r="M2027" s="4"/>
      <c r="N2027" s="3" t="s">
        <v>108</v>
      </c>
      <c r="O2027" s="3" t="s">
        <v>110</v>
      </c>
      <c r="P2027" s="8"/>
      <c r="Q2027" s="8"/>
      <c r="R2027" s="9"/>
      <c r="S2027" s="7"/>
    </row>
    <row r="2028" spans="1:19" x14ac:dyDescent="0.25">
      <c r="A2028" t="str">
        <f>REPLACE(Table_milestone[[#This Row],[Hợp đồng]],1,FIND("#",Table_milestone[[#This Row],[Hợp đồng]],1),"")</f>
        <v>181215/HĐ-eKGIS-CMC (cho eDoc)</v>
      </c>
      <c r="B2028" s="2" t="s">
        <v>3904</v>
      </c>
      <c r="C2028" s="3" t="s">
        <v>140</v>
      </c>
      <c r="D2028" s="2" t="s">
        <v>2423</v>
      </c>
      <c r="E2028" s="5">
        <v>653905000</v>
      </c>
      <c r="F2028" s="4"/>
      <c r="G2028" s="4">
        <v>42447</v>
      </c>
      <c r="H2028" s="4"/>
      <c r="I2028" s="4"/>
      <c r="J2028" s="4"/>
      <c r="K2028" s="3" t="s">
        <v>3161</v>
      </c>
      <c r="L2028" s="7" t="b">
        <v>0</v>
      </c>
      <c r="M2028" s="4"/>
      <c r="N2028" s="3" t="s">
        <v>136</v>
      </c>
      <c r="O2028" s="3" t="s">
        <v>129</v>
      </c>
      <c r="P2028" s="8"/>
      <c r="Q2028" s="8"/>
      <c r="R2028" s="9"/>
      <c r="S2028" s="7"/>
    </row>
    <row r="2029" spans="1:19" x14ac:dyDescent="0.25">
      <c r="A2029" t="str">
        <f>REPLACE(Table_milestone[[#This Row],[Hợp đồng]],1,FIND("#",Table_milestone[[#This Row],[Hợp đồng]],1),"")</f>
        <v>181215/HĐ-eKGIS-CMC (cho GS)</v>
      </c>
      <c r="B2029" s="2" t="s">
        <v>3905</v>
      </c>
      <c r="C2029" s="3" t="s">
        <v>5743</v>
      </c>
      <c r="D2029" s="2" t="s">
        <v>2423</v>
      </c>
      <c r="E2029" s="5">
        <v>190102500</v>
      </c>
      <c r="F2029" s="4"/>
      <c r="G2029" s="4">
        <v>42447</v>
      </c>
      <c r="H2029" s="4"/>
      <c r="I2029" s="4"/>
      <c r="J2029" s="4"/>
      <c r="K2029" s="3" t="s">
        <v>3161</v>
      </c>
      <c r="L2029" s="7" t="b">
        <v>0</v>
      </c>
      <c r="M2029" s="4"/>
      <c r="N2029" s="3" t="s">
        <v>136</v>
      </c>
      <c r="O2029" s="3" t="s">
        <v>129</v>
      </c>
      <c r="P2029" s="8"/>
      <c r="Q2029" s="8"/>
      <c r="R2029" s="9"/>
      <c r="S2029" s="7"/>
    </row>
    <row r="2030" spans="1:19" x14ac:dyDescent="0.25">
      <c r="A2030" t="str">
        <f>REPLACE(Table_milestone[[#This Row],[Hợp đồng]],1,FIND("#",Table_milestone[[#This Row],[Hợp đồng]],1),"")</f>
        <v>08012011/CMCSOFT-CTEL</v>
      </c>
      <c r="B2030" s="2" t="s">
        <v>947</v>
      </c>
      <c r="C2030" s="3" t="s">
        <v>648</v>
      </c>
      <c r="D2030" s="2" t="s">
        <v>3946</v>
      </c>
      <c r="E2030" s="5">
        <v>228000000</v>
      </c>
      <c r="F2030" s="4"/>
      <c r="G2030" s="4">
        <v>42459</v>
      </c>
      <c r="H2030" s="4"/>
      <c r="I2030" s="4"/>
      <c r="J2030" s="4">
        <v>42490</v>
      </c>
      <c r="K2030" s="3" t="s">
        <v>3161</v>
      </c>
      <c r="L2030" s="7" t="b">
        <v>0</v>
      </c>
      <c r="M2030" s="4"/>
      <c r="N2030" s="3" t="s">
        <v>26</v>
      </c>
      <c r="O2030" s="3" t="s">
        <v>129</v>
      </c>
      <c r="P2030" s="8"/>
      <c r="Q2030" s="8"/>
      <c r="R2030" s="9"/>
      <c r="S2030" s="7"/>
    </row>
    <row r="2031" spans="1:19" x14ac:dyDescent="0.25">
      <c r="A2031" t="str">
        <f>REPLACE(Table_milestone[[#This Row],[Hợp đồng]],1,FIND("#",Table_milestone[[#This Row],[Hợp đồng]],1),"")</f>
        <v>160/2015/HĐKT/CMCSOFT-PRDCV</v>
      </c>
      <c r="B2031" s="2" t="s">
        <v>5768</v>
      </c>
      <c r="C2031" s="3" t="s">
        <v>5740</v>
      </c>
      <c r="D2031" s="2" t="s">
        <v>5767</v>
      </c>
      <c r="E2031" s="5">
        <v>59646988</v>
      </c>
      <c r="F2031" s="4"/>
      <c r="G2031" s="4">
        <v>42459</v>
      </c>
      <c r="H2031" s="4"/>
      <c r="I2031" s="4"/>
      <c r="J2031" s="4"/>
      <c r="K2031" s="3" t="s">
        <v>3161</v>
      </c>
      <c r="L2031" s="7" t="b">
        <v>0</v>
      </c>
      <c r="M2031" s="4"/>
      <c r="N2031" s="3" t="s">
        <v>119</v>
      </c>
      <c r="O2031" s="3" t="s">
        <v>110</v>
      </c>
      <c r="P2031" s="8"/>
      <c r="Q2031" s="8"/>
      <c r="R2031" s="9"/>
      <c r="S2031" s="7"/>
    </row>
    <row r="2032" spans="1:19" x14ac:dyDescent="0.25">
      <c r="A2032" t="str">
        <f>REPLACE(Table_milestone[[#This Row],[Hợp đồng]],1,FIND("#",Table_milestone[[#This Row],[Hợp đồng]],1),"")</f>
        <v>OSD155002</v>
      </c>
      <c r="B2032" s="2" t="s">
        <v>3423</v>
      </c>
      <c r="C2032" s="3" t="s">
        <v>482</v>
      </c>
      <c r="D2032" s="2" t="s">
        <v>3947</v>
      </c>
      <c r="E2032" s="5">
        <v>52410900</v>
      </c>
      <c r="F2032" s="4"/>
      <c r="G2032" s="4">
        <v>42460</v>
      </c>
      <c r="H2032" s="4"/>
      <c r="I2032" s="4"/>
      <c r="J2032" s="4">
        <v>42490</v>
      </c>
      <c r="K2032" s="3" t="s">
        <v>3161</v>
      </c>
      <c r="L2032" s="7" t="b">
        <v>0</v>
      </c>
      <c r="M2032" s="4"/>
      <c r="N2032" s="3" t="s">
        <v>119</v>
      </c>
      <c r="O2032" s="3" t="s">
        <v>110</v>
      </c>
      <c r="P2032" s="8"/>
      <c r="Q2032" s="8"/>
      <c r="R2032" s="9"/>
      <c r="S2032" s="7"/>
    </row>
    <row r="2033" spans="1:19" x14ac:dyDescent="0.25">
      <c r="A2033" t="str">
        <f>REPLACE(Table_milestone[[#This Row],[Hợp đồng]],1,FIND("#",Table_milestone[[#This Row],[Hợp đồng]],1),"")</f>
        <v>SOW #4914007849</v>
      </c>
      <c r="B2033" s="2" t="s">
        <v>2965</v>
      </c>
      <c r="C2033" s="3" t="s">
        <v>568</v>
      </c>
      <c r="D2033" s="2" t="s">
        <v>3947</v>
      </c>
      <c r="E2033" s="5">
        <v>858899200</v>
      </c>
      <c r="F2033" s="4"/>
      <c r="G2033" s="4">
        <v>42460</v>
      </c>
      <c r="H2033" s="4"/>
      <c r="I2033" s="4"/>
      <c r="J2033" s="4"/>
      <c r="K2033" s="3" t="s">
        <v>3161</v>
      </c>
      <c r="L2033" s="7" t="b">
        <v>0</v>
      </c>
      <c r="M2033" s="4"/>
      <c r="N2033" s="3" t="s">
        <v>108</v>
      </c>
      <c r="O2033" s="3" t="s">
        <v>110</v>
      </c>
      <c r="P2033" s="8"/>
      <c r="Q2033" s="8"/>
      <c r="R2033" s="9"/>
      <c r="S2033" s="7"/>
    </row>
    <row r="2034" spans="1:19" x14ac:dyDescent="0.25">
      <c r="A2034" t="str">
        <f>REPLACE(Table_milestone[[#This Row],[Hợp đồng]],1,FIND("#",Table_milestone[[#This Row],[Hợp đồng]],1),"")</f>
        <v>OSD145011</v>
      </c>
      <c r="B2034" s="2" t="s">
        <v>2968</v>
      </c>
      <c r="C2034" s="3" t="s">
        <v>565</v>
      </c>
      <c r="D2034" s="2" t="s">
        <v>3947</v>
      </c>
      <c r="E2034" s="5">
        <v>1173746400</v>
      </c>
      <c r="F2034" s="4"/>
      <c r="G2034" s="4">
        <v>42460</v>
      </c>
      <c r="H2034" s="4"/>
      <c r="I2034" s="4"/>
      <c r="J2034" s="4"/>
      <c r="K2034" s="3" t="s">
        <v>3161</v>
      </c>
      <c r="L2034" s="7" t="b">
        <v>0</v>
      </c>
      <c r="M2034" s="4"/>
      <c r="N2034" s="3" t="s">
        <v>108</v>
      </c>
      <c r="O2034" s="3" t="s">
        <v>110</v>
      </c>
      <c r="P2034" s="8"/>
      <c r="Q2034" s="8"/>
      <c r="R2034" s="9"/>
      <c r="S2034" s="7"/>
    </row>
    <row r="2035" spans="1:19" x14ac:dyDescent="0.25">
      <c r="A2035" t="str">
        <f>REPLACE(Table_milestone[[#This Row],[Hợp đồng]],1,FIND("#",Table_milestone[[#This Row],[Hợp đồng]],1),"")</f>
        <v xml:space="preserve">OSD155007 </v>
      </c>
      <c r="B2035" s="2" t="s">
        <v>3803</v>
      </c>
      <c r="C2035" s="3" t="s">
        <v>279</v>
      </c>
      <c r="D2035" s="2" t="s">
        <v>3948</v>
      </c>
      <c r="E2035" s="5">
        <v>71543437</v>
      </c>
      <c r="F2035" s="4"/>
      <c r="G2035" s="4">
        <v>42460</v>
      </c>
      <c r="H2035" s="4"/>
      <c r="I2035" s="4"/>
      <c r="J2035" s="4"/>
      <c r="K2035" s="3" t="s">
        <v>3161</v>
      </c>
      <c r="L2035" s="7" t="b">
        <v>0</v>
      </c>
      <c r="M2035" s="4"/>
      <c r="N2035" s="3" t="s">
        <v>31</v>
      </c>
      <c r="O2035" s="3" t="s">
        <v>110</v>
      </c>
      <c r="P2035" s="8"/>
      <c r="Q2035" s="8"/>
      <c r="R2035" s="9"/>
      <c r="S2035" s="7"/>
    </row>
    <row r="2036" spans="1:19" x14ac:dyDescent="0.25">
      <c r="A2036" t="str">
        <f>REPLACE(Table_milestone[[#This Row],[Hợp đồng]],1,FIND("#",Table_milestone[[#This Row],[Hợp đồng]],1),"")</f>
        <v>123/2015/HĐKT/CMCSOFT-PRDCV</v>
      </c>
      <c r="B2036" s="2" t="s">
        <v>3870</v>
      </c>
      <c r="C2036" s="3" t="s">
        <v>282</v>
      </c>
      <c r="D2036" s="2" t="s">
        <v>672</v>
      </c>
      <c r="E2036" s="5">
        <v>103602000</v>
      </c>
      <c r="F2036" s="4"/>
      <c r="G2036" s="4">
        <v>42460</v>
      </c>
      <c r="H2036" s="4"/>
      <c r="I2036" s="4"/>
      <c r="J2036" s="4"/>
      <c r="K2036" s="3" t="s">
        <v>3161</v>
      </c>
      <c r="L2036" s="7" t="b">
        <v>0</v>
      </c>
      <c r="M2036" s="4"/>
      <c r="N2036" s="3" t="s">
        <v>119</v>
      </c>
      <c r="O2036" s="3" t="s">
        <v>110</v>
      </c>
      <c r="P2036" s="8"/>
      <c r="Q2036" s="8"/>
      <c r="R2036" s="9"/>
      <c r="S2036" s="7"/>
    </row>
    <row r="2037" spans="1:19" x14ac:dyDescent="0.25">
      <c r="A2037" t="str">
        <f>REPLACE(Table_milestone[[#This Row],[Hợp đồng]],1,FIND("#",Table_milestone[[#This Row],[Hợp đồng]],1),"")</f>
        <v>156/2015/ERP-TD-CMC</v>
      </c>
      <c r="B2037" s="2" t="s">
        <v>3898</v>
      </c>
      <c r="C2037" s="3" t="s">
        <v>164</v>
      </c>
      <c r="D2037" s="2" t="s">
        <v>3949</v>
      </c>
      <c r="E2037" s="5">
        <v>99012000</v>
      </c>
      <c r="F2037" s="4"/>
      <c r="G2037" s="4">
        <v>42460</v>
      </c>
      <c r="H2037" s="4"/>
      <c r="I2037" s="4"/>
      <c r="J2037" s="4"/>
      <c r="K2037" s="3" t="s">
        <v>3161</v>
      </c>
      <c r="L2037" s="7" t="b">
        <v>0</v>
      </c>
      <c r="M2037" s="4"/>
      <c r="N2037" s="3" t="s">
        <v>165</v>
      </c>
      <c r="O2037" s="3" t="s">
        <v>129</v>
      </c>
      <c r="P2037" s="8"/>
      <c r="Q2037" s="8"/>
      <c r="R2037" s="9"/>
      <c r="S2037" s="7"/>
    </row>
    <row r="2038" spans="1:19" x14ac:dyDescent="0.25">
      <c r="A2038" t="str">
        <f>REPLACE(Table_milestone[[#This Row],[Hợp đồng]],1,FIND("#",Table_milestone[[#This Row],[Hợp đồng]],1),"")</f>
        <v>OSD155044</v>
      </c>
      <c r="B2038" s="2" t="s">
        <v>3924</v>
      </c>
      <c r="C2038" s="3" t="s">
        <v>160</v>
      </c>
      <c r="D2038" s="2" t="s">
        <v>3950</v>
      </c>
      <c r="E2038" s="5">
        <v>377160000</v>
      </c>
      <c r="F2038" s="4"/>
      <c r="G2038" s="4">
        <v>42460</v>
      </c>
      <c r="H2038" s="4"/>
      <c r="I2038" s="4"/>
      <c r="J2038" s="4"/>
      <c r="K2038" s="3" t="s">
        <v>3161</v>
      </c>
      <c r="L2038" s="7" t="b">
        <v>0</v>
      </c>
      <c r="M2038" s="4"/>
      <c r="N2038" s="3" t="s">
        <v>31</v>
      </c>
      <c r="O2038" s="3" t="s">
        <v>110</v>
      </c>
      <c r="P2038" s="8"/>
      <c r="Q2038" s="8"/>
      <c r="R2038" s="9"/>
      <c r="S2038" s="7"/>
    </row>
    <row r="2039" spans="1:19" x14ac:dyDescent="0.25">
      <c r="A2039" t="str">
        <f>REPLACE(Table_milestone[[#This Row],[Hợp đồng]],1,FIND("#",Table_milestone[[#This Row],[Hợp đồng]],1),"")</f>
        <v>OSD165001</v>
      </c>
      <c r="B2039" s="2" t="s">
        <v>3927</v>
      </c>
      <c r="C2039" s="3" t="s">
        <v>107</v>
      </c>
      <c r="D2039" s="2" t="s">
        <v>3950</v>
      </c>
      <c r="E2039" s="5">
        <v>239198400</v>
      </c>
      <c r="F2039" s="4"/>
      <c r="G2039" s="4">
        <v>42460</v>
      </c>
      <c r="H2039" s="4"/>
      <c r="I2039" s="4"/>
      <c r="J2039" s="4"/>
      <c r="K2039" s="3" t="s">
        <v>3161</v>
      </c>
      <c r="L2039" s="7" t="b">
        <v>0</v>
      </c>
      <c r="M2039" s="4"/>
      <c r="N2039" s="3" t="s">
        <v>108</v>
      </c>
      <c r="O2039" s="3" t="s">
        <v>110</v>
      </c>
      <c r="P2039" s="8"/>
      <c r="Q2039" s="8"/>
      <c r="R2039" s="9"/>
      <c r="S2039" s="7"/>
    </row>
    <row r="2040" spans="1:19" x14ac:dyDescent="0.25">
      <c r="A2040" t="str">
        <f>REPLACE(Table_milestone[[#This Row],[Hợp đồng]],1,FIND("#",Table_milestone[[#This Row],[Hợp đồng]],1),"")</f>
        <v>OSD165002</v>
      </c>
      <c r="B2040" s="2" t="s">
        <v>3928</v>
      </c>
      <c r="C2040" s="3" t="s">
        <v>115</v>
      </c>
      <c r="D2040" s="2" t="s">
        <v>3950</v>
      </c>
      <c r="E2040" s="5">
        <v>102513600</v>
      </c>
      <c r="F2040" s="4"/>
      <c r="G2040" s="4">
        <v>42460</v>
      </c>
      <c r="H2040" s="4"/>
      <c r="I2040" s="4"/>
      <c r="J2040" s="4"/>
      <c r="K2040" s="3" t="s">
        <v>3161</v>
      </c>
      <c r="L2040" s="7" t="b">
        <v>0</v>
      </c>
      <c r="M2040" s="4"/>
      <c r="N2040" s="3" t="s">
        <v>108</v>
      </c>
      <c r="O2040" s="3" t="s">
        <v>110</v>
      </c>
      <c r="P2040" s="8"/>
      <c r="Q2040" s="8"/>
      <c r="R2040" s="9"/>
      <c r="S2040" s="7"/>
    </row>
    <row r="2041" spans="1:19" x14ac:dyDescent="0.25">
      <c r="A2041" t="str">
        <f>REPLACE(Table_milestone[[#This Row],[Hợp đồng]],1,FIND("#",Table_milestone[[#This Row],[Hợp đồng]],1),"")</f>
        <v>163/2016/HĐKT/CMCSOFT-PRDCV</v>
      </c>
      <c r="B2041" s="2" t="s">
        <v>5770</v>
      </c>
      <c r="C2041" s="3" t="s">
        <v>5737</v>
      </c>
      <c r="D2041" s="2" t="s">
        <v>5769</v>
      </c>
      <c r="E2041" s="5">
        <v>80586000</v>
      </c>
      <c r="F2041" s="4"/>
      <c r="G2041" s="4">
        <v>42460</v>
      </c>
      <c r="H2041" s="4"/>
      <c r="I2041" s="4"/>
      <c r="J2041" s="4"/>
      <c r="K2041" s="3" t="s">
        <v>3161</v>
      </c>
      <c r="L2041" s="7" t="b">
        <v>0</v>
      </c>
      <c r="M2041" s="4"/>
      <c r="N2041" s="3" t="s">
        <v>119</v>
      </c>
      <c r="O2041" s="3" t="s">
        <v>110</v>
      </c>
      <c r="P2041" s="8"/>
      <c r="Q2041" s="8"/>
      <c r="R2041" s="9"/>
      <c r="S2041" s="7"/>
    </row>
    <row r="2042" spans="1:19" x14ac:dyDescent="0.25">
      <c r="A2042" t="str">
        <f>REPLACE(Table_milestone[[#This Row],[Hợp đồng]],1,FIND("#",Table_milestone[[#This Row],[Hợp đồng]],1),"")</f>
        <v>1706/2015/HĐKT/THTK-CMC</v>
      </c>
      <c r="B2042" s="2" t="s">
        <v>3488</v>
      </c>
      <c r="C2042" s="3" t="s">
        <v>452</v>
      </c>
      <c r="D2042" s="2" t="s">
        <v>3411</v>
      </c>
      <c r="E2042" s="5">
        <v>6697696500</v>
      </c>
      <c r="F2042" s="4"/>
      <c r="G2042" s="4">
        <v>42468</v>
      </c>
      <c r="H2042" s="4"/>
      <c r="I2042" s="4"/>
      <c r="J2042" s="4"/>
      <c r="K2042" s="3" t="s">
        <v>3161</v>
      </c>
      <c r="L2042" s="7" t="b">
        <v>0</v>
      </c>
      <c r="M2042" s="4"/>
      <c r="N2042" s="3" t="s">
        <v>20</v>
      </c>
      <c r="O2042" s="3" t="s">
        <v>132</v>
      </c>
      <c r="P2042" s="8"/>
      <c r="Q2042" s="8"/>
      <c r="R2042" s="9"/>
      <c r="S2042" s="7"/>
    </row>
    <row r="2043" spans="1:19" x14ac:dyDescent="0.25">
      <c r="A2043" t="str">
        <f>REPLACE(Table_milestone[[#This Row],[Hợp đồng]],1,FIND("#",Table_milestone[[#This Row],[Hợp đồng]],1),"")</f>
        <v>112/2015/HD-CMC</v>
      </c>
      <c r="B2043" s="2" t="s">
        <v>3742</v>
      </c>
      <c r="C2043" s="3" t="s">
        <v>322</v>
      </c>
      <c r="D2043" s="2" t="s">
        <v>3951</v>
      </c>
      <c r="E2043" s="5">
        <v>10000000</v>
      </c>
      <c r="F2043" s="4"/>
      <c r="G2043" s="4">
        <v>42475</v>
      </c>
      <c r="H2043" s="4"/>
      <c r="I2043" s="4"/>
      <c r="J2043" s="4"/>
      <c r="K2043" s="3" t="s">
        <v>3161</v>
      </c>
      <c r="L2043" s="7" t="b">
        <v>0</v>
      </c>
      <c r="M2043" s="4"/>
      <c r="N2043" s="3" t="s">
        <v>190</v>
      </c>
      <c r="O2043" s="3" t="s">
        <v>98</v>
      </c>
      <c r="P2043" s="8"/>
      <c r="Q2043" s="8"/>
      <c r="R2043" s="9"/>
      <c r="S2043" s="7"/>
    </row>
    <row r="2044" spans="1:19" x14ac:dyDescent="0.25">
      <c r="A2044" t="str">
        <f>REPLACE(Table_milestone[[#This Row],[Hợp đồng]],1,FIND("#",Table_milestone[[#This Row],[Hợp đồng]],1),"")</f>
        <v>15008/HĐ/PVP.VP-CMC/12-2015/HH</v>
      </c>
      <c r="B2044" s="2" t="s">
        <v>3935</v>
      </c>
      <c r="C2044" s="3" t="s">
        <v>156</v>
      </c>
      <c r="D2044" s="2" t="s">
        <v>2423</v>
      </c>
      <c r="E2044" s="5">
        <v>237750000</v>
      </c>
      <c r="F2044" s="4"/>
      <c r="G2044" s="4">
        <v>42478</v>
      </c>
      <c r="H2044" s="4"/>
      <c r="I2044" s="4"/>
      <c r="J2044" s="4"/>
      <c r="K2044" s="3" t="s">
        <v>3161</v>
      </c>
      <c r="L2044" s="7" t="b">
        <v>0</v>
      </c>
      <c r="M2044" s="4"/>
      <c r="N2044" s="3" t="s">
        <v>52</v>
      </c>
      <c r="O2044" s="3" t="s">
        <v>47</v>
      </c>
      <c r="P2044" s="8"/>
      <c r="Q2044" s="8"/>
      <c r="R2044" s="9"/>
      <c r="S2044" s="7"/>
    </row>
    <row r="2045" spans="1:19" x14ac:dyDescent="0.25">
      <c r="A2045" t="str">
        <f>REPLACE(Table_milestone[[#This Row],[Hợp đồng]],1,FIND("#",Table_milestone[[#This Row],[Hợp đồng]],1),"")</f>
        <v>14-0613/HĐKT/CMCSOFT-MIC</v>
      </c>
      <c r="B2045" s="2" t="s">
        <v>2466</v>
      </c>
      <c r="C2045" s="3" t="s">
        <v>612</v>
      </c>
      <c r="D2045" s="2" t="s">
        <v>3952</v>
      </c>
      <c r="E2045" s="5">
        <v>149160000</v>
      </c>
      <c r="F2045" s="4"/>
      <c r="G2045" s="4">
        <v>42479</v>
      </c>
      <c r="H2045" s="4"/>
      <c r="I2045" s="4"/>
      <c r="J2045" s="4"/>
      <c r="K2045" s="3" t="s">
        <v>3161</v>
      </c>
      <c r="L2045" s="7" t="b">
        <v>0</v>
      </c>
      <c r="M2045" s="4"/>
      <c r="N2045" s="3" t="s">
        <v>96</v>
      </c>
      <c r="O2045" s="3" t="s">
        <v>173</v>
      </c>
      <c r="P2045" s="8"/>
      <c r="Q2045" s="8"/>
      <c r="R2045" s="9"/>
      <c r="S2045" s="7"/>
    </row>
    <row r="2046" spans="1:19" x14ac:dyDescent="0.25">
      <c r="A2046" t="str">
        <f>REPLACE(Table_milestone[[#This Row],[Hợp đồng]],1,FIND("#",Table_milestone[[#This Row],[Hợp đồng]],1),"")</f>
        <v>30-0813/HĐPM/CMCSOFT-BHBL</v>
      </c>
      <c r="B2046" s="2" t="s">
        <v>2484</v>
      </c>
      <c r="C2046" s="3" t="s">
        <v>605</v>
      </c>
      <c r="D2046" s="2" t="s">
        <v>3953</v>
      </c>
      <c r="E2046" s="5">
        <v>196020000</v>
      </c>
      <c r="F2046" s="4"/>
      <c r="G2046" s="4">
        <v>42485</v>
      </c>
      <c r="H2046" s="4"/>
      <c r="I2046" s="4"/>
      <c r="J2046" s="4"/>
      <c r="K2046" s="3" t="s">
        <v>3161</v>
      </c>
      <c r="L2046" s="7" t="b">
        <v>0</v>
      </c>
      <c r="M2046" s="4"/>
      <c r="N2046" s="3" t="s">
        <v>96</v>
      </c>
      <c r="O2046" s="3" t="s">
        <v>173</v>
      </c>
      <c r="P2046" s="8"/>
      <c r="Q2046" s="8"/>
      <c r="R2046" s="9"/>
      <c r="S2046" s="7"/>
    </row>
    <row r="2047" spans="1:19" x14ac:dyDescent="0.25">
      <c r="A2047" t="str">
        <f>REPLACE(Table_milestone[[#This Row],[Hợp đồng]],1,FIND("#",Table_milestone[[#This Row],[Hợp đồng]],1),"")</f>
        <v>049/2014/HĐKT/CMCSOFT-DHSPTKV</v>
      </c>
      <c r="B2047" s="2" t="s">
        <v>3129</v>
      </c>
      <c r="C2047" s="3" t="s">
        <v>512</v>
      </c>
      <c r="D2047" s="2" t="s">
        <v>3954</v>
      </c>
      <c r="E2047" s="5">
        <v>128600000</v>
      </c>
      <c r="F2047" s="4"/>
      <c r="G2047" s="4">
        <v>42488</v>
      </c>
      <c r="H2047" s="4"/>
      <c r="I2047" s="4"/>
      <c r="J2047" s="4"/>
      <c r="K2047" s="3" t="s">
        <v>3161</v>
      </c>
      <c r="L2047" s="7" t="b">
        <v>0</v>
      </c>
      <c r="M2047" s="4"/>
      <c r="N2047" s="3" t="s">
        <v>190</v>
      </c>
      <c r="O2047" s="3" t="s">
        <v>98</v>
      </c>
      <c r="P2047" s="8"/>
      <c r="Q2047" s="8" t="s">
        <v>3955</v>
      </c>
      <c r="R2047" s="9"/>
      <c r="S2047" s="7"/>
    </row>
    <row r="2048" spans="1:19" x14ac:dyDescent="0.25">
      <c r="A2048" t="str">
        <f>REPLACE(Table_milestone[[#This Row],[Hợp đồng]],1,FIND("#",Table_milestone[[#This Row],[Hợp đồng]],1),"")</f>
        <v>IBM002</v>
      </c>
      <c r="B2048" s="2" t="s">
        <v>3171</v>
      </c>
      <c r="C2048" s="3" t="s">
        <v>500</v>
      </c>
      <c r="D2048" s="2" t="s">
        <v>3956</v>
      </c>
      <c r="E2048" s="5">
        <v>163813785</v>
      </c>
      <c r="F2048" s="4"/>
      <c r="G2048" s="4">
        <v>42490</v>
      </c>
      <c r="H2048" s="4"/>
      <c r="I2048" s="4"/>
      <c r="J2048" s="4"/>
      <c r="K2048" s="3" t="s">
        <v>1002</v>
      </c>
      <c r="L2048" s="7" t="b">
        <v>0</v>
      </c>
      <c r="M2048" s="4"/>
      <c r="N2048" s="3" t="s">
        <v>108</v>
      </c>
      <c r="O2048" s="3" t="s">
        <v>110</v>
      </c>
      <c r="P2048" s="8"/>
      <c r="Q2048" s="8"/>
      <c r="R2048" s="9"/>
      <c r="S2048" s="7"/>
    </row>
    <row r="2049" spans="1:19" x14ac:dyDescent="0.25">
      <c r="A2049" t="str">
        <f>REPLACE(Table_milestone[[#This Row],[Hợp đồng]],1,FIND("#",Table_milestone[[#This Row],[Hợp đồng]],1),"")</f>
        <v xml:space="preserve">OSD155007 </v>
      </c>
      <c r="B2049" s="2" t="s">
        <v>3803</v>
      </c>
      <c r="C2049" s="3" t="s">
        <v>279</v>
      </c>
      <c r="D2049" s="2" t="s">
        <v>3957</v>
      </c>
      <c r="E2049" s="5">
        <v>71543437</v>
      </c>
      <c r="F2049" s="4"/>
      <c r="G2049" s="4">
        <v>42490</v>
      </c>
      <c r="H2049" s="4"/>
      <c r="I2049" s="4"/>
      <c r="J2049" s="4"/>
      <c r="K2049" s="3" t="s">
        <v>3161</v>
      </c>
      <c r="L2049" s="7" t="b">
        <v>0</v>
      </c>
      <c r="M2049" s="4"/>
      <c r="N2049" s="3" t="s">
        <v>31</v>
      </c>
      <c r="O2049" s="3" t="s">
        <v>110</v>
      </c>
      <c r="P2049" s="8"/>
      <c r="Q2049" s="8"/>
      <c r="R2049" s="9"/>
      <c r="S2049" s="7"/>
    </row>
    <row r="2050" spans="1:19" x14ac:dyDescent="0.25">
      <c r="A2050" t="str">
        <f>REPLACE(Table_milestone[[#This Row],[Hợp đồng]],1,FIND("#",Table_milestone[[#This Row],[Hợp đồng]],1),"")</f>
        <v>156/2015/ERP-TD-CMC</v>
      </c>
      <c r="B2050" s="2" t="s">
        <v>3898</v>
      </c>
      <c r="C2050" s="3" t="s">
        <v>164</v>
      </c>
      <c r="D2050" s="2" t="s">
        <v>3958</v>
      </c>
      <c r="E2050" s="5">
        <v>99012000</v>
      </c>
      <c r="F2050" s="4"/>
      <c r="G2050" s="4">
        <v>42490</v>
      </c>
      <c r="H2050" s="4"/>
      <c r="I2050" s="4"/>
      <c r="J2050" s="4"/>
      <c r="K2050" s="3" t="s">
        <v>3161</v>
      </c>
      <c r="L2050" s="7" t="b">
        <v>0</v>
      </c>
      <c r="M2050" s="4"/>
      <c r="N2050" s="3" t="s">
        <v>165</v>
      </c>
      <c r="O2050" s="3" t="s">
        <v>129</v>
      </c>
      <c r="P2050" s="8"/>
      <c r="Q2050" s="8"/>
      <c r="R2050" s="9"/>
      <c r="S2050" s="7"/>
    </row>
    <row r="2051" spans="1:19" x14ac:dyDescent="0.25">
      <c r="A2051" t="str">
        <f>REPLACE(Table_milestone[[#This Row],[Hợp đồng]],1,FIND("#",Table_milestone[[#This Row],[Hợp đồng]],1),"")</f>
        <v>OSD155041</v>
      </c>
      <c r="B2051" s="2" t="s">
        <v>3959</v>
      </c>
      <c r="C2051" s="3" t="s">
        <v>133</v>
      </c>
      <c r="D2051" s="2" t="s">
        <v>776</v>
      </c>
      <c r="E2051" s="5">
        <v>1182003200</v>
      </c>
      <c r="F2051" s="4"/>
      <c r="G2051" s="4">
        <v>42490</v>
      </c>
      <c r="H2051" s="4"/>
      <c r="I2051" s="4"/>
      <c r="J2051" s="4"/>
      <c r="K2051" s="3" t="s">
        <v>3161</v>
      </c>
      <c r="L2051" s="7" t="b">
        <v>0</v>
      </c>
      <c r="M2051" s="4"/>
      <c r="N2051" s="3" t="s">
        <v>108</v>
      </c>
      <c r="O2051" s="3" t="s">
        <v>110</v>
      </c>
      <c r="P2051" s="8"/>
      <c r="Q2051" s="8"/>
      <c r="R2051" s="9"/>
      <c r="S2051" s="7"/>
    </row>
    <row r="2052" spans="1:19" x14ac:dyDescent="0.25">
      <c r="A2052" t="str">
        <f>REPLACE(Table_milestone[[#This Row],[Hợp đồng]],1,FIND("#",Table_milestone[[#This Row],[Hợp đồng]],1),"")</f>
        <v>30122015/PHA/CMCSOFT-CIBER</v>
      </c>
      <c r="B2052" s="2" t="s">
        <v>3919</v>
      </c>
      <c r="C2052" s="3" t="s">
        <v>126</v>
      </c>
      <c r="D2052" s="2" t="s">
        <v>1445</v>
      </c>
      <c r="E2052" s="5">
        <v>2739868600</v>
      </c>
      <c r="F2052" s="4"/>
      <c r="G2052" s="4">
        <v>42490</v>
      </c>
      <c r="H2052" s="4"/>
      <c r="I2052" s="4"/>
      <c r="J2052" s="4"/>
      <c r="K2052" s="3" t="s">
        <v>3161</v>
      </c>
      <c r="L2052" s="7" t="b">
        <v>0</v>
      </c>
      <c r="M2052" s="4"/>
      <c r="N2052" s="3" t="s">
        <v>127</v>
      </c>
      <c r="O2052" s="3" t="s">
        <v>129</v>
      </c>
      <c r="P2052" s="8"/>
      <c r="Q2052" s="8" t="s">
        <v>3960</v>
      </c>
      <c r="R2052" s="9"/>
      <c r="S2052" s="7"/>
    </row>
    <row r="2053" spans="1:19" x14ac:dyDescent="0.25">
      <c r="A2053" t="str">
        <f>REPLACE(Table_milestone[[#This Row],[Hợp đồng]],1,FIND("#",Table_milestone[[#This Row],[Hợp đồng]],1),"")</f>
        <v>OSD155044</v>
      </c>
      <c r="B2053" s="2" t="s">
        <v>3924</v>
      </c>
      <c r="C2053" s="3" t="s">
        <v>160</v>
      </c>
      <c r="D2053" s="2" t="s">
        <v>3961</v>
      </c>
      <c r="E2053" s="5">
        <v>377160000</v>
      </c>
      <c r="F2053" s="4"/>
      <c r="G2053" s="4">
        <v>42490</v>
      </c>
      <c r="H2053" s="4"/>
      <c r="I2053" s="4"/>
      <c r="J2053" s="4"/>
      <c r="K2053" s="3" t="s">
        <v>3161</v>
      </c>
      <c r="L2053" s="7" t="b">
        <v>0</v>
      </c>
      <c r="M2053" s="4"/>
      <c r="N2053" s="3" t="s">
        <v>31</v>
      </c>
      <c r="O2053" s="3" t="s">
        <v>110</v>
      </c>
      <c r="P2053" s="8"/>
      <c r="Q2053" s="8"/>
      <c r="R2053" s="9"/>
      <c r="S2053" s="7"/>
    </row>
    <row r="2054" spans="1:19" x14ac:dyDescent="0.25">
      <c r="A2054" t="str">
        <f>REPLACE(Table_milestone[[#This Row],[Hợp đồng]],1,FIND("#",Table_milestone[[#This Row],[Hợp đồng]],1),"")</f>
        <v>OSD165001</v>
      </c>
      <c r="B2054" s="2" t="s">
        <v>3927</v>
      </c>
      <c r="C2054" s="3" t="s">
        <v>107</v>
      </c>
      <c r="D2054" s="2" t="s">
        <v>3961</v>
      </c>
      <c r="E2054" s="5">
        <v>239198400</v>
      </c>
      <c r="F2054" s="4"/>
      <c r="G2054" s="4">
        <v>42490</v>
      </c>
      <c r="H2054" s="4"/>
      <c r="I2054" s="4"/>
      <c r="J2054" s="4"/>
      <c r="K2054" s="3" t="s">
        <v>3161</v>
      </c>
      <c r="L2054" s="7" t="b">
        <v>0</v>
      </c>
      <c r="M2054" s="4"/>
      <c r="N2054" s="3" t="s">
        <v>108</v>
      </c>
      <c r="O2054" s="3" t="s">
        <v>110</v>
      </c>
      <c r="P2054" s="8"/>
      <c r="Q2054" s="8"/>
      <c r="R2054" s="9"/>
      <c r="S2054" s="7"/>
    </row>
    <row r="2055" spans="1:19" x14ac:dyDescent="0.25">
      <c r="A2055" t="str">
        <f>REPLACE(Table_milestone[[#This Row],[Hợp đồng]],1,FIND("#",Table_milestone[[#This Row],[Hợp đồng]],1),"")</f>
        <v>OSD165002</v>
      </c>
      <c r="B2055" s="2" t="s">
        <v>3928</v>
      </c>
      <c r="C2055" s="3" t="s">
        <v>115</v>
      </c>
      <c r="D2055" s="2" t="s">
        <v>3961</v>
      </c>
      <c r="E2055" s="5">
        <v>102513600</v>
      </c>
      <c r="F2055" s="4"/>
      <c r="G2055" s="4">
        <v>42490</v>
      </c>
      <c r="H2055" s="4"/>
      <c r="I2055" s="4"/>
      <c r="J2055" s="4"/>
      <c r="K2055" s="3" t="s">
        <v>3161</v>
      </c>
      <c r="L2055" s="7" t="b">
        <v>0</v>
      </c>
      <c r="M2055" s="4"/>
      <c r="N2055" s="3" t="s">
        <v>108</v>
      </c>
      <c r="O2055" s="3" t="s">
        <v>110</v>
      </c>
      <c r="P2055" s="8"/>
      <c r="Q2055" s="8"/>
      <c r="R2055" s="9"/>
      <c r="S2055" s="7"/>
    </row>
    <row r="2056" spans="1:19" x14ac:dyDescent="0.25">
      <c r="A2056" t="str">
        <f>REPLACE(Table_milestone[[#This Row],[Hợp đồng]],1,FIND("#",Table_milestone[[#This Row],[Hợp đồng]],1),"")</f>
        <v>OSD155037</v>
      </c>
      <c r="B2056" s="2" t="s">
        <v>3871</v>
      </c>
      <c r="C2056" s="3" t="s">
        <v>275</v>
      </c>
      <c r="D2056" s="2" t="s">
        <v>1094</v>
      </c>
      <c r="E2056" s="5">
        <v>234449208</v>
      </c>
      <c r="F2056" s="4"/>
      <c r="G2056" s="4">
        <v>42495</v>
      </c>
      <c r="H2056" s="4"/>
      <c r="I2056" s="4"/>
      <c r="J2056" s="4"/>
      <c r="K2056" s="3" t="s">
        <v>3161</v>
      </c>
      <c r="L2056" s="7" t="b">
        <v>0</v>
      </c>
      <c r="M2056" s="4"/>
      <c r="N2056" s="3" t="s">
        <v>31</v>
      </c>
      <c r="O2056" s="3" t="s">
        <v>110</v>
      </c>
      <c r="P2056" s="8" t="s">
        <v>3962</v>
      </c>
      <c r="Q2056" s="8"/>
      <c r="R2056" s="9"/>
      <c r="S2056" s="7"/>
    </row>
    <row r="2057" spans="1:19" x14ac:dyDescent="0.25">
      <c r="A2057" t="str">
        <f>REPLACE(Table_milestone[[#This Row],[Hợp đồng]],1,FIND("#",Table_milestone[[#This Row],[Hợp đồng]],1),"")</f>
        <v>141/2015/HĐKT/CMCSOFT-CSIHN</v>
      </c>
      <c r="B2057" s="2" t="s">
        <v>3920</v>
      </c>
      <c r="C2057" s="3" t="s">
        <v>95</v>
      </c>
      <c r="D2057" s="2" t="s">
        <v>1094</v>
      </c>
      <c r="E2057" s="5">
        <v>163410000</v>
      </c>
      <c r="F2057" s="4"/>
      <c r="G2057" s="4">
        <v>42497</v>
      </c>
      <c r="H2057" s="4"/>
      <c r="I2057" s="4"/>
      <c r="J2057" s="4"/>
      <c r="K2057" s="3" t="s">
        <v>3161</v>
      </c>
      <c r="L2057" s="7" t="b">
        <v>0</v>
      </c>
      <c r="M2057" s="4"/>
      <c r="N2057" s="3" t="s">
        <v>96</v>
      </c>
      <c r="O2057" s="3" t="s">
        <v>98</v>
      </c>
      <c r="P2057" s="8"/>
      <c r="Q2057" s="8"/>
      <c r="R2057" s="9"/>
      <c r="S2057" s="7"/>
    </row>
    <row r="2058" spans="1:19" x14ac:dyDescent="0.25">
      <c r="A2058" t="str">
        <f>REPLACE(Table_milestone[[#This Row],[Hợp đồng]],1,FIND("#",Table_milestone[[#This Row],[Hợp đồng]],1),"")</f>
        <v>156/2015/ERP-TD-CMC</v>
      </c>
      <c r="B2058" s="2" t="s">
        <v>3898</v>
      </c>
      <c r="C2058" s="3" t="s">
        <v>164</v>
      </c>
      <c r="D2058" s="2" t="s">
        <v>3963</v>
      </c>
      <c r="E2058" s="5">
        <v>99012000</v>
      </c>
      <c r="F2058" s="4"/>
      <c r="G2058" s="4">
        <v>42510</v>
      </c>
      <c r="H2058" s="4"/>
      <c r="I2058" s="4"/>
      <c r="J2058" s="4"/>
      <c r="K2058" s="3" t="s">
        <v>3161</v>
      </c>
      <c r="L2058" s="7" t="b">
        <v>0</v>
      </c>
      <c r="M2058" s="4"/>
      <c r="N2058" s="3" t="s">
        <v>165</v>
      </c>
      <c r="O2058" s="3" t="s">
        <v>129</v>
      </c>
      <c r="P2058" s="8"/>
      <c r="Q2058" s="8"/>
      <c r="R2058" s="9"/>
      <c r="S2058" s="7"/>
    </row>
    <row r="2059" spans="1:19" x14ac:dyDescent="0.25">
      <c r="A2059" t="str">
        <f>REPLACE(Table_milestone[[#This Row],[Hợp đồng]],1,FIND("#",Table_milestone[[#This Row],[Hợp đồng]],1),"")</f>
        <v>IBM002</v>
      </c>
      <c r="B2059" s="2" t="s">
        <v>3171</v>
      </c>
      <c r="C2059" s="3" t="s">
        <v>500</v>
      </c>
      <c r="D2059" s="2" t="s">
        <v>3964</v>
      </c>
      <c r="E2059" s="5">
        <v>280823632</v>
      </c>
      <c r="F2059" s="4"/>
      <c r="G2059" s="4">
        <v>42520</v>
      </c>
      <c r="H2059" s="4"/>
      <c r="I2059" s="4"/>
      <c r="J2059" s="4"/>
      <c r="K2059" s="3" t="s">
        <v>1002</v>
      </c>
      <c r="L2059" s="7" t="b">
        <v>0</v>
      </c>
      <c r="M2059" s="4"/>
      <c r="N2059" s="3" t="s">
        <v>108</v>
      </c>
      <c r="O2059" s="3" t="s">
        <v>110</v>
      </c>
      <c r="P2059" s="8"/>
      <c r="Q2059" s="8"/>
      <c r="R2059" s="9"/>
      <c r="S2059" s="7"/>
    </row>
    <row r="2060" spans="1:19" x14ac:dyDescent="0.25">
      <c r="A2060" t="str">
        <f>REPLACE(Table_milestone[[#This Row],[Hợp đồng]],1,FIND("#",Table_milestone[[#This Row],[Hợp đồng]],1),"")</f>
        <v>OSD165002</v>
      </c>
      <c r="B2060" s="2" t="s">
        <v>3928</v>
      </c>
      <c r="C2060" s="3" t="s">
        <v>115</v>
      </c>
      <c r="D2060" s="2" t="s">
        <v>3965</v>
      </c>
      <c r="E2060" s="5">
        <v>102513600</v>
      </c>
      <c r="F2060" s="4"/>
      <c r="G2060" s="4">
        <v>42520</v>
      </c>
      <c r="H2060" s="4"/>
      <c r="I2060" s="4"/>
      <c r="J2060" s="4"/>
      <c r="K2060" s="3" t="s">
        <v>3161</v>
      </c>
      <c r="L2060" s="7" t="b">
        <v>0</v>
      </c>
      <c r="M2060" s="4"/>
      <c r="N2060" s="3" t="s">
        <v>108</v>
      </c>
      <c r="O2060" s="3" t="s">
        <v>110</v>
      </c>
      <c r="P2060" s="8"/>
      <c r="Q2060" s="8"/>
      <c r="R2060" s="9"/>
      <c r="S2060" s="7"/>
    </row>
    <row r="2061" spans="1:19" x14ac:dyDescent="0.25">
      <c r="A2061" t="str">
        <f>REPLACE(Table_milestone[[#This Row],[Hợp đồng]],1,FIND("#",Table_milestone[[#This Row],[Hợp đồng]],1),"")</f>
        <v>086/2015/HĐKT/CMCSOFT-GTVT2</v>
      </c>
      <c r="B2061" s="2" t="s">
        <v>3468</v>
      </c>
      <c r="C2061" s="3" t="s">
        <v>397</v>
      </c>
      <c r="D2061" s="2" t="s">
        <v>2423</v>
      </c>
      <c r="E2061" s="5">
        <v>16500000</v>
      </c>
      <c r="F2061" s="4"/>
      <c r="G2061" s="4">
        <v>42521</v>
      </c>
      <c r="H2061" s="4"/>
      <c r="I2061" s="4"/>
      <c r="J2061" s="4"/>
      <c r="K2061" s="3" t="s">
        <v>3161</v>
      </c>
      <c r="L2061" s="7" t="b">
        <v>0</v>
      </c>
      <c r="M2061" s="4"/>
      <c r="N2061" s="3" t="s">
        <v>190</v>
      </c>
      <c r="O2061" s="3" t="s">
        <v>98</v>
      </c>
      <c r="P2061" s="8"/>
      <c r="Q2061" s="8"/>
      <c r="R2061" s="9"/>
      <c r="S2061" s="7"/>
    </row>
    <row r="2062" spans="1:19" x14ac:dyDescent="0.25">
      <c r="A2062" t="str">
        <f>REPLACE(Table_milestone[[#This Row],[Hợp đồng]],1,FIND("#",Table_milestone[[#This Row],[Hợp đồng]],1),"")</f>
        <v xml:space="preserve">OSD155007 </v>
      </c>
      <c r="B2062" s="2" t="s">
        <v>3803</v>
      </c>
      <c r="C2062" s="3" t="s">
        <v>279</v>
      </c>
      <c r="D2062" s="2" t="s">
        <v>3966</v>
      </c>
      <c r="E2062" s="5">
        <v>71543437</v>
      </c>
      <c r="F2062" s="4"/>
      <c r="G2062" s="4">
        <v>42521</v>
      </c>
      <c r="H2062" s="4"/>
      <c r="I2062" s="4"/>
      <c r="J2062" s="4"/>
      <c r="K2062" s="3" t="s">
        <v>3161</v>
      </c>
      <c r="L2062" s="7" t="b">
        <v>0</v>
      </c>
      <c r="M2062" s="4"/>
      <c r="N2062" s="3" t="s">
        <v>31</v>
      </c>
      <c r="O2062" s="3" t="s">
        <v>110</v>
      </c>
      <c r="P2062" s="8"/>
      <c r="Q2062" s="8"/>
      <c r="R2062" s="9"/>
      <c r="S2062" s="7"/>
    </row>
    <row r="2063" spans="1:19" x14ac:dyDescent="0.25">
      <c r="A2063" t="str">
        <f>REPLACE(Table_milestone[[#This Row],[Hợp đồng]],1,FIND("#",Table_milestone[[#This Row],[Hợp đồng]],1),"")</f>
        <v>18112015/HĐKT/SK-CMC</v>
      </c>
      <c r="B2063" s="2" t="s">
        <v>3819</v>
      </c>
      <c r="C2063" s="3" t="s">
        <v>260</v>
      </c>
      <c r="D2063" s="2" t="s">
        <v>2932</v>
      </c>
      <c r="E2063" s="5">
        <v>878452514</v>
      </c>
      <c r="F2063" s="4"/>
      <c r="G2063" s="4">
        <v>42521</v>
      </c>
      <c r="H2063" s="4"/>
      <c r="I2063" s="4"/>
      <c r="J2063" s="4"/>
      <c r="K2063" s="3" t="s">
        <v>3161</v>
      </c>
      <c r="L2063" s="7" t="b">
        <v>0</v>
      </c>
      <c r="M2063" s="4"/>
      <c r="N2063" s="3" t="s">
        <v>27</v>
      </c>
      <c r="O2063" s="3" t="s">
        <v>47</v>
      </c>
      <c r="P2063" s="8"/>
      <c r="Q2063" s="8"/>
      <c r="R2063" s="9"/>
      <c r="S2063" s="7"/>
    </row>
    <row r="2064" spans="1:19" x14ac:dyDescent="0.25">
      <c r="A2064" t="str">
        <f>REPLACE(Table_milestone[[#This Row],[Hợp đồng]],1,FIND("#",Table_milestone[[#This Row],[Hợp đồng]],1),"")</f>
        <v>OSD155044</v>
      </c>
      <c r="B2064" s="2" t="s">
        <v>3924</v>
      </c>
      <c r="C2064" s="3" t="s">
        <v>160</v>
      </c>
      <c r="D2064" s="2" t="s">
        <v>3965</v>
      </c>
      <c r="E2064" s="5">
        <v>377160000</v>
      </c>
      <c r="F2064" s="4"/>
      <c r="G2064" s="4">
        <v>42521</v>
      </c>
      <c r="H2064" s="4"/>
      <c r="I2064" s="4"/>
      <c r="J2064" s="4"/>
      <c r="K2064" s="3" t="s">
        <v>3161</v>
      </c>
      <c r="L2064" s="7" t="b">
        <v>0</v>
      </c>
      <c r="M2064" s="4"/>
      <c r="N2064" s="3" t="s">
        <v>31</v>
      </c>
      <c r="O2064" s="3" t="s">
        <v>110</v>
      </c>
      <c r="P2064" s="8"/>
      <c r="Q2064" s="8"/>
      <c r="R2064" s="9"/>
      <c r="S2064" s="7"/>
    </row>
    <row r="2065" spans="1:19" x14ac:dyDescent="0.25">
      <c r="A2065" t="str">
        <f>REPLACE(Table_milestone[[#This Row],[Hợp đồng]],1,FIND("#",Table_milestone[[#This Row],[Hợp đồng]],1),"")</f>
        <v>OSD165001</v>
      </c>
      <c r="B2065" s="2" t="s">
        <v>3927</v>
      </c>
      <c r="C2065" s="3" t="s">
        <v>107</v>
      </c>
      <c r="D2065" s="2" t="s">
        <v>3965</v>
      </c>
      <c r="E2065" s="5">
        <v>239198400</v>
      </c>
      <c r="F2065" s="4"/>
      <c r="G2065" s="4">
        <v>42521</v>
      </c>
      <c r="H2065" s="4"/>
      <c r="I2065" s="4"/>
      <c r="J2065" s="4"/>
      <c r="K2065" s="3" t="s">
        <v>3161</v>
      </c>
      <c r="L2065" s="7" t="b">
        <v>0</v>
      </c>
      <c r="M2065" s="4"/>
      <c r="N2065" s="3" t="s">
        <v>108</v>
      </c>
      <c r="O2065" s="3" t="s">
        <v>110</v>
      </c>
      <c r="P2065" s="8"/>
      <c r="Q2065" s="8"/>
      <c r="R2065" s="9"/>
      <c r="S2065" s="7"/>
    </row>
    <row r="2066" spans="1:19" ht="300" x14ac:dyDescent="0.25">
      <c r="A2066" t="str">
        <f>REPLACE(Table_milestone[[#This Row],[Hợp đồng]],1,FIND("#",Table_milestone[[#This Row],[Hợp đồng]],1),"")</f>
        <v>171115/SHB-CMC</v>
      </c>
      <c r="B2066" s="2" t="s">
        <v>3808</v>
      </c>
      <c r="C2066" s="3" t="s">
        <v>256</v>
      </c>
      <c r="D2066" s="2" t="s">
        <v>1094</v>
      </c>
      <c r="E2066" s="5">
        <v>1067150000</v>
      </c>
      <c r="F2066" s="4"/>
      <c r="G2066" s="4">
        <v>42522</v>
      </c>
      <c r="H2066" s="4">
        <v>42454</v>
      </c>
      <c r="I2066" s="4"/>
      <c r="J2066" s="4"/>
      <c r="K2066" s="3" t="s">
        <v>3161</v>
      </c>
      <c r="L2066" s="7" t="b">
        <v>0</v>
      </c>
      <c r="M2066" s="4"/>
      <c r="N2066" s="3" t="s">
        <v>37</v>
      </c>
      <c r="O2066" s="3" t="s">
        <v>197</v>
      </c>
      <c r="P2066" s="8"/>
      <c r="Q2066" s="8" t="s">
        <v>5771</v>
      </c>
      <c r="R2066" s="9"/>
      <c r="S2066" s="7"/>
    </row>
    <row r="2067" spans="1:19" x14ac:dyDescent="0.25">
      <c r="A2067" t="str">
        <f>REPLACE(Table_milestone[[#This Row],[Hợp đồng]],1,FIND("#",Table_milestone[[#This Row],[Hợp đồng]],1),"")</f>
        <v>074/2015/HĐKT/CMCSOFT-DHKHDHTN</v>
      </c>
      <c r="B2067" s="2" t="s">
        <v>2852</v>
      </c>
      <c r="C2067" s="3" t="s">
        <v>401</v>
      </c>
      <c r="D2067" s="2" t="s">
        <v>3967</v>
      </c>
      <c r="E2067" s="5">
        <v>15000000</v>
      </c>
      <c r="F2067" s="4"/>
      <c r="G2067" s="4">
        <v>42525</v>
      </c>
      <c r="H2067" s="4"/>
      <c r="I2067" s="4"/>
      <c r="J2067" s="4"/>
      <c r="K2067" s="3" t="s">
        <v>3052</v>
      </c>
      <c r="L2067" s="7" t="b">
        <v>0</v>
      </c>
      <c r="M2067" s="4"/>
      <c r="N2067" s="3" t="s">
        <v>190</v>
      </c>
      <c r="O2067" s="3" t="s">
        <v>98</v>
      </c>
      <c r="P2067" s="8"/>
      <c r="Q2067" s="8"/>
      <c r="R2067" s="9"/>
      <c r="S2067" s="7"/>
    </row>
    <row r="2068" spans="1:19" x14ac:dyDescent="0.25">
      <c r="A2068" t="str">
        <f>REPLACE(Table_milestone[[#This Row],[Hợp đồng]],1,FIND("#",Table_milestone[[#This Row],[Hợp đồng]],1),"")</f>
        <v>074/2015/HĐKT/CMCSOFT-DHKHDHTN</v>
      </c>
      <c r="B2068" s="2" t="s">
        <v>2852</v>
      </c>
      <c r="C2068" s="3" t="s">
        <v>401</v>
      </c>
      <c r="D2068" s="2" t="s">
        <v>3906</v>
      </c>
      <c r="E2068" s="5">
        <v>35000000</v>
      </c>
      <c r="F2068" s="4"/>
      <c r="G2068" s="4">
        <v>42526</v>
      </c>
      <c r="H2068" s="4"/>
      <c r="I2068" s="4"/>
      <c r="J2068" s="4"/>
      <c r="K2068" s="3" t="s">
        <v>3161</v>
      </c>
      <c r="L2068" s="7" t="b">
        <v>0</v>
      </c>
      <c r="M2068" s="4"/>
      <c r="N2068" s="3" t="s">
        <v>190</v>
      </c>
      <c r="O2068" s="3" t="s">
        <v>98</v>
      </c>
      <c r="P2068" s="8"/>
      <c r="Q2068" s="8"/>
      <c r="R2068" s="9"/>
      <c r="S2068" s="7"/>
    </row>
    <row r="2069" spans="1:19" x14ac:dyDescent="0.25">
      <c r="A2069" t="str">
        <f>REPLACE(Table_milestone[[#This Row],[Hợp đồng]],1,FIND("#",Table_milestone[[#This Row],[Hợp đồng]],1),"")</f>
        <v>1506/XMHM-CMC</v>
      </c>
      <c r="B2069" s="2" t="s">
        <v>3506</v>
      </c>
      <c r="C2069" s="3" t="s">
        <v>455</v>
      </c>
      <c r="D2069" s="2" t="s">
        <v>2423</v>
      </c>
      <c r="E2069" s="5">
        <v>33554000</v>
      </c>
      <c r="F2069" s="4"/>
      <c r="G2069" s="4">
        <v>42536</v>
      </c>
      <c r="H2069" s="4"/>
      <c r="I2069" s="4"/>
      <c r="J2069" s="4"/>
      <c r="K2069" s="3" t="s">
        <v>3052</v>
      </c>
      <c r="L2069" s="7" t="b">
        <v>0</v>
      </c>
      <c r="M2069" s="4"/>
      <c r="N2069" s="3" t="s">
        <v>52</v>
      </c>
      <c r="O2069" s="3" t="s">
        <v>47</v>
      </c>
      <c r="P2069" s="8"/>
      <c r="Q2069" s="8"/>
      <c r="R2069" s="9"/>
      <c r="S2069" s="7"/>
    </row>
    <row r="2070" spans="1:19" x14ac:dyDescent="0.25">
      <c r="A2070" t="str">
        <f>REPLACE(Table_milestone[[#This Row],[Hợp đồng]],1,FIND("#",Table_milestone[[#This Row],[Hợp đồng]],1),"")</f>
        <v>122015-HĐKT/CNTT-CMCSoft-CMC Corp</v>
      </c>
      <c r="B2070" s="2" t="s">
        <v>3896</v>
      </c>
      <c r="C2070" s="3" t="s">
        <v>213</v>
      </c>
      <c r="D2070" s="2" t="s">
        <v>1018</v>
      </c>
      <c r="E2070" s="5">
        <v>1500000000</v>
      </c>
      <c r="F2070" s="4"/>
      <c r="G2070" s="4">
        <v>42546</v>
      </c>
      <c r="H2070" s="4"/>
      <c r="I2070" s="4"/>
      <c r="J2070" s="4"/>
      <c r="K2070" s="3" t="s">
        <v>3161</v>
      </c>
      <c r="L2070" s="7" t="b">
        <v>0</v>
      </c>
      <c r="M2070" s="4"/>
      <c r="N2070" s="3" t="s">
        <v>214</v>
      </c>
      <c r="O2070" s="3" t="s">
        <v>197</v>
      </c>
      <c r="P2070" s="8"/>
      <c r="Q2070" s="8"/>
      <c r="R2070" s="9"/>
      <c r="S2070" s="7"/>
    </row>
    <row r="2071" spans="1:19" x14ac:dyDescent="0.25">
      <c r="A2071" t="str">
        <f>REPLACE(Table_milestone[[#This Row],[Hợp đồng]],1,FIND("#",Table_milestone[[#This Row],[Hợp đồng]],1),"")</f>
        <v>SGD04/HĐKT/VIETINBANK-CMC</v>
      </c>
      <c r="B2071" s="2" t="s">
        <v>3539</v>
      </c>
      <c r="C2071" s="3" t="s">
        <v>438</v>
      </c>
      <c r="D2071" s="2" t="s">
        <v>3968</v>
      </c>
      <c r="E2071" s="5">
        <v>395207560</v>
      </c>
      <c r="F2071" s="4"/>
      <c r="G2071" s="4">
        <v>42550</v>
      </c>
      <c r="H2071" s="4"/>
      <c r="I2071" s="4"/>
      <c r="J2071" s="4"/>
      <c r="K2071" s="3" t="s">
        <v>3161</v>
      </c>
      <c r="L2071" s="7" t="b">
        <v>0</v>
      </c>
      <c r="M2071" s="4"/>
      <c r="N2071" s="3" t="s">
        <v>37</v>
      </c>
      <c r="O2071" s="3" t="s">
        <v>197</v>
      </c>
      <c r="P2071" s="8"/>
      <c r="Q2071" s="8"/>
      <c r="R2071" s="9"/>
      <c r="S2071" s="7"/>
    </row>
    <row r="2072" spans="1:19" x14ac:dyDescent="0.25">
      <c r="A2072" t="str">
        <f>REPLACE(Table_milestone[[#This Row],[Hợp đồng]],1,FIND("#",Table_milestone[[#This Row],[Hợp đồng]],1),"")</f>
        <v>20/2014/HĐKT/CNTT-CMCSOFT</v>
      </c>
      <c r="B2072" s="2" t="s">
        <v>3227</v>
      </c>
      <c r="C2072" s="3" t="s">
        <v>509</v>
      </c>
      <c r="D2072" s="2" t="s">
        <v>2932</v>
      </c>
      <c r="E2072" s="5">
        <v>1172000000</v>
      </c>
      <c r="F2072" s="4"/>
      <c r="G2072" s="4">
        <v>42551</v>
      </c>
      <c r="H2072" s="4"/>
      <c r="I2072" s="4"/>
      <c r="J2072" s="4"/>
      <c r="K2072" s="3" t="s">
        <v>3052</v>
      </c>
      <c r="L2072" s="7" t="b">
        <v>0</v>
      </c>
      <c r="M2072" s="4"/>
      <c r="N2072" s="3" t="s">
        <v>57</v>
      </c>
      <c r="O2072" s="3" t="s">
        <v>129</v>
      </c>
      <c r="P2072" s="8"/>
      <c r="Q2072" s="8" t="s">
        <v>3969</v>
      </c>
      <c r="R2072" s="9"/>
      <c r="S2072" s="7"/>
    </row>
    <row r="2073" spans="1:19" x14ac:dyDescent="0.25">
      <c r="A2073" t="str">
        <f>REPLACE(Table_milestone[[#This Row],[Hợp đồng]],1,FIND("#",Table_milestone[[#This Row],[Hợp đồng]],1),"")</f>
        <v>IBM002</v>
      </c>
      <c r="B2073" s="2" t="s">
        <v>3171</v>
      </c>
      <c r="C2073" s="3" t="s">
        <v>500</v>
      </c>
      <c r="D2073" s="2" t="s">
        <v>3970</v>
      </c>
      <c r="E2073" s="5">
        <v>491441355</v>
      </c>
      <c r="F2073" s="4"/>
      <c r="G2073" s="4">
        <v>42551</v>
      </c>
      <c r="H2073" s="4"/>
      <c r="I2073" s="4"/>
      <c r="J2073" s="4"/>
      <c r="K2073" s="3" t="s">
        <v>1002</v>
      </c>
      <c r="L2073" s="7" t="b">
        <v>0</v>
      </c>
      <c r="M2073" s="4"/>
      <c r="N2073" s="3" t="s">
        <v>108</v>
      </c>
      <c r="O2073" s="3" t="s">
        <v>110</v>
      </c>
      <c r="P2073" s="8"/>
      <c r="Q2073" s="8"/>
      <c r="R2073" s="9"/>
      <c r="S2073" s="7"/>
    </row>
    <row r="2074" spans="1:19" x14ac:dyDescent="0.25">
      <c r="A2074" t="str">
        <f>REPLACE(Table_milestone[[#This Row],[Hợp đồng]],1,FIND("#",Table_milestone[[#This Row],[Hợp đồng]],1),"")</f>
        <v xml:space="preserve">OSD155007 </v>
      </c>
      <c r="B2074" s="2" t="s">
        <v>3803</v>
      </c>
      <c r="C2074" s="3" t="s">
        <v>279</v>
      </c>
      <c r="D2074" s="2" t="s">
        <v>3511</v>
      </c>
      <c r="E2074" s="5">
        <v>71543437</v>
      </c>
      <c r="F2074" s="4"/>
      <c r="G2074" s="4">
        <v>42551</v>
      </c>
      <c r="H2074" s="4"/>
      <c r="I2074" s="4"/>
      <c r="J2074" s="4"/>
      <c r="K2074" s="3" t="s">
        <v>3161</v>
      </c>
      <c r="L2074" s="7" t="b">
        <v>0</v>
      </c>
      <c r="M2074" s="4"/>
      <c r="N2074" s="3" t="s">
        <v>31</v>
      </c>
      <c r="O2074" s="3" t="s">
        <v>110</v>
      </c>
      <c r="P2074" s="8"/>
      <c r="Q2074" s="8"/>
      <c r="R2074" s="9"/>
      <c r="S2074" s="7"/>
    </row>
    <row r="2075" spans="1:19" x14ac:dyDescent="0.25">
      <c r="A2075" t="str">
        <f>REPLACE(Table_milestone[[#This Row],[Hợp đồng]],1,FIND("#",Table_milestone[[#This Row],[Hợp đồng]],1),"")</f>
        <v>30122015/PHA/CMCSOFT-CIBER</v>
      </c>
      <c r="B2075" s="2" t="s">
        <v>3919</v>
      </c>
      <c r="C2075" s="3" t="s">
        <v>126</v>
      </c>
      <c r="D2075" s="2" t="s">
        <v>3411</v>
      </c>
      <c r="E2075" s="5">
        <v>1174229400</v>
      </c>
      <c r="F2075" s="4"/>
      <c r="G2075" s="4">
        <v>42551</v>
      </c>
      <c r="H2075" s="4"/>
      <c r="I2075" s="4"/>
      <c r="J2075" s="4"/>
      <c r="K2075" s="3" t="s">
        <v>3161</v>
      </c>
      <c r="L2075" s="7" t="b">
        <v>0</v>
      </c>
      <c r="M2075" s="4"/>
      <c r="N2075" s="3" t="s">
        <v>127</v>
      </c>
      <c r="O2075" s="3" t="s">
        <v>129</v>
      </c>
      <c r="P2075" s="8"/>
      <c r="Q2075" s="8"/>
      <c r="R2075" s="9"/>
      <c r="S2075" s="7"/>
    </row>
    <row r="2076" spans="1:19" x14ac:dyDescent="0.25">
      <c r="A2076" t="str">
        <f>REPLACE(Table_milestone[[#This Row],[Hợp đồng]],1,FIND("#",Table_milestone[[#This Row],[Hợp đồng]],1),"")</f>
        <v>OSD155044</v>
      </c>
      <c r="B2076" s="2" t="s">
        <v>3924</v>
      </c>
      <c r="C2076" s="3" t="s">
        <v>160</v>
      </c>
      <c r="D2076" s="2" t="s">
        <v>3971</v>
      </c>
      <c r="E2076" s="5">
        <v>377160000</v>
      </c>
      <c r="F2076" s="4"/>
      <c r="G2076" s="4">
        <v>42551</v>
      </c>
      <c r="H2076" s="4"/>
      <c r="I2076" s="4"/>
      <c r="J2076" s="4"/>
      <c r="K2076" s="3" t="s">
        <v>3161</v>
      </c>
      <c r="L2076" s="7" t="b">
        <v>0</v>
      </c>
      <c r="M2076" s="4"/>
      <c r="N2076" s="3" t="s">
        <v>31</v>
      </c>
      <c r="O2076" s="3" t="s">
        <v>110</v>
      </c>
      <c r="P2076" s="8"/>
      <c r="Q2076" s="8"/>
      <c r="R2076" s="9"/>
      <c r="S2076" s="7"/>
    </row>
    <row r="2077" spans="1:19" x14ac:dyDescent="0.25">
      <c r="A2077" t="str">
        <f>REPLACE(Table_milestone[[#This Row],[Hợp đồng]],1,FIND("#",Table_milestone[[#This Row],[Hợp đồng]],1),"")</f>
        <v>OSD165001</v>
      </c>
      <c r="B2077" s="2" t="s">
        <v>3927</v>
      </c>
      <c r="C2077" s="3" t="s">
        <v>107</v>
      </c>
      <c r="D2077" s="2" t="s">
        <v>3971</v>
      </c>
      <c r="E2077" s="5">
        <v>239198400</v>
      </c>
      <c r="F2077" s="4"/>
      <c r="G2077" s="4">
        <v>42551</v>
      </c>
      <c r="H2077" s="4"/>
      <c r="I2077" s="4"/>
      <c r="J2077" s="4"/>
      <c r="K2077" s="3" t="s">
        <v>3161</v>
      </c>
      <c r="L2077" s="7" t="b">
        <v>0</v>
      </c>
      <c r="M2077" s="4"/>
      <c r="N2077" s="3" t="s">
        <v>108</v>
      </c>
      <c r="O2077" s="3" t="s">
        <v>110</v>
      </c>
      <c r="P2077" s="8"/>
      <c r="Q2077" s="8"/>
      <c r="R2077" s="9"/>
      <c r="S2077" s="7"/>
    </row>
    <row r="2078" spans="1:19" x14ac:dyDescent="0.25">
      <c r="A2078" t="str">
        <f>REPLACE(Table_milestone[[#This Row],[Hợp đồng]],1,FIND("#",Table_milestone[[#This Row],[Hợp đồng]],1),"")</f>
        <v>OSD165002</v>
      </c>
      <c r="B2078" s="2" t="s">
        <v>3928</v>
      </c>
      <c r="C2078" s="3" t="s">
        <v>115</v>
      </c>
      <c r="D2078" s="2" t="s">
        <v>3971</v>
      </c>
      <c r="E2078" s="5">
        <v>102513600</v>
      </c>
      <c r="F2078" s="4"/>
      <c r="G2078" s="4">
        <v>42551</v>
      </c>
      <c r="H2078" s="4"/>
      <c r="I2078" s="4"/>
      <c r="J2078" s="4"/>
      <c r="K2078" s="3" t="s">
        <v>3161</v>
      </c>
      <c r="L2078" s="7" t="b">
        <v>0</v>
      </c>
      <c r="M2078" s="4"/>
      <c r="N2078" s="3" t="s">
        <v>108</v>
      </c>
      <c r="O2078" s="3" t="s">
        <v>110</v>
      </c>
      <c r="P2078" s="8"/>
      <c r="Q2078" s="8"/>
      <c r="R2078" s="9"/>
      <c r="S2078" s="7"/>
    </row>
    <row r="2079" spans="1:19" x14ac:dyDescent="0.25">
      <c r="A2079" t="str">
        <f>REPLACE(Table_milestone[[#This Row],[Hợp đồng]],1,FIND("#",Table_milestone[[#This Row],[Hợp đồng]],1),"")</f>
        <v>141/2015/HĐKT/CMCSOFT-CSIHN</v>
      </c>
      <c r="B2079" s="2" t="s">
        <v>3920</v>
      </c>
      <c r="C2079" s="3" t="s">
        <v>95</v>
      </c>
      <c r="D2079" s="2" t="s">
        <v>2932</v>
      </c>
      <c r="E2079" s="5">
        <v>108940000</v>
      </c>
      <c r="F2079" s="4"/>
      <c r="G2079" s="4">
        <v>42551</v>
      </c>
      <c r="H2079" s="4"/>
      <c r="I2079" s="4"/>
      <c r="J2079" s="4"/>
      <c r="K2079" s="3" t="s">
        <v>3161</v>
      </c>
      <c r="L2079" s="7" t="b">
        <v>0</v>
      </c>
      <c r="M2079" s="4"/>
      <c r="N2079" s="3" t="s">
        <v>96</v>
      </c>
      <c r="O2079" s="3" t="s">
        <v>98</v>
      </c>
      <c r="P2079" s="8"/>
      <c r="Q2079" s="8"/>
      <c r="R2079" s="9"/>
      <c r="S2079" s="7"/>
    </row>
    <row r="2080" spans="1:19" x14ac:dyDescent="0.25">
      <c r="A2080" t="str">
        <f>REPLACE(Table_milestone[[#This Row],[Hợp đồng]],1,FIND("#",Table_milestone[[#This Row],[Hợp đồng]],1),"")</f>
        <v>138/2015/HĐKT/CMCSOFT-BHV</v>
      </c>
      <c r="B2080" s="2" t="s">
        <v>5761</v>
      </c>
      <c r="C2080" s="3" t="s">
        <v>5745</v>
      </c>
      <c r="D2080" s="2" t="s">
        <v>5772</v>
      </c>
      <c r="E2080" s="5">
        <v>21533000</v>
      </c>
      <c r="F2080" s="4"/>
      <c r="G2080" s="4">
        <v>42551</v>
      </c>
      <c r="H2080" s="4"/>
      <c r="I2080" s="4"/>
      <c r="J2080" s="4"/>
      <c r="K2080" s="3" t="s">
        <v>3161</v>
      </c>
      <c r="L2080" s="7" t="b">
        <v>0</v>
      </c>
      <c r="M2080" s="4"/>
      <c r="N2080" s="3" t="s">
        <v>46</v>
      </c>
      <c r="O2080" s="3" t="s">
        <v>173</v>
      </c>
      <c r="P2080" s="8"/>
      <c r="Q2080" s="8"/>
      <c r="R2080" s="9"/>
      <c r="S2080" s="7"/>
    </row>
    <row r="2081" spans="1:19" x14ac:dyDescent="0.25">
      <c r="A2081" t="str">
        <f>REPLACE(Table_milestone[[#This Row],[Hợp đồng]],1,FIND("#",Table_milestone[[#This Row],[Hợp đồng]],1),"")</f>
        <v>01/2015-ĐHLN-MB-CMC</v>
      </c>
      <c r="B2081" s="2" t="s">
        <v>3719</v>
      </c>
      <c r="C2081" s="3" t="s">
        <v>329</v>
      </c>
      <c r="D2081" s="2" t="s">
        <v>3972</v>
      </c>
      <c r="E2081" s="5">
        <v>10000000</v>
      </c>
      <c r="F2081" s="4"/>
      <c r="G2081" s="4">
        <v>42552</v>
      </c>
      <c r="H2081" s="4"/>
      <c r="I2081" s="4"/>
      <c r="J2081" s="4"/>
      <c r="K2081" s="3" t="s">
        <v>3161</v>
      </c>
      <c r="L2081" s="7" t="b">
        <v>0</v>
      </c>
      <c r="M2081" s="4"/>
      <c r="N2081" s="3" t="s">
        <v>190</v>
      </c>
      <c r="O2081" s="3" t="s">
        <v>98</v>
      </c>
      <c r="P2081" s="8"/>
      <c r="Q2081" s="8"/>
      <c r="R2081" s="9"/>
      <c r="S2081" s="7"/>
    </row>
    <row r="2082" spans="1:19" x14ac:dyDescent="0.25">
      <c r="A2082" t="str">
        <f>REPLACE(Table_milestone[[#This Row],[Hợp đồng]],1,FIND("#",Table_milestone[[#This Row],[Hợp đồng]],1),"")</f>
        <v>01/2015/KNAUF-CMC</v>
      </c>
      <c r="B2082" s="2" t="s">
        <v>3744</v>
      </c>
      <c r="C2082" s="3" t="s">
        <v>309</v>
      </c>
      <c r="D2082" s="2" t="s">
        <v>2932</v>
      </c>
      <c r="E2082" s="5">
        <v>253125376</v>
      </c>
      <c r="F2082" s="4"/>
      <c r="G2082" s="4">
        <v>42557</v>
      </c>
      <c r="H2082" s="4"/>
      <c r="I2082" s="4"/>
      <c r="J2082" s="4"/>
      <c r="K2082" s="3" t="s">
        <v>3161</v>
      </c>
      <c r="L2082" s="7" t="b">
        <v>0</v>
      </c>
      <c r="M2082" s="4"/>
      <c r="N2082" s="3" t="s">
        <v>37</v>
      </c>
      <c r="O2082" s="3" t="s">
        <v>197</v>
      </c>
      <c r="P2082" s="8"/>
      <c r="Q2082" s="8"/>
      <c r="R2082" s="9"/>
      <c r="S2082" s="7"/>
    </row>
    <row r="2083" spans="1:19" x14ac:dyDescent="0.25">
      <c r="A2083" t="str">
        <f>REPLACE(Table_milestone[[#This Row],[Hợp đồng]],1,FIND("#",Table_milestone[[#This Row],[Hợp đồng]],1),"")</f>
        <v>59-0314/HĐKT/CMCSOFT-DHLN-VIETINBANK</v>
      </c>
      <c r="B2083" s="2" t="s">
        <v>2708</v>
      </c>
      <c r="C2083" s="3" t="s">
        <v>552</v>
      </c>
      <c r="D2083" s="2" t="s">
        <v>3973</v>
      </c>
      <c r="E2083" s="5">
        <v>10000000</v>
      </c>
      <c r="F2083" s="4"/>
      <c r="G2083" s="4">
        <v>42561</v>
      </c>
      <c r="H2083" s="4"/>
      <c r="I2083" s="4"/>
      <c r="J2083" s="4"/>
      <c r="K2083" s="3" t="s">
        <v>3161</v>
      </c>
      <c r="L2083" s="7" t="b">
        <v>0</v>
      </c>
      <c r="M2083" s="4"/>
      <c r="N2083" s="3" t="s">
        <v>190</v>
      </c>
      <c r="O2083" s="3" t="s">
        <v>98</v>
      </c>
      <c r="P2083" s="8"/>
      <c r="Q2083" s="8"/>
      <c r="R2083" s="9"/>
      <c r="S2083" s="7"/>
    </row>
    <row r="2084" spans="1:19" x14ac:dyDescent="0.25">
      <c r="A2084" t="str">
        <f>REPLACE(Table_milestone[[#This Row],[Hợp đồng]],1,FIND("#",Table_milestone[[#This Row],[Hợp đồng]],1),"")</f>
        <v>14-0613/HĐKT/CMCSOFT-MIC</v>
      </c>
      <c r="B2084" s="2" t="s">
        <v>2466</v>
      </c>
      <c r="C2084" s="3" t="s">
        <v>612</v>
      </c>
      <c r="D2084" s="2" t="s">
        <v>3974</v>
      </c>
      <c r="E2084" s="5">
        <v>149160000</v>
      </c>
      <c r="F2084" s="4"/>
      <c r="G2084" s="4">
        <v>42570</v>
      </c>
      <c r="H2084" s="4"/>
      <c r="I2084" s="4"/>
      <c r="J2084" s="4"/>
      <c r="K2084" s="3" t="s">
        <v>3161</v>
      </c>
      <c r="L2084" s="7" t="b">
        <v>0</v>
      </c>
      <c r="M2084" s="4"/>
      <c r="N2084" s="3" t="s">
        <v>96</v>
      </c>
      <c r="O2084" s="3" t="s">
        <v>173</v>
      </c>
      <c r="P2084" s="8"/>
      <c r="Q2084" s="8"/>
      <c r="R2084" s="9"/>
      <c r="S2084" s="7"/>
    </row>
    <row r="2085" spans="1:19" x14ac:dyDescent="0.25">
      <c r="A2085" t="str">
        <f>REPLACE(Table_milestone[[#This Row],[Hợp đồng]],1,FIND("#",Table_milestone[[#This Row],[Hợp đồng]],1),"")</f>
        <v>OSD165001</v>
      </c>
      <c r="B2085" s="2" t="s">
        <v>3927</v>
      </c>
      <c r="C2085" s="3" t="s">
        <v>107</v>
      </c>
      <c r="D2085" s="2" t="s">
        <v>3975</v>
      </c>
      <c r="E2085" s="5">
        <v>239198400</v>
      </c>
      <c r="F2085" s="4"/>
      <c r="G2085" s="4">
        <v>42581</v>
      </c>
      <c r="H2085" s="4"/>
      <c r="I2085" s="4"/>
      <c r="J2085" s="4"/>
      <c r="K2085" s="3" t="s">
        <v>3161</v>
      </c>
      <c r="L2085" s="7" t="b">
        <v>0</v>
      </c>
      <c r="M2085" s="4"/>
      <c r="N2085" s="3" t="s">
        <v>108</v>
      </c>
      <c r="O2085" s="3" t="s">
        <v>110</v>
      </c>
      <c r="P2085" s="8"/>
      <c r="Q2085" s="8"/>
      <c r="R2085" s="9"/>
      <c r="S2085" s="7"/>
    </row>
    <row r="2086" spans="1:19" x14ac:dyDescent="0.25">
      <c r="A2086" t="str">
        <f>REPLACE(Table_milestone[[#This Row],[Hợp đồng]],1,FIND("#",Table_milestone[[#This Row],[Hợp đồng]],1),"")</f>
        <v>OSD165002</v>
      </c>
      <c r="B2086" s="2" t="s">
        <v>3928</v>
      </c>
      <c r="C2086" s="3" t="s">
        <v>115</v>
      </c>
      <c r="D2086" s="2" t="s">
        <v>3975</v>
      </c>
      <c r="E2086" s="5">
        <v>102513600</v>
      </c>
      <c r="F2086" s="4"/>
      <c r="G2086" s="4">
        <v>42581</v>
      </c>
      <c r="H2086" s="4"/>
      <c r="I2086" s="4"/>
      <c r="J2086" s="4"/>
      <c r="K2086" s="3" t="s">
        <v>3161</v>
      </c>
      <c r="L2086" s="7" t="b">
        <v>0</v>
      </c>
      <c r="M2086" s="4"/>
      <c r="N2086" s="3" t="s">
        <v>108</v>
      </c>
      <c r="O2086" s="3" t="s">
        <v>110</v>
      </c>
      <c r="P2086" s="8"/>
      <c r="Q2086" s="8"/>
      <c r="R2086" s="9"/>
      <c r="S2086" s="7"/>
    </row>
    <row r="2087" spans="1:19" x14ac:dyDescent="0.25">
      <c r="A2087" t="str">
        <f>REPLACE(Table_milestone[[#This Row],[Hợp đồng]],1,FIND("#",Table_milestone[[#This Row],[Hợp đồng]],1),"")</f>
        <v xml:space="preserve">OSD155007 </v>
      </c>
      <c r="B2087" s="2" t="s">
        <v>3803</v>
      </c>
      <c r="C2087" s="3" t="s">
        <v>279</v>
      </c>
      <c r="D2087" s="2" t="s">
        <v>3976</v>
      </c>
      <c r="E2087" s="5">
        <v>71543437</v>
      </c>
      <c r="F2087" s="4"/>
      <c r="G2087" s="4">
        <v>42582</v>
      </c>
      <c r="H2087" s="4"/>
      <c r="I2087" s="4"/>
      <c r="J2087" s="4"/>
      <c r="K2087" s="3" t="s">
        <v>3161</v>
      </c>
      <c r="L2087" s="7" t="b">
        <v>0</v>
      </c>
      <c r="M2087" s="4"/>
      <c r="N2087" s="3" t="s">
        <v>31</v>
      </c>
      <c r="O2087" s="3" t="s">
        <v>110</v>
      </c>
      <c r="P2087" s="8"/>
      <c r="Q2087" s="8"/>
      <c r="R2087" s="9"/>
      <c r="S2087" s="7"/>
    </row>
    <row r="2088" spans="1:19" x14ac:dyDescent="0.25">
      <c r="A2088" t="str">
        <f>REPLACE(Table_milestone[[#This Row],[Hợp đồng]],1,FIND("#",Table_milestone[[#This Row],[Hợp đồng]],1),"")</f>
        <v>01/2013-QBU-BIDV-CMC</v>
      </c>
      <c r="B2088" s="2" t="s">
        <v>2626</v>
      </c>
      <c r="C2088" s="3" t="s">
        <v>573</v>
      </c>
      <c r="D2088" s="2" t="s">
        <v>3977</v>
      </c>
      <c r="E2088" s="5">
        <v>10000000</v>
      </c>
      <c r="F2088" s="4"/>
      <c r="G2088" s="4">
        <v>42583</v>
      </c>
      <c r="H2088" s="4"/>
      <c r="I2088" s="4"/>
      <c r="J2088" s="4"/>
      <c r="K2088" s="3" t="s">
        <v>717</v>
      </c>
      <c r="L2088" s="7" t="b">
        <v>0</v>
      </c>
      <c r="M2088" s="4"/>
      <c r="N2088" s="3" t="s">
        <v>190</v>
      </c>
      <c r="O2088" s="3" t="s">
        <v>98</v>
      </c>
      <c r="P2088" s="8"/>
      <c r="Q2088" s="8"/>
      <c r="R2088" s="9"/>
      <c r="S2088" s="7"/>
    </row>
    <row r="2089" spans="1:19" x14ac:dyDescent="0.25">
      <c r="A2089" t="str">
        <f>REPLACE(Table_milestone[[#This Row],[Hợp đồng]],1,FIND("#",Table_milestone[[#This Row],[Hợp đồng]],1),"")</f>
        <v>03082015/HĐKT/HUD-CMCSOFT</v>
      </c>
      <c r="B2089" s="2" t="s">
        <v>3624</v>
      </c>
      <c r="C2089" s="3" t="s">
        <v>422</v>
      </c>
      <c r="D2089" s="2" t="s">
        <v>2423</v>
      </c>
      <c r="E2089" s="5">
        <v>20655000</v>
      </c>
      <c r="F2089" s="4"/>
      <c r="G2089" s="4">
        <v>42585</v>
      </c>
      <c r="H2089" s="4"/>
      <c r="I2089" s="4"/>
      <c r="J2089" s="4"/>
      <c r="K2089" s="3" t="s">
        <v>3052</v>
      </c>
      <c r="L2089" s="7" t="b">
        <v>0</v>
      </c>
      <c r="M2089" s="4"/>
      <c r="N2089" s="3" t="s">
        <v>89</v>
      </c>
      <c r="O2089" s="3" t="s">
        <v>47</v>
      </c>
      <c r="P2089" s="8"/>
      <c r="Q2089" s="8"/>
      <c r="R2089" s="9"/>
      <c r="S2089" s="7"/>
    </row>
    <row r="2090" spans="1:19" x14ac:dyDescent="0.25">
      <c r="A2090" t="str">
        <f>REPLACE(Table_milestone[[#This Row],[Hợp đồng]],1,FIND("#",Table_milestone[[#This Row],[Hợp đồng]],1),"")</f>
        <v>10082015/HĐKT/CTCNPT-CMCSOFT</v>
      </c>
      <c r="B2090" s="2" t="s">
        <v>3607</v>
      </c>
      <c r="C2090" s="3" t="s">
        <v>393</v>
      </c>
      <c r="D2090" s="2" t="s">
        <v>2423</v>
      </c>
      <c r="E2090" s="5">
        <v>8520000</v>
      </c>
      <c r="F2090" s="4"/>
      <c r="G2090" s="4">
        <v>42592</v>
      </c>
      <c r="H2090" s="4"/>
      <c r="I2090" s="4"/>
      <c r="J2090" s="4"/>
      <c r="K2090" s="3" t="s">
        <v>3161</v>
      </c>
      <c r="L2090" s="7" t="b">
        <v>0</v>
      </c>
      <c r="M2090" s="4"/>
      <c r="N2090" s="3" t="s">
        <v>52</v>
      </c>
      <c r="O2090" s="3" t="s">
        <v>47</v>
      </c>
      <c r="P2090" s="8"/>
      <c r="Q2090" s="8"/>
      <c r="R2090" s="9"/>
      <c r="S2090" s="7"/>
    </row>
    <row r="2091" spans="1:19" x14ac:dyDescent="0.25">
      <c r="A2091" t="str">
        <f>REPLACE(Table_milestone[[#This Row],[Hợp đồng]],1,FIND("#",Table_milestone[[#This Row],[Hợp đồng]],1),"")</f>
        <v>140/2015/HĐDV/M.I.K LAND-CMCSOFT</v>
      </c>
      <c r="B2091" s="2" t="s">
        <v>3846</v>
      </c>
      <c r="C2091" s="3" t="s">
        <v>232</v>
      </c>
      <c r="D2091" s="2" t="s">
        <v>3978</v>
      </c>
      <c r="E2091" s="5">
        <v>71666667</v>
      </c>
      <c r="F2091" s="4"/>
      <c r="G2091" s="4">
        <v>42601</v>
      </c>
      <c r="H2091" s="4"/>
      <c r="I2091" s="4"/>
      <c r="J2091" s="4"/>
      <c r="K2091" s="3" t="s">
        <v>3161</v>
      </c>
      <c r="L2091" s="7" t="b">
        <v>0</v>
      </c>
      <c r="M2091" s="4"/>
      <c r="N2091" s="3" t="s">
        <v>89</v>
      </c>
      <c r="O2091" s="3" t="s">
        <v>47</v>
      </c>
      <c r="P2091" s="8"/>
      <c r="Q2091" s="8"/>
      <c r="R2091" s="9"/>
      <c r="S2091" s="7"/>
    </row>
    <row r="2092" spans="1:19" x14ac:dyDescent="0.25">
      <c r="A2092" t="str">
        <f>REPLACE(Table_milestone[[#This Row],[Hợp đồng]],1,FIND("#",Table_milestone[[#This Row],[Hợp đồng]],1),"")</f>
        <v>2010/2015/AITS-CMC</v>
      </c>
      <c r="B2092" s="2" t="s">
        <v>3862</v>
      </c>
      <c r="C2092" s="3" t="s">
        <v>264</v>
      </c>
      <c r="D2092" s="2" t="s">
        <v>2423</v>
      </c>
      <c r="E2092" s="5">
        <v>3255000000</v>
      </c>
      <c r="F2092" s="4"/>
      <c r="G2092" s="4">
        <v>42602</v>
      </c>
      <c r="H2092" s="4"/>
      <c r="I2092" s="4"/>
      <c r="J2092" s="4"/>
      <c r="K2092" s="3" t="s">
        <v>3161</v>
      </c>
      <c r="L2092" s="7" t="b">
        <v>0</v>
      </c>
      <c r="M2092" s="4"/>
      <c r="N2092" s="3" t="s">
        <v>148</v>
      </c>
      <c r="O2092" s="3" t="s">
        <v>132</v>
      </c>
      <c r="P2092" s="8"/>
      <c r="Q2092" s="8"/>
      <c r="R2092" s="9"/>
      <c r="S2092" s="7"/>
    </row>
    <row r="2093" spans="1:19" x14ac:dyDescent="0.25">
      <c r="A2093" t="str">
        <f>REPLACE(Table_milestone[[#This Row],[Hợp đồng]],1,FIND("#",Table_milestone[[#This Row],[Hợp đồng]],1),"")</f>
        <v>IBM002</v>
      </c>
      <c r="B2093" s="2" t="s">
        <v>3171</v>
      </c>
      <c r="C2093" s="3" t="s">
        <v>500</v>
      </c>
      <c r="D2093" s="2" t="s">
        <v>3979</v>
      </c>
      <c r="E2093" s="5">
        <v>23401969</v>
      </c>
      <c r="F2093" s="4"/>
      <c r="G2093" s="4">
        <v>42612</v>
      </c>
      <c r="H2093" s="4"/>
      <c r="I2093" s="4"/>
      <c r="J2093" s="4"/>
      <c r="K2093" s="3" t="s">
        <v>1002</v>
      </c>
      <c r="L2093" s="7" t="b">
        <v>0</v>
      </c>
      <c r="M2093" s="4"/>
      <c r="N2093" s="3" t="s">
        <v>108</v>
      </c>
      <c r="O2093" s="3" t="s">
        <v>110</v>
      </c>
      <c r="P2093" s="8"/>
      <c r="Q2093" s="8"/>
      <c r="R2093" s="9"/>
      <c r="S2093" s="7"/>
    </row>
    <row r="2094" spans="1:19" x14ac:dyDescent="0.25">
      <c r="A2094" t="str">
        <f>REPLACE(Table_milestone[[#This Row],[Hợp đồng]],1,FIND("#",Table_milestone[[#This Row],[Hợp đồng]],1),"")</f>
        <v>OSD165001</v>
      </c>
      <c r="B2094" s="2" t="s">
        <v>3927</v>
      </c>
      <c r="C2094" s="3" t="s">
        <v>107</v>
      </c>
      <c r="D2094" s="2" t="s">
        <v>3980</v>
      </c>
      <c r="E2094" s="5">
        <v>239198400</v>
      </c>
      <c r="F2094" s="4"/>
      <c r="G2094" s="4">
        <v>42612</v>
      </c>
      <c r="H2094" s="4"/>
      <c r="I2094" s="4"/>
      <c r="J2094" s="4"/>
      <c r="K2094" s="3" t="s">
        <v>3161</v>
      </c>
      <c r="L2094" s="7" t="b">
        <v>0</v>
      </c>
      <c r="M2094" s="4"/>
      <c r="N2094" s="3" t="s">
        <v>108</v>
      </c>
      <c r="O2094" s="3" t="s">
        <v>110</v>
      </c>
      <c r="P2094" s="8"/>
      <c r="Q2094" s="8"/>
      <c r="R2094" s="9"/>
      <c r="S2094" s="7"/>
    </row>
    <row r="2095" spans="1:19" x14ac:dyDescent="0.25">
      <c r="A2095" t="str">
        <f>REPLACE(Table_milestone[[#This Row],[Hợp đồng]],1,FIND("#",Table_milestone[[#This Row],[Hợp đồng]],1),"")</f>
        <v>OSD165002</v>
      </c>
      <c r="B2095" s="2" t="s">
        <v>3928</v>
      </c>
      <c r="C2095" s="3" t="s">
        <v>115</v>
      </c>
      <c r="D2095" s="2" t="s">
        <v>3980</v>
      </c>
      <c r="E2095" s="5">
        <v>102513600</v>
      </c>
      <c r="F2095" s="4"/>
      <c r="G2095" s="4">
        <v>42612</v>
      </c>
      <c r="H2095" s="4"/>
      <c r="I2095" s="4"/>
      <c r="J2095" s="4"/>
      <c r="K2095" s="3" t="s">
        <v>3161</v>
      </c>
      <c r="L2095" s="7" t="b">
        <v>0</v>
      </c>
      <c r="M2095" s="4"/>
      <c r="N2095" s="3" t="s">
        <v>108</v>
      </c>
      <c r="O2095" s="3" t="s">
        <v>110</v>
      </c>
      <c r="P2095" s="8"/>
      <c r="Q2095" s="8"/>
      <c r="R2095" s="9"/>
      <c r="S2095" s="7"/>
    </row>
    <row r="2096" spans="1:19" x14ac:dyDescent="0.25">
      <c r="A2096" t="str">
        <f>REPLACE(Table_milestone[[#This Row],[Hợp đồng]],1,FIND("#",Table_milestone[[#This Row],[Hợp đồng]],1),"")</f>
        <v>10-0613/HĐKT/CMCSOFT-DHKTDHTN</v>
      </c>
      <c r="B2096" s="2" t="s">
        <v>2446</v>
      </c>
      <c r="C2096" s="3" t="s">
        <v>555</v>
      </c>
      <c r="D2096" s="2" t="s">
        <v>3981</v>
      </c>
      <c r="E2096" s="5">
        <v>25000000</v>
      </c>
      <c r="F2096" s="4"/>
      <c r="G2096" s="4">
        <v>42613</v>
      </c>
      <c r="H2096" s="4"/>
      <c r="I2096" s="4"/>
      <c r="J2096" s="4"/>
      <c r="K2096" s="3" t="s">
        <v>3161</v>
      </c>
      <c r="L2096" s="7" t="b">
        <v>0</v>
      </c>
      <c r="M2096" s="4"/>
      <c r="N2096" s="3" t="s">
        <v>190</v>
      </c>
      <c r="O2096" s="3" t="s">
        <v>98</v>
      </c>
      <c r="P2096" s="8"/>
      <c r="Q2096" s="8"/>
      <c r="R2096" s="9"/>
      <c r="S2096" s="7"/>
    </row>
    <row r="2097" spans="1:19" x14ac:dyDescent="0.25">
      <c r="A2097" t="str">
        <f>REPLACE(Table_milestone[[#This Row],[Hợp đồng]],1,FIND("#",Table_milestone[[#This Row],[Hợp đồng]],1),"")</f>
        <v xml:space="preserve">OSD155007 </v>
      </c>
      <c r="B2097" s="2" t="s">
        <v>3803</v>
      </c>
      <c r="C2097" s="3" t="s">
        <v>279</v>
      </c>
      <c r="D2097" s="2" t="s">
        <v>3982</v>
      </c>
      <c r="E2097" s="5">
        <v>71543437</v>
      </c>
      <c r="F2097" s="4"/>
      <c r="G2097" s="4">
        <v>42613</v>
      </c>
      <c r="H2097" s="4"/>
      <c r="I2097" s="4"/>
      <c r="J2097" s="4"/>
      <c r="K2097" s="3" t="s">
        <v>3161</v>
      </c>
      <c r="L2097" s="7" t="b">
        <v>0</v>
      </c>
      <c r="M2097" s="4"/>
      <c r="N2097" s="3" t="s">
        <v>31</v>
      </c>
      <c r="O2097" s="3" t="s">
        <v>110</v>
      </c>
      <c r="P2097" s="8"/>
      <c r="Q2097" s="8"/>
      <c r="R2097" s="9"/>
      <c r="S2097" s="7"/>
    </row>
    <row r="2098" spans="1:19" x14ac:dyDescent="0.25">
      <c r="A2098" t="str">
        <f>REPLACE(Table_milestone[[#This Row],[Hợp đồng]],1,FIND("#",Table_milestone[[#This Row],[Hợp đồng]],1),"")</f>
        <v>171115/SHB-CMC</v>
      </c>
      <c r="B2098" s="2" t="s">
        <v>3808</v>
      </c>
      <c r="C2098" s="3" t="s">
        <v>256</v>
      </c>
      <c r="D2098" s="2" t="s">
        <v>1445</v>
      </c>
      <c r="E2098" s="5">
        <v>1067150000</v>
      </c>
      <c r="F2098" s="4"/>
      <c r="G2098" s="4">
        <v>42614</v>
      </c>
      <c r="H2098" s="4">
        <v>42496</v>
      </c>
      <c r="I2098" s="4"/>
      <c r="J2098" s="4"/>
      <c r="K2098" s="3" t="s">
        <v>3161</v>
      </c>
      <c r="L2098" s="7" t="b">
        <v>0</v>
      </c>
      <c r="M2098" s="4"/>
      <c r="N2098" s="3" t="s">
        <v>37</v>
      </c>
      <c r="O2098" s="3" t="s">
        <v>197</v>
      </c>
      <c r="P2098" s="8"/>
      <c r="Q2098" s="8"/>
      <c r="R2098" s="9"/>
      <c r="S2098" s="7"/>
    </row>
    <row r="2099" spans="1:19" x14ac:dyDescent="0.25">
      <c r="A2099" t="str">
        <f>REPLACE(Table_milestone[[#This Row],[Hợp đồng]],1,FIND("#",Table_milestone[[#This Row],[Hợp đồng]],1),"")</f>
        <v>3607/2015/HĐDV/THTK-CMC</v>
      </c>
      <c r="B2099" s="2" t="s">
        <v>3917</v>
      </c>
      <c r="C2099" s="3" t="s">
        <v>430</v>
      </c>
      <c r="D2099" s="2" t="s">
        <v>2423</v>
      </c>
      <c r="E2099" s="5">
        <v>261550000</v>
      </c>
      <c r="F2099" s="4"/>
      <c r="G2099" s="4">
        <v>42623</v>
      </c>
      <c r="H2099" s="4"/>
      <c r="I2099" s="4"/>
      <c r="J2099" s="4"/>
      <c r="K2099" s="3" t="s">
        <v>3161</v>
      </c>
      <c r="L2099" s="7" t="b">
        <v>0</v>
      </c>
      <c r="M2099" s="4"/>
      <c r="N2099" s="3" t="s">
        <v>20</v>
      </c>
      <c r="O2099" s="3" t="s">
        <v>132</v>
      </c>
      <c r="P2099" s="8"/>
      <c r="Q2099" s="8"/>
      <c r="R2099" s="9"/>
      <c r="S2099" s="7"/>
    </row>
    <row r="2100" spans="1:19" x14ac:dyDescent="0.25">
      <c r="A2100" t="str">
        <f>REPLACE(Table_milestone[[#This Row],[Hợp đồng]],1,FIND("#",Table_milestone[[#This Row],[Hợp đồng]],1),"")</f>
        <v>075/2015/HĐKT/CMCSOFT-KNNDHTN</v>
      </c>
      <c r="B2100" s="2" t="s">
        <v>3864</v>
      </c>
      <c r="C2100" s="3" t="s">
        <v>241</v>
      </c>
      <c r="D2100" s="2" t="s">
        <v>3983</v>
      </c>
      <c r="E2100" s="5">
        <v>32967000</v>
      </c>
      <c r="F2100" s="4"/>
      <c r="G2100" s="4">
        <v>42628</v>
      </c>
      <c r="H2100" s="4"/>
      <c r="I2100" s="4"/>
      <c r="J2100" s="4"/>
      <c r="K2100" s="3" t="s">
        <v>3161</v>
      </c>
      <c r="L2100" s="7" t="b">
        <v>0</v>
      </c>
      <c r="M2100" s="4"/>
      <c r="N2100" s="3" t="s">
        <v>190</v>
      </c>
      <c r="O2100" s="3" t="s">
        <v>98</v>
      </c>
      <c r="P2100" s="8"/>
      <c r="Q2100" s="8"/>
      <c r="R2100" s="9"/>
      <c r="S2100" s="7"/>
    </row>
    <row r="2101" spans="1:19" x14ac:dyDescent="0.25">
      <c r="A2101" t="str">
        <f>REPLACE(Table_milestone[[#This Row],[Hợp đồng]],1,FIND("#",Table_milestone[[#This Row],[Hợp đồng]],1),"")</f>
        <v>14-0613/HĐKT/CMCSOFT-MIC</v>
      </c>
      <c r="B2101" s="2" t="s">
        <v>2466</v>
      </c>
      <c r="C2101" s="3" t="s">
        <v>612</v>
      </c>
      <c r="D2101" s="2" t="s">
        <v>3984</v>
      </c>
      <c r="E2101" s="5">
        <v>149160000</v>
      </c>
      <c r="F2101" s="4"/>
      <c r="G2101" s="4">
        <v>42632</v>
      </c>
      <c r="H2101" s="4"/>
      <c r="I2101" s="4"/>
      <c r="J2101" s="4"/>
      <c r="K2101" s="3" t="s">
        <v>3161</v>
      </c>
      <c r="L2101" s="7" t="b">
        <v>0</v>
      </c>
      <c r="M2101" s="4"/>
      <c r="N2101" s="3" t="s">
        <v>96</v>
      </c>
      <c r="O2101" s="3" t="s">
        <v>173</v>
      </c>
      <c r="P2101" s="8"/>
      <c r="Q2101" s="8"/>
      <c r="R2101" s="9"/>
      <c r="S2101" s="7"/>
    </row>
    <row r="2102" spans="1:19" x14ac:dyDescent="0.25">
      <c r="A2102" t="str">
        <f>REPLACE(Table_milestone[[#This Row],[Hợp đồng]],1,FIND("#",Table_milestone[[#This Row],[Hợp đồng]],1),"")</f>
        <v>IBM002</v>
      </c>
      <c r="B2102" s="2" t="s">
        <v>3171</v>
      </c>
      <c r="C2102" s="3" t="s">
        <v>500</v>
      </c>
      <c r="D2102" s="2" t="s">
        <v>3985</v>
      </c>
      <c r="E2102" s="5">
        <v>70205908</v>
      </c>
      <c r="F2102" s="4"/>
      <c r="G2102" s="4">
        <v>42643</v>
      </c>
      <c r="H2102" s="4"/>
      <c r="I2102" s="4"/>
      <c r="J2102" s="4"/>
      <c r="K2102" s="3" t="s">
        <v>1002</v>
      </c>
      <c r="L2102" s="7" t="b">
        <v>0</v>
      </c>
      <c r="M2102" s="4"/>
      <c r="N2102" s="3" t="s">
        <v>108</v>
      </c>
      <c r="O2102" s="3" t="s">
        <v>110</v>
      </c>
      <c r="P2102" s="8"/>
      <c r="Q2102" s="8"/>
      <c r="R2102" s="9"/>
      <c r="S2102" s="7"/>
    </row>
    <row r="2103" spans="1:19" x14ac:dyDescent="0.25">
      <c r="A2103" t="str">
        <f>REPLACE(Table_milestone[[#This Row],[Hợp đồng]],1,FIND("#",Table_milestone[[#This Row],[Hợp đồng]],1),"")</f>
        <v xml:space="preserve">OSD155007 </v>
      </c>
      <c r="B2103" s="2" t="s">
        <v>3803</v>
      </c>
      <c r="C2103" s="3" t="s">
        <v>279</v>
      </c>
      <c r="D2103" s="2" t="s">
        <v>3986</v>
      </c>
      <c r="E2103" s="5">
        <v>71543437</v>
      </c>
      <c r="F2103" s="4"/>
      <c r="G2103" s="4">
        <v>42643</v>
      </c>
      <c r="H2103" s="4"/>
      <c r="I2103" s="4"/>
      <c r="J2103" s="4"/>
      <c r="K2103" s="3" t="s">
        <v>3161</v>
      </c>
      <c r="L2103" s="7" t="b">
        <v>0</v>
      </c>
      <c r="M2103" s="4"/>
      <c r="N2103" s="3" t="s">
        <v>31</v>
      </c>
      <c r="O2103" s="3" t="s">
        <v>110</v>
      </c>
      <c r="P2103" s="8"/>
      <c r="Q2103" s="8"/>
      <c r="R2103" s="9"/>
      <c r="S2103" s="7"/>
    </row>
    <row r="2104" spans="1:19" x14ac:dyDescent="0.25">
      <c r="A2104" t="str">
        <f>REPLACE(Table_milestone[[#This Row],[Hợp đồng]],1,FIND("#",Table_milestone[[#This Row],[Hợp đồng]],1),"")</f>
        <v>075/2015/HĐKT/CMCSOFT-KNNDHTN</v>
      </c>
      <c r="B2104" s="2" t="s">
        <v>3864</v>
      </c>
      <c r="C2104" s="3" t="s">
        <v>241</v>
      </c>
      <c r="D2104" s="2" t="s">
        <v>3987</v>
      </c>
      <c r="E2104" s="5">
        <v>32967000</v>
      </c>
      <c r="F2104" s="4"/>
      <c r="G2104" s="4">
        <v>42643</v>
      </c>
      <c r="H2104" s="4"/>
      <c r="I2104" s="4"/>
      <c r="J2104" s="4"/>
      <c r="K2104" s="3" t="s">
        <v>3161</v>
      </c>
      <c r="L2104" s="7" t="b">
        <v>0</v>
      </c>
      <c r="M2104" s="4"/>
      <c r="N2104" s="3" t="s">
        <v>190</v>
      </c>
      <c r="O2104" s="3" t="s">
        <v>98</v>
      </c>
      <c r="P2104" s="8"/>
      <c r="Q2104" s="8"/>
      <c r="R2104" s="9"/>
      <c r="S2104" s="7"/>
    </row>
    <row r="2105" spans="1:19" x14ac:dyDescent="0.25">
      <c r="A2105" t="str">
        <f>REPLACE(Table_milestone[[#This Row],[Hợp đồng]],1,FIND("#",Table_milestone[[#This Row],[Hợp đồng]],1),"")</f>
        <v>OSD165001</v>
      </c>
      <c r="B2105" s="2" t="s">
        <v>3927</v>
      </c>
      <c r="C2105" s="3" t="s">
        <v>107</v>
      </c>
      <c r="D2105" s="2" t="s">
        <v>3988</v>
      </c>
      <c r="E2105" s="5">
        <v>239198400</v>
      </c>
      <c r="F2105" s="4"/>
      <c r="G2105" s="4">
        <v>42643</v>
      </c>
      <c r="H2105" s="4"/>
      <c r="I2105" s="4"/>
      <c r="J2105" s="4"/>
      <c r="K2105" s="3" t="s">
        <v>3161</v>
      </c>
      <c r="L2105" s="7" t="b">
        <v>0</v>
      </c>
      <c r="M2105" s="4"/>
      <c r="N2105" s="3" t="s">
        <v>108</v>
      </c>
      <c r="O2105" s="3" t="s">
        <v>110</v>
      </c>
      <c r="P2105" s="8"/>
      <c r="Q2105" s="8"/>
      <c r="R2105" s="9"/>
      <c r="S2105" s="7"/>
    </row>
    <row r="2106" spans="1:19" x14ac:dyDescent="0.25">
      <c r="A2106" t="str">
        <f>REPLACE(Table_milestone[[#This Row],[Hợp đồng]],1,FIND("#",Table_milestone[[#This Row],[Hợp đồng]],1),"")</f>
        <v>OSD165002</v>
      </c>
      <c r="B2106" s="2" t="s">
        <v>3928</v>
      </c>
      <c r="C2106" s="3" t="s">
        <v>115</v>
      </c>
      <c r="D2106" s="2" t="s">
        <v>3988</v>
      </c>
      <c r="E2106" s="5">
        <v>102513600</v>
      </c>
      <c r="F2106" s="4"/>
      <c r="G2106" s="4">
        <v>42643</v>
      </c>
      <c r="H2106" s="4"/>
      <c r="I2106" s="4"/>
      <c r="J2106" s="4"/>
      <c r="K2106" s="3" t="s">
        <v>3161</v>
      </c>
      <c r="L2106" s="7" t="b">
        <v>0</v>
      </c>
      <c r="M2106" s="4"/>
      <c r="N2106" s="3" t="s">
        <v>108</v>
      </c>
      <c r="O2106" s="3" t="s">
        <v>110</v>
      </c>
      <c r="P2106" s="8"/>
      <c r="Q2106" s="8"/>
      <c r="R2106" s="9"/>
      <c r="S2106" s="7"/>
    </row>
    <row r="2107" spans="1:19" x14ac:dyDescent="0.25">
      <c r="A2107" t="str">
        <f>REPLACE(Table_milestone[[#This Row],[Hợp đồng]],1,FIND("#",Table_milestone[[#This Row],[Hợp đồng]],1),"")</f>
        <v>36-0913/HĐBT/CMCSOFT-YCC</v>
      </c>
      <c r="B2107" s="2" t="s">
        <v>2510</v>
      </c>
      <c r="C2107" s="3" t="s">
        <v>589</v>
      </c>
      <c r="D2107" s="2" t="s">
        <v>3981</v>
      </c>
      <c r="E2107" s="5">
        <v>35000000</v>
      </c>
      <c r="F2107" s="4"/>
      <c r="G2107" s="4">
        <v>42645</v>
      </c>
      <c r="H2107" s="4"/>
      <c r="I2107" s="4"/>
      <c r="J2107" s="4"/>
      <c r="K2107" s="3" t="s">
        <v>3161</v>
      </c>
      <c r="L2107" s="7" t="b">
        <v>0</v>
      </c>
      <c r="M2107" s="4"/>
      <c r="N2107" s="3" t="s">
        <v>190</v>
      </c>
      <c r="O2107" s="3" t="s">
        <v>98</v>
      </c>
      <c r="P2107" s="8"/>
      <c r="Q2107" s="8"/>
      <c r="R2107" s="9"/>
      <c r="S2107" s="7"/>
    </row>
    <row r="2108" spans="1:19" x14ac:dyDescent="0.25">
      <c r="A2108" t="str">
        <f>REPLACE(Table_milestone[[#This Row],[Hợp đồng]],1,FIND("#",Table_milestone[[#This Row],[Hợp đồng]],1),"")</f>
        <v>112/2015/HD-CMC</v>
      </c>
      <c r="B2108" s="2" t="s">
        <v>3742</v>
      </c>
      <c r="C2108" s="3" t="s">
        <v>322</v>
      </c>
      <c r="D2108" s="2" t="s">
        <v>3989</v>
      </c>
      <c r="E2108" s="5">
        <v>10000000</v>
      </c>
      <c r="F2108" s="4"/>
      <c r="G2108" s="4">
        <v>42658</v>
      </c>
      <c r="H2108" s="4"/>
      <c r="I2108" s="4"/>
      <c r="J2108" s="4"/>
      <c r="K2108" s="3" t="s">
        <v>3161</v>
      </c>
      <c r="L2108" s="7" t="b">
        <v>0</v>
      </c>
      <c r="M2108" s="4"/>
      <c r="N2108" s="3" t="s">
        <v>190</v>
      </c>
      <c r="O2108" s="3" t="s">
        <v>98</v>
      </c>
      <c r="P2108" s="8"/>
      <c r="Q2108" s="8"/>
      <c r="R2108" s="9"/>
      <c r="S2108" s="7"/>
    </row>
    <row r="2109" spans="1:19" x14ac:dyDescent="0.25">
      <c r="A2109" t="str">
        <f>REPLACE(Table_milestone[[#This Row],[Hợp đồng]],1,FIND("#",Table_milestone[[#This Row],[Hợp đồng]],1),"")</f>
        <v>19/2015/HĐKT/CNTT-CMCSOFT</v>
      </c>
      <c r="B2109" s="2" t="s">
        <v>3874</v>
      </c>
      <c r="C2109" s="3" t="s">
        <v>210</v>
      </c>
      <c r="D2109" s="2" t="s">
        <v>3285</v>
      </c>
      <c r="E2109" s="5">
        <v>2653000000</v>
      </c>
      <c r="F2109" s="4"/>
      <c r="G2109" s="4">
        <v>42659</v>
      </c>
      <c r="H2109" s="4"/>
      <c r="I2109" s="4"/>
      <c r="J2109" s="4"/>
      <c r="K2109" s="3" t="s">
        <v>3052</v>
      </c>
      <c r="L2109" s="7" t="b">
        <v>0</v>
      </c>
      <c r="M2109" s="4"/>
      <c r="N2109" s="3" t="s">
        <v>57</v>
      </c>
      <c r="O2109" s="3" t="s">
        <v>129</v>
      </c>
      <c r="P2109" s="8"/>
      <c r="Q2109" s="8"/>
      <c r="R2109" s="9"/>
      <c r="S2109" s="7"/>
    </row>
    <row r="2110" spans="1:19" x14ac:dyDescent="0.25">
      <c r="A2110" t="str">
        <f>REPLACE(Table_milestone[[#This Row],[Hợp đồng]],1,FIND("#",Table_milestone[[#This Row],[Hợp đồng]],1),"")</f>
        <v>22/2015/HĐKT/CNTT-CMCSOFT</v>
      </c>
      <c r="B2110" s="2" t="s">
        <v>3875</v>
      </c>
      <c r="C2110" s="3" t="s">
        <v>205</v>
      </c>
      <c r="D2110" s="2" t="s">
        <v>3285</v>
      </c>
      <c r="E2110" s="5">
        <v>2548000000</v>
      </c>
      <c r="F2110" s="4"/>
      <c r="G2110" s="4">
        <v>42659</v>
      </c>
      <c r="H2110" s="4"/>
      <c r="I2110" s="4"/>
      <c r="J2110" s="4"/>
      <c r="K2110" s="3" t="s">
        <v>3161</v>
      </c>
      <c r="L2110" s="7" t="b">
        <v>0</v>
      </c>
      <c r="M2110" s="4"/>
      <c r="N2110" s="3" t="s">
        <v>57</v>
      </c>
      <c r="O2110" s="3" t="s">
        <v>129</v>
      </c>
      <c r="P2110" s="8"/>
      <c r="Q2110" s="8"/>
      <c r="R2110" s="9"/>
      <c r="S2110" s="7"/>
    </row>
    <row r="2111" spans="1:19" x14ac:dyDescent="0.25">
      <c r="A2111" t="str">
        <f>REPLACE(Table_milestone[[#This Row],[Hợp đồng]],1,FIND("#",Table_milestone[[#This Row],[Hợp đồng]],1),"")</f>
        <v>35-0913/HĐBT/CMCSOFT-DHCNQN</v>
      </c>
      <c r="B2111" s="2" t="s">
        <v>2537</v>
      </c>
      <c r="C2111" s="3" t="s">
        <v>585</v>
      </c>
      <c r="D2111" s="2" t="s">
        <v>3990</v>
      </c>
      <c r="E2111" s="5">
        <v>30000000</v>
      </c>
      <c r="F2111" s="4"/>
      <c r="G2111" s="4">
        <v>42673</v>
      </c>
      <c r="H2111" s="4"/>
      <c r="I2111" s="4"/>
      <c r="J2111" s="4"/>
      <c r="K2111" s="3" t="s">
        <v>3161</v>
      </c>
      <c r="L2111" s="7" t="b">
        <v>0</v>
      </c>
      <c r="M2111" s="4"/>
      <c r="N2111" s="3" t="s">
        <v>190</v>
      </c>
      <c r="O2111" s="3" t="s">
        <v>98</v>
      </c>
      <c r="P2111" s="8"/>
      <c r="Q2111" s="8"/>
      <c r="R2111" s="9"/>
      <c r="S2111" s="7"/>
    </row>
    <row r="2112" spans="1:19" x14ac:dyDescent="0.25">
      <c r="A2112" t="str">
        <f>REPLACE(Table_milestone[[#This Row],[Hợp đồng]],1,FIND("#",Table_milestone[[#This Row],[Hợp đồng]],1),"")</f>
        <v xml:space="preserve">OSD155007 </v>
      </c>
      <c r="B2112" s="2" t="s">
        <v>3803</v>
      </c>
      <c r="C2112" s="3" t="s">
        <v>279</v>
      </c>
      <c r="D2112" s="2" t="s">
        <v>3991</v>
      </c>
      <c r="E2112" s="5">
        <v>71543437</v>
      </c>
      <c r="F2112" s="4"/>
      <c r="G2112" s="4">
        <v>42673</v>
      </c>
      <c r="H2112" s="4"/>
      <c r="I2112" s="4"/>
      <c r="J2112" s="4"/>
      <c r="K2112" s="3" t="s">
        <v>3161</v>
      </c>
      <c r="L2112" s="7" t="b">
        <v>0</v>
      </c>
      <c r="M2112" s="4"/>
      <c r="N2112" s="3" t="s">
        <v>31</v>
      </c>
      <c r="O2112" s="3" t="s">
        <v>110</v>
      </c>
      <c r="P2112" s="8"/>
      <c r="Q2112" s="8"/>
      <c r="R2112" s="9"/>
      <c r="S2112" s="7"/>
    </row>
    <row r="2113" spans="1:19" x14ac:dyDescent="0.25">
      <c r="A2113" t="str">
        <f>REPLACE(Table_milestone[[#This Row],[Hợp đồng]],1,FIND("#",Table_milestone[[#This Row],[Hợp đồng]],1),"")</f>
        <v>OSD165001</v>
      </c>
      <c r="B2113" s="2" t="s">
        <v>3927</v>
      </c>
      <c r="C2113" s="3" t="s">
        <v>107</v>
      </c>
      <c r="D2113" s="2" t="s">
        <v>3992</v>
      </c>
      <c r="E2113" s="5">
        <v>239198400</v>
      </c>
      <c r="F2113" s="4"/>
      <c r="G2113" s="4">
        <v>42673</v>
      </c>
      <c r="H2113" s="4"/>
      <c r="I2113" s="4"/>
      <c r="J2113" s="4"/>
      <c r="K2113" s="3" t="s">
        <v>3161</v>
      </c>
      <c r="L2113" s="7" t="b">
        <v>0</v>
      </c>
      <c r="M2113" s="4"/>
      <c r="N2113" s="3" t="s">
        <v>108</v>
      </c>
      <c r="O2113" s="3" t="s">
        <v>110</v>
      </c>
      <c r="P2113" s="8"/>
      <c r="Q2113" s="8"/>
      <c r="R2113" s="9"/>
      <c r="S2113" s="7"/>
    </row>
    <row r="2114" spans="1:19" x14ac:dyDescent="0.25">
      <c r="A2114" t="str">
        <f>REPLACE(Table_milestone[[#This Row],[Hợp đồng]],1,FIND("#",Table_milestone[[#This Row],[Hợp đồng]],1),"")</f>
        <v>OSD165002</v>
      </c>
      <c r="B2114" s="2" t="s">
        <v>3928</v>
      </c>
      <c r="C2114" s="3" t="s">
        <v>115</v>
      </c>
      <c r="D2114" s="2" t="s">
        <v>3992</v>
      </c>
      <c r="E2114" s="5">
        <v>102513600</v>
      </c>
      <c r="F2114" s="4"/>
      <c r="G2114" s="4">
        <v>42673</v>
      </c>
      <c r="H2114" s="4"/>
      <c r="I2114" s="4"/>
      <c r="J2114" s="4"/>
      <c r="K2114" s="3" t="s">
        <v>3161</v>
      </c>
      <c r="L2114" s="7" t="b">
        <v>0</v>
      </c>
      <c r="M2114" s="4"/>
      <c r="N2114" s="3" t="s">
        <v>108</v>
      </c>
      <c r="O2114" s="3" t="s">
        <v>110</v>
      </c>
      <c r="P2114" s="8"/>
      <c r="Q2114" s="8"/>
      <c r="R2114" s="9"/>
      <c r="S2114" s="7"/>
    </row>
    <row r="2115" spans="1:19" x14ac:dyDescent="0.25">
      <c r="A2115" t="str">
        <f>REPLACE(Table_milestone[[#This Row],[Hợp đồng]],1,FIND("#",Table_milestone[[#This Row],[Hợp đồng]],1),"")</f>
        <v>025/2014/HĐKT/CMCSOFT-BHV</v>
      </c>
      <c r="B2115" s="2" t="s">
        <v>2979</v>
      </c>
      <c r="C2115" s="3" t="s">
        <v>545</v>
      </c>
      <c r="D2115" s="2" t="s">
        <v>3983</v>
      </c>
      <c r="E2115" s="5">
        <v>58344000</v>
      </c>
      <c r="F2115" s="4"/>
      <c r="G2115" s="4">
        <v>42675</v>
      </c>
      <c r="H2115" s="4"/>
      <c r="I2115" s="4"/>
      <c r="J2115" s="4"/>
      <c r="K2115" s="3" t="s">
        <v>3161</v>
      </c>
      <c r="L2115" s="7" t="b">
        <v>0</v>
      </c>
      <c r="M2115" s="4"/>
      <c r="N2115" s="3" t="s">
        <v>46</v>
      </c>
      <c r="O2115" s="3" t="s">
        <v>173</v>
      </c>
      <c r="P2115" s="8"/>
      <c r="Q2115" s="8"/>
      <c r="R2115" s="9"/>
      <c r="S2115" s="7"/>
    </row>
    <row r="2116" spans="1:19" x14ac:dyDescent="0.25">
      <c r="A2116" t="str">
        <f>REPLACE(Table_milestone[[#This Row],[Hợp đồng]],1,FIND("#",Table_milestone[[#This Row],[Hợp đồng]],1),"")</f>
        <v>171115/SHB-CMC</v>
      </c>
      <c r="B2116" s="2" t="s">
        <v>3808</v>
      </c>
      <c r="C2116" s="3" t="s">
        <v>256</v>
      </c>
      <c r="D2116" s="2" t="s">
        <v>3411</v>
      </c>
      <c r="E2116" s="5">
        <v>1067150000</v>
      </c>
      <c r="F2116" s="4"/>
      <c r="G2116" s="4">
        <v>42703</v>
      </c>
      <c r="H2116" s="4"/>
      <c r="I2116" s="4"/>
      <c r="J2116" s="4"/>
      <c r="K2116" s="3" t="s">
        <v>3161</v>
      </c>
      <c r="L2116" s="7" t="b">
        <v>0</v>
      </c>
      <c r="M2116" s="4"/>
      <c r="N2116" s="3" t="s">
        <v>37</v>
      </c>
      <c r="O2116" s="3" t="s">
        <v>197</v>
      </c>
      <c r="P2116" s="8"/>
      <c r="Q2116" s="8"/>
      <c r="R2116" s="9"/>
      <c r="S2116" s="7"/>
    </row>
    <row r="2117" spans="1:19" x14ac:dyDescent="0.25">
      <c r="A2117" t="str">
        <f>REPLACE(Table_milestone[[#This Row],[Hợp đồng]],1,FIND("#",Table_milestone[[#This Row],[Hợp đồng]],1),"")</f>
        <v>IBM002</v>
      </c>
      <c r="B2117" s="2" t="s">
        <v>3171</v>
      </c>
      <c r="C2117" s="3" t="s">
        <v>500</v>
      </c>
      <c r="D2117" s="2" t="s">
        <v>3993</v>
      </c>
      <c r="E2117" s="5">
        <v>93607877</v>
      </c>
      <c r="F2117" s="4"/>
      <c r="G2117" s="4">
        <v>42704</v>
      </c>
      <c r="H2117" s="4"/>
      <c r="I2117" s="4"/>
      <c r="J2117" s="4"/>
      <c r="K2117" s="3" t="s">
        <v>1002</v>
      </c>
      <c r="L2117" s="7" t="b">
        <v>0</v>
      </c>
      <c r="M2117" s="4"/>
      <c r="N2117" s="3" t="s">
        <v>108</v>
      </c>
      <c r="O2117" s="3" t="s">
        <v>110</v>
      </c>
      <c r="P2117" s="8"/>
      <c r="Q2117" s="8"/>
      <c r="R2117" s="9"/>
      <c r="S2117" s="7"/>
    </row>
    <row r="2118" spans="1:19" x14ac:dyDescent="0.25">
      <c r="A2118" t="str">
        <f>REPLACE(Table_milestone[[#This Row],[Hợp đồng]],1,FIND("#",Table_milestone[[#This Row],[Hợp đồng]],1),"")</f>
        <v>OSD165001</v>
      </c>
      <c r="B2118" s="2" t="s">
        <v>3927</v>
      </c>
      <c r="C2118" s="3" t="s">
        <v>107</v>
      </c>
      <c r="D2118" s="2" t="s">
        <v>3994</v>
      </c>
      <c r="E2118" s="5">
        <v>239198400</v>
      </c>
      <c r="F2118" s="4"/>
      <c r="G2118" s="4">
        <v>42704</v>
      </c>
      <c r="H2118" s="4"/>
      <c r="I2118" s="4"/>
      <c r="J2118" s="4"/>
      <c r="K2118" s="3" t="s">
        <v>3161</v>
      </c>
      <c r="L2118" s="7" t="b">
        <v>0</v>
      </c>
      <c r="M2118" s="4"/>
      <c r="N2118" s="3" t="s">
        <v>108</v>
      </c>
      <c r="O2118" s="3" t="s">
        <v>110</v>
      </c>
      <c r="P2118" s="8"/>
      <c r="Q2118" s="8"/>
      <c r="R2118" s="9"/>
      <c r="S2118" s="7"/>
    </row>
    <row r="2119" spans="1:19" x14ac:dyDescent="0.25">
      <c r="A2119" t="str">
        <f>REPLACE(Table_milestone[[#This Row],[Hợp đồng]],1,FIND("#",Table_milestone[[#This Row],[Hợp đồng]],1),"")</f>
        <v>OSD165002</v>
      </c>
      <c r="B2119" s="2" t="s">
        <v>3928</v>
      </c>
      <c r="C2119" s="3" t="s">
        <v>115</v>
      </c>
      <c r="D2119" s="2" t="s">
        <v>3994</v>
      </c>
      <c r="E2119" s="5">
        <v>102513600</v>
      </c>
      <c r="F2119" s="4"/>
      <c r="G2119" s="4">
        <v>42704</v>
      </c>
      <c r="H2119" s="4"/>
      <c r="I2119" s="4"/>
      <c r="J2119" s="4"/>
      <c r="K2119" s="3" t="s">
        <v>3161</v>
      </c>
      <c r="L2119" s="7" t="b">
        <v>0</v>
      </c>
      <c r="M2119" s="4"/>
      <c r="N2119" s="3" t="s">
        <v>108</v>
      </c>
      <c r="O2119" s="3" t="s">
        <v>110</v>
      </c>
      <c r="P2119" s="8"/>
      <c r="Q2119" s="8"/>
      <c r="R2119" s="9"/>
      <c r="S2119" s="7"/>
    </row>
    <row r="2120" spans="1:19" x14ac:dyDescent="0.25">
      <c r="A2120" t="str">
        <f>REPLACE(Table_milestone[[#This Row],[Hợp đồng]],1,FIND("#",Table_milestone[[#This Row],[Hợp đồng]],1),"")</f>
        <v>138/2015/HĐKT/CMCSOFT-BHV</v>
      </c>
      <c r="B2120" s="2" t="s">
        <v>5761</v>
      </c>
      <c r="C2120" s="3" t="s">
        <v>5745</v>
      </c>
      <c r="D2120" s="2" t="s">
        <v>5773</v>
      </c>
      <c r="E2120" s="5">
        <v>21533000</v>
      </c>
      <c r="F2120" s="4"/>
      <c r="G2120" s="4">
        <v>42704</v>
      </c>
      <c r="H2120" s="4"/>
      <c r="I2120" s="4"/>
      <c r="J2120" s="4"/>
      <c r="K2120" s="3" t="s">
        <v>3161</v>
      </c>
      <c r="L2120" s="7" t="b">
        <v>0</v>
      </c>
      <c r="M2120" s="4"/>
      <c r="N2120" s="3" t="s">
        <v>46</v>
      </c>
      <c r="O2120" s="3" t="s">
        <v>173</v>
      </c>
      <c r="P2120" s="8"/>
      <c r="Q2120" s="8"/>
      <c r="R2120" s="9"/>
      <c r="S2120" s="7"/>
    </row>
    <row r="2121" spans="1:19" x14ac:dyDescent="0.25">
      <c r="A2121" t="str">
        <f>REPLACE(Table_milestone[[#This Row],[Hợp đồng]],1,FIND("#",Table_milestone[[#This Row],[Hợp đồng]],1),"")</f>
        <v>19/2015/HĐKT/CNTT-CMCSOFT</v>
      </c>
      <c r="B2121" s="2" t="s">
        <v>3874</v>
      </c>
      <c r="C2121" s="3" t="s">
        <v>210</v>
      </c>
      <c r="D2121" s="2" t="s">
        <v>2932</v>
      </c>
      <c r="E2121" s="5">
        <v>180000000</v>
      </c>
      <c r="F2121" s="4"/>
      <c r="G2121" s="4">
        <v>42720</v>
      </c>
      <c r="H2121" s="4"/>
      <c r="I2121" s="4"/>
      <c r="J2121" s="4"/>
      <c r="K2121" s="3" t="s">
        <v>3161</v>
      </c>
      <c r="L2121" s="7" t="b">
        <v>0</v>
      </c>
      <c r="M2121" s="4"/>
      <c r="N2121" s="3" t="s">
        <v>57</v>
      </c>
      <c r="O2121" s="3" t="s">
        <v>129</v>
      </c>
      <c r="P2121" s="8"/>
      <c r="Q2121" s="8"/>
      <c r="R2121" s="9"/>
      <c r="S2121" s="7"/>
    </row>
    <row r="2122" spans="1:19" x14ac:dyDescent="0.25">
      <c r="A2122" t="str">
        <f>REPLACE(Table_milestone[[#This Row],[Hợp đồng]],1,FIND("#",Table_milestone[[#This Row],[Hợp đồng]],1),"")</f>
        <v>22/2015/HĐKT/CNTT-CMCSOFT</v>
      </c>
      <c r="B2122" s="2" t="s">
        <v>3875</v>
      </c>
      <c r="C2122" s="3" t="s">
        <v>205</v>
      </c>
      <c r="D2122" s="2" t="s">
        <v>2932</v>
      </c>
      <c r="E2122" s="5">
        <v>180000000</v>
      </c>
      <c r="F2122" s="4"/>
      <c r="G2122" s="4">
        <v>42720</v>
      </c>
      <c r="H2122" s="4"/>
      <c r="I2122" s="4"/>
      <c r="J2122" s="4"/>
      <c r="K2122" s="3" t="s">
        <v>3161</v>
      </c>
      <c r="L2122" s="7" t="b">
        <v>0</v>
      </c>
      <c r="M2122" s="4"/>
      <c r="N2122" s="3" t="s">
        <v>57</v>
      </c>
      <c r="O2122" s="3" t="s">
        <v>129</v>
      </c>
      <c r="P2122" s="8"/>
      <c r="Q2122" s="8"/>
      <c r="R2122" s="9"/>
      <c r="S2122" s="7"/>
    </row>
    <row r="2123" spans="1:19" x14ac:dyDescent="0.25">
      <c r="A2123" t="str">
        <f>REPLACE(Table_milestone[[#This Row],[Hợp đồng]],1,FIND("#",Table_milestone[[#This Row],[Hợp đồng]],1),"")</f>
        <v>122015-HĐKT/CNTT-CMCSoft-CMC Corp</v>
      </c>
      <c r="B2123" s="2" t="s">
        <v>3896</v>
      </c>
      <c r="C2123" s="3" t="s">
        <v>213</v>
      </c>
      <c r="D2123" s="2" t="s">
        <v>1094</v>
      </c>
      <c r="E2123" s="5">
        <v>1500000000</v>
      </c>
      <c r="F2123" s="4"/>
      <c r="G2123" s="4">
        <v>42729</v>
      </c>
      <c r="H2123" s="4"/>
      <c r="I2123" s="4"/>
      <c r="J2123" s="4"/>
      <c r="K2123" s="3" t="s">
        <v>3161</v>
      </c>
      <c r="L2123" s="7" t="b">
        <v>0</v>
      </c>
      <c r="M2123" s="4"/>
      <c r="N2123" s="3" t="s">
        <v>214</v>
      </c>
      <c r="O2123" s="3" t="s">
        <v>197</v>
      </c>
      <c r="P2123" s="8"/>
      <c r="Q2123" s="8"/>
      <c r="R2123" s="9"/>
      <c r="S2123" s="7"/>
    </row>
    <row r="2124" spans="1:19" x14ac:dyDescent="0.25">
      <c r="A2124" t="str">
        <f>REPLACE(Table_milestone[[#This Row],[Hợp đồng]],1,FIND("#",Table_milestone[[#This Row],[Hợp đồng]],1),"")</f>
        <v>SGD04/HĐKT/VIETINBANK-CMC</v>
      </c>
      <c r="B2124" s="2" t="s">
        <v>3539</v>
      </c>
      <c r="C2124" s="3" t="s">
        <v>438</v>
      </c>
      <c r="D2124" s="2" t="s">
        <v>3470</v>
      </c>
      <c r="E2124" s="5">
        <v>315022560</v>
      </c>
      <c r="F2124" s="4"/>
      <c r="G2124" s="4">
        <v>42733</v>
      </c>
      <c r="H2124" s="4"/>
      <c r="I2124" s="4"/>
      <c r="J2124" s="4"/>
      <c r="K2124" s="3" t="s">
        <v>3161</v>
      </c>
      <c r="L2124" s="7" t="b">
        <v>0</v>
      </c>
      <c r="M2124" s="4"/>
      <c r="N2124" s="3" t="s">
        <v>37</v>
      </c>
      <c r="O2124" s="3" t="s">
        <v>197</v>
      </c>
      <c r="P2124" s="8"/>
      <c r="Q2124" s="8"/>
      <c r="R2124" s="9"/>
      <c r="S2124" s="7"/>
    </row>
    <row r="2125" spans="1:19" x14ac:dyDescent="0.25">
      <c r="A2125" t="str">
        <f>REPLACE(Table_milestone[[#This Row],[Hợp đồng]],1,FIND("#",Table_milestone[[#This Row],[Hợp đồng]],1),"")</f>
        <v>IBM002</v>
      </c>
      <c r="B2125" s="2" t="s">
        <v>3171</v>
      </c>
      <c r="C2125" s="3" t="s">
        <v>500</v>
      </c>
      <c r="D2125" s="2" t="s">
        <v>3995</v>
      </c>
      <c r="E2125" s="5">
        <v>327627570</v>
      </c>
      <c r="F2125" s="4"/>
      <c r="G2125" s="4">
        <v>42734</v>
      </c>
      <c r="H2125" s="4"/>
      <c r="I2125" s="4"/>
      <c r="J2125" s="4"/>
      <c r="K2125" s="3" t="s">
        <v>1002</v>
      </c>
      <c r="L2125" s="7" t="b">
        <v>0</v>
      </c>
      <c r="M2125" s="4"/>
      <c r="N2125" s="3" t="s">
        <v>108</v>
      </c>
      <c r="O2125" s="3" t="s">
        <v>110</v>
      </c>
      <c r="P2125" s="8"/>
      <c r="Q2125" s="8"/>
      <c r="R2125" s="9"/>
      <c r="S2125" s="7"/>
    </row>
    <row r="2126" spans="1:19" x14ac:dyDescent="0.25">
      <c r="A2126" t="str">
        <f>REPLACE(Table_milestone[[#This Row],[Hợp đồng]],1,FIND("#",Table_milestone[[#This Row],[Hợp đồng]],1),"")</f>
        <v>OSD165002</v>
      </c>
      <c r="B2126" s="2" t="s">
        <v>3928</v>
      </c>
      <c r="C2126" s="3" t="s">
        <v>115</v>
      </c>
      <c r="D2126" s="2" t="s">
        <v>3996</v>
      </c>
      <c r="E2126" s="5">
        <v>102513600</v>
      </c>
      <c r="F2126" s="4"/>
      <c r="G2126" s="4">
        <v>42734</v>
      </c>
      <c r="H2126" s="4"/>
      <c r="I2126" s="4"/>
      <c r="J2126" s="4"/>
      <c r="K2126" s="3" t="s">
        <v>3161</v>
      </c>
      <c r="L2126" s="7" t="b">
        <v>0</v>
      </c>
      <c r="M2126" s="4"/>
      <c r="N2126" s="3" t="s">
        <v>108</v>
      </c>
      <c r="O2126" s="3" t="s">
        <v>110</v>
      </c>
      <c r="P2126" s="8"/>
      <c r="Q2126" s="8"/>
      <c r="R2126" s="9"/>
      <c r="S2126" s="7"/>
    </row>
    <row r="2127" spans="1:19" x14ac:dyDescent="0.25">
      <c r="A2127" t="str">
        <f>REPLACE(Table_milestone[[#This Row],[Hợp đồng]],1,FIND("#",Table_milestone[[#This Row],[Hợp đồng]],1),"")</f>
        <v>041/2014/HĐKT/CMCSOFT-ĐHTNMTHN</v>
      </c>
      <c r="B2127" s="2" t="s">
        <v>2658</v>
      </c>
      <c r="C2127" s="3" t="s">
        <v>523</v>
      </c>
      <c r="D2127" s="2" t="s">
        <v>3997</v>
      </c>
      <c r="E2127" s="5">
        <v>14400000</v>
      </c>
      <c r="F2127" s="4"/>
      <c r="G2127" s="4">
        <v>42735</v>
      </c>
      <c r="H2127" s="4"/>
      <c r="I2127" s="4"/>
      <c r="J2127" s="4"/>
      <c r="K2127" s="3" t="s">
        <v>3161</v>
      </c>
      <c r="L2127" s="7" t="b">
        <v>0</v>
      </c>
      <c r="M2127" s="4"/>
      <c r="N2127" s="3" t="s">
        <v>96</v>
      </c>
      <c r="O2127" s="3" t="s">
        <v>197</v>
      </c>
      <c r="P2127" s="8"/>
      <c r="Q2127" s="8"/>
      <c r="R2127" s="9"/>
      <c r="S2127" s="7"/>
    </row>
    <row r="2128" spans="1:19" x14ac:dyDescent="0.25">
      <c r="A2128" t="str">
        <f>REPLACE(Table_milestone[[#This Row],[Hợp đồng]],1,FIND("#",Table_milestone[[#This Row],[Hợp đồng]],1),"")</f>
        <v>OSD165001</v>
      </c>
      <c r="B2128" s="2" t="s">
        <v>3927</v>
      </c>
      <c r="C2128" s="3" t="s">
        <v>107</v>
      </c>
      <c r="D2128" s="2" t="s">
        <v>3996</v>
      </c>
      <c r="E2128" s="5">
        <v>239198400</v>
      </c>
      <c r="F2128" s="4"/>
      <c r="G2128" s="4">
        <v>42735</v>
      </c>
      <c r="H2128" s="4"/>
      <c r="I2128" s="4"/>
      <c r="J2128" s="4"/>
      <c r="K2128" s="3" t="s">
        <v>3161</v>
      </c>
      <c r="L2128" s="7" t="b">
        <v>0</v>
      </c>
      <c r="M2128" s="4"/>
      <c r="N2128" s="3" t="s">
        <v>108</v>
      </c>
      <c r="O2128" s="3" t="s">
        <v>110</v>
      </c>
      <c r="P2128" s="8"/>
      <c r="Q2128" s="8"/>
      <c r="R2128" s="9"/>
      <c r="S2128" s="7"/>
    </row>
    <row r="2129" spans="1:19" x14ac:dyDescent="0.25">
      <c r="A2129" t="str">
        <f>REPLACE(Table_milestone[[#This Row],[Hợp đồng]],1,FIND("#",Table_milestone[[#This Row],[Hợp đồng]],1),"")</f>
        <v>153/2015/HĐKT/CMCSOFT-ĐHHHVN</v>
      </c>
      <c r="B2129" s="2" t="s">
        <v>3929</v>
      </c>
      <c r="C2129" s="3" t="s">
        <v>103</v>
      </c>
      <c r="D2129" s="2" t="s">
        <v>2423</v>
      </c>
      <c r="E2129" s="5">
        <v>15000000</v>
      </c>
      <c r="F2129" s="4"/>
      <c r="G2129" s="4">
        <v>42735</v>
      </c>
      <c r="H2129" s="4"/>
      <c r="I2129" s="4"/>
      <c r="J2129" s="4"/>
      <c r="K2129" s="3" t="s">
        <v>3161</v>
      </c>
      <c r="L2129" s="7" t="b">
        <v>0</v>
      </c>
      <c r="M2129" s="4"/>
      <c r="N2129" s="3" t="s">
        <v>96</v>
      </c>
      <c r="O2129" s="3" t="s">
        <v>98</v>
      </c>
      <c r="P2129" s="8"/>
      <c r="Q2129" s="8"/>
      <c r="R2129" s="9"/>
      <c r="S2129" s="7"/>
    </row>
    <row r="2130" spans="1:19" x14ac:dyDescent="0.25">
      <c r="A2130" t="str">
        <f>REPLACE(Table_milestone[[#This Row],[Hợp đồng]],1,FIND("#",Table_milestone[[#This Row],[Hợp đồng]],1),"")</f>
        <v>155/2015/HĐDV/PVEP-CMCSOFT</v>
      </c>
      <c r="B2130" s="2" t="s">
        <v>3900</v>
      </c>
      <c r="C2130" s="3" t="s">
        <v>87</v>
      </c>
      <c r="D2130" s="2" t="s">
        <v>2932</v>
      </c>
      <c r="E2130" s="5">
        <v>141000000</v>
      </c>
      <c r="F2130" s="4"/>
      <c r="G2130" s="4">
        <v>42735</v>
      </c>
      <c r="H2130" s="4"/>
      <c r="I2130" s="4"/>
      <c r="J2130" s="4"/>
      <c r="K2130" s="3" t="s">
        <v>3161</v>
      </c>
      <c r="L2130" s="7" t="b">
        <v>0</v>
      </c>
      <c r="M2130" s="4"/>
      <c r="N2130" s="3" t="s">
        <v>89</v>
      </c>
      <c r="O2130" s="3" t="s">
        <v>47</v>
      </c>
      <c r="P2130" s="8"/>
      <c r="Q2130" s="8"/>
      <c r="R2130" s="9"/>
      <c r="S2130" s="7"/>
    </row>
    <row r="2131" spans="1:19" x14ac:dyDescent="0.25">
      <c r="A2131" t="str">
        <f>REPLACE(Table_milestone[[#This Row],[Hợp đồng]],1,FIND("#",Table_milestone[[#This Row],[Hợp đồng]],1),"")</f>
        <v>01/2013-QBU-BIDV-CMC</v>
      </c>
      <c r="B2131" s="2" t="s">
        <v>2626</v>
      </c>
      <c r="C2131" s="3" t="s">
        <v>573</v>
      </c>
      <c r="D2131" s="2" t="s">
        <v>3998</v>
      </c>
      <c r="E2131" s="5">
        <v>10000000</v>
      </c>
      <c r="F2131" s="4"/>
      <c r="G2131" s="4">
        <v>42736</v>
      </c>
      <c r="H2131" s="4"/>
      <c r="I2131" s="4"/>
      <c r="J2131" s="4"/>
      <c r="K2131" s="3" t="s">
        <v>717</v>
      </c>
      <c r="L2131" s="7" t="b">
        <v>0</v>
      </c>
      <c r="M2131" s="4"/>
      <c r="N2131" s="3" t="s">
        <v>190</v>
      </c>
      <c r="O2131" s="3" t="s">
        <v>98</v>
      </c>
      <c r="P2131" s="8"/>
      <c r="Q2131" s="8"/>
      <c r="R2131" s="9"/>
      <c r="S2131" s="7"/>
    </row>
    <row r="2132" spans="1:19" x14ac:dyDescent="0.25">
      <c r="A2132" t="str">
        <f>REPLACE(Table_milestone[[#This Row],[Hợp đồng]],1,FIND("#",Table_milestone[[#This Row],[Hợp đồng]],1),"")</f>
        <v>01/2015-ĐHLN-MB-CMC</v>
      </c>
      <c r="B2132" s="2" t="s">
        <v>3719</v>
      </c>
      <c r="C2132" s="3" t="s">
        <v>329</v>
      </c>
      <c r="D2132" s="2" t="s">
        <v>3999</v>
      </c>
      <c r="E2132" s="5">
        <v>10000000</v>
      </c>
      <c r="F2132" s="4"/>
      <c r="G2132" s="4">
        <v>42736</v>
      </c>
      <c r="H2132" s="4"/>
      <c r="I2132" s="4"/>
      <c r="J2132" s="4"/>
      <c r="K2132" s="3" t="s">
        <v>3161</v>
      </c>
      <c r="L2132" s="7" t="b">
        <v>0</v>
      </c>
      <c r="M2132" s="4"/>
      <c r="N2132" s="3" t="s">
        <v>190</v>
      </c>
      <c r="O2132" s="3" t="s">
        <v>98</v>
      </c>
      <c r="P2132" s="8"/>
      <c r="Q2132" s="8"/>
      <c r="R2132" s="9"/>
      <c r="S2132" s="7"/>
    </row>
    <row r="2133" spans="1:19" x14ac:dyDescent="0.25">
      <c r="A2133" t="str">
        <f>REPLACE(Table_milestone[[#This Row],[Hợp đồng]],1,FIND("#",Table_milestone[[#This Row],[Hợp đồng]],1),"")</f>
        <v>01/2015-HVCSVPT-VIETINBANK-CMC</v>
      </c>
      <c r="B2133" s="2" t="s">
        <v>3396</v>
      </c>
      <c r="C2133" s="3" t="s">
        <v>486</v>
      </c>
      <c r="D2133" s="2" t="s">
        <v>4000</v>
      </c>
      <c r="E2133" s="5">
        <v>15000000</v>
      </c>
      <c r="F2133" s="4"/>
      <c r="G2133" s="4">
        <v>42740</v>
      </c>
      <c r="H2133" s="4"/>
      <c r="I2133" s="4"/>
      <c r="J2133" s="4"/>
      <c r="K2133" s="3" t="s">
        <v>3161</v>
      </c>
      <c r="L2133" s="7" t="b">
        <v>0</v>
      </c>
      <c r="M2133" s="4"/>
      <c r="N2133" s="3" t="s">
        <v>190</v>
      </c>
      <c r="O2133" s="3" t="s">
        <v>98</v>
      </c>
      <c r="P2133" s="8"/>
      <c r="Q2133" s="8"/>
      <c r="R2133" s="9"/>
      <c r="S2133" s="7"/>
    </row>
    <row r="2134" spans="1:19" x14ac:dyDescent="0.25">
      <c r="A2134" t="str">
        <f>REPLACE(Table_milestone[[#This Row],[Hợp đồng]],1,FIND("#",Table_milestone[[#This Row],[Hợp đồng]],1),"")</f>
        <v>29122015/HĐDV/CMCSI-CMCSOFT</v>
      </c>
      <c r="B2134" s="2" t="s">
        <v>3914</v>
      </c>
      <c r="C2134" s="3" t="s">
        <v>142</v>
      </c>
      <c r="D2134" s="2" t="s">
        <v>1094</v>
      </c>
      <c r="E2134" s="5">
        <v>960000000</v>
      </c>
      <c r="F2134" s="4"/>
      <c r="G2134" s="4">
        <v>42740</v>
      </c>
      <c r="H2134" s="4"/>
      <c r="I2134" s="4"/>
      <c r="J2134" s="4"/>
      <c r="K2134" s="3" t="s">
        <v>3161</v>
      </c>
      <c r="L2134" s="7" t="b">
        <v>0</v>
      </c>
      <c r="M2134" s="4"/>
      <c r="N2134" s="3" t="s">
        <v>20</v>
      </c>
      <c r="O2134" s="3" t="s">
        <v>132</v>
      </c>
      <c r="P2134" s="8"/>
      <c r="Q2134" s="8"/>
      <c r="R2134" s="9"/>
      <c r="S2134" s="7"/>
    </row>
    <row r="2135" spans="1:19" x14ac:dyDescent="0.25">
      <c r="A2135" t="str">
        <f>REPLACE(Table_milestone[[#This Row],[Hợp đồng]],1,FIND("#",Table_milestone[[#This Row],[Hợp đồng]],1),"")</f>
        <v>59-0314/HĐKT/CMCSOFT-DHLN-VIETINBANK</v>
      </c>
      <c r="B2135" s="2" t="s">
        <v>2708</v>
      </c>
      <c r="C2135" s="3" t="s">
        <v>552</v>
      </c>
      <c r="D2135" s="2" t="s">
        <v>4001</v>
      </c>
      <c r="E2135" s="5">
        <v>10000000</v>
      </c>
      <c r="F2135" s="4"/>
      <c r="G2135" s="4">
        <v>42745</v>
      </c>
      <c r="H2135" s="4"/>
      <c r="I2135" s="4"/>
      <c r="J2135" s="4"/>
      <c r="K2135" s="3" t="s">
        <v>3161</v>
      </c>
      <c r="L2135" s="7" t="b">
        <v>0</v>
      </c>
      <c r="M2135" s="4"/>
      <c r="N2135" s="3" t="s">
        <v>190</v>
      </c>
      <c r="O2135" s="3" t="s">
        <v>98</v>
      </c>
      <c r="P2135" s="8"/>
      <c r="Q2135" s="8"/>
      <c r="R2135" s="9"/>
      <c r="S2135" s="7"/>
    </row>
    <row r="2136" spans="1:19" x14ac:dyDescent="0.25">
      <c r="A2136" t="str">
        <f>REPLACE(Table_milestone[[#This Row],[Hợp đồng]],1,FIND("#",Table_milestone[[#This Row],[Hợp đồng]],1),"")</f>
        <v>15332/KHBL/NTNTHD-CMC</v>
      </c>
      <c r="B2136" s="2" t="s">
        <v>3891</v>
      </c>
      <c r="C2136" s="3" t="s">
        <v>293</v>
      </c>
      <c r="D2136" s="2" t="s">
        <v>4002</v>
      </c>
      <c r="E2136" s="5">
        <v>10000000</v>
      </c>
      <c r="F2136" s="4"/>
      <c r="G2136" s="4">
        <v>42745</v>
      </c>
      <c r="H2136" s="4"/>
      <c r="I2136" s="4"/>
      <c r="J2136" s="4"/>
      <c r="K2136" s="3" t="s">
        <v>3161</v>
      </c>
      <c r="L2136" s="7" t="b">
        <v>0</v>
      </c>
      <c r="M2136" s="4"/>
      <c r="N2136" s="3" t="s">
        <v>190</v>
      </c>
      <c r="O2136" s="3" t="s">
        <v>98</v>
      </c>
      <c r="P2136" s="8"/>
      <c r="Q2136" s="8"/>
      <c r="R2136" s="9"/>
      <c r="S2136" s="7"/>
    </row>
    <row r="2137" spans="1:19" x14ac:dyDescent="0.25">
      <c r="A2137" t="str">
        <f>REPLACE(Table_milestone[[#This Row],[Hợp đồng]],1,FIND("#",Table_milestone[[#This Row],[Hợp đồng]],1),"")</f>
        <v>IBM002</v>
      </c>
      <c r="B2137" s="2" t="s">
        <v>3171</v>
      </c>
      <c r="C2137" s="3" t="s">
        <v>500</v>
      </c>
      <c r="D2137" s="2" t="s">
        <v>4003</v>
      </c>
      <c r="E2137" s="5">
        <v>70205908</v>
      </c>
      <c r="F2137" s="4"/>
      <c r="G2137" s="4">
        <v>42765</v>
      </c>
      <c r="H2137" s="4"/>
      <c r="I2137" s="4"/>
      <c r="J2137" s="4"/>
      <c r="K2137" s="3" t="s">
        <v>1002</v>
      </c>
      <c r="L2137" s="7" t="b">
        <v>0</v>
      </c>
      <c r="M2137" s="4"/>
      <c r="N2137" s="3" t="s">
        <v>108</v>
      </c>
      <c r="O2137" s="3" t="s">
        <v>110</v>
      </c>
      <c r="P2137" s="8"/>
      <c r="Q2137" s="8"/>
      <c r="R2137" s="9"/>
      <c r="S2137" s="7"/>
    </row>
    <row r="2138" spans="1:19" x14ac:dyDescent="0.25">
      <c r="A2138" t="str">
        <f>REPLACE(Table_milestone[[#This Row],[Hợp đồng]],1,FIND("#",Table_milestone[[#This Row],[Hợp đồng]],1),"")</f>
        <v>01/2013-ĐHV-VIETINBANK-CMC</v>
      </c>
      <c r="B2138" s="2" t="s">
        <v>2339</v>
      </c>
      <c r="C2138" s="3" t="s">
        <v>616</v>
      </c>
      <c r="D2138" s="2" t="s">
        <v>4004</v>
      </c>
      <c r="E2138" s="5">
        <v>30000000</v>
      </c>
      <c r="F2138" s="4"/>
      <c r="G2138" s="4">
        <v>42767</v>
      </c>
      <c r="H2138" s="4"/>
      <c r="I2138" s="4"/>
      <c r="J2138" s="4"/>
      <c r="K2138" s="3" t="s">
        <v>3161</v>
      </c>
      <c r="L2138" s="7" t="b">
        <v>0</v>
      </c>
      <c r="M2138" s="4"/>
      <c r="N2138" s="3" t="s">
        <v>190</v>
      </c>
      <c r="O2138" s="3" t="s">
        <v>98</v>
      </c>
      <c r="P2138" s="8"/>
      <c r="Q2138" s="8"/>
      <c r="R2138" s="9"/>
      <c r="S2138" s="7"/>
    </row>
    <row r="2139" spans="1:19" x14ac:dyDescent="0.25">
      <c r="A2139" t="str">
        <f>REPLACE(Table_milestone[[#This Row],[Hợp đồng]],1,FIND("#",Table_milestone[[#This Row],[Hợp đồng]],1),"")</f>
        <v>140/2015/HĐDV/M.I.K LAND-CMCSOFT</v>
      </c>
      <c r="B2139" s="2" t="s">
        <v>3846</v>
      </c>
      <c r="C2139" s="3" t="s">
        <v>232</v>
      </c>
      <c r="D2139" s="2" t="s">
        <v>4005</v>
      </c>
      <c r="E2139" s="5">
        <v>71666667</v>
      </c>
      <c r="F2139" s="4"/>
      <c r="G2139" s="4">
        <v>42785</v>
      </c>
      <c r="H2139" s="4"/>
      <c r="I2139" s="4"/>
      <c r="J2139" s="4"/>
      <c r="K2139" s="3" t="s">
        <v>3161</v>
      </c>
      <c r="L2139" s="7" t="b">
        <v>0</v>
      </c>
      <c r="M2139" s="4"/>
      <c r="N2139" s="3" t="s">
        <v>89</v>
      </c>
      <c r="O2139" s="3" t="s">
        <v>47</v>
      </c>
      <c r="P2139" s="8"/>
      <c r="Q2139" s="8"/>
      <c r="R2139" s="9"/>
      <c r="S2139" s="7"/>
    </row>
    <row r="2140" spans="1:19" x14ac:dyDescent="0.25">
      <c r="A2140" t="str">
        <f>REPLACE(Table_milestone[[#This Row],[Hợp đồng]],1,FIND("#",Table_milestone[[#This Row],[Hợp đồng]],1),"")</f>
        <v>IBM002</v>
      </c>
      <c r="B2140" s="2" t="s">
        <v>3171</v>
      </c>
      <c r="C2140" s="3" t="s">
        <v>500</v>
      </c>
      <c r="D2140" s="2" t="s">
        <v>4006</v>
      </c>
      <c r="E2140" s="5">
        <v>187215754</v>
      </c>
      <c r="F2140" s="4"/>
      <c r="G2140" s="4">
        <v>42824</v>
      </c>
      <c r="H2140" s="4"/>
      <c r="I2140" s="4"/>
      <c r="J2140" s="4"/>
      <c r="K2140" s="3" t="s">
        <v>1002</v>
      </c>
      <c r="L2140" s="7" t="b">
        <v>0</v>
      </c>
      <c r="M2140" s="4"/>
      <c r="N2140" s="3" t="s">
        <v>108</v>
      </c>
      <c r="O2140" s="3" t="s">
        <v>110</v>
      </c>
      <c r="P2140" s="8"/>
      <c r="Q2140" s="8"/>
      <c r="R2140" s="9"/>
      <c r="S2140" s="7"/>
    </row>
    <row r="2141" spans="1:19" x14ac:dyDescent="0.25">
      <c r="A2141" t="str">
        <f>REPLACE(Table_milestone[[#This Row],[Hợp đồng]],1,FIND("#",Table_milestone[[#This Row],[Hợp đồng]],1),"")</f>
        <v>112/2015/HD-CMC</v>
      </c>
      <c r="B2141" s="2" t="s">
        <v>3742</v>
      </c>
      <c r="C2141" s="3" t="s">
        <v>322</v>
      </c>
      <c r="D2141" s="2" t="s">
        <v>4007</v>
      </c>
      <c r="E2141" s="5">
        <v>10000000</v>
      </c>
      <c r="F2141" s="4"/>
      <c r="G2141" s="4">
        <v>42840</v>
      </c>
      <c r="H2141" s="4"/>
      <c r="I2141" s="4"/>
      <c r="J2141" s="4"/>
      <c r="K2141" s="3" t="s">
        <v>3161</v>
      </c>
      <c r="L2141" s="7" t="b">
        <v>0</v>
      </c>
      <c r="M2141" s="4"/>
      <c r="N2141" s="3" t="s">
        <v>190</v>
      </c>
      <c r="O2141" s="3" t="s">
        <v>98</v>
      </c>
      <c r="P2141" s="8"/>
      <c r="Q2141" s="8"/>
      <c r="R2141" s="9"/>
      <c r="S2141" s="7"/>
    </row>
    <row r="2142" spans="1:19" x14ac:dyDescent="0.25">
      <c r="A2142" t="str">
        <f>REPLACE(Table_milestone[[#This Row],[Hợp đồng]],1,FIND("#",Table_milestone[[#This Row],[Hợp đồng]],1),"")</f>
        <v>074/2015/HĐKT/CMCSOFT-DHKHDHTN</v>
      </c>
      <c r="B2142" s="2" t="s">
        <v>2852</v>
      </c>
      <c r="C2142" s="3" t="s">
        <v>401</v>
      </c>
      <c r="D2142" s="2" t="s">
        <v>4008</v>
      </c>
      <c r="E2142" s="5">
        <v>15000000</v>
      </c>
      <c r="F2142" s="4"/>
      <c r="G2142" s="4">
        <v>42890</v>
      </c>
      <c r="H2142" s="4"/>
      <c r="I2142" s="4"/>
      <c r="J2142" s="4"/>
      <c r="K2142" s="3" t="s">
        <v>3161</v>
      </c>
      <c r="L2142" s="7" t="b">
        <v>0</v>
      </c>
      <c r="M2142" s="4"/>
      <c r="N2142" s="3" t="s">
        <v>190</v>
      </c>
      <c r="O2142" s="3" t="s">
        <v>98</v>
      </c>
      <c r="P2142" s="8"/>
      <c r="Q2142" s="8"/>
      <c r="R2142" s="9"/>
      <c r="S2142" s="7"/>
    </row>
    <row r="2143" spans="1:19" x14ac:dyDescent="0.25">
      <c r="A2143" t="str">
        <f>REPLACE(Table_milestone[[#This Row],[Hợp đồng]],1,FIND("#",Table_milestone[[#This Row],[Hợp đồng]],1),"")</f>
        <v>074/2015/HĐKT/CMCSOFT-DHKHDHTN</v>
      </c>
      <c r="B2143" s="2" t="s">
        <v>2852</v>
      </c>
      <c r="C2143" s="3" t="s">
        <v>401</v>
      </c>
      <c r="D2143" s="2" t="s">
        <v>4009</v>
      </c>
      <c r="E2143" s="5">
        <v>35000000</v>
      </c>
      <c r="F2143" s="4"/>
      <c r="G2143" s="4">
        <v>42891</v>
      </c>
      <c r="H2143" s="4"/>
      <c r="I2143" s="4"/>
      <c r="J2143" s="4"/>
      <c r="K2143" s="3" t="s">
        <v>3161</v>
      </c>
      <c r="L2143" s="7" t="b">
        <v>0</v>
      </c>
      <c r="M2143" s="4"/>
      <c r="N2143" s="3" t="s">
        <v>190</v>
      </c>
      <c r="O2143" s="3" t="s">
        <v>98</v>
      </c>
      <c r="P2143" s="8"/>
      <c r="Q2143" s="8"/>
      <c r="R2143" s="9"/>
      <c r="S2143" s="7"/>
    </row>
    <row r="2144" spans="1:19" x14ac:dyDescent="0.25">
      <c r="A2144" t="str">
        <f>REPLACE(Table_milestone[[#This Row],[Hợp đồng]],1,FIND("#",Table_milestone[[#This Row],[Hợp đồng]],1),"")</f>
        <v>122015-HĐKT/CNTT-CMCSoft-CMC Corp</v>
      </c>
      <c r="B2144" s="2" t="s">
        <v>3896</v>
      </c>
      <c r="C2144" s="3" t="s">
        <v>213</v>
      </c>
      <c r="D2144" s="2" t="s">
        <v>1445</v>
      </c>
      <c r="E2144" s="5">
        <v>3750000000</v>
      </c>
      <c r="F2144" s="4"/>
      <c r="G2144" s="4">
        <v>42911</v>
      </c>
      <c r="H2144" s="4"/>
      <c r="I2144" s="4"/>
      <c r="J2144" s="4"/>
      <c r="K2144" s="3" t="s">
        <v>3161</v>
      </c>
      <c r="L2144" s="7" t="b">
        <v>0</v>
      </c>
      <c r="M2144" s="4"/>
      <c r="N2144" s="3" t="s">
        <v>214</v>
      </c>
      <c r="O2144" s="3" t="s">
        <v>197</v>
      </c>
      <c r="P2144" s="8"/>
      <c r="Q2144" s="8"/>
      <c r="R2144" s="9"/>
      <c r="S2144" s="7"/>
    </row>
    <row r="2145" spans="1:19" x14ac:dyDescent="0.25">
      <c r="A2145" t="str">
        <f>REPLACE(Table_milestone[[#This Row],[Hợp đồng]],1,FIND("#",Table_milestone[[#This Row],[Hợp đồng]],1),"")</f>
        <v>SGD04/HĐKT/VIETINBANK-CMC</v>
      </c>
      <c r="B2145" s="2" t="s">
        <v>3539</v>
      </c>
      <c r="C2145" s="3" t="s">
        <v>438</v>
      </c>
      <c r="D2145" s="2" t="s">
        <v>3967</v>
      </c>
      <c r="E2145" s="5">
        <v>315022560</v>
      </c>
      <c r="F2145" s="4"/>
      <c r="G2145" s="4">
        <v>42915</v>
      </c>
      <c r="H2145" s="4"/>
      <c r="I2145" s="4"/>
      <c r="J2145" s="4"/>
      <c r="K2145" s="3" t="s">
        <v>3161</v>
      </c>
      <c r="L2145" s="7" t="b">
        <v>0</v>
      </c>
      <c r="M2145" s="4"/>
      <c r="N2145" s="3" t="s">
        <v>37</v>
      </c>
      <c r="O2145" s="3" t="s">
        <v>197</v>
      </c>
      <c r="P2145" s="8"/>
      <c r="Q2145" s="8"/>
      <c r="R2145" s="9"/>
      <c r="S2145" s="7"/>
    </row>
    <row r="2146" spans="1:19" x14ac:dyDescent="0.25">
      <c r="A2146" t="str">
        <f>REPLACE(Table_milestone[[#This Row],[Hợp đồng]],1,FIND("#",Table_milestone[[#This Row],[Hợp đồng]],1),"")</f>
        <v>138/2015/HĐKT/CMCSOFT-BHV</v>
      </c>
      <c r="B2146" s="2" t="s">
        <v>5761</v>
      </c>
      <c r="C2146" s="3" t="s">
        <v>5745</v>
      </c>
      <c r="D2146" s="2" t="s">
        <v>3967</v>
      </c>
      <c r="E2146" s="5">
        <v>21534000</v>
      </c>
      <c r="F2146" s="4"/>
      <c r="G2146" s="4">
        <v>42916</v>
      </c>
      <c r="H2146" s="4"/>
      <c r="I2146" s="4"/>
      <c r="J2146" s="4"/>
      <c r="K2146" s="3" t="s">
        <v>3161</v>
      </c>
      <c r="L2146" s="7" t="b">
        <v>0</v>
      </c>
      <c r="M2146" s="4"/>
      <c r="N2146" s="3" t="s">
        <v>46</v>
      </c>
      <c r="O2146" s="3" t="s">
        <v>173</v>
      </c>
      <c r="P2146" s="8"/>
      <c r="Q2146" s="8"/>
      <c r="R2146" s="9"/>
      <c r="S2146" s="7"/>
    </row>
    <row r="2147" spans="1:19" x14ac:dyDescent="0.25">
      <c r="A2147" t="str">
        <f>REPLACE(Table_milestone[[#This Row],[Hợp đồng]],1,FIND("#",Table_milestone[[#This Row],[Hợp đồng]],1),"")</f>
        <v>01/2015-ĐHLN-MB-CMC</v>
      </c>
      <c r="B2147" s="2" t="s">
        <v>3719</v>
      </c>
      <c r="C2147" s="3" t="s">
        <v>329</v>
      </c>
      <c r="D2147" s="2" t="s">
        <v>4010</v>
      </c>
      <c r="E2147" s="5">
        <v>10000000</v>
      </c>
      <c r="F2147" s="4"/>
      <c r="G2147" s="4">
        <v>42917</v>
      </c>
      <c r="H2147" s="4"/>
      <c r="I2147" s="4"/>
      <c r="J2147" s="4"/>
      <c r="K2147" s="3" t="s">
        <v>3161</v>
      </c>
      <c r="L2147" s="7" t="b">
        <v>0</v>
      </c>
      <c r="M2147" s="4"/>
      <c r="N2147" s="3" t="s">
        <v>190</v>
      </c>
      <c r="O2147" s="3" t="s">
        <v>98</v>
      </c>
      <c r="P2147" s="8"/>
      <c r="Q2147" s="8"/>
      <c r="R2147" s="9"/>
      <c r="S2147" s="7"/>
    </row>
    <row r="2148" spans="1:19" x14ac:dyDescent="0.25">
      <c r="A2148" t="str">
        <f>REPLACE(Table_milestone[[#This Row],[Hợp đồng]],1,FIND("#",Table_milestone[[#This Row],[Hợp đồng]],1),"")</f>
        <v>59-0314/HĐKT/CMCSOFT-DHLN-VIETINBANK</v>
      </c>
      <c r="B2148" s="2" t="s">
        <v>2708</v>
      </c>
      <c r="C2148" s="3" t="s">
        <v>552</v>
      </c>
      <c r="D2148" s="2" t="s">
        <v>4011</v>
      </c>
      <c r="E2148" s="5">
        <v>10000000</v>
      </c>
      <c r="F2148" s="4"/>
      <c r="G2148" s="4">
        <v>42926</v>
      </c>
      <c r="H2148" s="4"/>
      <c r="I2148" s="4"/>
      <c r="J2148" s="4"/>
      <c r="K2148" s="3" t="s">
        <v>3161</v>
      </c>
      <c r="L2148" s="7" t="b">
        <v>0</v>
      </c>
      <c r="M2148" s="4"/>
      <c r="N2148" s="3" t="s">
        <v>190</v>
      </c>
      <c r="O2148" s="3" t="s">
        <v>98</v>
      </c>
      <c r="P2148" s="8"/>
      <c r="Q2148" s="8"/>
      <c r="R2148" s="9"/>
      <c r="S2148" s="7"/>
    </row>
    <row r="2149" spans="1:19" x14ac:dyDescent="0.25">
      <c r="A2149" t="str">
        <f>REPLACE(Table_milestone[[#This Row],[Hợp đồng]],1,FIND("#",Table_milestone[[#This Row],[Hợp đồng]],1),"")</f>
        <v>01/2013-QBU-BIDV-CMC</v>
      </c>
      <c r="B2149" s="2" t="s">
        <v>2626</v>
      </c>
      <c r="C2149" s="3" t="s">
        <v>573</v>
      </c>
      <c r="D2149" s="2" t="s">
        <v>4012</v>
      </c>
      <c r="E2149" s="5">
        <v>10000000</v>
      </c>
      <c r="F2149" s="4"/>
      <c r="G2149" s="4">
        <v>42948</v>
      </c>
      <c r="H2149" s="4"/>
      <c r="I2149" s="4"/>
      <c r="J2149" s="4"/>
      <c r="K2149" s="3" t="s">
        <v>717</v>
      </c>
      <c r="L2149" s="7" t="b">
        <v>0</v>
      </c>
      <c r="M2149" s="4"/>
      <c r="N2149" s="3" t="s">
        <v>190</v>
      </c>
      <c r="O2149" s="3" t="s">
        <v>98</v>
      </c>
      <c r="P2149" s="8"/>
      <c r="Q2149" s="8"/>
      <c r="R2149" s="9"/>
      <c r="S2149" s="7"/>
    </row>
    <row r="2150" spans="1:19" x14ac:dyDescent="0.25">
      <c r="A2150" t="str">
        <f>REPLACE(Table_milestone[[#This Row],[Hợp đồng]],1,FIND("#",Table_milestone[[#This Row],[Hợp đồng]],1),"")</f>
        <v>140/2015/HĐDV/M.I.K LAND-CMCSOFT</v>
      </c>
      <c r="B2150" s="2" t="s">
        <v>3846</v>
      </c>
      <c r="C2150" s="3" t="s">
        <v>232</v>
      </c>
      <c r="D2150" s="2" t="s">
        <v>4013</v>
      </c>
      <c r="E2150" s="5">
        <v>71666667</v>
      </c>
      <c r="F2150" s="4"/>
      <c r="G2150" s="4">
        <v>42966</v>
      </c>
      <c r="H2150" s="4"/>
      <c r="I2150" s="4"/>
      <c r="J2150" s="4"/>
      <c r="K2150" s="3" t="s">
        <v>3161</v>
      </c>
      <c r="L2150" s="7" t="b">
        <v>0</v>
      </c>
      <c r="M2150" s="4"/>
      <c r="N2150" s="3" t="s">
        <v>89</v>
      </c>
      <c r="O2150" s="3" t="s">
        <v>47</v>
      </c>
      <c r="P2150" s="8"/>
      <c r="Q2150" s="8"/>
      <c r="R2150" s="9"/>
      <c r="S2150" s="7"/>
    </row>
    <row r="2151" spans="1:19" x14ac:dyDescent="0.25">
      <c r="A2151" t="str">
        <f>REPLACE(Table_milestone[[#This Row],[Hợp đồng]],1,FIND("#",Table_milestone[[#This Row],[Hợp đồng]],1),"")</f>
        <v>075/2015/HĐKT/CMCSOFT-KNNDHTN</v>
      </c>
      <c r="B2151" s="2" t="s">
        <v>3864</v>
      </c>
      <c r="C2151" s="3" t="s">
        <v>241</v>
      </c>
      <c r="D2151" s="2" t="s">
        <v>4014</v>
      </c>
      <c r="E2151" s="5">
        <v>32967000</v>
      </c>
      <c r="F2151" s="4"/>
      <c r="G2151" s="4">
        <v>42993</v>
      </c>
      <c r="H2151" s="4"/>
      <c r="I2151" s="4"/>
      <c r="J2151" s="4"/>
      <c r="K2151" s="3" t="s">
        <v>3161</v>
      </c>
      <c r="L2151" s="7" t="b">
        <v>0</v>
      </c>
      <c r="M2151" s="4"/>
      <c r="N2151" s="3" t="s">
        <v>190</v>
      </c>
      <c r="O2151" s="3" t="s">
        <v>98</v>
      </c>
      <c r="P2151" s="8"/>
      <c r="Q2151" s="8"/>
      <c r="R2151" s="9"/>
      <c r="S2151" s="7"/>
    </row>
    <row r="2152" spans="1:19" x14ac:dyDescent="0.25">
      <c r="A2152" t="str">
        <f>REPLACE(Table_milestone[[#This Row],[Hợp đồng]],1,FIND("#",Table_milestone[[#This Row],[Hợp đồng]],1),"")</f>
        <v>075/2015/HĐKT/CMCSOFT-KNNDHTN</v>
      </c>
      <c r="B2152" s="2" t="s">
        <v>3864</v>
      </c>
      <c r="C2152" s="3" t="s">
        <v>241</v>
      </c>
      <c r="D2152" s="2" t="s">
        <v>4015</v>
      </c>
      <c r="E2152" s="5">
        <v>32967000</v>
      </c>
      <c r="F2152" s="4"/>
      <c r="G2152" s="4">
        <v>43008</v>
      </c>
      <c r="H2152" s="4"/>
      <c r="I2152" s="4"/>
      <c r="J2152" s="4"/>
      <c r="K2152" s="3" t="s">
        <v>3161</v>
      </c>
      <c r="L2152" s="7" t="b">
        <v>0</v>
      </c>
      <c r="M2152" s="4"/>
      <c r="N2152" s="3" t="s">
        <v>190</v>
      </c>
      <c r="O2152" s="3" t="s">
        <v>98</v>
      </c>
      <c r="P2152" s="8"/>
      <c r="Q2152" s="8"/>
      <c r="R2152" s="9"/>
      <c r="S2152" s="7"/>
    </row>
    <row r="2153" spans="1:19" x14ac:dyDescent="0.25">
      <c r="A2153" t="str">
        <f>REPLACE(Table_milestone[[#This Row],[Hợp đồng]],1,FIND("#",Table_milestone[[#This Row],[Hợp đồng]],1),"")</f>
        <v>112/2015/HD-CMC</v>
      </c>
      <c r="B2153" s="2" t="s">
        <v>3742</v>
      </c>
      <c r="C2153" s="3" t="s">
        <v>322</v>
      </c>
      <c r="D2153" s="2" t="s">
        <v>4016</v>
      </c>
      <c r="E2153" s="5">
        <v>10000000</v>
      </c>
      <c r="F2153" s="4"/>
      <c r="G2153" s="4">
        <v>43023</v>
      </c>
      <c r="H2153" s="4"/>
      <c r="I2153" s="4"/>
      <c r="J2153" s="4"/>
      <c r="K2153" s="3" t="s">
        <v>3161</v>
      </c>
      <c r="L2153" s="7" t="b">
        <v>0</v>
      </c>
      <c r="M2153" s="4"/>
      <c r="N2153" s="3" t="s">
        <v>190</v>
      </c>
      <c r="O2153" s="3" t="s">
        <v>98</v>
      </c>
      <c r="P2153" s="8"/>
      <c r="Q2153" s="8"/>
      <c r="R2153" s="9"/>
      <c r="S2153" s="7"/>
    </row>
    <row r="2154" spans="1:19" x14ac:dyDescent="0.25">
      <c r="A2154" t="str">
        <f>REPLACE(Table_milestone[[#This Row],[Hợp đồng]],1,FIND("#",Table_milestone[[#This Row],[Hợp đồng]],1),"")</f>
        <v>138/2015/HĐKT/CMCSOFT-BHV</v>
      </c>
      <c r="B2154" s="2" t="s">
        <v>5761</v>
      </c>
      <c r="C2154" s="3" t="s">
        <v>5745</v>
      </c>
      <c r="D2154" s="2" t="s">
        <v>5774</v>
      </c>
      <c r="E2154" s="5">
        <v>21533000</v>
      </c>
      <c r="F2154" s="4"/>
      <c r="G2154" s="4">
        <v>43069</v>
      </c>
      <c r="H2154" s="4"/>
      <c r="I2154" s="4"/>
      <c r="J2154" s="4"/>
      <c r="K2154" s="3" t="s">
        <v>3161</v>
      </c>
      <c r="L2154" s="7" t="b">
        <v>0</v>
      </c>
      <c r="M2154" s="4"/>
      <c r="N2154" s="3" t="s">
        <v>46</v>
      </c>
      <c r="O2154" s="3" t="s">
        <v>173</v>
      </c>
      <c r="P2154" s="8"/>
      <c r="Q2154" s="8"/>
      <c r="R2154" s="9"/>
      <c r="S2154" s="7"/>
    </row>
    <row r="2155" spans="1:19" x14ac:dyDescent="0.25">
      <c r="A2155" t="str">
        <f>REPLACE(Table_milestone[[#This Row],[Hợp đồng]],1,FIND("#",Table_milestone[[#This Row],[Hợp đồng]],1),"")</f>
        <v>122015-HĐKT/CNTT-CMCSoft-CMC Corp</v>
      </c>
      <c r="B2155" s="2" t="s">
        <v>3896</v>
      </c>
      <c r="C2155" s="3" t="s">
        <v>213</v>
      </c>
      <c r="D2155" s="2" t="s">
        <v>3411</v>
      </c>
      <c r="E2155" s="5">
        <v>3750000000</v>
      </c>
      <c r="F2155" s="4"/>
      <c r="G2155" s="4">
        <v>43095</v>
      </c>
      <c r="H2155" s="4"/>
      <c r="I2155" s="4"/>
      <c r="J2155" s="4"/>
      <c r="K2155" s="3" t="s">
        <v>3161</v>
      </c>
      <c r="L2155" s="7" t="b">
        <v>0</v>
      </c>
      <c r="M2155" s="4"/>
      <c r="N2155" s="3" t="s">
        <v>214</v>
      </c>
      <c r="O2155" s="3" t="s">
        <v>197</v>
      </c>
      <c r="P2155" s="8"/>
      <c r="Q2155" s="8"/>
      <c r="R2155" s="9"/>
      <c r="S2155" s="7"/>
    </row>
    <row r="2156" spans="1:19" x14ac:dyDescent="0.25">
      <c r="A2156" t="str">
        <f>REPLACE(Table_milestone[[#This Row],[Hợp đồng]],1,FIND("#",Table_milestone[[#This Row],[Hợp đồng]],1),"")</f>
        <v>SGD04/HĐKT/VIETINBANK-CMC</v>
      </c>
      <c r="B2156" s="2" t="s">
        <v>3539</v>
      </c>
      <c r="C2156" s="3" t="s">
        <v>438</v>
      </c>
      <c r="D2156" s="2" t="s">
        <v>3906</v>
      </c>
      <c r="E2156" s="5">
        <v>309769880</v>
      </c>
      <c r="F2156" s="4"/>
      <c r="G2156" s="4">
        <v>43098</v>
      </c>
      <c r="H2156" s="4"/>
      <c r="I2156" s="4"/>
      <c r="J2156" s="4"/>
      <c r="K2156" s="3" t="s">
        <v>3161</v>
      </c>
      <c r="L2156" s="7" t="b">
        <v>0</v>
      </c>
      <c r="M2156" s="4"/>
      <c r="N2156" s="3" t="s">
        <v>37</v>
      </c>
      <c r="O2156" s="3" t="s">
        <v>197</v>
      </c>
      <c r="P2156" s="8"/>
      <c r="Q2156" s="8"/>
      <c r="R2156" s="9"/>
      <c r="S2156" s="7"/>
    </row>
    <row r="2157" spans="1:19" x14ac:dyDescent="0.25">
      <c r="A2157" t="str">
        <f>REPLACE(Table_milestone[[#This Row],[Hợp đồng]],1,FIND("#",Table_milestone[[#This Row],[Hợp đồng]],1),"")</f>
        <v>07/2014/HĐKT</v>
      </c>
      <c r="B2157" s="2" t="s">
        <v>3074</v>
      </c>
      <c r="C2157" s="3" t="s">
        <v>35</v>
      </c>
      <c r="D2157" s="2" t="s">
        <v>4017</v>
      </c>
      <c r="E2157" s="5">
        <v>169310000</v>
      </c>
      <c r="F2157" s="4"/>
      <c r="G2157" s="4">
        <v>43100</v>
      </c>
      <c r="H2157" s="4"/>
      <c r="I2157" s="4"/>
      <c r="J2157" s="4"/>
      <c r="K2157" s="3" t="s">
        <v>3161</v>
      </c>
      <c r="L2157" s="7" t="b">
        <v>0</v>
      </c>
      <c r="M2157" s="4"/>
      <c r="N2157" s="3" t="s">
        <v>37</v>
      </c>
      <c r="O2157" s="3" t="s">
        <v>197</v>
      </c>
      <c r="P2157" s="8"/>
      <c r="Q2157" s="8" t="s">
        <v>4018</v>
      </c>
      <c r="R2157" s="9"/>
      <c r="S2157" s="7"/>
    </row>
    <row r="2158" spans="1:19" x14ac:dyDescent="0.25">
      <c r="A2158" t="str">
        <f>REPLACE(Table_milestone[[#This Row],[Hợp đồng]],1,FIND("#",Table_milestone[[#This Row],[Hợp đồng]],1),"")</f>
        <v>01/2013-QBU-BIDV-CMC</v>
      </c>
      <c r="B2158" s="2" t="s">
        <v>2626</v>
      </c>
      <c r="C2158" s="3" t="s">
        <v>573</v>
      </c>
      <c r="D2158" s="2" t="s">
        <v>4019</v>
      </c>
      <c r="E2158" s="5">
        <v>10000000</v>
      </c>
      <c r="F2158" s="4"/>
      <c r="G2158" s="4">
        <v>43101</v>
      </c>
      <c r="H2158" s="4"/>
      <c r="I2158" s="4"/>
      <c r="J2158" s="4"/>
      <c r="K2158" s="3" t="s">
        <v>717</v>
      </c>
      <c r="L2158" s="7" t="b">
        <v>0</v>
      </c>
      <c r="M2158" s="4"/>
      <c r="N2158" s="3" t="s">
        <v>190</v>
      </c>
      <c r="O2158" s="3" t="s">
        <v>98</v>
      </c>
      <c r="P2158" s="8"/>
      <c r="Q2158" s="8"/>
      <c r="R2158" s="9"/>
      <c r="S2158" s="7"/>
    </row>
    <row r="2159" spans="1:19" x14ac:dyDescent="0.25">
      <c r="A2159" t="str">
        <f>REPLACE(Table_milestone[[#This Row],[Hợp đồng]],1,FIND("#",Table_milestone[[#This Row],[Hợp đồng]],1),"")</f>
        <v>01/2015-ĐHLN-MB-CMC</v>
      </c>
      <c r="B2159" s="2" t="s">
        <v>3719</v>
      </c>
      <c r="C2159" s="3" t="s">
        <v>329</v>
      </c>
      <c r="D2159" s="2" t="s">
        <v>4020</v>
      </c>
      <c r="E2159" s="5">
        <v>10000000</v>
      </c>
      <c r="F2159" s="4"/>
      <c r="G2159" s="4">
        <v>43101</v>
      </c>
      <c r="H2159" s="4"/>
      <c r="I2159" s="4"/>
      <c r="J2159" s="4"/>
      <c r="K2159" s="3" t="s">
        <v>3161</v>
      </c>
      <c r="L2159" s="7" t="b">
        <v>0</v>
      </c>
      <c r="M2159" s="4"/>
      <c r="N2159" s="3" t="s">
        <v>190</v>
      </c>
      <c r="O2159" s="3" t="s">
        <v>98</v>
      </c>
      <c r="P2159" s="8"/>
      <c r="Q2159" s="8"/>
      <c r="R2159" s="9"/>
      <c r="S2159" s="7"/>
    </row>
    <row r="2160" spans="1:19" x14ac:dyDescent="0.25">
      <c r="A2160" t="str">
        <f>REPLACE(Table_milestone[[#This Row],[Hợp đồng]],1,FIND("#",Table_milestone[[#This Row],[Hợp đồng]],1),"")</f>
        <v>01/2015-HVCSVPT-VIETINBANK-CMC</v>
      </c>
      <c r="B2160" s="2" t="s">
        <v>3396</v>
      </c>
      <c r="C2160" s="3" t="s">
        <v>486</v>
      </c>
      <c r="D2160" s="2" t="s">
        <v>4021</v>
      </c>
      <c r="E2160" s="5">
        <v>15000000</v>
      </c>
      <c r="F2160" s="4"/>
      <c r="G2160" s="4">
        <v>43105</v>
      </c>
      <c r="H2160" s="4"/>
      <c r="I2160" s="4"/>
      <c r="J2160" s="4"/>
      <c r="K2160" s="3" t="s">
        <v>3161</v>
      </c>
      <c r="L2160" s="7" t="b">
        <v>0</v>
      </c>
      <c r="M2160" s="4"/>
      <c r="N2160" s="3" t="s">
        <v>190</v>
      </c>
      <c r="O2160" s="3" t="s">
        <v>98</v>
      </c>
      <c r="P2160" s="8"/>
      <c r="Q2160" s="8"/>
      <c r="R2160" s="9"/>
      <c r="S2160" s="7"/>
    </row>
    <row r="2161" spans="1:19" x14ac:dyDescent="0.25">
      <c r="A2161" t="str">
        <f>REPLACE(Table_milestone[[#This Row],[Hợp đồng]],1,FIND("#",Table_milestone[[#This Row],[Hợp đồng]],1),"")</f>
        <v>59-0314/HĐKT/CMCSOFT-DHLN-VIETINBANK</v>
      </c>
      <c r="B2161" s="2" t="s">
        <v>2708</v>
      </c>
      <c r="C2161" s="3" t="s">
        <v>552</v>
      </c>
      <c r="D2161" s="2" t="s">
        <v>4022</v>
      </c>
      <c r="E2161" s="5">
        <v>10000000</v>
      </c>
      <c r="F2161" s="4"/>
      <c r="G2161" s="4">
        <v>43110</v>
      </c>
      <c r="H2161" s="4"/>
      <c r="I2161" s="4"/>
      <c r="J2161" s="4"/>
      <c r="K2161" s="3" t="s">
        <v>3161</v>
      </c>
      <c r="L2161" s="7" t="b">
        <v>0</v>
      </c>
      <c r="M2161" s="4"/>
      <c r="N2161" s="3" t="s">
        <v>190</v>
      </c>
      <c r="O2161" s="3" t="s">
        <v>98</v>
      </c>
      <c r="P2161" s="8"/>
      <c r="Q2161" s="8"/>
      <c r="R2161" s="9"/>
      <c r="S2161" s="7"/>
    </row>
    <row r="2162" spans="1:19" x14ac:dyDescent="0.25">
      <c r="A2162" t="str">
        <f>REPLACE(Table_milestone[[#This Row],[Hợp đồng]],1,FIND("#",Table_milestone[[#This Row],[Hợp đồng]],1),"")</f>
        <v>15332/KHBL/NTNTHD-CMC</v>
      </c>
      <c r="B2162" s="2" t="s">
        <v>3891</v>
      </c>
      <c r="C2162" s="3" t="s">
        <v>293</v>
      </c>
      <c r="D2162" s="2" t="s">
        <v>4023</v>
      </c>
      <c r="E2162" s="5">
        <v>10000000</v>
      </c>
      <c r="F2162" s="4"/>
      <c r="G2162" s="4">
        <v>43110</v>
      </c>
      <c r="H2162" s="4"/>
      <c r="I2162" s="4"/>
      <c r="J2162" s="4"/>
      <c r="K2162" s="3" t="s">
        <v>3161</v>
      </c>
      <c r="L2162" s="7" t="b">
        <v>0</v>
      </c>
      <c r="M2162" s="4"/>
      <c r="N2162" s="3" t="s">
        <v>190</v>
      </c>
      <c r="O2162" s="3" t="s">
        <v>98</v>
      </c>
      <c r="P2162" s="8"/>
      <c r="Q2162" s="8"/>
      <c r="R2162" s="9"/>
      <c r="S2162" s="7"/>
    </row>
    <row r="2163" spans="1:19" x14ac:dyDescent="0.25">
      <c r="A2163" t="str">
        <f>REPLACE(Table_milestone[[#This Row],[Hợp đồng]],1,FIND("#",Table_milestone[[#This Row],[Hợp đồng]],1),"")</f>
        <v>140/2015/HĐDV/M.I.K LAND-CMCSOFT</v>
      </c>
      <c r="B2163" s="2" t="s">
        <v>3846</v>
      </c>
      <c r="C2163" s="3" t="s">
        <v>232</v>
      </c>
      <c r="D2163" s="2" t="s">
        <v>4024</v>
      </c>
      <c r="E2163" s="5">
        <v>71666667</v>
      </c>
      <c r="F2163" s="4"/>
      <c r="G2163" s="4">
        <v>43150</v>
      </c>
      <c r="H2163" s="4"/>
      <c r="I2163" s="4"/>
      <c r="J2163" s="4"/>
      <c r="K2163" s="3" t="s">
        <v>3161</v>
      </c>
      <c r="L2163" s="7" t="b">
        <v>0</v>
      </c>
      <c r="M2163" s="4"/>
      <c r="N2163" s="3" t="s">
        <v>89</v>
      </c>
      <c r="O2163" s="3" t="s">
        <v>47</v>
      </c>
      <c r="P2163" s="8"/>
      <c r="Q2163" s="8"/>
      <c r="R2163" s="9"/>
      <c r="S2163" s="7"/>
    </row>
    <row r="2164" spans="1:19" x14ac:dyDescent="0.25">
      <c r="A2164" t="str">
        <f>REPLACE(Table_milestone[[#This Row],[Hợp đồng]],1,FIND("#",Table_milestone[[#This Row],[Hợp đồng]],1),"")</f>
        <v>112/2015/HD-CMC</v>
      </c>
      <c r="B2164" s="2" t="s">
        <v>3742</v>
      </c>
      <c r="C2164" s="3" t="s">
        <v>322</v>
      </c>
      <c r="D2164" s="2" t="s">
        <v>4025</v>
      </c>
      <c r="E2164" s="5">
        <v>10000000</v>
      </c>
      <c r="F2164" s="4"/>
      <c r="G2164" s="4">
        <v>43205</v>
      </c>
      <c r="H2164" s="4"/>
      <c r="I2164" s="4"/>
      <c r="J2164" s="4"/>
      <c r="K2164" s="3" t="s">
        <v>3161</v>
      </c>
      <c r="L2164" s="7" t="b">
        <v>0</v>
      </c>
      <c r="M2164" s="4"/>
      <c r="N2164" s="3" t="s">
        <v>190</v>
      </c>
      <c r="O2164" s="3" t="s">
        <v>98</v>
      </c>
      <c r="P2164" s="8"/>
      <c r="Q2164" s="8"/>
      <c r="R2164" s="9"/>
      <c r="S2164" s="7"/>
    </row>
    <row r="2165" spans="1:19" x14ac:dyDescent="0.25">
      <c r="A2165" t="str">
        <f>REPLACE(Table_milestone[[#This Row],[Hợp đồng]],1,FIND("#",Table_milestone[[#This Row],[Hợp đồng]],1),"")</f>
        <v>074/2015/HĐKT/CMCSOFT-DHKHDHTN</v>
      </c>
      <c r="B2165" s="2" t="s">
        <v>2852</v>
      </c>
      <c r="C2165" s="3" t="s">
        <v>401</v>
      </c>
      <c r="D2165" s="2" t="s">
        <v>4026</v>
      </c>
      <c r="E2165" s="5">
        <v>15000000</v>
      </c>
      <c r="F2165" s="4"/>
      <c r="G2165" s="4">
        <v>43255</v>
      </c>
      <c r="H2165" s="4"/>
      <c r="I2165" s="4"/>
      <c r="J2165" s="4"/>
      <c r="K2165" s="3" t="s">
        <v>3161</v>
      </c>
      <c r="L2165" s="7" t="b">
        <v>0</v>
      </c>
      <c r="M2165" s="4"/>
      <c r="N2165" s="3" t="s">
        <v>190</v>
      </c>
      <c r="O2165" s="3" t="s">
        <v>98</v>
      </c>
      <c r="P2165" s="8"/>
      <c r="Q2165" s="8"/>
      <c r="R2165" s="9"/>
      <c r="S2165" s="7"/>
    </row>
    <row r="2166" spans="1:19" x14ac:dyDescent="0.25">
      <c r="A2166" t="str">
        <f>REPLACE(Table_milestone[[#This Row],[Hợp đồng]],1,FIND("#",Table_milestone[[#This Row],[Hợp đồng]],1),"")</f>
        <v>074/2015/HĐKT/CMCSOFT-DHKHDHTN</v>
      </c>
      <c r="B2166" s="2" t="s">
        <v>2852</v>
      </c>
      <c r="C2166" s="3" t="s">
        <v>401</v>
      </c>
      <c r="D2166" s="2" t="s">
        <v>4027</v>
      </c>
      <c r="E2166" s="5">
        <v>35000000</v>
      </c>
      <c r="F2166" s="4"/>
      <c r="G2166" s="4">
        <v>43256</v>
      </c>
      <c r="H2166" s="4"/>
      <c r="I2166" s="4"/>
      <c r="J2166" s="4"/>
      <c r="K2166" s="3" t="s">
        <v>3161</v>
      </c>
      <c r="L2166" s="7" t="b">
        <v>0</v>
      </c>
      <c r="M2166" s="4"/>
      <c r="N2166" s="3" t="s">
        <v>190</v>
      </c>
      <c r="O2166" s="3" t="s">
        <v>98</v>
      </c>
      <c r="P2166" s="8"/>
      <c r="Q2166" s="8"/>
      <c r="R2166" s="9"/>
      <c r="S2166" s="7"/>
    </row>
    <row r="2167" spans="1:19" x14ac:dyDescent="0.25">
      <c r="A2167" t="str">
        <f>REPLACE(Table_milestone[[#This Row],[Hợp đồng]],1,FIND("#",Table_milestone[[#This Row],[Hợp đồng]],1),"")</f>
        <v>SGD04/HĐKT/VIETINBANK-CMC</v>
      </c>
      <c r="B2167" s="2" t="s">
        <v>3539</v>
      </c>
      <c r="C2167" s="3" t="s">
        <v>438</v>
      </c>
      <c r="D2167" s="2" t="s">
        <v>4008</v>
      </c>
      <c r="E2167" s="5">
        <v>309769880</v>
      </c>
      <c r="F2167" s="4"/>
      <c r="G2167" s="4">
        <v>43280</v>
      </c>
      <c r="H2167" s="4"/>
      <c r="I2167" s="4"/>
      <c r="J2167" s="4"/>
      <c r="K2167" s="3" t="s">
        <v>3161</v>
      </c>
      <c r="L2167" s="7" t="b">
        <v>0</v>
      </c>
      <c r="M2167" s="4"/>
      <c r="N2167" s="3" t="s">
        <v>37</v>
      </c>
      <c r="O2167" s="3" t="s">
        <v>197</v>
      </c>
      <c r="P2167" s="8"/>
      <c r="Q2167" s="8"/>
      <c r="R2167" s="9"/>
      <c r="S2167" s="7"/>
    </row>
    <row r="2168" spans="1:19" x14ac:dyDescent="0.25">
      <c r="A2168" t="str">
        <f>REPLACE(Table_milestone[[#This Row],[Hợp đồng]],1,FIND("#",Table_milestone[[#This Row],[Hợp đồng]],1),"")</f>
        <v>138/2015/HĐKT/CMCSOFT-BHV</v>
      </c>
      <c r="B2168" s="2" t="s">
        <v>5761</v>
      </c>
      <c r="C2168" s="3" t="s">
        <v>5745</v>
      </c>
      <c r="D2168" s="2" t="s">
        <v>5775</v>
      </c>
      <c r="E2168" s="5">
        <v>21534000</v>
      </c>
      <c r="F2168" s="4"/>
      <c r="G2168" s="4">
        <v>43281</v>
      </c>
      <c r="H2168" s="4"/>
      <c r="I2168" s="4"/>
      <c r="J2168" s="4"/>
      <c r="K2168" s="3" t="s">
        <v>3161</v>
      </c>
      <c r="L2168" s="7" t="b">
        <v>0</v>
      </c>
      <c r="M2168" s="4"/>
      <c r="N2168" s="3" t="s">
        <v>46</v>
      </c>
      <c r="O2168" s="3" t="s">
        <v>173</v>
      </c>
      <c r="P2168" s="8"/>
      <c r="Q2168" s="8"/>
      <c r="R2168" s="9"/>
      <c r="S2168" s="7"/>
    </row>
    <row r="2169" spans="1:19" x14ac:dyDescent="0.25">
      <c r="A2169" t="str">
        <f>REPLACE(Table_milestone[[#This Row],[Hợp đồng]],1,FIND("#",Table_milestone[[#This Row],[Hợp đồng]],1),"")</f>
        <v>01/2015-ĐHLN-MB-CMC</v>
      </c>
      <c r="B2169" s="2" t="s">
        <v>3719</v>
      </c>
      <c r="C2169" s="3" t="s">
        <v>329</v>
      </c>
      <c r="D2169" s="2" t="s">
        <v>4028</v>
      </c>
      <c r="E2169" s="5">
        <v>10000000</v>
      </c>
      <c r="F2169" s="4"/>
      <c r="G2169" s="4">
        <v>43282</v>
      </c>
      <c r="H2169" s="4"/>
      <c r="I2169" s="4"/>
      <c r="J2169" s="4"/>
      <c r="K2169" s="3" t="s">
        <v>3161</v>
      </c>
      <c r="L2169" s="7" t="b">
        <v>0</v>
      </c>
      <c r="M2169" s="4"/>
      <c r="N2169" s="3" t="s">
        <v>190</v>
      </c>
      <c r="O2169" s="3" t="s">
        <v>98</v>
      </c>
      <c r="P2169" s="8"/>
      <c r="Q2169" s="8"/>
      <c r="R2169" s="9"/>
      <c r="S2169" s="7"/>
    </row>
    <row r="2170" spans="1:19" x14ac:dyDescent="0.25">
      <c r="A2170" t="str">
        <f>REPLACE(Table_milestone[[#This Row],[Hợp đồng]],1,FIND("#",Table_milestone[[#This Row],[Hợp đồng]],1),"")</f>
        <v>59-0314/HĐKT/CMCSOFT-DHLN-VIETINBANK</v>
      </c>
      <c r="B2170" s="2" t="s">
        <v>2708</v>
      </c>
      <c r="C2170" s="3" t="s">
        <v>552</v>
      </c>
      <c r="D2170" s="2" t="s">
        <v>4029</v>
      </c>
      <c r="E2170" s="5">
        <v>10000000</v>
      </c>
      <c r="F2170" s="4"/>
      <c r="G2170" s="4">
        <v>43291</v>
      </c>
      <c r="H2170" s="4"/>
      <c r="I2170" s="4"/>
      <c r="J2170" s="4"/>
      <c r="K2170" s="3" t="s">
        <v>3161</v>
      </c>
      <c r="L2170" s="7" t="b">
        <v>0</v>
      </c>
      <c r="M2170" s="4"/>
      <c r="N2170" s="3" t="s">
        <v>190</v>
      </c>
      <c r="O2170" s="3" t="s">
        <v>98</v>
      </c>
      <c r="P2170" s="8"/>
      <c r="Q2170" s="8"/>
      <c r="R2170" s="9"/>
      <c r="S2170" s="7"/>
    </row>
    <row r="2171" spans="1:19" x14ac:dyDescent="0.25">
      <c r="A2171" t="str">
        <f>REPLACE(Table_milestone[[#This Row],[Hợp đồng]],1,FIND("#",Table_milestone[[#This Row],[Hợp đồng]],1),"")</f>
        <v>01/2013-QBU-BIDV-CMC</v>
      </c>
      <c r="B2171" s="2" t="s">
        <v>2626</v>
      </c>
      <c r="C2171" s="3" t="s">
        <v>573</v>
      </c>
      <c r="D2171" s="2" t="s">
        <v>4029</v>
      </c>
      <c r="E2171" s="5">
        <v>10000000</v>
      </c>
      <c r="F2171" s="4"/>
      <c r="G2171" s="4">
        <v>43313</v>
      </c>
      <c r="H2171" s="4"/>
      <c r="I2171" s="4"/>
      <c r="J2171" s="4"/>
      <c r="K2171" s="3" t="s">
        <v>717</v>
      </c>
      <c r="L2171" s="7" t="b">
        <v>0</v>
      </c>
      <c r="M2171" s="4"/>
      <c r="N2171" s="3" t="s">
        <v>190</v>
      </c>
      <c r="O2171" s="3" t="s">
        <v>98</v>
      </c>
      <c r="P2171" s="8"/>
      <c r="Q2171" s="8"/>
      <c r="R2171" s="9"/>
      <c r="S2171" s="7"/>
    </row>
    <row r="2172" spans="1:19" x14ac:dyDescent="0.25">
      <c r="A2172" t="str">
        <f>REPLACE(Table_milestone[[#This Row],[Hợp đồng]],1,FIND("#",Table_milestone[[#This Row],[Hợp đồng]],1),"")</f>
        <v>140/2015/HĐDV/M.I.K LAND-CMCSOFT</v>
      </c>
      <c r="B2172" s="2" t="s">
        <v>3846</v>
      </c>
      <c r="C2172" s="3" t="s">
        <v>232</v>
      </c>
      <c r="D2172" s="2" t="s">
        <v>4030</v>
      </c>
      <c r="E2172" s="5">
        <v>71666667</v>
      </c>
      <c r="F2172" s="4"/>
      <c r="G2172" s="4">
        <v>43331</v>
      </c>
      <c r="H2172" s="4"/>
      <c r="I2172" s="4"/>
      <c r="J2172" s="4"/>
      <c r="K2172" s="3" t="s">
        <v>3161</v>
      </c>
      <c r="L2172" s="7" t="b">
        <v>0</v>
      </c>
      <c r="M2172" s="4"/>
      <c r="N2172" s="3" t="s">
        <v>89</v>
      </c>
      <c r="O2172" s="3" t="s">
        <v>47</v>
      </c>
      <c r="P2172" s="8"/>
      <c r="Q2172" s="8"/>
      <c r="R2172" s="9"/>
      <c r="S2172" s="7"/>
    </row>
    <row r="2173" spans="1:19" x14ac:dyDescent="0.25">
      <c r="A2173" s="7" t="str">
        <f>REPLACE(Table_milestone[[#This Row],[Hợp đồng]],1,FIND("#",Table_milestone[[#This Row],[Hợp đồng]],1),"")</f>
        <v>075/2015/HĐKT/CMCSOFT-KNNDHTN</v>
      </c>
      <c r="B2173" s="2" t="s">
        <v>3864</v>
      </c>
      <c r="C2173" s="3" t="s">
        <v>241</v>
      </c>
      <c r="D2173" s="2" t="s">
        <v>4031</v>
      </c>
      <c r="E2173" s="5">
        <v>32967000</v>
      </c>
      <c r="F2173" s="4"/>
      <c r="G2173" s="4">
        <v>43358</v>
      </c>
      <c r="H2173" s="4"/>
      <c r="I2173" s="4"/>
      <c r="J2173" s="4"/>
      <c r="K2173" s="3" t="s">
        <v>3161</v>
      </c>
      <c r="L2173" s="7" t="b">
        <v>0</v>
      </c>
      <c r="M2173" s="4"/>
      <c r="N2173" s="3" t="s">
        <v>190</v>
      </c>
      <c r="O2173" s="3" t="s">
        <v>98</v>
      </c>
      <c r="P2173" s="8"/>
      <c r="Q2173" s="8"/>
      <c r="R2173" s="9"/>
      <c r="S2173" s="7"/>
    </row>
    <row r="2174" spans="1:19" x14ac:dyDescent="0.25">
      <c r="A2174" s="7" t="str">
        <f>REPLACE(Table_milestone[[#This Row],[Hợp đồng]],1,FIND("#",Table_milestone[[#This Row],[Hợp đồng]],1),"")</f>
        <v>112/2015/HD-CMC</v>
      </c>
      <c r="B2174" s="2" t="s">
        <v>3742</v>
      </c>
      <c r="C2174" s="3" t="s">
        <v>322</v>
      </c>
      <c r="D2174" s="2" t="s">
        <v>4016</v>
      </c>
      <c r="E2174" s="5">
        <v>10000000</v>
      </c>
      <c r="F2174" s="4"/>
      <c r="G2174" s="4">
        <v>43388</v>
      </c>
      <c r="H2174" s="4"/>
      <c r="I2174" s="4"/>
      <c r="J2174" s="4"/>
      <c r="K2174" s="3" t="s">
        <v>3161</v>
      </c>
      <c r="L2174" s="7" t="b">
        <v>0</v>
      </c>
      <c r="M2174" s="4"/>
      <c r="N2174" s="3" t="s">
        <v>190</v>
      </c>
      <c r="O2174" s="3" t="s">
        <v>98</v>
      </c>
      <c r="P2174" s="8"/>
      <c r="Q2174" s="8"/>
      <c r="R2174" s="9"/>
      <c r="S2174" s="7"/>
    </row>
    <row r="2175" spans="1:19" x14ac:dyDescent="0.25">
      <c r="A2175" s="7" t="str">
        <f>REPLACE(Table_milestone[[#This Row],[Hợp đồng]],1,FIND("#",Table_milestone[[#This Row],[Hợp đồng]],1),"")</f>
        <v>29122015/HĐDV/CMCSI-CMCSOFT</v>
      </c>
      <c r="B2175" s="2" t="s">
        <v>3914</v>
      </c>
      <c r="C2175" s="3" t="s">
        <v>142</v>
      </c>
      <c r="D2175" s="2" t="s">
        <v>2932</v>
      </c>
      <c r="E2175" s="5">
        <v>571635554</v>
      </c>
      <c r="F2175" s="4"/>
      <c r="G2175" s="4">
        <v>43463</v>
      </c>
      <c r="H2175" s="4"/>
      <c r="I2175" s="4"/>
      <c r="J2175" s="4"/>
      <c r="K2175" s="3" t="s">
        <v>3161</v>
      </c>
      <c r="L2175" s="7" t="b">
        <v>0</v>
      </c>
      <c r="M2175" s="4"/>
      <c r="N2175" s="3" t="s">
        <v>20</v>
      </c>
      <c r="O2175" s="3" t="s">
        <v>132</v>
      </c>
      <c r="P2175" s="8"/>
      <c r="Q2175" s="8"/>
      <c r="R2175" s="9"/>
      <c r="S2175" s="7"/>
    </row>
    <row r="2176" spans="1:19" x14ac:dyDescent="0.25">
      <c r="A2176" s="7" t="str">
        <f>REPLACE(Table_milestone[[#This Row],[Hợp đồng]],1,FIND("#",Table_milestone[[#This Row],[Hợp đồng]],1),"")</f>
        <v>01/2015-ĐHLN-MB-CMC</v>
      </c>
      <c r="B2176" s="2" t="s">
        <v>3719</v>
      </c>
      <c r="C2176" s="3" t="s">
        <v>329</v>
      </c>
      <c r="D2176" s="2" t="s">
        <v>4032</v>
      </c>
      <c r="E2176" s="5">
        <v>10000000</v>
      </c>
      <c r="F2176" s="4"/>
      <c r="G2176" s="4">
        <v>43466</v>
      </c>
      <c r="H2176" s="4"/>
      <c r="I2176" s="4"/>
      <c r="J2176" s="4"/>
      <c r="K2176" s="3" t="s">
        <v>3161</v>
      </c>
      <c r="L2176" s="7" t="b">
        <v>0</v>
      </c>
      <c r="M2176" s="4"/>
      <c r="N2176" s="3" t="s">
        <v>190</v>
      </c>
      <c r="O2176" s="3" t="s">
        <v>98</v>
      </c>
      <c r="P2176" s="8"/>
      <c r="Q2176" s="8"/>
      <c r="R2176" s="9"/>
      <c r="S2176" s="7"/>
    </row>
    <row r="2177" spans="1:19" x14ac:dyDescent="0.25">
      <c r="A2177" s="7" t="str">
        <f>REPLACE(Table_milestone[[#This Row],[Hợp đồng]],1,FIND("#",Table_milestone[[#This Row],[Hợp đồng]],1),"")</f>
        <v>01/2015-HVCSVPT-VIETINBANK-CMC</v>
      </c>
      <c r="B2177" s="2" t="s">
        <v>3396</v>
      </c>
      <c r="C2177" s="3" t="s">
        <v>486</v>
      </c>
      <c r="D2177" s="2" t="s">
        <v>4033</v>
      </c>
      <c r="E2177" s="5">
        <v>15000000</v>
      </c>
      <c r="F2177" s="4"/>
      <c r="G2177" s="4">
        <v>43470</v>
      </c>
      <c r="H2177" s="4"/>
      <c r="I2177" s="4"/>
      <c r="J2177" s="4"/>
      <c r="K2177" s="3" t="s">
        <v>3161</v>
      </c>
      <c r="L2177" s="7" t="b">
        <v>0</v>
      </c>
      <c r="M2177" s="4"/>
      <c r="N2177" s="3" t="s">
        <v>190</v>
      </c>
      <c r="O2177" s="3" t="s">
        <v>98</v>
      </c>
      <c r="P2177" s="8"/>
      <c r="Q2177" s="8"/>
      <c r="R2177" s="9"/>
      <c r="S2177" s="7"/>
    </row>
    <row r="2178" spans="1:19" x14ac:dyDescent="0.25">
      <c r="A2178" s="7" t="str">
        <f>REPLACE(Table_milestone[[#This Row],[Hợp đồng]],1,FIND("#",Table_milestone[[#This Row],[Hợp đồng]],1),"")</f>
        <v>112/2015/HD-CMC</v>
      </c>
      <c r="B2178" s="2" t="s">
        <v>3742</v>
      </c>
      <c r="C2178" s="3" t="s">
        <v>322</v>
      </c>
      <c r="D2178" s="2" t="s">
        <v>4034</v>
      </c>
      <c r="E2178" s="5">
        <v>10000000</v>
      </c>
      <c r="F2178" s="4"/>
      <c r="G2178" s="4">
        <v>43570</v>
      </c>
      <c r="H2178" s="4"/>
      <c r="I2178" s="4"/>
      <c r="J2178" s="4"/>
      <c r="K2178" s="3" t="s">
        <v>3161</v>
      </c>
      <c r="L2178" s="7" t="b">
        <v>0</v>
      </c>
      <c r="M2178" s="4"/>
      <c r="N2178" s="3" t="s">
        <v>190</v>
      </c>
      <c r="O2178" s="3" t="s">
        <v>98</v>
      </c>
      <c r="P2178" s="8"/>
      <c r="Q2178" s="8"/>
      <c r="R2178" s="9"/>
      <c r="S2178" s="7"/>
    </row>
    <row r="2179" spans="1:19" x14ac:dyDescent="0.25">
      <c r="A2179" s="7" t="str">
        <f>REPLACE(Table_milestone[[#This Row],[Hợp đồng]],1,FIND("#",Table_milestone[[#This Row],[Hợp đồng]],1),"")</f>
        <v>074/2015/HĐKT/CMCSOFT-DHKHDHTN</v>
      </c>
      <c r="B2179" s="2" t="s">
        <v>2852</v>
      </c>
      <c r="C2179" s="3" t="s">
        <v>401</v>
      </c>
      <c r="D2179" s="2" t="s">
        <v>4035</v>
      </c>
      <c r="E2179" s="5">
        <v>15000000</v>
      </c>
      <c r="F2179" s="4"/>
      <c r="G2179" s="4">
        <v>43620</v>
      </c>
      <c r="H2179" s="4"/>
      <c r="I2179" s="4"/>
      <c r="J2179" s="4"/>
      <c r="K2179" s="3" t="s">
        <v>3161</v>
      </c>
      <c r="L2179" s="7" t="b">
        <v>0</v>
      </c>
      <c r="M2179" s="4"/>
      <c r="N2179" s="3" t="s">
        <v>190</v>
      </c>
      <c r="O2179" s="3" t="s">
        <v>98</v>
      </c>
      <c r="P2179" s="8"/>
      <c r="Q2179" s="8"/>
      <c r="R2179" s="9"/>
      <c r="S2179" s="7"/>
    </row>
    <row r="2180" spans="1:19" x14ac:dyDescent="0.25">
      <c r="A2180" s="7" t="str">
        <f>REPLACE(Table_milestone[[#This Row],[Hợp đồng]],1,FIND("#",Table_milestone[[#This Row],[Hợp đồng]],1),"")</f>
        <v>01/2015-ĐHLN-MB-CMC</v>
      </c>
      <c r="B2180" s="2" t="s">
        <v>3719</v>
      </c>
      <c r="C2180" s="3" t="s">
        <v>329</v>
      </c>
      <c r="D2180" s="2" t="s">
        <v>4036</v>
      </c>
      <c r="E2180" s="5">
        <v>10000000</v>
      </c>
      <c r="F2180" s="4"/>
      <c r="G2180" s="4">
        <v>43647</v>
      </c>
      <c r="H2180" s="4"/>
      <c r="I2180" s="4"/>
      <c r="J2180" s="4"/>
      <c r="K2180" s="3" t="s">
        <v>3161</v>
      </c>
      <c r="L2180" s="7" t="b">
        <v>0</v>
      </c>
      <c r="M2180" s="4"/>
      <c r="N2180" s="3" t="s">
        <v>190</v>
      </c>
      <c r="O2180" s="3" t="s">
        <v>98</v>
      </c>
      <c r="P2180" s="8"/>
      <c r="Q2180" s="8"/>
      <c r="R2180" s="9"/>
      <c r="S2180" s="7"/>
    </row>
    <row r="2181" spans="1:19" x14ac:dyDescent="0.25">
      <c r="A2181" s="7" t="str">
        <f>REPLACE(Table_milestone[[#This Row],[Hợp đồng]],1,FIND("#",Table_milestone[[#This Row],[Hợp đồng]],1),"")</f>
        <v>112/2015/HD-CMC</v>
      </c>
      <c r="B2181" s="2" t="s">
        <v>3742</v>
      </c>
      <c r="C2181" s="3" t="s">
        <v>322</v>
      </c>
      <c r="D2181" s="2" t="s">
        <v>4037</v>
      </c>
      <c r="E2181" s="5">
        <v>10000000</v>
      </c>
      <c r="F2181" s="4"/>
      <c r="G2181" s="4">
        <v>43753</v>
      </c>
      <c r="H2181" s="4"/>
      <c r="I2181" s="4"/>
      <c r="J2181" s="4"/>
      <c r="K2181" s="3" t="s">
        <v>3161</v>
      </c>
      <c r="L2181" s="7" t="b">
        <v>0</v>
      </c>
      <c r="M2181" s="4"/>
      <c r="N2181" s="3" t="s">
        <v>190</v>
      </c>
      <c r="O2181" s="3" t="s">
        <v>98</v>
      </c>
      <c r="P2181" s="8"/>
      <c r="Q2181" s="8"/>
      <c r="R2181" s="9"/>
      <c r="S2181" s="7"/>
    </row>
    <row r="2182" spans="1:19" x14ac:dyDescent="0.25">
      <c r="A2182" s="7" t="str">
        <f>REPLACE(Table_milestone[[#This Row],[Hợp đồng]],1,FIND("#",Table_milestone[[#This Row],[Hợp đồng]],1),"")</f>
        <v>112/2015/HD-CMC</v>
      </c>
      <c r="B2182" s="2" t="s">
        <v>3742</v>
      </c>
      <c r="C2182" s="3" t="s">
        <v>322</v>
      </c>
      <c r="D2182" s="2" t="s">
        <v>4038</v>
      </c>
      <c r="E2182" s="5">
        <v>10000000</v>
      </c>
      <c r="F2182" s="4"/>
      <c r="G2182" s="4">
        <v>43936</v>
      </c>
      <c r="H2182" s="4"/>
      <c r="I2182" s="4"/>
      <c r="J2182" s="4"/>
      <c r="K2182" s="3" t="s">
        <v>3161</v>
      </c>
      <c r="L2182" s="7" t="b">
        <v>0</v>
      </c>
      <c r="M2182" s="4"/>
      <c r="N2182" s="3" t="s">
        <v>190</v>
      </c>
      <c r="O2182" s="3" t="s">
        <v>98</v>
      </c>
      <c r="P2182" s="8"/>
      <c r="Q2182" s="8"/>
      <c r="R2182" s="9"/>
      <c r="S2182" s="7"/>
    </row>
    <row r="2183" spans="1:19" x14ac:dyDescent="0.25">
      <c r="A2183" s="7" t="str">
        <f>REPLACE(Table_milestone[[#This Row],[Hợp đồng]],1,FIND("#",Table_milestone[[#This Row],[Hợp đồng]],1),"")</f>
        <v>01/2015-ĐHLN-MB-CMC</v>
      </c>
      <c r="B2183" s="2" t="s">
        <v>3719</v>
      </c>
      <c r="C2183" s="3" t="s">
        <v>329</v>
      </c>
      <c r="D2183" s="2" t="s">
        <v>4039</v>
      </c>
      <c r="E2183" s="5">
        <v>10000000</v>
      </c>
      <c r="F2183" s="4"/>
      <c r="G2183" s="4">
        <v>44013</v>
      </c>
      <c r="H2183" s="4"/>
      <c r="I2183" s="4"/>
      <c r="J2183" s="4"/>
      <c r="K2183" s="3" t="s">
        <v>3161</v>
      </c>
      <c r="L2183" s="7" t="b">
        <v>0</v>
      </c>
      <c r="M2183" s="4"/>
      <c r="N2183" s="3" t="s">
        <v>190</v>
      </c>
      <c r="O2183" s="3" t="s">
        <v>98</v>
      </c>
      <c r="P2183" s="8"/>
      <c r="Q2183" s="8"/>
      <c r="R2183" s="9"/>
      <c r="S2183" s="7"/>
    </row>
    <row r="2184" spans="1:19" x14ac:dyDescent="0.25">
      <c r="A2184" s="7" t="str">
        <f>REPLACE(Table_milestone[[#This Row],[Hợp đồng]],1,FIND("#",Table_milestone[[#This Row],[Hợp đồng]],1),"")</f>
        <v>112/2015/HD-CMC</v>
      </c>
      <c r="B2184" s="2" t="s">
        <v>3742</v>
      </c>
      <c r="C2184" s="3" t="s">
        <v>322</v>
      </c>
      <c r="D2184" s="2" t="s">
        <v>4040</v>
      </c>
      <c r="E2184" s="5">
        <v>10000000</v>
      </c>
      <c r="F2184" s="4"/>
      <c r="G2184" s="4">
        <v>44119</v>
      </c>
      <c r="H2184" s="4"/>
      <c r="I2184" s="4"/>
      <c r="J2184" s="4"/>
      <c r="K2184" s="3" t="s">
        <v>3161</v>
      </c>
      <c r="L2184" s="7" t="b">
        <v>0</v>
      </c>
      <c r="M2184" s="4"/>
      <c r="N2184" s="3" t="s">
        <v>190</v>
      </c>
      <c r="O2184" s="3" t="s">
        <v>98</v>
      </c>
      <c r="P2184" s="8"/>
      <c r="Q2184" s="8"/>
      <c r="R2184" s="9"/>
      <c r="S2184" s="7"/>
    </row>
    <row r="2185" spans="1:19" x14ac:dyDescent="0.25">
      <c r="A2185" s="7" t="str">
        <f>REPLACE(Table_milestone[[#This Row],[Hợp đồng]],1,FIND("#",Table_milestone[[#This Row],[Hợp đồng]],1),"")</f>
        <v>01/2015-ĐHLN-MB-CMC</v>
      </c>
      <c r="B2185" s="2" t="s">
        <v>3719</v>
      </c>
      <c r="C2185" s="3" t="s">
        <v>329</v>
      </c>
      <c r="D2185" s="2" t="s">
        <v>4041</v>
      </c>
      <c r="E2185" s="5">
        <v>10000000</v>
      </c>
      <c r="F2185" s="4"/>
      <c r="G2185" s="4">
        <v>44166</v>
      </c>
      <c r="H2185" s="4"/>
      <c r="I2185" s="4"/>
      <c r="J2185" s="4"/>
      <c r="K2185" s="3" t="s">
        <v>3161</v>
      </c>
      <c r="L2185" s="7" t="b">
        <v>0</v>
      </c>
      <c r="M2185" s="4"/>
      <c r="N2185" s="3" t="s">
        <v>190</v>
      </c>
      <c r="O2185" s="3" t="s">
        <v>98</v>
      </c>
      <c r="P2185" s="8"/>
      <c r="Q2185" s="8"/>
      <c r="R2185" s="9"/>
      <c r="S2185"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6"/>
  <sheetViews>
    <sheetView tabSelected="1" zoomScaleNormal="100" workbookViewId="0">
      <selection activeCell="B2" sqref="B2"/>
    </sheetView>
  </sheetViews>
  <sheetFormatPr defaultRowHeight="12.75" x14ac:dyDescent="0.2"/>
  <cols>
    <col min="1" max="1" width="11.85546875" style="17" customWidth="1"/>
    <col min="2" max="2" width="18" style="18" customWidth="1"/>
    <col min="3" max="3" width="20.5703125" style="19" customWidth="1"/>
    <col min="4" max="4" width="18.42578125" style="19" customWidth="1"/>
    <col min="5" max="5" width="13" style="19" customWidth="1"/>
    <col min="6" max="6" width="47.42578125" style="17" customWidth="1"/>
    <col min="7" max="8" width="19.42578125" style="17" bestFit="1" customWidth="1"/>
    <col min="9" max="9" width="21.7109375" style="20" customWidth="1"/>
    <col min="10" max="10" width="21.7109375" style="21" customWidth="1"/>
    <col min="11" max="11" width="18.42578125" style="17" customWidth="1"/>
    <col min="12" max="12" width="15.5703125" style="17" customWidth="1"/>
    <col min="13" max="13" width="14.7109375" style="17" customWidth="1"/>
    <col min="14" max="14" width="12.42578125" style="18" customWidth="1"/>
    <col min="15" max="15" width="31.7109375" style="22" customWidth="1"/>
    <col min="16" max="16" width="23.140625" style="23" customWidth="1"/>
    <col min="17" max="17" width="9" style="17" customWidth="1"/>
    <col min="18" max="18" width="9.140625" style="50"/>
    <col min="19" max="19" width="15.42578125" style="50" customWidth="1"/>
    <col min="20" max="20" width="15.42578125" style="51" customWidth="1"/>
    <col min="21" max="21" width="9.140625" style="17"/>
    <col min="22" max="22" width="9.140625" style="50"/>
    <col min="23" max="23" width="13.42578125" style="50" customWidth="1"/>
    <col min="24" max="24" width="8" style="22" customWidth="1"/>
    <col min="25" max="25" width="27.85546875" style="22" customWidth="1"/>
    <col min="26" max="27" width="14.42578125" style="22" customWidth="1"/>
    <col min="28" max="28" width="13.5703125" style="22" customWidth="1"/>
    <col min="29" max="29" width="66.85546875" style="17" customWidth="1"/>
    <col min="30" max="30" width="63.140625" style="17" customWidth="1"/>
    <col min="31" max="16384" width="9.140625" style="17"/>
  </cols>
  <sheetData>
    <row r="1" spans="1:30" s="54" customFormat="1" ht="28.5" customHeight="1" x14ac:dyDescent="0.25">
      <c r="A1" s="52"/>
      <c r="B1" s="53"/>
      <c r="C1" s="59" t="s">
        <v>5807</v>
      </c>
      <c r="D1" s="59"/>
      <c r="E1" s="59"/>
      <c r="F1" s="59"/>
      <c r="G1" s="59"/>
      <c r="H1" s="59"/>
      <c r="I1" s="59"/>
      <c r="J1" s="59"/>
      <c r="K1" s="52"/>
      <c r="L1" s="52"/>
      <c r="M1" s="52"/>
      <c r="N1" s="52"/>
      <c r="O1" s="52"/>
      <c r="P1" s="52"/>
      <c r="Q1" s="52"/>
    </row>
    <row r="2" spans="1:30" s="54" customFormat="1" ht="30.75" customHeight="1" x14ac:dyDescent="0.25">
      <c r="A2" s="55"/>
      <c r="B2" s="56"/>
      <c r="C2" s="57"/>
      <c r="D2" s="57"/>
      <c r="E2" s="52"/>
      <c r="F2" s="52"/>
      <c r="G2" s="52"/>
      <c r="H2" s="52"/>
      <c r="I2" s="52"/>
      <c r="J2" s="58"/>
      <c r="K2" s="52"/>
      <c r="L2" s="52"/>
      <c r="M2" s="52"/>
      <c r="N2" s="52"/>
      <c r="O2" s="52"/>
      <c r="P2" s="52"/>
      <c r="Q2" s="52"/>
    </row>
    <row r="3" spans="1:30" s="34" customFormat="1" ht="63.75" x14ac:dyDescent="0.2">
      <c r="A3" s="24" t="s">
        <v>2</v>
      </c>
      <c r="B3" s="25" t="s">
        <v>0</v>
      </c>
      <c r="C3" s="24" t="s">
        <v>1</v>
      </c>
      <c r="D3" s="24" t="s">
        <v>5803</v>
      </c>
      <c r="E3" s="24" t="s">
        <v>5727</v>
      </c>
      <c r="F3" s="24" t="s">
        <v>4</v>
      </c>
      <c r="G3" s="24" t="s">
        <v>5</v>
      </c>
      <c r="H3" s="24" t="s">
        <v>6</v>
      </c>
      <c r="I3" s="26" t="s">
        <v>5728</v>
      </c>
      <c r="J3" s="27" t="s">
        <v>5783</v>
      </c>
      <c r="K3" s="28" t="s">
        <v>7</v>
      </c>
      <c r="L3" s="28" t="s">
        <v>8</v>
      </c>
      <c r="M3" s="28" t="s">
        <v>9</v>
      </c>
      <c r="N3" s="25" t="s">
        <v>5729</v>
      </c>
      <c r="O3" s="29" t="s">
        <v>5790</v>
      </c>
      <c r="P3" s="30" t="s">
        <v>5804</v>
      </c>
      <c r="Q3" s="24" t="s">
        <v>10</v>
      </c>
      <c r="R3" s="24" t="s">
        <v>11</v>
      </c>
      <c r="S3" s="24" t="s">
        <v>5805</v>
      </c>
      <c r="T3" s="31" t="s">
        <v>5802</v>
      </c>
      <c r="U3" s="24" t="s">
        <v>12</v>
      </c>
      <c r="V3" s="24" t="s">
        <v>13</v>
      </c>
      <c r="W3" s="24" t="s">
        <v>5806</v>
      </c>
      <c r="X3" s="32" t="s">
        <v>5791</v>
      </c>
      <c r="Y3" s="15" t="s">
        <v>72</v>
      </c>
      <c r="Z3" s="15" t="s">
        <v>71</v>
      </c>
      <c r="AA3" s="15" t="s">
        <v>70</v>
      </c>
      <c r="AB3" s="16" t="s">
        <v>5732</v>
      </c>
      <c r="AC3" s="33" t="s">
        <v>5784</v>
      </c>
      <c r="AD3" s="33" t="s">
        <v>5785</v>
      </c>
    </row>
    <row r="4" spans="1:30" ht="51" x14ac:dyDescent="0.2">
      <c r="A4" s="1" t="s">
        <v>16</v>
      </c>
      <c r="B4" s="35" t="str">
        <f>VLOOKUP(A4,Table_Contracts[],10,FALSE)</f>
        <v>CSOFT.KGP.BSC</v>
      </c>
      <c r="C4" s="36" t="str">
        <f>VLOOKUP(A4,Table_Contracts[],3,FALSE)</f>
        <v>280514/HĐPM/TTTT-BNG-CMCSOFT</v>
      </c>
      <c r="D4" s="37" t="s">
        <v>3052</v>
      </c>
      <c r="E4" s="36">
        <f>VLOOKUP(A4,Table_Contracts[],14,FALSE)</f>
        <v>2014</v>
      </c>
      <c r="F4" s="35" t="str">
        <f>VLOOKUP(A4,Table_Contracts[],2,FALSE)</f>
        <v xml:space="preserve">Xây dựng cổng thông tin nội bộ của Bộ Ngoại giao </v>
      </c>
      <c r="G4" s="35" t="str">
        <f>REPLACE(VLOOKUP(A4,Table_Contracts[],22,FALSE),1,FIND("#",VLOOKUP(A4,Table_Contracts[],22,FALSE),1),"")</f>
        <v>Le Quang Anh</v>
      </c>
      <c r="H4" s="35" t="str">
        <f>VLOOKUP(A4,Table_Contracts[],11,FALSE)</f>
        <v>Ha Mai Lan</v>
      </c>
      <c r="I4" s="38">
        <f>VLOOKUP(A4,Table_Contracts[],15,FALSE)</f>
        <v>42152</v>
      </c>
      <c r="J4" s="39">
        <f ca="1">(TODAY()-Table1[[#This Row],[Thời hạn kết thúc HĐ]])/7</f>
        <v>91.714285714285708</v>
      </c>
      <c r="K4" s="40">
        <f>VLOOKUP(A4,Table_Contracts[],7,FALSE)</f>
        <v>3300000000</v>
      </c>
      <c r="L4" s="40">
        <f>VLOOKUP(A4,Table_Contracts[],25,FALSE)</f>
        <v>660000000</v>
      </c>
      <c r="M4" s="40">
        <f>K4-L4</f>
        <v>2640000000</v>
      </c>
      <c r="N4" s="36">
        <f t="shared" ref="N4:N14" si="0">IF(K4&gt;500000000,3,IF(K4&gt;200000000,2,1))</f>
        <v>3</v>
      </c>
      <c r="O4" s="41"/>
      <c r="P4" s="42" t="s">
        <v>5796</v>
      </c>
      <c r="Q4" s="43">
        <v>5</v>
      </c>
      <c r="R4" s="44">
        <f>Q4*N4</f>
        <v>15</v>
      </c>
      <c r="S4" s="44" t="str">
        <f>IF(R4&gt;=10, "H",IF(R4&gt;=5,"M","L"))</f>
        <v>H</v>
      </c>
      <c r="T4" s="45" t="s">
        <v>5801</v>
      </c>
      <c r="U4" s="41">
        <v>5</v>
      </c>
      <c r="V4" s="44">
        <f>U4*N4</f>
        <v>15</v>
      </c>
      <c r="W4" s="44" t="str">
        <f>IF(V4&gt;=10, "H",IF(V4&gt;=5,"M","L"))</f>
        <v>H</v>
      </c>
      <c r="X4" s="41" t="s">
        <v>5792</v>
      </c>
      <c r="Y4" s="41"/>
      <c r="Z4" s="41"/>
      <c r="AA4" s="41"/>
      <c r="AB4" s="41"/>
      <c r="AC4" s="1"/>
      <c r="AD4" s="1"/>
    </row>
    <row r="5" spans="1:30" ht="38.25" x14ac:dyDescent="0.2">
      <c r="A5" s="1" t="s">
        <v>23</v>
      </c>
      <c r="B5" s="35" t="str">
        <f>VLOOKUP(A5,Table_Contracts[],10,FALSE)</f>
        <v>CSOFT.KGP.INS</v>
      </c>
      <c r="C5" s="36" t="str">
        <f>VLOOKUP(A5,Table_Contracts[],3,FALSE)</f>
        <v>27-0813/HĐKT/CMCSOFT-VR</v>
      </c>
      <c r="D5" s="37" t="s">
        <v>5733</v>
      </c>
      <c r="E5" s="36">
        <f>VLOOKUP(A5,Table_Contracts[],14,FALSE)</f>
        <v>2013</v>
      </c>
      <c r="F5" s="35" t="str">
        <f>VLOOKUP(A5,Table_Contracts[],2,FALSE)</f>
        <v>Nâng cấp và mở rộng hệ thống phần mềm quản lý đăng kiểm xe ô tô VARMIS</v>
      </c>
      <c r="G5" s="35" t="str">
        <f>REPLACE(VLOOKUP(A5,Table_Contracts[],22,FALSE),1,FIND("#",VLOOKUP(A5,Table_Contracts[],22,FALSE),1),"")</f>
        <v>Nguyen Trung Thanh</v>
      </c>
      <c r="H5" s="35" t="str">
        <f>VLOOKUP(A5,Table_Contracts[],11,FALSE)</f>
        <v>Nguyen Kim Cuong</v>
      </c>
      <c r="I5" s="38">
        <f>VLOOKUP(A5,Table_Contracts[],15,FALSE)</f>
        <v>41638</v>
      </c>
      <c r="J5" s="39">
        <f ca="1">(TODAY()-Table1[[#This Row],[Thời hạn kết thúc HĐ]])/7</f>
        <v>165.14285714285714</v>
      </c>
      <c r="K5" s="40">
        <f>VLOOKUP(A5,Table_Contracts[],7,FALSE)</f>
        <v>928000000</v>
      </c>
      <c r="L5" s="40">
        <f>VLOOKUP(A5,Table_Contracts[],25,FALSE)</f>
        <v>278400000</v>
      </c>
      <c r="M5" s="40">
        <f t="shared" ref="M5:M12" si="1">K5-L5</f>
        <v>649600000</v>
      </c>
      <c r="N5" s="36">
        <f t="shared" si="0"/>
        <v>3</v>
      </c>
      <c r="O5" s="41"/>
      <c r="P5" s="42" t="s">
        <v>5777</v>
      </c>
      <c r="Q5" s="43">
        <v>5</v>
      </c>
      <c r="R5" s="44">
        <f t="shared" ref="R5:R12" si="2">Q5*N5</f>
        <v>15</v>
      </c>
      <c r="S5" s="44" t="str">
        <f t="shared" ref="S5:S12" si="3">IF(R5&gt;=10, "H",IF(R5&gt;=5,"M","L"))</f>
        <v>H</v>
      </c>
      <c r="T5" s="45" t="s">
        <v>5801</v>
      </c>
      <c r="U5" s="41"/>
      <c r="V5" s="44">
        <f t="shared" ref="V5:V12" si="4">U5*N5</f>
        <v>0</v>
      </c>
      <c r="W5" s="44" t="str">
        <f t="shared" ref="W5:W12" si="5">IF(V5&gt;=10, "H",IF(V5&gt;=5,"M","L"))</f>
        <v>L</v>
      </c>
      <c r="X5" s="41"/>
      <c r="Y5" s="41"/>
      <c r="Z5" s="41"/>
      <c r="AA5" s="41"/>
      <c r="AB5" s="41"/>
      <c r="AC5" s="1"/>
      <c r="AD5" s="1"/>
    </row>
    <row r="6" spans="1:30" ht="25.5" x14ac:dyDescent="0.2">
      <c r="A6" s="1" t="s">
        <v>39</v>
      </c>
      <c r="B6" s="35" t="str">
        <f>VLOOKUP(A6,Table_Contracts[],10,FALSE)</f>
        <v>CSOFT.iLib</v>
      </c>
      <c r="C6" s="36" t="str">
        <f>VLOOKUP(A6,Table_Contracts[],3,FALSE)</f>
        <v>03-9/2014/HĐ/CTU-CMCSOFT</v>
      </c>
      <c r="D6" s="37" t="s">
        <v>3052</v>
      </c>
      <c r="E6" s="36">
        <f>VLOOKUP(A6,Table_Contracts[],14,FALSE)</f>
        <v>2014</v>
      </c>
      <c r="F6" s="35" t="str">
        <f>VLOOKUP(A6,Table_Contracts[],2,FALSE)</f>
        <v>Nâng cấp phần mềm quản lý thư viện điện tử (Ilib) cho Trung tâm học liệu, trường ĐH Cần Thơ năm 2014</v>
      </c>
      <c r="G6" s="35" t="str">
        <f>REPLACE(VLOOKUP(A6,Table_Contracts[],22,FALSE),1,FIND("#",VLOOKUP(A6,Table_Contracts[],22,FALSE),1),"")</f>
        <v>Ha Duc Thanh</v>
      </c>
      <c r="H6" s="35" t="str">
        <f>VLOOKUP(A6,Table_Contracts[],11,FALSE)</f>
        <v>Ha Duc Thanh</v>
      </c>
      <c r="I6" s="38">
        <f>VLOOKUP(A6,Table_Contracts[],15,FALSE)</f>
        <v>42094</v>
      </c>
      <c r="J6" s="39">
        <f ca="1">(TODAY()-Table1[[#This Row],[Thời hạn kết thúc HĐ]])/7</f>
        <v>100</v>
      </c>
      <c r="K6" s="40">
        <f>VLOOKUP(A6,Table_Contracts[],7,FALSE)</f>
        <v>495000000</v>
      </c>
      <c r="L6" s="40">
        <f>VLOOKUP(A6,Table_Contracts[],25,FALSE)</f>
        <v>148500000</v>
      </c>
      <c r="M6" s="40">
        <f t="shared" si="1"/>
        <v>346500000</v>
      </c>
      <c r="N6" s="36">
        <f t="shared" si="0"/>
        <v>2</v>
      </c>
      <c r="O6" s="41"/>
      <c r="P6" s="42" t="s">
        <v>5797</v>
      </c>
      <c r="Q6" s="43">
        <v>1</v>
      </c>
      <c r="R6" s="44">
        <f t="shared" si="2"/>
        <v>2</v>
      </c>
      <c r="S6" s="44" t="str">
        <f t="shared" si="3"/>
        <v>L</v>
      </c>
      <c r="T6" s="45"/>
      <c r="U6" s="41">
        <v>3</v>
      </c>
      <c r="V6" s="44">
        <f t="shared" si="4"/>
        <v>6</v>
      </c>
      <c r="W6" s="44" t="str">
        <f t="shared" si="5"/>
        <v>M</v>
      </c>
      <c r="X6" s="41" t="s">
        <v>5792</v>
      </c>
      <c r="Y6" s="41"/>
      <c r="Z6" s="41"/>
      <c r="AA6" s="41"/>
      <c r="AB6" s="41"/>
      <c r="AC6" s="1"/>
      <c r="AD6" s="1"/>
    </row>
    <row r="7" spans="1:30" ht="25.5" x14ac:dyDescent="0.2">
      <c r="A7" s="1" t="s">
        <v>43</v>
      </c>
      <c r="B7" s="35" t="str">
        <f>VLOOKUP(A7,Table_Contracts[],10,FALSE)</f>
        <v>CSOFT.TTPMKTDN</v>
      </c>
      <c r="C7" s="36" t="str">
        <f>VLOOKUP(A7,Table_Contracts[],3,FALSE)</f>
        <v>052/2014/HĐ/CMCSOFT-CORP</v>
      </c>
      <c r="D7" s="37" t="s">
        <v>3052</v>
      </c>
      <c r="E7" s="36">
        <f>VLOOKUP(A7,Table_Contracts[],14,FALSE)</f>
        <v>2014</v>
      </c>
      <c r="F7" s="35" t="str">
        <f>VLOOKUP(A7,Table_Contracts[],2,FALSE)</f>
        <v>Cung cấp phần mềm kế toán CeAC- hợp nhất báo cáo doanh nghiệp cho CMC Corp</v>
      </c>
      <c r="G7" s="35" t="str">
        <f>REPLACE(VLOOKUP(A7,Table_Contracts[],22,FALSE),1,FIND("#",VLOOKUP(A7,Table_Contracts[],22,FALSE),1),"")</f>
        <v>Tong Vi Dan</v>
      </c>
      <c r="H7" s="35" t="str">
        <f>VLOOKUP(A7,Table_Contracts[],11,FALSE)</f>
        <v>Trieu Thi Nga</v>
      </c>
      <c r="I7" s="38">
        <f>VLOOKUP(A7,Table_Contracts[],15,FALSE)</f>
        <v>42323</v>
      </c>
      <c r="J7" s="39">
        <f ca="1">(TODAY()-Table1[[#This Row],[Thời hạn kết thúc HĐ]])/7</f>
        <v>67.285714285714292</v>
      </c>
      <c r="K7" s="40">
        <f>VLOOKUP(A7,Table_Contracts[],7,FALSE)</f>
        <v>2448250000</v>
      </c>
      <c r="L7" s="40">
        <f>VLOOKUP(A7,Table_Contracts[],25,FALSE)</f>
        <v>1437800000</v>
      </c>
      <c r="M7" s="40">
        <f t="shared" si="1"/>
        <v>1010450000</v>
      </c>
      <c r="N7" s="36">
        <f t="shared" si="0"/>
        <v>3</v>
      </c>
      <c r="O7" s="41"/>
      <c r="P7" s="42" t="s">
        <v>5777</v>
      </c>
      <c r="Q7" s="43">
        <v>3</v>
      </c>
      <c r="R7" s="44">
        <f t="shared" si="2"/>
        <v>9</v>
      </c>
      <c r="S7" s="44" t="str">
        <f t="shared" si="3"/>
        <v>M</v>
      </c>
      <c r="T7" s="45" t="s">
        <v>5801</v>
      </c>
      <c r="U7" s="41">
        <v>2</v>
      </c>
      <c r="V7" s="44">
        <f t="shared" si="4"/>
        <v>6</v>
      </c>
      <c r="W7" s="44" t="str">
        <f t="shared" si="5"/>
        <v>M</v>
      </c>
      <c r="X7" s="41"/>
      <c r="Y7" s="41"/>
      <c r="Z7" s="41"/>
      <c r="AA7" s="41"/>
      <c r="AB7" s="41"/>
      <c r="AC7" s="1"/>
      <c r="AD7" s="1"/>
    </row>
    <row r="8" spans="1:30" ht="51" x14ac:dyDescent="0.2">
      <c r="A8" s="1" t="s">
        <v>49</v>
      </c>
      <c r="B8" s="35" t="str">
        <f>VLOOKUP(A8,Table_Contracts[],10,FALSE)</f>
        <v>CSOFT.eDocman</v>
      </c>
      <c r="C8" s="36" t="str">
        <f>VLOOKUP(A8,Table_Contracts[],3,FALSE)</f>
        <v>55-0314/HĐKT/CMCSOFT-PVEP</v>
      </c>
      <c r="D8" s="37" t="s">
        <v>3052</v>
      </c>
      <c r="E8" s="36">
        <f>VLOOKUP(A8,Table_Contracts[],14,FALSE)</f>
        <v>2014</v>
      </c>
      <c r="F8" s="35" t="str">
        <f>VLOOKUP(A8,Table_Contracts[],2,FALSE)</f>
        <v xml:space="preserve"> Cải tiến và mở rộng phạm vi triển khai hệ thống eDocman lần 1 tại tổng công ty, các đơn vị thanh viên, đơn vị trực thuộc công ty PVEP </v>
      </c>
      <c r="G8" s="35" t="str">
        <f>REPLACE(VLOOKUP(A8,Table_Contracts[],22,FALSE),1,FIND("#",VLOOKUP(A8,Table_Contracts[],22,FALSE),1),"")</f>
        <v>Nguyen Hong Anh</v>
      </c>
      <c r="H8" s="35" t="str">
        <f>VLOOKUP(A8,Table_Contracts[],11,FALSE)</f>
        <v>Nguyen Tien Hiep</v>
      </c>
      <c r="I8" s="38">
        <f>VLOOKUP(A8,Table_Contracts[],15,FALSE)</f>
        <v>41993</v>
      </c>
      <c r="J8" s="39">
        <f ca="1">(TODAY()-Table1[[#This Row],[Thời hạn kết thúc HĐ]])/7</f>
        <v>114.42857142857143</v>
      </c>
      <c r="K8" s="40">
        <f>VLOOKUP(A8,Table_Contracts[],7,FALSE)</f>
        <v>485000000</v>
      </c>
      <c r="L8" s="40">
        <f>VLOOKUP(A8,Table_Contracts[],25,FALSE)</f>
        <v>240000000</v>
      </c>
      <c r="M8" s="40">
        <f t="shared" si="1"/>
        <v>245000000</v>
      </c>
      <c r="N8" s="36">
        <f t="shared" si="0"/>
        <v>2</v>
      </c>
      <c r="O8" s="41" t="s">
        <v>5778</v>
      </c>
      <c r="P8" s="42" t="s">
        <v>5779</v>
      </c>
      <c r="Q8" s="43">
        <v>3</v>
      </c>
      <c r="R8" s="44">
        <f t="shared" si="2"/>
        <v>6</v>
      </c>
      <c r="S8" s="44" t="str">
        <f t="shared" si="3"/>
        <v>M</v>
      </c>
      <c r="T8" s="45" t="s">
        <v>5801</v>
      </c>
      <c r="U8" s="41">
        <v>3</v>
      </c>
      <c r="V8" s="44">
        <f t="shared" si="4"/>
        <v>6</v>
      </c>
      <c r="W8" s="44" t="str">
        <f t="shared" si="5"/>
        <v>M</v>
      </c>
      <c r="X8" s="41" t="s">
        <v>5792</v>
      </c>
      <c r="Y8" s="41"/>
      <c r="Z8" s="41"/>
      <c r="AA8" s="41"/>
      <c r="AB8" s="41"/>
      <c r="AC8" s="1"/>
      <c r="AD8" s="1"/>
    </row>
    <row r="9" spans="1:30" ht="89.25" x14ac:dyDescent="0.2">
      <c r="A9" s="1" t="s">
        <v>54</v>
      </c>
      <c r="B9" s="35" t="str">
        <f>VLOOKUP(A9,Table_Contracts[],10,FALSE)</f>
        <v>CSOFT.KGP.INS</v>
      </c>
      <c r="C9" s="36" t="str">
        <f>VLOOKUP(A9,Table_Contracts[],3,FALSE)</f>
        <v>2304/HĐKT/2013/BHBV-CMCSOFT</v>
      </c>
      <c r="D9" s="37" t="s">
        <v>3052</v>
      </c>
      <c r="E9" s="36">
        <f>VLOOKUP(A9,Table_Contracts[],14,FALSE)</f>
        <v>2013</v>
      </c>
      <c r="F9" s="35" t="str">
        <f>VLOOKUP(A9,Table_Contracts[],2,FALSE)</f>
        <v>Xây dựng giao diện cho bệnh viện và phần mềm InsureJ của Tổng công ty Bảo Hiểm Bảo Việt</v>
      </c>
      <c r="G9" s="35" t="str">
        <f>REPLACE(VLOOKUP(A9,Table_Contracts[],22,FALSE),1,FIND("#",VLOOKUP(A9,Table_Contracts[],22,FALSE),1),"")</f>
        <v>Nguyen Trung Thanh</v>
      </c>
      <c r="H9" s="35" t="str">
        <f>VLOOKUP(A9,Table_Contracts[],11,FALSE)</f>
        <v>Hoang Le Nam</v>
      </c>
      <c r="I9" s="38">
        <f>VLOOKUP(A9,Table_Contracts[],15,FALSE)</f>
        <v>41554</v>
      </c>
      <c r="J9" s="39">
        <f ca="1">(TODAY()-Table1[[#This Row],[Thời hạn kết thúc HĐ]])/7</f>
        <v>177.14285714285714</v>
      </c>
      <c r="K9" s="40">
        <f>VLOOKUP(A9,Table_Contracts[],7,FALSE)</f>
        <v>773390000</v>
      </c>
      <c r="L9" s="40">
        <f>VLOOKUP(A9,Table_Contracts[],25,FALSE)</f>
        <v>154678000</v>
      </c>
      <c r="M9" s="40">
        <f t="shared" si="1"/>
        <v>618712000</v>
      </c>
      <c r="N9" s="36">
        <f t="shared" si="0"/>
        <v>3</v>
      </c>
      <c r="O9" s="42" t="s">
        <v>5793</v>
      </c>
      <c r="P9" s="42" t="s">
        <v>5794</v>
      </c>
      <c r="Q9" s="43">
        <v>3</v>
      </c>
      <c r="R9" s="44">
        <f t="shared" si="2"/>
        <v>9</v>
      </c>
      <c r="S9" s="44" t="str">
        <f t="shared" si="3"/>
        <v>M</v>
      </c>
      <c r="T9" s="45"/>
      <c r="U9" s="41">
        <v>3</v>
      </c>
      <c r="V9" s="44">
        <f t="shared" si="4"/>
        <v>9</v>
      </c>
      <c r="W9" s="44" t="str">
        <f t="shared" si="5"/>
        <v>M</v>
      </c>
      <c r="X9" s="41" t="s">
        <v>5792</v>
      </c>
      <c r="Y9" s="41"/>
      <c r="Z9" s="41"/>
      <c r="AA9" s="41"/>
      <c r="AB9" s="41"/>
      <c r="AC9" s="1"/>
      <c r="AD9" s="1"/>
    </row>
    <row r="10" spans="1:30" ht="25.5" x14ac:dyDescent="0.2">
      <c r="A10" s="1" t="s">
        <v>61</v>
      </c>
      <c r="B10" s="35" t="str">
        <f>VLOOKUP(A10,Table_Contracts[],10,FALSE)</f>
        <v>CSOFT.TTPMKTDN</v>
      </c>
      <c r="C10" s="36" t="str">
        <f>VLOOKUP(A10,Table_Contracts[],3,FALSE)</f>
        <v>013/2014/HĐKT/CMCSOFT-MIC</v>
      </c>
      <c r="D10" s="37" t="s">
        <v>5733</v>
      </c>
      <c r="E10" s="36">
        <f>VLOOKUP(A10,Table_Contracts[],14,FALSE)</f>
        <v>2014</v>
      </c>
      <c r="F10" s="35" t="str">
        <f>VLOOKUP(A10,Table_Contracts[],2,FALSE)</f>
        <v>Nâng cấp tính năng quản trị lãi lỗ doanh nghiệp bảo hiểm Phi nhân thọ (P&amp;L)</v>
      </c>
      <c r="G10" s="35" t="str">
        <f>REPLACE(VLOOKUP(A10,Table_Contracts[],22,FALSE),1,FIND("#",VLOOKUP(A10,Table_Contracts[],22,FALSE),1),"")</f>
        <v>Tong Vi Dan</v>
      </c>
      <c r="H10" s="35" t="str">
        <f>VLOOKUP(A10,Table_Contracts[],11,FALSE)</f>
        <v>Trieu Thi Nga</v>
      </c>
      <c r="I10" s="38">
        <f>VLOOKUP(A10,Table_Contracts[],15,FALSE)</f>
        <v>41837</v>
      </c>
      <c r="J10" s="39">
        <f ca="1">(TODAY()-Table1[[#This Row],[Thời hạn kết thúc HĐ]])/7</f>
        <v>136.71428571428572</v>
      </c>
      <c r="K10" s="40">
        <f>VLOOKUP(A10,Table_Contracts[],7,FALSE)</f>
        <v>806400000</v>
      </c>
      <c r="L10" s="40">
        <f>VLOOKUP(A10,Table_Contracts[],25,FALSE)</f>
        <v>564480000</v>
      </c>
      <c r="M10" s="40">
        <f t="shared" si="1"/>
        <v>241920000</v>
      </c>
      <c r="N10" s="36">
        <f t="shared" si="0"/>
        <v>3</v>
      </c>
      <c r="O10" s="41" t="s">
        <v>5780</v>
      </c>
      <c r="P10" s="42" t="s">
        <v>5781</v>
      </c>
      <c r="Q10" s="43">
        <v>3</v>
      </c>
      <c r="R10" s="44">
        <f t="shared" si="2"/>
        <v>9</v>
      </c>
      <c r="S10" s="44" t="str">
        <f t="shared" si="3"/>
        <v>M</v>
      </c>
      <c r="T10" s="45"/>
      <c r="U10" s="41"/>
      <c r="V10" s="44">
        <f t="shared" si="4"/>
        <v>0</v>
      </c>
      <c r="W10" s="44" t="str">
        <f t="shared" si="5"/>
        <v>L</v>
      </c>
      <c r="X10" s="41"/>
      <c r="Y10" s="41"/>
      <c r="Z10" s="41"/>
      <c r="AA10" s="41"/>
      <c r="AB10" s="41"/>
      <c r="AC10" s="1"/>
      <c r="AD10" s="1"/>
    </row>
    <row r="11" spans="1:30" ht="114.75" x14ac:dyDescent="0.2">
      <c r="A11" s="1" t="s">
        <v>5735</v>
      </c>
      <c r="B11" s="35" t="str">
        <f>VLOOKUP(A11,Table_Contracts[],10,FALSE)</f>
        <v>CSOFT.eDocman</v>
      </c>
      <c r="C11" s="36" t="str">
        <f>VLOOKUP(A11,Table_Contracts[],3,FALSE)</f>
        <v>1706/2015/HĐKT/THTK-CMC</v>
      </c>
      <c r="D11" s="37" t="s">
        <v>3052</v>
      </c>
      <c r="E11" s="36">
        <f>VLOOKUP(A11,Table_Contracts[],14,FALSE)</f>
        <v>2015</v>
      </c>
      <c r="F11" s="35" t="str">
        <f>VLOOKUP(A11,Table_Contracts[],2,FALSE)</f>
        <v>Mua sắm, triển khai chương trình Quản lý văn bản và điều hành cho Bộ Tài Chính và các hệ thống thuộc Bộ Tài Chính</v>
      </c>
      <c r="G11" s="35" t="str">
        <f>REPLACE(VLOOKUP(A11,Table_Contracts[],22,FALSE),1,FIND("#",VLOOKUP(A11,Table_Contracts[],22,FALSE),1),"")</f>
        <v>Nguyen Hong Anh</v>
      </c>
      <c r="H11" s="35" t="str">
        <f>VLOOKUP(A11,Table_Contracts[],11,FALSE)</f>
        <v>Ha Mai Lan</v>
      </c>
      <c r="I11" s="38">
        <f>VLOOKUP(A11,Table_Contracts[],15,FALSE)</f>
        <v>42468</v>
      </c>
      <c r="J11" s="39">
        <f ca="1">(TODAY()-Table1[[#This Row],[Thời hạn kết thúc HĐ]])/7</f>
        <v>46.571428571428569</v>
      </c>
      <c r="K11" s="40">
        <f>VLOOKUP(A11,Table_Contracts[],7,FALSE)</f>
        <v>22325651500</v>
      </c>
      <c r="L11" s="40">
        <f>VLOOKUP(A11,Table_Contracts[],25,FALSE)</f>
        <v>3348847000</v>
      </c>
      <c r="M11" s="40">
        <f>K11-L11</f>
        <v>18976804500</v>
      </c>
      <c r="N11" s="36">
        <f t="shared" si="0"/>
        <v>3</v>
      </c>
      <c r="O11" s="41" t="s">
        <v>5782</v>
      </c>
      <c r="P11" s="42" t="s">
        <v>5798</v>
      </c>
      <c r="Q11" s="43"/>
      <c r="R11" s="44">
        <f>Q11*N11</f>
        <v>0</v>
      </c>
      <c r="S11" s="44" t="str">
        <f>IF(R11&gt;=10, "H",IF(R11&gt;=5,"M","L"))</f>
        <v>L</v>
      </c>
      <c r="T11" s="45" t="s">
        <v>5801</v>
      </c>
      <c r="U11" s="41">
        <v>5</v>
      </c>
      <c r="V11" s="44">
        <f>U11*N11</f>
        <v>15</v>
      </c>
      <c r="W11" s="44" t="str">
        <f>IF(V11&gt;=10, "H",IF(V11&gt;=5,"M","L"))</f>
        <v>H</v>
      </c>
      <c r="X11" s="41"/>
      <c r="Y11" s="41"/>
      <c r="Z11" s="41"/>
      <c r="AA11" s="41"/>
      <c r="AB11" s="41"/>
      <c r="AC11" s="1" t="s">
        <v>5800</v>
      </c>
      <c r="AD11" s="1"/>
    </row>
    <row r="12" spans="1:30" ht="25.5" x14ac:dyDescent="0.2">
      <c r="A12" s="1" t="s">
        <v>68</v>
      </c>
      <c r="B12" s="35" t="str">
        <f>VLOOKUP(A12,Table_Contracts[],10,FALSE)</f>
        <v>CSOFT.KGP.BSC</v>
      </c>
      <c r="C12" s="36" t="str">
        <f>VLOOKUP(A12,Table_Contracts[],3,FALSE)</f>
        <v>1189/TCB-CMC</v>
      </c>
      <c r="D12" s="37" t="s">
        <v>5733</v>
      </c>
      <c r="E12" s="36">
        <f>VLOOKUP(A12,Table_Contracts[],14,FALSE)</f>
        <v>2014</v>
      </c>
      <c r="F12" s="35" t="str">
        <f>VLOOKUP(A12,Table_Contracts[],2,FALSE)</f>
        <v>Triển khai nền tảng phần mềm tự động hóa quy trình nghiệp vụ cho Techcombank (IBM BPM)</v>
      </c>
      <c r="G12" s="35" t="str">
        <f>REPLACE(VLOOKUP(A12,Table_Contracts[],22,FALSE),1,FIND("#",VLOOKUP(A12,Table_Contracts[],22,FALSE),1),"")</f>
        <v>Le Quang Anh</v>
      </c>
      <c r="H12" s="35" t="str">
        <f>VLOOKUP(A12,Table_Contracts[],11,FALSE)</f>
        <v>Nguyen Ba Chien</v>
      </c>
      <c r="I12" s="38">
        <f>VLOOKUP(A12,Table_Contracts[],15,FALSE)</f>
        <v>42138</v>
      </c>
      <c r="J12" s="39">
        <f ca="1">(TODAY()-Table1[[#This Row],[Thời hạn kết thúc HĐ]])/7</f>
        <v>93.714285714285708</v>
      </c>
      <c r="K12" s="40">
        <f>VLOOKUP(A12,Table_Contracts[],7,FALSE)</f>
        <v>6615334471</v>
      </c>
      <c r="L12" s="40">
        <f>VLOOKUP(A12,Table_Contracts[],25,FALSE)</f>
        <v>4016412435</v>
      </c>
      <c r="M12" s="40">
        <f t="shared" si="1"/>
        <v>2598922036</v>
      </c>
      <c r="N12" s="36">
        <f t="shared" si="0"/>
        <v>3</v>
      </c>
      <c r="O12" s="41"/>
      <c r="P12" s="42"/>
      <c r="Q12" s="43"/>
      <c r="R12" s="44">
        <f t="shared" si="2"/>
        <v>0</v>
      </c>
      <c r="S12" s="44" t="str">
        <f t="shared" si="3"/>
        <v>L</v>
      </c>
      <c r="T12" s="45"/>
      <c r="U12" s="41"/>
      <c r="V12" s="44">
        <f t="shared" si="4"/>
        <v>0</v>
      </c>
      <c r="W12" s="44" t="str">
        <f t="shared" si="5"/>
        <v>L</v>
      </c>
      <c r="X12" s="41"/>
      <c r="Y12" s="41"/>
      <c r="Z12" s="41"/>
      <c r="AA12" s="41"/>
      <c r="AB12" s="41"/>
      <c r="AC12" s="1"/>
      <c r="AD12" s="1"/>
    </row>
    <row r="13" spans="1:30" ht="127.5" x14ac:dyDescent="0.2">
      <c r="A13" s="1" t="s">
        <v>5736</v>
      </c>
      <c r="B13" s="35" t="str">
        <f>VLOOKUP(A13,Table_Contracts[],10,FALSE)</f>
        <v>CSOFT.eDocman</v>
      </c>
      <c r="C13" s="36" t="str">
        <f>VLOOKUP(A13,Table_Contracts[],3,FALSE)</f>
        <v>181215/HĐ-eKGIS-CMC (cho eDoc)</v>
      </c>
      <c r="D13" s="37" t="s">
        <v>3052</v>
      </c>
      <c r="E13" s="36">
        <f>VLOOKUP(A13,Table_Contracts[],14,FALSE)</f>
        <v>2015</v>
      </c>
      <c r="F13" s="35" t="str">
        <f>VLOOKUP(A13,Table_Contracts[],2,FALSE)</f>
        <v>Xây dựng các phần mềm ứng dụng thuộc nhiệm vụ "Nghiên cức, đều xuất giải pháp xây dựng và triển khai một số hợp phần của Cổng thông tin TBT Việt Nam"-eDocman</v>
      </c>
      <c r="G13" s="35" t="str">
        <f>REPLACE(VLOOKUP(A13,Table_Contracts[],22,FALSE),1,FIND("#",VLOOKUP(A13,Table_Contracts[],22,FALSE),1),"")</f>
        <v>Pham Quang Tung</v>
      </c>
      <c r="H13" s="35" t="str">
        <f>VLOOKUP(A13,Table_Contracts[],11,FALSE)</f>
        <v>Tran Vuong Anh</v>
      </c>
      <c r="I13" s="38">
        <f>VLOOKUP(A13,Table_Contracts[],15,FALSE)</f>
        <v>42447</v>
      </c>
      <c r="J13" s="39">
        <f ca="1">(TODAY()-Table1[[#This Row],[Thời hạn kết thúc HĐ]])/7</f>
        <v>49.571428571428569</v>
      </c>
      <c r="K13" s="40">
        <f>VLOOKUP(A13,Table_Contracts[],7,FALSE)</f>
        <v>934150000</v>
      </c>
      <c r="L13" s="40">
        <f>VLOOKUP(A13,Table_Contracts[],25,FALSE)</f>
        <v>280245000</v>
      </c>
      <c r="M13" s="40">
        <f>K13-L13</f>
        <v>653905000</v>
      </c>
      <c r="N13" s="36">
        <f t="shared" si="0"/>
        <v>3</v>
      </c>
      <c r="O13" s="41" t="s">
        <v>5789</v>
      </c>
      <c r="P13" s="42" t="s">
        <v>5777</v>
      </c>
      <c r="Q13" s="43"/>
      <c r="R13" s="44">
        <f>Q13*N13</f>
        <v>0</v>
      </c>
      <c r="S13" s="44" t="str">
        <f>IF(R13&gt;=10, "H",IF(R13&gt;=5,"M","L"))</f>
        <v>L</v>
      </c>
      <c r="T13" s="45"/>
      <c r="U13" s="41">
        <v>5</v>
      </c>
      <c r="V13" s="44">
        <f>U13*N13</f>
        <v>15</v>
      </c>
      <c r="W13" s="44" t="str">
        <f>IF(V13&gt;=10, "H",IF(V13&gt;=5,"M","L"))</f>
        <v>H</v>
      </c>
      <c r="X13" s="41"/>
      <c r="Y13" s="41"/>
      <c r="Z13" s="41"/>
      <c r="AA13" s="41"/>
      <c r="AB13" s="41"/>
      <c r="AC13" s="1"/>
      <c r="AD13" s="1"/>
    </row>
    <row r="14" spans="1:30" ht="153" x14ac:dyDescent="0.2">
      <c r="A14" s="1" t="s">
        <v>5776</v>
      </c>
      <c r="B14" s="35" t="str">
        <f>VLOOKUP(A14,Table_Contracts[],10,FALSE)</f>
        <v>CSOFT.IU</v>
      </c>
      <c r="C14" s="36" t="str">
        <f>VLOOKUP(A14,Table_Contracts[],3,FALSE)</f>
        <v>049/2014/HĐKT/CMCSOFT-DHSPTKV</v>
      </c>
      <c r="D14" s="37" t="s">
        <v>3052</v>
      </c>
      <c r="E14" s="36">
        <f>VLOOKUP(A14,Table_Contracts[],14,FALSE)</f>
        <v>2014</v>
      </c>
      <c r="F14" s="35" t="str">
        <f>VLOOKUP(A14,Table_Contracts[],2,FALSE)</f>
        <v>Nâng cấp phần mềm Quản lý đào tạo và Bổ sung module phần mềm Quản lý hành chính cho ĐHSP Kỹ Thuật Vinh</v>
      </c>
      <c r="G14" s="35" t="str">
        <f>REPLACE(VLOOKUP(A14,Table_Contracts[],22,FALSE),1,FIND("#",VLOOKUP(A14,Table_Contracts[],22,FALSE),1),"")</f>
        <v>Phan Thanh Nam</v>
      </c>
      <c r="H14" s="35" t="str">
        <f>VLOOKUP(A14,Table_Contracts[],11,FALSE)</f>
        <v>Nguyen Thi Thu Phuong</v>
      </c>
      <c r="I14" s="38">
        <f>VLOOKUP(A14,Table_Contracts[],15,FALSE)</f>
        <v>42122</v>
      </c>
      <c r="J14" s="39">
        <f ca="1">(TODAY()-Table1[[#This Row],[Thời hạn kết thúc HĐ]])/7</f>
        <v>96</v>
      </c>
      <c r="K14" s="40">
        <f>VLOOKUP(A14,Table_Contracts[],7,FALSE)</f>
        <v>1286000000</v>
      </c>
      <c r="L14" s="40">
        <f>VLOOKUP(A14,Table_Contracts[],25,FALSE)</f>
        <v>257200000</v>
      </c>
      <c r="M14" s="40">
        <f>K14-L14</f>
        <v>1028800000</v>
      </c>
      <c r="N14" s="36">
        <f t="shared" si="0"/>
        <v>3</v>
      </c>
      <c r="O14" s="41" t="s">
        <v>5799</v>
      </c>
      <c r="P14" s="42" t="s">
        <v>5795</v>
      </c>
      <c r="Q14" s="43"/>
      <c r="R14" s="44">
        <f>Q14*N14</f>
        <v>0</v>
      </c>
      <c r="S14" s="44" t="str">
        <f>IF(R14&gt;=10, "H",IF(R14&gt;=5,"M","L"))</f>
        <v>L</v>
      </c>
      <c r="T14" s="45"/>
      <c r="U14" s="41">
        <v>3</v>
      </c>
      <c r="V14" s="44">
        <f>U14*N14</f>
        <v>9</v>
      </c>
      <c r="W14" s="44" t="str">
        <f>IF(V14&gt;=10, "H",IF(V14&gt;=5,"M","L"))</f>
        <v>M</v>
      </c>
      <c r="X14" s="41" t="s">
        <v>5792</v>
      </c>
      <c r="Y14" s="41"/>
      <c r="Z14" s="41"/>
      <c r="AA14" s="41"/>
      <c r="AB14" s="41"/>
      <c r="AC14" s="1"/>
      <c r="AD14" s="1"/>
    </row>
    <row r="15" spans="1:30" ht="114.75" x14ac:dyDescent="0.2">
      <c r="A15" s="1" t="s">
        <v>5786</v>
      </c>
      <c r="B15" s="35" t="str">
        <f>VLOOKUP(A15,Table_Contracts[],10,FALSE)</f>
        <v>CSOFT.KGP.BSC</v>
      </c>
      <c r="C15" s="36" t="str">
        <f>VLOOKUP(A15,Table_Contracts[],3,FALSE)</f>
        <v>171115/SHB-CMC</v>
      </c>
      <c r="D15" s="37" t="s">
        <v>3052</v>
      </c>
      <c r="E15" s="36">
        <f>VLOOKUP(A15,Table_Contracts[],14,FALSE)</f>
        <v>2015</v>
      </c>
      <c r="F15" s="35" t="str">
        <f>VLOOKUP(A15,Table_Contracts[],2,FALSE)</f>
        <v>Cung cấp hệ thống phần mềm quản lý nội dung và bộ công cụ phát triển quy trình cho Ngân hàng SHB</v>
      </c>
      <c r="G15" s="35" t="str">
        <f>REPLACE(VLOOKUP(A15,Table_Contracts[],22,FALSE),1,FIND("#",VLOOKUP(A15,Table_Contracts[],22,FALSE),1),"")</f>
        <v>Le Quang Anh</v>
      </c>
      <c r="H15" s="35" t="str">
        <f>VLOOKUP(A15,Table_Contracts[],11,FALSE)</f>
        <v>Nguyen Ba Chien</v>
      </c>
      <c r="I15" s="38">
        <f>VLOOKUP(A15,Table_Contracts[],15,FALSE)</f>
        <v>42703</v>
      </c>
      <c r="J15" s="39">
        <f ca="1">(TODAY()-Table1[[#This Row],[Thời hạn kết thúc HĐ]])/7</f>
        <v>13</v>
      </c>
      <c r="K15" s="40">
        <f>VLOOKUP(A15,Table_Contracts[],7,FALSE)</f>
        <v>4268600000</v>
      </c>
      <c r="L15" s="40">
        <f>VLOOKUP(A15,Table_Contracts[],25,FALSE)</f>
        <v>1067150000</v>
      </c>
      <c r="M15" s="40">
        <f>K15-L15</f>
        <v>3201450000</v>
      </c>
      <c r="N15" s="36">
        <f>IF(K15&gt;500000000,3,IF(K15&gt;200000000,2,1))</f>
        <v>3</v>
      </c>
      <c r="O15" s="42" t="s">
        <v>5788</v>
      </c>
      <c r="P15" s="42" t="s">
        <v>5787</v>
      </c>
      <c r="Q15" s="43">
        <v>5</v>
      </c>
      <c r="R15" s="44">
        <f>Q15*N15</f>
        <v>15</v>
      </c>
      <c r="S15" s="44" t="str">
        <f>IF(R15&gt;=10, "H",IF(R15&gt;=5,"M","L"))</f>
        <v>H</v>
      </c>
      <c r="T15" s="45" t="s">
        <v>5801</v>
      </c>
      <c r="U15" s="41">
        <v>4</v>
      </c>
      <c r="V15" s="44">
        <f>U15*N15</f>
        <v>12</v>
      </c>
      <c r="W15" s="44" t="str">
        <f>IF(V15&gt;=10, "H",IF(V15&gt;=5,"M","L"))</f>
        <v>H</v>
      </c>
      <c r="X15" s="41"/>
      <c r="Y15" s="41"/>
      <c r="Z15" s="41"/>
      <c r="AA15" s="41"/>
      <c r="AB15" s="41"/>
      <c r="AC15" s="1"/>
      <c r="AD15" s="1"/>
    </row>
    <row r="16" spans="1:30" x14ac:dyDescent="0.2">
      <c r="A16" s="1" t="s">
        <v>5734</v>
      </c>
      <c r="B16" s="1"/>
      <c r="C16" s="37"/>
      <c r="D16" s="37"/>
      <c r="E16" s="37"/>
      <c r="F16" s="1"/>
      <c r="G16" s="1"/>
      <c r="H16" s="1"/>
      <c r="I16" s="1"/>
      <c r="J16" s="39"/>
      <c r="K16" s="1"/>
      <c r="L16" s="1"/>
      <c r="M16" s="1"/>
      <c r="N16" s="36"/>
      <c r="O16" s="46"/>
      <c r="P16" s="47"/>
      <c r="Q16" s="37"/>
      <c r="R16" s="48"/>
      <c r="S16" s="48"/>
      <c r="T16" s="49"/>
      <c r="U16" s="46"/>
      <c r="V16" s="48"/>
      <c r="W16" s="48">
        <f>SUBTOTAL(103,Table1[Hạng rủi ro 
Hiện tại
(H: &gt;20
M: &gt;10
L: &lt;10)])</f>
        <v>12</v>
      </c>
      <c r="X16" s="46"/>
    </row>
  </sheetData>
  <mergeCells count="1">
    <mergeCell ref="C1:J1"/>
  </mergeCells>
  <pageMargins left="0.7" right="0.7" top="0.75" bottom="0.75" header="0.3" footer="0.3"/>
  <pageSetup orientation="landscape" verticalDpi="0" r:id="rId1"/>
  <headerFooter>
    <oddFooter>&amp;L&amp;"Arial,Regular"&amp;10 11/10QT/CN&amp;C&amp;"Arial,Regular"&amp;10Sử dụng nội bộ&amp;R1</oddFoot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3"/>
  <sheetViews>
    <sheetView workbookViewId="0">
      <selection activeCell="L8" sqref="L8"/>
    </sheetView>
  </sheetViews>
  <sheetFormatPr defaultRowHeight="15" x14ac:dyDescent="0.25"/>
  <cols>
    <col min="2" max="2" width="11" bestFit="1" customWidth="1"/>
  </cols>
  <sheetData>
    <row r="13" spans="2:2" x14ac:dyDescent="0.25">
      <c r="B13"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2A310930C1B04EBDEA06A0F58763A8" ma:contentTypeVersion="8" ma:contentTypeDescription="Create a new document." ma:contentTypeScope="" ma:versionID="982f4309f8ace3fb155f7b30f607ae13">
  <xsd:schema xmlns:xsd="http://www.w3.org/2001/XMLSchema" xmlns:xs="http://www.w3.org/2001/XMLSchema" xmlns:p="http://schemas.microsoft.com/office/2006/metadata/properties" xmlns:ns1="http://schemas.microsoft.com/sharepoint/v3" xmlns:ns2="http://schemas.microsoft.com/sharepoint/v3/fields" xmlns:ns3="b3b87b0a-d290-4a3f-8339-d3c7f3a8945a" targetNamespace="http://schemas.microsoft.com/office/2006/metadata/properties" ma:root="true" ma:fieldsID="9da22a51ac659e76cfedfa380c9b3143" ns1:_="" ns2:_="" ns3:_="">
    <xsd:import namespace="http://schemas.microsoft.com/sharepoint/v3"/>
    <xsd:import namespace="http://schemas.microsoft.com/sharepoint/v3/fields"/>
    <xsd:import namespace="b3b87b0a-d290-4a3f-8339-d3c7f3a8945a"/>
    <xsd:element name="properties">
      <xsd:complexType>
        <xsd:sequence>
          <xsd:element name="documentManagement">
            <xsd:complexType>
              <xsd:all>
                <xsd:element ref="ns2:_Contributor" minOccurs="0"/>
                <xsd:element ref="ns2:wic_System_Copyright" minOccurs="0"/>
                <xsd:element ref="ns2:_LastPrinted" minOccurs="0"/>
                <xsd:element ref="ns2:_Publisher" minOccurs="0"/>
                <xsd:element ref="ns2:_Revision" minOccurs="0"/>
                <xsd:element ref="ns2:_Status" minOccurs="0"/>
                <xsd:element ref="ns2:_Version" minOccurs="0"/>
                <xsd:element ref="ns1:AverageRating" minOccurs="0"/>
                <xsd:element ref="ns1:RatingCount" minOccurs="0"/>
                <xsd:element ref="ns3:NgayHieuLuc" minOccurs="0"/>
                <xsd:element ref="ns3:NgaySuaDoi"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20" nillable="true" ma:displayName="Rating (0-5)" ma:decimals="2" ma:description="Average value of all the ratings that have been submitted" ma:internalName="AverageRating" ma:readOnly="true">
      <xsd:simpleType>
        <xsd:restriction base="dms:Number"/>
      </xsd:simpleType>
    </xsd:element>
    <xsd:element name="RatingCount" ma:index="21" nillable="true" ma:displayName="Number of Ratings" ma:decimals="0" ma:description="Number of ratings submitted" ma:internalName="RatingCount"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ntributor" ma:index="11" nillable="true" ma:displayName="Contributor" ma:description="One or more people or organizations that contributed to this resource" ma:internalName="Contributor">
      <xsd:simpleType>
        <xsd:restriction base="dms:Note">
          <xsd:maxLength value="255"/>
        </xsd:restriction>
      </xsd:simpleType>
    </xsd:element>
    <xsd:element name="wic_System_Copyright" ma:index="12" nillable="true" ma:displayName="Copyright" ma:internalName="Copyright">
      <xsd:simpleType>
        <xsd:restriction base="dms:Text"/>
      </xsd:simpleType>
    </xsd:element>
    <xsd:element name="_LastPrinted" ma:index="14" nillable="true" ma:displayName="Last Printed" ma:format="DateTime" ma:internalName="Last_x0020_Printed">
      <xsd:simpleType>
        <xsd:restriction base="dms:DateTime"/>
      </xsd:simpleType>
    </xsd:element>
    <xsd:element name="_Publisher" ma:index="15" nillable="true" ma:displayName="Đơn vị ban hành" ma:description="The person, organization or service that published this resource" ma:internalName="Publisher">
      <xsd:simpleType>
        <xsd:restriction base="dms:Text">
          <xsd:maxLength value="255"/>
        </xsd:restriction>
      </xsd:simpleType>
    </xsd:element>
    <xsd:element name="_Revision" ma:index="16" nillable="true" ma:displayName="Revision" ma:internalName="Revision">
      <xsd:simpleType>
        <xsd:restriction base="dms:Text"/>
      </xsd:simpleType>
    </xsd:element>
    <xsd:element name="_Status" ma:index="17" nillable="true" ma:displayName="Status" ma:default="Not Started" ma:internalName="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element name="_Version" ma:index="19" nillable="true" ma:displayName="Phiên bản" ma:internalName="Version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3b87b0a-d290-4a3f-8339-d3c7f3a8945a" elementFormDefault="qualified">
    <xsd:import namespace="http://schemas.microsoft.com/office/2006/documentManagement/types"/>
    <xsd:import namespace="http://schemas.microsoft.com/office/infopath/2007/PartnerControls"/>
    <xsd:element name="NgayHieuLuc" ma:index="22" nillable="true" ma:displayName="Ngày hiệu lực" ma:format="DateOnly" ma:internalName="NgayHieuLuc">
      <xsd:simpleType>
        <xsd:restriction base="dms:DateTime"/>
      </xsd:simpleType>
    </xsd:element>
    <xsd:element name="NgaySuaDoi" ma:index="23" nillable="true" ma:displayName="Ngày sửa đổi" ma:format="DateOnly" ma:internalName="NgaySuaDoi">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ma:index="18" ma:displayName="Subject"/>
        <xsd:element ref="dc:description" minOccurs="0" maxOccurs="1" ma:index="10" ma:displayName="Comments"/>
        <xsd:element name="keywords" minOccurs="0" maxOccurs="1" type="xsd:string" ma:index="13" ma:displayName="Keywords"/>
        <xsd:element ref="dc:language" minOccurs="0" maxOccurs="1"/>
        <xsd:element name="category" minOccurs="0" maxOccurs="1" type="xsd:string" ma:index="9" ma:displayName="Category"/>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_LastPrinted xmlns="http://schemas.microsoft.com/sharepoint/v3/fields" xsi:nil="true"/>
    <_Publisher xmlns="http://schemas.microsoft.com/sharepoint/v3/fields" xsi:nil="true"/>
    <_Status xmlns="http://schemas.microsoft.com/sharepoint/v3/fields">Not Started</_Status>
    <_Revision xmlns="http://schemas.microsoft.com/sharepoint/v3/fields" xsi:nil="true"/>
    <_Contributor xmlns="http://schemas.microsoft.com/sharepoint/v3/fields" xsi:nil="true"/>
    <wic_System_Copyright xmlns="http://schemas.microsoft.com/sharepoint/v3/fields" xsi:nil="true"/>
    <AverageRating xmlns="http://schemas.microsoft.com/sharepoint/v3" xsi:nil="true"/>
    <NgaySuaDoi xmlns="b3b87b0a-d290-4a3f-8339-d3c7f3a8945a" xsi:nil="true"/>
    <NgayHieuLuc xmlns="b3b87b0a-d290-4a3f-8339-d3c7f3a8945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90AA54-B475-4D1A-A70E-49598320DF18}"/>
</file>

<file path=customXml/itemProps2.xml><?xml version="1.0" encoding="utf-8"?>
<ds:datastoreItem xmlns:ds="http://schemas.openxmlformats.org/officeDocument/2006/customXml" ds:itemID="{0EE8BBA3-1E43-4C9E-8999-B87F54EF08E5}"/>
</file>

<file path=customXml/itemProps3.xml><?xml version="1.0" encoding="utf-8"?>
<ds:datastoreItem xmlns:ds="http://schemas.openxmlformats.org/officeDocument/2006/customXml" ds:itemID="{4D9B5141-F072-4BE8-837A-D49BBCE91C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Tất cả HĐ</vt:lpstr>
      <vt:lpstr>Tất cả mốc</vt:lpstr>
      <vt:lpstr>DS HĐ rủi ro</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cp:lastModifiedBy/>
  <dcterms:created xsi:type="dcterms:W3CDTF">2006-09-16T00:00:00Z</dcterms:created>
  <dcterms:modified xsi:type="dcterms:W3CDTF">2017-02-28T03:38:38Z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0x010100602A310930C1B04EBDEA06A0F58763A8</vt:lpwstr>
  </property>
  <property fmtid="{D5CDD505-2E9C-101B-9397-08002B2CF9AE}" pid="3" name="Category">
    <vt:lpwstr/>
  </property>
  <property fmtid="{D5CDD505-2E9C-101B-9397-08002B2CF9AE}" pid="4" name="Author0">
    <vt:lpwstr/>
  </property>
  <property fmtid="{D5CDD505-2E9C-101B-9397-08002B2CF9AE}" pid="5" name="Comments">
    <vt:lpwstr/>
  </property>
</Properties>
</file>