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E35BDC5-E07B-423F-B14E-CAB90BA6C548}" xr6:coauthVersionLast="46" xr6:coauthVersionMax="46" xr10:uidLastSave="{00000000-0000-0000-0000-000000000000}"/>
  <bookViews>
    <workbookView xWindow="-120" yWindow="-120" windowWidth="28110" windowHeight="16440" tabRatio="500" xr2:uid="{00000000-000D-0000-FFFF-FFFF00000000}"/>
  </bookViews>
  <sheets>
    <sheet name="DULIEU" sheetId="1" r:id="rId1"/>
    <sheet name="CAUHOI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1" l="1"/>
  <c r="H15" i="1"/>
  <c r="H16" i="1"/>
  <c r="H13" i="1"/>
  <c r="J4" i="1"/>
  <c r="J5" i="1"/>
  <c r="J6" i="1"/>
  <c r="J7" i="1"/>
  <c r="J8" i="1"/>
  <c r="J9" i="1"/>
  <c r="J3" i="1"/>
  <c r="L4" i="1"/>
  <c r="L5" i="1"/>
  <c r="L6" i="1"/>
  <c r="L7" i="1"/>
  <c r="L8" i="1"/>
  <c r="L9" i="1"/>
  <c r="L3" i="1"/>
  <c r="D3" i="1"/>
  <c r="K3" i="1" s="1"/>
  <c r="F3" i="1" s="1"/>
  <c r="I4" i="1"/>
  <c r="I5" i="1"/>
  <c r="I6" i="1"/>
  <c r="I7" i="1"/>
  <c r="I8" i="1"/>
  <c r="I9" i="1"/>
  <c r="I3" i="1"/>
  <c r="F4" i="1"/>
  <c r="F5" i="1"/>
  <c r="F6" i="1"/>
  <c r="F7" i="1"/>
  <c r="F8" i="1"/>
  <c r="F9" i="1"/>
  <c r="K4" i="1"/>
  <c r="K5" i="1"/>
  <c r="K6" i="1"/>
  <c r="K7" i="1"/>
  <c r="K8" i="1"/>
  <c r="K9" i="1"/>
  <c r="D4" i="1"/>
  <c r="D5" i="1"/>
  <c r="D6" i="1"/>
  <c r="D7" i="1"/>
  <c r="D8" i="1"/>
  <c r="D9" i="1"/>
  <c r="E26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<sst xmlns="http://schemas.openxmlformats.org/spreadsheetml/2006/main" count="57" uniqueCount="51">
  <si>
    <t>STT</t>
  </si>
  <si>
    <t>MÃ CHUYẾN</t>
  </si>
  <si>
    <t>SỐ LƯỢNG</t>
  </si>
  <si>
    <t>LỘ TRÌNH</t>
  </si>
  <si>
    <t>SỐ LƯỢNG QUY ĐỊNH</t>
  </si>
  <si>
    <t>CƯỚC PHÍ</t>
  </si>
  <si>
    <t>NGÀY ĐI</t>
  </si>
  <si>
    <t>NGÀY ĐẾN</t>
  </si>
  <si>
    <t>THỜI GIAN THỰC HIỆN</t>
  </si>
  <si>
    <t>THƯỞNG</t>
  </si>
  <si>
    <t>ĐƠN GIÁ</t>
  </si>
  <si>
    <t>THỜI GIAN QUY ĐỊNH</t>
  </si>
  <si>
    <t>01</t>
  </si>
  <si>
    <t>NT-QN-07</t>
  </si>
  <si>
    <t>02</t>
  </si>
  <si>
    <t>NT-SG-03</t>
  </si>
  <si>
    <t>03</t>
  </si>
  <si>
    <t>NT-QN-12</t>
  </si>
  <si>
    <t>04</t>
  </si>
  <si>
    <t>NT-SG-05</t>
  </si>
  <si>
    <t>05</t>
  </si>
  <si>
    <t>NT-PY-10</t>
  </si>
  <si>
    <t>06</t>
  </si>
  <si>
    <t>NT-DL-08</t>
  </si>
  <si>
    <t>07</t>
  </si>
  <si>
    <t>NT-DL-04</t>
  </si>
  <si>
    <t>BẢNG 1</t>
  </si>
  <si>
    <t>BẢNG THỐNG KÊ</t>
  </si>
  <si>
    <t>MÃ TỈNH</t>
  </si>
  <si>
    <t>TÊN TỈNH</t>
  </si>
  <si>
    <t>TUYẾN</t>
  </si>
  <si>
    <t>TỔNG CƯỚC PHÍ</t>
  </si>
  <si>
    <t>PY</t>
  </si>
  <si>
    <t>Phú Yên</t>
  </si>
  <si>
    <t>DL</t>
  </si>
  <si>
    <t>Đà Lạt</t>
  </si>
  <si>
    <t>QN</t>
  </si>
  <si>
    <t>Quảng Nam</t>
  </si>
  <si>
    <t>SG</t>
  </si>
  <si>
    <t>Sài Gòn</t>
  </si>
  <si>
    <t>Câu hỏi 1. (0,5đ) Số lượng căn cứ vào 2 ký tự cuối của Mã chuyến và định dạng kiểu số (number)</t>
  </si>
  <si>
    <t>Câu hỏi 2. (1,0đ) Lộ trình căn cứ vào ký tự thứ 4 và 5 của Mã chuyến và đối chiếu với Bảng 1</t>
  </si>
  <si>
    <t>Câu hỏi 3. (1,0đ)</t>
  </si>
  <si>
    <t>(0,5đ) Đơn giá căn cứ vào Lộ trình và đối chiếu với Bảng 1</t>
  </si>
  <si>
    <t>(0,5đ) Cước phí = Số lượng * Đơn giá. Nếu số lượng &lt;= Số lượng quy định thì Cước phí không đổi. Còn lại tính thêm 10% của cước phí</t>
  </si>
  <si>
    <t>Câu hỏi 4. (0,5đ) Thời gian thực hiện = Ngày đến - Ngày đi. Nếu Ngày đến = Ngày đi thì Thời gian thực hiện được tính là 1 ngày</t>
  </si>
  <si>
    <t>Câu hỏi 5. (1,0đ)</t>
  </si>
  <si>
    <t>(0,5đ) Thời gian quy định căn cứ vào lộ trình và đối chiếu với Bảng 1</t>
  </si>
  <si>
    <t>(0,5đ) Nếu thời gian quy định &gt; Thời gian thực hiện thì Thưởng được tính bằng số ngày thừa * 10% Cước phí. Còn lại thì bằng 0</t>
  </si>
  <si>
    <t>Câu hỏi 6. (1,0đ) Tính tổng cước phí của các Tuyến và điền vào Bảng thống kê</t>
  </si>
  <si>
    <t>BẢNG TÍNH CƯỚC PHÍ CHUYÊN CHỞ  THÁNG 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</si>
</sst>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[$-409]m/d/yyyy"/>
    <numFmt numFmtId="167" formatCode="0.0"/>
  </numFmts>
  <fonts count="5" x14ac:knownFonts="1">
    <font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8FAADC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13">
    <xf numFmtId="0" fontId="0" fillId="0" borderId="0" xfId="0"/>
    <xf numFmtId="0" fontId="1" fillId="3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165" fontId="2" fillId="0" borderId="1" xfId="1" applyNumberFormat="1" applyFont="1" applyBorder="1" applyAlignment="1" applyProtection="1"/>
    <xf numFmtId="166" fontId="2" fillId="0" borderId="1" xfId="0" applyNumberFormat="1" applyFont="1" applyBorder="1"/>
    <xf numFmtId="0" fontId="1" fillId="2" borderId="1" xfId="0" applyFont="1" applyFill="1" applyBorder="1"/>
    <xf numFmtId="0" fontId="1" fillId="6" borderId="1" xfId="0" applyFont="1" applyFill="1" applyBorder="1"/>
    <xf numFmtId="167" fontId="2" fillId="0" borderId="1" xfId="0" applyNumberFormat="1" applyFont="1" applyBorder="1"/>
    <xf numFmtId="165" fontId="0" fillId="0" borderId="1" xfId="1" applyNumberFormat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70" zoomScaleNormal="70" workbookViewId="0">
      <selection activeCell="O10" sqref="O10"/>
    </sheetView>
  </sheetViews>
  <sheetFormatPr defaultColWidth="8.453125" defaultRowHeight="21" x14ac:dyDescent="0.35"/>
  <cols>
    <col min="1" max="1" width="6.1796875" customWidth="1"/>
    <col min="2" max="2" width="8" customWidth="1"/>
    <col min="3" max="3" width="8.08984375" customWidth="1"/>
    <col min="4" max="4" width="13.81640625" customWidth="1"/>
    <col min="5" max="5" width="13.7265625" customWidth="1"/>
    <col min="7" max="7" width="12.54296875" customWidth="1"/>
    <col min="8" max="8" width="12" customWidth="1"/>
    <col min="9" max="9" width="14.26953125" customWidth="1"/>
    <col min="12" max="12" width="13.54296875" customWidth="1"/>
  </cols>
  <sheetData>
    <row r="1" spans="1:12" x14ac:dyDescent="0.3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35">
      <c r="A3" s="2" t="s">
        <v>12</v>
      </c>
      <c r="B3" s="2" t="s">
        <v>13</v>
      </c>
      <c r="C3" s="3">
        <f>VALUE(RIGHT(B3,2))</f>
        <v>7</v>
      </c>
      <c r="D3" s="2" t="str">
        <f>VLOOKUP(MID(B3,4,2),$A$12:$B$16,2,0)</f>
        <v>Quảng Nam</v>
      </c>
      <c r="E3" s="2">
        <v>10</v>
      </c>
      <c r="F3" s="4">
        <f>IF(C3&lt;=E3,C3*K3,C3*K3+(C3*K3)*10%)</f>
        <v>3850000</v>
      </c>
      <c r="G3" s="5">
        <v>44055</v>
      </c>
      <c r="H3" s="5">
        <v>44060</v>
      </c>
      <c r="I3" s="2">
        <f>IF(H3=G3,1,H3-G3)</f>
        <v>5</v>
      </c>
      <c r="J3" s="4">
        <f>IF(L3&gt;I3,(L3-I3)*10%*F3,VALUE("0"))</f>
        <v>192500</v>
      </c>
      <c r="K3" s="4">
        <f>VLOOKUP(D3,$B$13:$C$16,2,FALSE)</f>
        <v>550000</v>
      </c>
      <c r="L3" s="2">
        <f>VLOOKUP(D3,$B$13:$D$16,3,FALSE)</f>
        <v>5.5</v>
      </c>
    </row>
    <row r="4" spans="1:12" x14ac:dyDescent="0.35">
      <c r="A4" s="2" t="s">
        <v>14</v>
      </c>
      <c r="B4" s="2" t="s">
        <v>15</v>
      </c>
      <c r="C4" s="3">
        <f t="shared" ref="C4:C9" si="0">VALUE(RIGHT(B4,2))</f>
        <v>3</v>
      </c>
      <c r="D4" s="2" t="str">
        <f t="shared" ref="D4:D9" si="1">VLOOKUP(MID(B4,4,2),$A$12:$B$16,2,0)</f>
        <v>Sài Gòn</v>
      </c>
      <c r="E4" s="2">
        <v>5</v>
      </c>
      <c r="F4" s="4">
        <f t="shared" ref="F4:F9" si="2">IF(C4&lt;=E4,C4*K4,C4*K4+(C4*K4)*10%)</f>
        <v>1140000</v>
      </c>
      <c r="G4" s="5">
        <v>44055</v>
      </c>
      <c r="H4" s="5">
        <v>44062</v>
      </c>
      <c r="I4" s="2">
        <f t="shared" ref="I4:I9" si="3">IF(H4=G4,1,H4-G4)</f>
        <v>7</v>
      </c>
      <c r="J4" s="4">
        <f t="shared" ref="J4:J9" si="4">IF(L4&gt;I4,(L4-I4)*10%*F4,VALUE("0"))</f>
        <v>0</v>
      </c>
      <c r="K4" s="4">
        <f t="shared" ref="K4:K9" si="5">VLOOKUP(D4,$B$13:$C$16,2,FALSE)</f>
        <v>380000</v>
      </c>
      <c r="L4" s="2">
        <f t="shared" ref="L4:L9" si="6">VLOOKUP(D4,$B$13:$D$16,3,FALSE)</f>
        <v>4</v>
      </c>
    </row>
    <row r="5" spans="1:12" x14ac:dyDescent="0.35">
      <c r="A5" s="2" t="s">
        <v>16</v>
      </c>
      <c r="B5" s="2" t="s">
        <v>17</v>
      </c>
      <c r="C5" s="3">
        <f t="shared" si="0"/>
        <v>12</v>
      </c>
      <c r="D5" s="2" t="str">
        <f t="shared" si="1"/>
        <v>Quảng Nam</v>
      </c>
      <c r="E5" s="2">
        <v>10</v>
      </c>
      <c r="F5" s="4">
        <f t="shared" si="2"/>
        <v>7260000</v>
      </c>
      <c r="G5" s="5">
        <v>44067</v>
      </c>
      <c r="H5" s="5">
        <v>44073</v>
      </c>
      <c r="I5" s="2">
        <f t="shared" si="3"/>
        <v>6</v>
      </c>
      <c r="J5" s="4">
        <f t="shared" si="4"/>
        <v>0</v>
      </c>
      <c r="K5" s="4">
        <f t="shared" si="5"/>
        <v>550000</v>
      </c>
      <c r="L5" s="2">
        <f t="shared" si="6"/>
        <v>5.5</v>
      </c>
    </row>
    <row r="6" spans="1:12" x14ac:dyDescent="0.35">
      <c r="A6" s="2" t="s">
        <v>18</v>
      </c>
      <c r="B6" s="2" t="s">
        <v>19</v>
      </c>
      <c r="C6" s="3">
        <f t="shared" si="0"/>
        <v>5</v>
      </c>
      <c r="D6" s="2" t="str">
        <f t="shared" si="1"/>
        <v>Sài Gòn</v>
      </c>
      <c r="E6" s="2">
        <v>5</v>
      </c>
      <c r="F6" s="4">
        <f t="shared" si="2"/>
        <v>1900000</v>
      </c>
      <c r="G6" s="5">
        <v>44058</v>
      </c>
      <c r="H6" s="5">
        <v>44062</v>
      </c>
      <c r="I6" s="2">
        <f t="shared" si="3"/>
        <v>4</v>
      </c>
      <c r="J6" s="4">
        <f t="shared" si="4"/>
        <v>0</v>
      </c>
      <c r="K6" s="4">
        <f t="shared" si="5"/>
        <v>380000</v>
      </c>
      <c r="L6" s="2">
        <f t="shared" si="6"/>
        <v>4</v>
      </c>
    </row>
    <row r="7" spans="1:12" x14ac:dyDescent="0.35">
      <c r="A7" s="2" t="s">
        <v>20</v>
      </c>
      <c r="B7" s="2" t="s">
        <v>21</v>
      </c>
      <c r="C7" s="3">
        <f t="shared" si="0"/>
        <v>10</v>
      </c>
      <c r="D7" s="2" t="str">
        <f t="shared" si="1"/>
        <v>Phú Yên</v>
      </c>
      <c r="E7" s="2">
        <v>4</v>
      </c>
      <c r="F7" s="4">
        <f t="shared" si="2"/>
        <v>2750000</v>
      </c>
      <c r="G7" s="5">
        <v>44065</v>
      </c>
      <c r="H7" s="5">
        <v>44065</v>
      </c>
      <c r="I7" s="2">
        <f t="shared" si="3"/>
        <v>1</v>
      </c>
      <c r="J7" s="4">
        <f t="shared" si="4"/>
        <v>412500.00000000006</v>
      </c>
      <c r="K7" s="4">
        <f t="shared" si="5"/>
        <v>250000</v>
      </c>
      <c r="L7" s="2">
        <f t="shared" si="6"/>
        <v>2.5</v>
      </c>
    </row>
    <row r="8" spans="1:12" x14ac:dyDescent="0.35">
      <c r="A8" s="2" t="s">
        <v>22</v>
      </c>
      <c r="B8" s="2" t="s">
        <v>23</v>
      </c>
      <c r="C8" s="3">
        <f t="shared" si="0"/>
        <v>8</v>
      </c>
      <c r="D8" s="2" t="str">
        <f t="shared" si="1"/>
        <v>Đà Lạt</v>
      </c>
      <c r="E8" s="2">
        <v>6</v>
      </c>
      <c r="F8" s="4">
        <f t="shared" si="2"/>
        <v>2816000</v>
      </c>
      <c r="G8" s="5">
        <v>44058</v>
      </c>
      <c r="H8" s="5">
        <v>44061</v>
      </c>
      <c r="I8" s="2">
        <f t="shared" si="3"/>
        <v>3</v>
      </c>
      <c r="J8" s="4">
        <f t="shared" si="4"/>
        <v>140800</v>
      </c>
      <c r="K8" s="4">
        <f t="shared" si="5"/>
        <v>320000</v>
      </c>
      <c r="L8" s="2">
        <f t="shared" si="6"/>
        <v>3.5</v>
      </c>
    </row>
    <row r="9" spans="1:12" x14ac:dyDescent="0.35">
      <c r="A9" s="2" t="s">
        <v>24</v>
      </c>
      <c r="B9" s="2" t="s">
        <v>25</v>
      </c>
      <c r="C9" s="3">
        <f t="shared" si="0"/>
        <v>4</v>
      </c>
      <c r="D9" s="2" t="str">
        <f t="shared" si="1"/>
        <v>Đà Lạt</v>
      </c>
      <c r="E9" s="2">
        <v>6</v>
      </c>
      <c r="F9" s="4">
        <f t="shared" si="2"/>
        <v>1280000</v>
      </c>
      <c r="G9" s="5">
        <v>44066</v>
      </c>
      <c r="H9" s="5">
        <v>44070</v>
      </c>
      <c r="I9" s="2">
        <f t="shared" si="3"/>
        <v>4</v>
      </c>
      <c r="J9" s="4">
        <f t="shared" si="4"/>
        <v>0</v>
      </c>
      <c r="K9" s="4">
        <f t="shared" si="5"/>
        <v>320000</v>
      </c>
      <c r="L9" s="2">
        <f t="shared" si="6"/>
        <v>3.5</v>
      </c>
    </row>
    <row r="10" spans="1:12" x14ac:dyDescent="0.35">
      <c r="D10" s="2"/>
    </row>
    <row r="11" spans="1:12" x14ac:dyDescent="0.35">
      <c r="A11" s="11" t="s">
        <v>26</v>
      </c>
      <c r="B11" s="11"/>
      <c r="C11" s="11"/>
      <c r="D11" s="11"/>
      <c r="G11" s="12" t="s">
        <v>27</v>
      </c>
      <c r="H11" s="12"/>
    </row>
    <row r="12" spans="1:12" x14ac:dyDescent="0.35">
      <c r="A12" s="6" t="s">
        <v>28</v>
      </c>
      <c r="B12" s="6" t="s">
        <v>29</v>
      </c>
      <c r="C12" s="6" t="s">
        <v>10</v>
      </c>
      <c r="D12" s="6" t="s">
        <v>11</v>
      </c>
      <c r="G12" s="7" t="s">
        <v>30</v>
      </c>
      <c r="H12" s="7" t="s">
        <v>31</v>
      </c>
    </row>
    <row r="13" spans="1:12" x14ac:dyDescent="0.35">
      <c r="A13" s="2" t="s">
        <v>32</v>
      </c>
      <c r="B13" s="2" t="s">
        <v>33</v>
      </c>
      <c r="C13" s="4">
        <v>250000</v>
      </c>
      <c r="D13" s="8">
        <v>2.5</v>
      </c>
      <c r="G13" s="2" t="s">
        <v>33</v>
      </c>
      <c r="H13" s="9">
        <f>SUMIF($D$3:$D$9,G13,$F$3:$F$9)</f>
        <v>2750000</v>
      </c>
    </row>
    <row r="14" spans="1:12" x14ac:dyDescent="0.35">
      <c r="A14" s="2" t="s">
        <v>34</v>
      </c>
      <c r="B14" s="2" t="s">
        <v>35</v>
      </c>
      <c r="C14" s="4">
        <v>320000</v>
      </c>
      <c r="D14" s="8">
        <v>3.5</v>
      </c>
      <c r="G14" s="2" t="s">
        <v>35</v>
      </c>
      <c r="H14" s="9">
        <f t="shared" ref="H14:H16" si="7">SUMIF($D$3:$D$9,G14,$F$3:$F$9)</f>
        <v>4096000</v>
      </c>
    </row>
    <row r="15" spans="1:12" x14ac:dyDescent="0.35">
      <c r="A15" s="2" t="s">
        <v>36</v>
      </c>
      <c r="B15" s="2" t="s">
        <v>37</v>
      </c>
      <c r="C15" s="4">
        <v>550000</v>
      </c>
      <c r="D15" s="8">
        <v>5.5</v>
      </c>
      <c r="G15" s="2" t="s">
        <v>37</v>
      </c>
      <c r="H15" s="9">
        <f t="shared" si="7"/>
        <v>11110000</v>
      </c>
    </row>
    <row r="16" spans="1:12" x14ac:dyDescent="0.35">
      <c r="A16" s="2" t="s">
        <v>38</v>
      </c>
      <c r="B16" s="2" t="s">
        <v>39</v>
      </c>
      <c r="C16" s="4">
        <v>380000</v>
      </c>
      <c r="D16" s="8">
        <v>4</v>
      </c>
      <c r="G16" s="2" t="s">
        <v>39</v>
      </c>
      <c r="H16" s="9">
        <f t="shared" si="7"/>
        <v>3040000</v>
      </c>
    </row>
    <row r="26" spans="5:5" x14ac:dyDescent="0.35">
      <c r="E26" t="str">
        <f>MID(B3,4,2)</f>
        <v>QN</v>
      </c>
    </row>
  </sheetData>
  <mergeCells count="3">
    <mergeCell ref="A1:L1"/>
    <mergeCell ref="A11:D11"/>
    <mergeCell ref="G11:H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zoomScaleNormal="100" workbookViewId="0">
      <selection activeCell="B8" sqref="B8"/>
    </sheetView>
  </sheetViews>
  <sheetFormatPr defaultColWidth="8.453125" defaultRowHeight="21" x14ac:dyDescent="0.35"/>
  <sheetData>
    <row r="1" spans="1:2" x14ac:dyDescent="0.35">
      <c r="A1" t="s">
        <v>40</v>
      </c>
    </row>
    <row r="3" spans="1:2" x14ac:dyDescent="0.35">
      <c r="A3" t="s">
        <v>41</v>
      </c>
    </row>
    <row r="5" spans="1:2" x14ac:dyDescent="0.35">
      <c r="A5" t="s">
        <v>42</v>
      </c>
    </row>
    <row r="6" spans="1:2" x14ac:dyDescent="0.35">
      <c r="B6" t="s">
        <v>43</v>
      </c>
    </row>
    <row r="7" spans="1:2" x14ac:dyDescent="0.35">
      <c r="B7" t="s">
        <v>44</v>
      </c>
    </row>
    <row r="9" spans="1:2" x14ac:dyDescent="0.35">
      <c r="A9" t="s">
        <v>45</v>
      </c>
    </row>
    <row r="11" spans="1:2" x14ac:dyDescent="0.35">
      <c r="A11" t="s">
        <v>46</v>
      </c>
    </row>
    <row r="12" spans="1:2" x14ac:dyDescent="0.35">
      <c r="B12" t="s">
        <v>47</v>
      </c>
    </row>
    <row r="13" spans="1:2" x14ac:dyDescent="0.35">
      <c r="B13" t="s">
        <v>48</v>
      </c>
    </row>
    <row r="15" spans="1:2" x14ac:dyDescent="0.35">
      <c r="A15" t="s">
        <v>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Nguyen Thanh Dat</cp:lastModifiedBy>
  <cp:revision>1</cp:revision>
  <dcterms:created xsi:type="dcterms:W3CDTF">2019-05-03T13:26:07Z</dcterms:created>
  <dcterms:modified xsi:type="dcterms:W3CDTF">2021-09-28T15:14:35Z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